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30" windowHeight="5190" tabRatio="834" firstSheet="5" activeTab="5"/>
  </bookViews>
  <sheets>
    <sheet name="ejercicio 2006" sheetId="1" r:id="rId1"/>
    <sheet name="RESUMEN" sheetId="2" r:id="rId2"/>
    <sheet name="vela yates 2004" sheetId="3" r:id="rId3"/>
    <sheet name="vela yates 2005" sheetId="4" r:id="rId4"/>
    <sheet name="DISTRIB EMB" sheetId="5" r:id="rId5"/>
    <sheet name="ANEXO" sheetId="6" r:id="rId6"/>
    <sheet name="motos cuadro impreso final " sheetId="7" state="hidden" r:id="rId7"/>
  </sheets>
  <externalReferences>
    <externalReference r:id="rId10"/>
    <externalReference r:id="rId11"/>
  </externalReferences>
  <definedNames>
    <definedName name="\a" localSheetId="4">'[2]ANEXOEMBARCAC+FORMATOTC'!#REF!</definedName>
    <definedName name="\a">'ANEXO'!#REF!</definedName>
    <definedName name="_Regression_Int" localSheetId="5" hidden="1">1</definedName>
    <definedName name="_xlnm.Print_Area" localSheetId="5">'ANEXO'!$A$2:$L$414</definedName>
    <definedName name="_xlnm.Print_Area" localSheetId="4">'DISTRIB EMB'!$A$3:$N$341</definedName>
    <definedName name="_xlnm.Print_Area" localSheetId="0">'ejercicio 2006'!$A$1:$Y$31</definedName>
    <definedName name="_xlnm.Print_Area" localSheetId="6">'motos cuadro impreso final '!$A$1:$L$74</definedName>
    <definedName name="_xlnm.Print_Area" localSheetId="1">'RESUMEN'!$A$1:$E$42</definedName>
    <definedName name="DATABASE" localSheetId="0">'ejercicio 2006'!$C$1:$AC$4</definedName>
  </definedNames>
  <calcPr fullCalcOnLoad="1"/>
</workbook>
</file>

<file path=xl/sharedStrings.xml><?xml version="1.0" encoding="utf-8"?>
<sst xmlns="http://schemas.openxmlformats.org/spreadsheetml/2006/main" count="1319" uniqueCount="296">
  <si>
    <t>TVR 2005</t>
  </si>
  <si>
    <t>ESTIMACION DE LA RECAUDACION DEL IMPUESTO A LAS EMBARCACIONES DE RECREO</t>
  </si>
  <si>
    <t xml:space="preserve">VARIACIONES </t>
  </si>
  <si>
    <t xml:space="preserve">TVR 2006 </t>
  </si>
  <si>
    <t>EMBARCACIONES (1)</t>
  </si>
  <si>
    <t>mayor recaudación respecto al 2005 (En S/)</t>
  </si>
  <si>
    <t>-  A MOTOR CON CASCO DE MADERA Y OTROS</t>
  </si>
  <si>
    <t>MOTOS NAUTICAS (2)</t>
  </si>
  <si>
    <t>MOTOS NAUTICAS (3)</t>
  </si>
  <si>
    <t>(1) Estimado considerando el valor de tabla y el numero de embarcaciones</t>
  </si>
  <si>
    <t>(2) Estimado en base al resulatado de comparar el valor de importación incluido impuestos y el valor de tabla</t>
  </si>
  <si>
    <t>(3) Considera importaciones de nuevas y usadas del periodo 1997/2005</t>
  </si>
  <si>
    <t>TVR2006 /</t>
  </si>
  <si>
    <t xml:space="preserve">      TVR2005</t>
  </si>
  <si>
    <t>Fecha: 18-01-2006</t>
  </si>
  <si>
    <t>DETERMINACIÓN DEL IMPUESTO A LAS EMBARCACIONES DE RECREO</t>
  </si>
  <si>
    <t>APLICACIÓN DE LAS TABLAS DE VALORES REFERENCIALES DEL PERIODO 2006</t>
  </si>
  <si>
    <t>EMBARCACION</t>
  </si>
  <si>
    <t xml:space="preserve">Año de </t>
  </si>
  <si>
    <t>Descripcción</t>
  </si>
  <si>
    <t>Eslora</t>
  </si>
  <si>
    <t>Año de</t>
  </si>
  <si>
    <t>Material de</t>
  </si>
  <si>
    <t>Número de</t>
  </si>
  <si>
    <t>Potencia de</t>
  </si>
  <si>
    <t xml:space="preserve">Valor de </t>
  </si>
  <si>
    <t>Valor de Tabla</t>
  </si>
  <si>
    <t>Relación</t>
  </si>
  <si>
    <t>Base</t>
  </si>
  <si>
    <t>Impuesto</t>
  </si>
  <si>
    <t>Importación</t>
  </si>
  <si>
    <t>CIF_DOLAR</t>
  </si>
  <si>
    <t>UNID_FIDES</t>
  </si>
  <si>
    <t>Pies</t>
  </si>
  <si>
    <t>Metros</t>
  </si>
  <si>
    <t>Fabricación</t>
  </si>
  <si>
    <t>Arancel</t>
  </si>
  <si>
    <t>Casco</t>
  </si>
  <si>
    <t>Motores</t>
  </si>
  <si>
    <t>Total CIF + Impuestos</t>
  </si>
  <si>
    <t>Adquisición</t>
  </si>
  <si>
    <t>(Soles)</t>
  </si>
  <si>
    <t>Valor Tabla/</t>
  </si>
  <si>
    <t>Imponible</t>
  </si>
  <si>
    <t>En US$</t>
  </si>
  <si>
    <t>En Soles</t>
  </si>
  <si>
    <t>Valor Adquis.</t>
  </si>
  <si>
    <t>SEA RAY</t>
  </si>
  <si>
    <t>YATE,SEA RAY,350 EXPRESS BRIDGE,LARGO 35`4";NOMBRE:THE GLASS SLIPPER USADO AÑO:1992</t>
  </si>
  <si>
    <t>Fibra de vidrio</t>
  </si>
  <si>
    <t>350 Hp</t>
  </si>
  <si>
    <t>GRADY WHITE</t>
  </si>
  <si>
    <t>EMBARCACION DE RECREO GRADY WHITE-SAILFISH LONGITUD: 25 PIES PESO:CASCO 5,000 LBS COLOR: BLANCO    AÑO:1989 MOTORES: 2 JOHNSON O/B DE 200 HP SERIE No.NTLCV245I889</t>
  </si>
  <si>
    <t>200 Hp</t>
  </si>
  <si>
    <t>BAYLINER</t>
  </si>
  <si>
    <t>BOTE DE FIBRA DE VIDRIO BAYLINER 160 CAPRI   SERIE # USHC91CFCH001, CON MOTOR MERCURY DE 90 H.P. S/N. OT269085, MODELO 90 ELP MONTADO SOBRE TRAILER ESCORT MODELO WB166B.</t>
  </si>
  <si>
    <t>90 Hp</t>
  </si>
  <si>
    <t>REGAL</t>
  </si>
  <si>
    <t>LANCHA CON MOTOR DENTRO DE BORDA, REGAL 98, MODELO VENTURA 7.0, D/23`, COMPLETO C/ACCESOR. SERIE RGMW82942798, MOTOR MERCURY 98 EFIB III L041901 INCLUYE REMOLQUE MARCA SHORETANDER 98, SERIE 1MOBAOX2XNH980596 PARA SU TRANSPORTE, TOLDO, RADIO KENWOOD,</t>
  </si>
  <si>
    <t>98 Hp</t>
  </si>
  <si>
    <t>YATE//SEA RAY MOD FLYBRIDGE SPORTTFISH//57` 10"LX15`B  CASCO NO. SERY0105B495 550DB401 - 2 MOTORES DET DIESEL 550HP //NO. SERIE BABOR V204977//NO.SERIE ESTRIBOR V204974// COMPLETO CON ACCESORIOS//AYO 1995// USADO</t>
  </si>
  <si>
    <t>550 Hp</t>
  </si>
  <si>
    <t>YATE SEA RAY EXPRESS BRIDGE 1993 44`  "COSTA BRAVA"   EQUIPADO CASCO#SERP2029C393 CON TODOS SUS ACCESORIOS MACHINERY: TWO(2) 300 H.P. 3116 CATERPILLAR DIESEL ENGINES PORT ENGINE SERIAL: 1SK00142- STARBOARD ENGINE  SERIAL: 1SK00218</t>
  </si>
  <si>
    <t>300 Hp</t>
  </si>
  <si>
    <t>Moto Acuática</t>
  </si>
  <si>
    <t xml:space="preserve"> Modelo XLT1200</t>
  </si>
  <si>
    <t>Nota: En los yates, el valor de adquisición corresponde al valor CIF de importación más los impuestos por AD-Valorem (4%) e IGV (19%)</t>
  </si>
  <si>
    <t>(Nuevos Soles)</t>
  </si>
  <si>
    <t>Valor de</t>
  </si>
  <si>
    <t>Tabla</t>
  </si>
  <si>
    <t>ANEXO</t>
  </si>
  <si>
    <t>TABLA DE VALORES REFERENCIALES A FIN DE DETERMINAR LA BASE IMPONIBLE DEL IMPUESTO A LAS EMBARCACIONES DE RECREO</t>
  </si>
  <si>
    <t>(VALORES EXPRESADOS EN NUEVOS SOLES)</t>
  </si>
  <si>
    <t>1. EMBARCACIONES A VELA SIN O CON MOTOR AUXILIAR</t>
  </si>
  <si>
    <t>OTROS</t>
  </si>
  <si>
    <t>CONCEPTO</t>
  </si>
  <si>
    <t>AÑOS</t>
  </si>
  <si>
    <t xml:space="preserve"> &lt; 18  (PIES) </t>
  </si>
  <si>
    <t>(5.5. m.)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</si>
  <si>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</si>
  <si>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</si>
  <si>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</si>
  <si>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</si>
  <si>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</si>
  <si>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</si>
  <si>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</si>
  <si>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(5.5. a 6.7m.)</t>
  </si>
  <si>
    <t>= 22  &lt;  26 (PIES)</t>
  </si>
  <si>
    <t>(6.7 a 7.9 m.)</t>
  </si>
  <si>
    <t>&lt; 20</t>
  </si>
  <si>
    <t xml:space="preserve">= 20  &lt; 35 </t>
  </si>
  <si>
    <t xml:space="preserve">= &gt; 35 </t>
  </si>
  <si>
    <t>= 26 &lt; 30 (PIES)</t>
  </si>
  <si>
    <t>(7.9 a 9.1 m.)</t>
  </si>
  <si>
    <t xml:space="preserve">= 20 &lt; 35 </t>
  </si>
  <si>
    <t>= 30 &lt; 36 (PIES)</t>
  </si>
  <si>
    <t>(9.1 a 11.0m.)</t>
  </si>
  <si>
    <t>PUENTE DE MANDO + CUBIERTA INTERIOR</t>
  </si>
  <si>
    <t>&lt; 35</t>
  </si>
  <si>
    <t xml:space="preserve">= 35  &lt; 50 </t>
  </si>
  <si>
    <t>= &gt;  50</t>
  </si>
  <si>
    <t>= 36 &lt; 42 (PIES)</t>
  </si>
  <si>
    <t>(11.0 a 12.8 m.)</t>
  </si>
  <si>
    <t xml:space="preserve">= 35 &lt; 50 </t>
  </si>
  <si>
    <t xml:space="preserve">= 50 &lt; 75 </t>
  </si>
  <si>
    <t>= &gt; 75</t>
  </si>
  <si>
    <t>= 42 &lt; 48 (PIES)</t>
  </si>
  <si>
    <t>(12.8 a 14.6 m.)</t>
  </si>
  <si>
    <t>&lt; 50</t>
  </si>
  <si>
    <t>&lt;  50</t>
  </si>
  <si>
    <t>= 48  &lt;  55 (PIES)</t>
  </si>
  <si>
    <t>(14.6 a 16.8 m.)</t>
  </si>
  <si>
    <t xml:space="preserve">= 75 &lt; 90 </t>
  </si>
  <si>
    <t>= &gt;  90</t>
  </si>
  <si>
    <t>= &gt; 55 (PIES)</t>
  </si>
  <si>
    <t>(=&gt; 16.8 m.)</t>
  </si>
  <si>
    <t xml:space="preserve">2. EMBARCACIONES A MOTOR CON CASCO DE FIBRA DE VIDRIO, ACERO NAVAL O ALUMINIO </t>
  </si>
  <si>
    <t>&lt; 14.1 (PIES)</t>
  </si>
  <si>
    <t>(4.3  m.)</t>
  </si>
  <si>
    <t>&lt; 35 HP</t>
  </si>
  <si>
    <t>= 35 &lt; 50 HP</t>
  </si>
  <si>
    <t>= &gt;  50 HP</t>
  </si>
  <si>
    <t xml:space="preserve"> </t>
  </si>
  <si>
    <t>= 14.1 &lt; 22.2 (PIES)</t>
  </si>
  <si>
    <t>(4.3 a 6.8  m.)</t>
  </si>
  <si>
    <t>&lt; 50 HP</t>
  </si>
  <si>
    <t>= 50 &lt; 75 HP</t>
  </si>
  <si>
    <t>= &gt; 75 HP</t>
  </si>
  <si>
    <t>CUBIERTA INTERIOR</t>
  </si>
  <si>
    <t>= 22.2 &lt; 24.7 (PIES)</t>
  </si>
  <si>
    <t>(6.8 a 7.5  m.)</t>
  </si>
  <si>
    <t>= 75 &lt; 90 HP</t>
  </si>
  <si>
    <t>= &gt; 90 HP</t>
  </si>
  <si>
    <t>CUBIERTA INTERIOR Y/O EXTERIOR</t>
  </si>
  <si>
    <t>= 24.7 &lt; 30.7 (PIES)</t>
  </si>
  <si>
    <t>(7.5 a 9.4  m.)</t>
  </si>
  <si>
    <t>&lt; 75 HP</t>
  </si>
  <si>
    <t>= 90 &lt; 110 HP</t>
  </si>
  <si>
    <t>= &gt; 110 HP</t>
  </si>
  <si>
    <t>CUBIERTA INTERIOR Y EXTERIOR</t>
  </si>
  <si>
    <t>= 30.7 &lt; 36.1 (PIES)</t>
  </si>
  <si>
    <t>( 9.4 a 11.0 m.)</t>
  </si>
  <si>
    <t>&lt; 110 HP</t>
  </si>
  <si>
    <t>= 110 &lt; 150 HP</t>
  </si>
  <si>
    <t>= 150 &lt; 200 HP</t>
  </si>
  <si>
    <t>= &gt; 200 HP</t>
  </si>
  <si>
    <t>= 36.1 &lt; 43.1 (PIES)</t>
  </si>
  <si>
    <t>( 11.0 a 13.1 m.)</t>
  </si>
  <si>
    <t>= 43.1 &lt; 47.4 (PIES)</t>
  </si>
  <si>
    <t>( 13.1 a 14.4 m.)</t>
  </si>
  <si>
    <t>&lt; 200 HP</t>
  </si>
  <si>
    <t>= 200 &lt; 300 HP</t>
  </si>
  <si>
    <t>= 300 &lt; 450 HP</t>
  </si>
  <si>
    <t>= &gt; 450 HP</t>
  </si>
  <si>
    <t>= &gt; 47.4 (PIES)</t>
  </si>
  <si>
    <t>( = &gt; 14.4 m.)</t>
  </si>
  <si>
    <t>3. EMBARCACIONES A MOTOR CON CASCO DE MADERA  Y  OTROS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</si>
  <si>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</si>
  <si>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</si>
  <si>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</si>
  <si>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</si>
  <si>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</si>
  <si>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</si>
  <si>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</si>
  <si>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</si>
  <si>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</si>
  <si>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</si>
  <si>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</si>
  <si>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</si>
  <si>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</si>
  <si>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</si>
  <si>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</si>
  <si>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</si>
  <si>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</si>
  <si>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</si>
  <si>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(NUEVOS SOLES POR DOLAR)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</si>
  <si>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</si>
  <si>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</si>
  <si>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</si>
  <si>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</si>
  <si>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</si>
  <si>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</si>
  <si>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</si>
  <si>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</si>
  <si>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</si>
  <si>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</si>
  <si>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</si>
  <si>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</si>
  <si>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</si>
  <si>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</si>
  <si>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</si>
  <si>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</si>
  <si>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</si>
  <si>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</si>
  <si>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</si>
  <si>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</si>
  <si>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</si>
  <si>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</si>
  <si>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</si>
  <si>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</si>
  <si>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</si>
  <si>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</si>
  <si>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</si>
  <si>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</si>
  <si>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</si>
  <si>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</si>
  <si>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</si>
  <si>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</si>
  <si>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</si>
  <si>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>dolares</t>
  </si>
  <si>
    <t>CIF</t>
  </si>
  <si>
    <t>Arnncel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</si>
  <si>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</si>
  <si>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</si>
  <si>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</si>
  <si>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</si>
  <si>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</si>
  <si>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</si>
  <si>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</si>
  <si>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</si>
  <si>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</si>
  <si>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</si>
  <si>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</si>
  <si>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</si>
  <si>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</si>
  <si>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</si>
  <si>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</si>
  <si>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</si>
  <si>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</si>
  <si>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</si>
  <si>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</si>
  <si>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</si>
  <si>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</si>
  <si>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</si>
  <si>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>YAMAHA</t>
  </si>
  <si>
    <t xml:space="preserve">Valor Representativo </t>
  </si>
  <si>
    <t xml:space="preserve">    MOTO NAUTICA</t>
  </si>
  <si>
    <t>UNID_FIQTY</t>
  </si>
  <si>
    <t>U</t>
  </si>
  <si>
    <t>SEA DOO</t>
  </si>
  <si>
    <t>730 HP</t>
  </si>
  <si>
    <t>EMBARCACION DE RECREO "BRISA", FERRETTI SPA, FERRETTI 500, Aro/A±o: 2005 TYPE: FLY BRIDGE, HIM CODE IT-FER50020/506 ESLORA:15.65 MT, MANGA:4.60 MT, PUNTAL 5.02 MT CON 2 MOTORES DIESEL MARCA MAN D2876 LE 4056L 730 HP  SERIES 40009831280940/40009831570</t>
  </si>
  <si>
    <t>FERRETI</t>
  </si>
  <si>
    <t>Fecha: 15-01-2007</t>
  </si>
  <si>
    <t xml:space="preserve">DISTRIBUCION DE LAS EMBARCACIONES DE RECREO REGISTRADAS EN CAPITANIA DE PUERTO  </t>
  </si>
  <si>
    <t>OTROS AÑOS</t>
  </si>
  <si>
    <t>TOTAL EMBARCACIONES</t>
  </si>
  <si>
    <t>CONCENTRACION DE EMB. REGISTRADAS EN AÑOS ANTERIORES A 1995</t>
  </si>
  <si>
    <t>NUMERO</t>
  </si>
  <si>
    <t>ESTRUC.</t>
  </si>
  <si>
    <t>TOTAL</t>
  </si>
  <si>
    <t>MOTO NAUTICA</t>
  </si>
  <si>
    <t>FUENTE: DIRECCION DE CAPITANIA Y GUARDACOSTA  DEL PERU- DICAPI / AÑO 1994</t>
  </si>
  <si>
    <t xml:space="preserve">                            ADUANET IMPORTACIONES DE MOTOS NAUTICAS, VELEROS Y EMBARCACIONES A MOTOR 1997-2003</t>
  </si>
  <si>
    <t>ELABORACION: JUN 2004</t>
  </si>
  <si>
    <t>CLASIFICACION DE LAS EMBARCACIONES REGISTRADAS EN EL PERU POR AÑOS HASTA EL 2003</t>
  </si>
  <si>
    <t>(EXPRESADAS EN UNIDADES)</t>
  </si>
  <si>
    <t>EMBARCACIONES</t>
  </si>
  <si>
    <t>AÑOS  ANTERIORES</t>
  </si>
  <si>
    <t>FIBRA DE VIDRIO</t>
  </si>
  <si>
    <t>PROPULSION VELAS</t>
  </si>
  <si>
    <t>PROPULSION MOTOR</t>
  </si>
  <si>
    <t>FIBRA DE MADERA</t>
  </si>
  <si>
    <r>
      <t xml:space="preserve">TOTAL                              </t>
    </r>
    <r>
      <rPr>
        <u val="single"/>
        <sz val="8"/>
        <color indexed="62"/>
        <rFont val="Helv"/>
        <family val="0"/>
      </rPr>
      <t xml:space="preserve">  MONTO         EST. %</t>
    </r>
  </si>
  <si>
    <t/>
  </si>
  <si>
    <t>-  A VELA SIN O CON MOTOR AUXILIAR</t>
  </si>
  <si>
    <t xml:space="preserve">-  A MOTOR CON CASCO DE FIBRA DE VIDRIO, ACERO NAVAL O ALUMINIO </t>
  </si>
  <si>
    <t>- .A MOTOR CON CASCO DE MADERA Y OTROS</t>
  </si>
  <si>
    <t>VELA</t>
  </si>
  <si>
    <t>MOTOR</t>
  </si>
  <si>
    <t>MADERA</t>
  </si>
  <si>
    <t>(a)</t>
  </si>
  <si>
    <t>(b)</t>
  </si>
  <si>
    <t>(b/a-1)</t>
  </si>
  <si>
    <t>TIPO DE EMBARCACION</t>
  </si>
  <si>
    <t>TOTAL BASE IMPONIBLE (Nuevos Soles)</t>
  </si>
  <si>
    <t>TOTAL DE EMBARCACIONES DE RECREO AFECTAS</t>
  </si>
  <si>
    <t>ESTIMACION DEL  IMPUESTO (Nuevos Soles)</t>
  </si>
  <si>
    <t>CORRESPONDIENTE AL AÑO 2010</t>
  </si>
  <si>
    <t>Para embarcaciones adquiridas antes de enero de 2001, se aplicará el tipo de cambio correspondiente, al último dia al mes de adquisición.</t>
  </si>
  <si>
    <t>KAWASAKI</t>
  </si>
  <si>
    <t>JET SKI  1100</t>
  </si>
  <si>
    <t>GS</t>
  </si>
  <si>
    <t>GSX</t>
  </si>
  <si>
    <t>GTI</t>
  </si>
  <si>
    <t>GTS</t>
  </si>
  <si>
    <t>SP</t>
  </si>
  <si>
    <t>XL</t>
  </si>
  <si>
    <t>GP1200W</t>
  </si>
  <si>
    <t>GP1200X</t>
  </si>
  <si>
    <t>GP800W</t>
  </si>
  <si>
    <t>WAVE BLASTER WB700</t>
  </si>
  <si>
    <t>WAVE BLASTER II  WB760</t>
  </si>
  <si>
    <t>WAVE RUNNER</t>
  </si>
  <si>
    <t>WAVE VENTURE</t>
  </si>
  <si>
    <t>XL1200W</t>
  </si>
</sst>
</file>

<file path=xl/styles.xml><?xml version="1.0" encoding="utf-8"?>
<styleSheet xmlns="http://schemas.openxmlformats.org/spreadsheetml/2006/main">
  <numFmts count="37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General_)"/>
    <numFmt numFmtId="185" formatCode="0.0%"/>
    <numFmt numFmtId="186" formatCode="#\ ##0"/>
    <numFmt numFmtId="187" formatCode="0.000"/>
    <numFmt numFmtId="188" formatCode="_-* #,##0.00\ [$€]_-;\-* #,##0.00\ [$€]_-;_-* &quot;-&quot;??\ [$€]_-;_-@_-"/>
    <numFmt numFmtId="189" formatCode="#,##0.0"/>
    <numFmt numFmtId="190" formatCode="#\ ###\ ##0"/>
    <numFmt numFmtId="191" formatCode="_-* #,##0.0\ _P_t_s_-;\-* #,##0.0\ _P_t_s_-;_-* &quot;-&quot;??\ _P_t_s_-;_-@_-"/>
    <numFmt numFmtId="192" formatCode="_-* #,##0\ _P_t_s_-;\-* #,##0\ _P_t_s_-;_-* &quot;-&quot;??\ _P_t_s_-;_-@_-"/>
  </numFmts>
  <fonts count="4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0"/>
    </font>
    <font>
      <sz val="8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8"/>
      <color indexed="62"/>
      <name val="Arial"/>
      <family val="2"/>
    </font>
    <font>
      <sz val="8"/>
      <color indexed="62"/>
      <name val="Helv"/>
      <family val="0"/>
    </font>
    <font>
      <vertAlign val="subscript"/>
      <sz val="8"/>
      <color indexed="62"/>
      <name val="Helv"/>
      <family val="0"/>
    </font>
    <font>
      <sz val="10"/>
      <color indexed="62"/>
      <name val="Helv"/>
      <family val="0"/>
    </font>
    <font>
      <sz val="6"/>
      <color indexed="62"/>
      <name val="Arial"/>
      <family val="2"/>
    </font>
    <font>
      <sz val="6"/>
      <color indexed="62"/>
      <name val="Helv"/>
      <family val="0"/>
    </font>
    <font>
      <u val="single"/>
      <sz val="8"/>
      <color indexed="62"/>
      <name val="Helv"/>
      <family val="0"/>
    </font>
    <font>
      <sz val="10"/>
      <color indexed="10"/>
      <name val="Helv"/>
      <family val="0"/>
    </font>
    <font>
      <u val="single"/>
      <sz val="10"/>
      <name val="Helv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thin"/>
      <top>
        <color indexed="63"/>
      </top>
      <bottom style="thin">
        <color indexed="8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thin"/>
      <top style="thin">
        <color indexed="8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/>
      <right>
        <color indexed="63"/>
      </right>
      <top style="thin">
        <color indexed="8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/>
      <right>
        <color indexed="63"/>
      </right>
      <top>
        <color indexed="63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thin"/>
      <top style="dashed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</borders>
  <cellStyleXfs count="67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6" borderId="0" applyNumberFormat="0" applyBorder="0" applyAlignment="0" applyProtection="0"/>
    <xf numFmtId="0" fontId="28" fillId="11" borderId="1" applyNumberFormat="0" applyAlignment="0" applyProtection="0"/>
    <xf numFmtId="0" fontId="29" fillId="1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2" fillId="7" borderId="1" applyNumberFormat="0" applyAlignment="0" applyProtection="0"/>
    <xf numFmtId="18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17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35" fillId="11" borderId="5" applyNumberFormat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2">
    <xf numFmtId="184" fontId="0" fillId="0" borderId="0" xfId="0" applyAlignment="1">
      <alignment/>
    </xf>
    <xf numFmtId="184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 horizontal="center"/>
      <protection/>
    </xf>
    <xf numFmtId="184" fontId="0" fillId="0" borderId="0" xfId="0" applyAlignment="1" applyProtection="1">
      <alignment horizontal="left"/>
      <protection/>
    </xf>
    <xf numFmtId="184" fontId="0" fillId="0" borderId="10" xfId="0" applyNumberFormat="1" applyBorder="1" applyAlignment="1" applyProtection="1">
      <alignment/>
      <protection/>
    </xf>
    <xf numFmtId="184" fontId="0" fillId="0" borderId="11" xfId="0" applyNumberForma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185" fontId="0" fillId="0" borderId="10" xfId="0" applyNumberFormat="1" applyBorder="1" applyAlignment="1" applyProtection="1">
      <alignment horizontal="center"/>
      <protection/>
    </xf>
    <xf numFmtId="184" fontId="0" fillId="0" borderId="11" xfId="0" applyNumberFormat="1" applyBorder="1" applyAlignment="1" applyProtection="1">
      <alignment horizontal="left"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12" xfId="0" applyNumberFormat="1" applyBorder="1" applyAlignment="1" applyProtection="1">
      <alignment/>
      <protection/>
    </xf>
    <xf numFmtId="184" fontId="0" fillId="0" borderId="13" xfId="0" applyBorder="1" applyAlignment="1">
      <alignment/>
    </xf>
    <xf numFmtId="184" fontId="5" fillId="0" borderId="0" xfId="0" applyNumberFormat="1" applyFont="1" applyAlignment="1" applyProtection="1" quotePrefix="1">
      <alignment horizontal="left"/>
      <protection/>
    </xf>
    <xf numFmtId="184" fontId="0" fillId="0" borderId="0" xfId="0" applyNumberFormat="1" applyAlignment="1" applyProtection="1" quotePrefix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184" fontId="0" fillId="0" borderId="0" xfId="0" applyAlignment="1" applyProtection="1" quotePrefix="1">
      <alignment horizontal="left"/>
      <protection/>
    </xf>
    <xf numFmtId="184" fontId="0" fillId="0" borderId="0" xfId="0" applyNumberFormat="1" applyAlignment="1" applyProtection="1" quotePrefix="1">
      <alignment horizontal="center"/>
      <protection/>
    </xf>
    <xf numFmtId="184" fontId="0" fillId="0" borderId="0" xfId="0" applyBorder="1" applyAlignment="1">
      <alignment/>
    </xf>
    <xf numFmtId="184" fontId="0" fillId="0" borderId="0" xfId="0" applyNumberFormat="1" applyBorder="1" applyAlignment="1" applyProtection="1">
      <alignment horizontal="center"/>
      <protection/>
    </xf>
    <xf numFmtId="185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left"/>
      <protection/>
    </xf>
    <xf numFmtId="184" fontId="0" fillId="0" borderId="0" xfId="0" applyNumberFormat="1" applyBorder="1" applyAlignment="1" applyProtection="1">
      <alignment horizontal="centerContinuous"/>
      <protection/>
    </xf>
    <xf numFmtId="184" fontId="0" fillId="0" borderId="15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 horizontal="left"/>
      <protection/>
    </xf>
    <xf numFmtId="184" fontId="0" fillId="0" borderId="17" xfId="0" applyNumberFormat="1" applyBorder="1" applyAlignment="1" applyProtection="1">
      <alignment horizontal="left"/>
      <protection/>
    </xf>
    <xf numFmtId="184" fontId="6" fillId="0" borderId="0" xfId="0" applyFont="1" applyAlignment="1">
      <alignment horizontal="centerContinuous"/>
    </xf>
    <xf numFmtId="184" fontId="6" fillId="0" borderId="0" xfId="0" applyNumberFormat="1" applyFont="1" applyAlignment="1" applyProtection="1">
      <alignment horizontal="centerContinuous"/>
      <protection/>
    </xf>
    <xf numFmtId="184" fontId="6" fillId="0" borderId="0" xfId="0" applyNumberFormat="1" applyFont="1" applyAlignment="1" applyProtection="1" quotePrefix="1">
      <alignment horizontal="centerContinuous"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Alignment="1" applyProtection="1">
      <alignment horizontal="left"/>
      <protection/>
    </xf>
    <xf numFmtId="184" fontId="6" fillId="0" borderId="10" xfId="0" applyNumberFormat="1" applyFont="1" applyBorder="1" applyAlignment="1" applyProtection="1">
      <alignment/>
      <protection/>
    </xf>
    <xf numFmtId="184" fontId="6" fillId="0" borderId="0" xfId="0" applyNumberFormat="1" applyFont="1" applyAlignment="1" applyProtection="1" quotePrefix="1">
      <alignment horizontal="center"/>
      <protection/>
    </xf>
    <xf numFmtId="184" fontId="6" fillId="0" borderId="11" xfId="0" applyNumberFormat="1" applyFont="1" applyBorder="1" applyAlignment="1" applyProtection="1">
      <alignment/>
      <protection/>
    </xf>
    <xf numFmtId="185" fontId="6" fillId="0" borderId="0" xfId="0" applyNumberFormat="1" applyFont="1" applyAlignment="1" applyProtection="1">
      <alignment/>
      <protection/>
    </xf>
    <xf numFmtId="184" fontId="6" fillId="0" borderId="0" xfId="0" applyNumberFormat="1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left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6" fillId="0" borderId="0" xfId="0" applyNumberFormat="1" applyFon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left"/>
      <protection/>
    </xf>
    <xf numFmtId="185" fontId="0" fillId="0" borderId="10" xfId="0" applyNumberFormat="1" applyBorder="1" applyAlignment="1" applyProtection="1" quotePrefix="1">
      <alignment horizontal="center"/>
      <protection/>
    </xf>
    <xf numFmtId="186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 horizontal="center"/>
      <protection/>
    </xf>
    <xf numFmtId="185" fontId="0" fillId="0" borderId="11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184" fontId="6" fillId="0" borderId="17" xfId="0" applyNumberFormat="1" applyFont="1" applyBorder="1" applyAlignment="1" applyProtection="1">
      <alignment/>
      <protection/>
    </xf>
    <xf numFmtId="184" fontId="6" fillId="0" borderId="14" xfId="0" applyNumberFormat="1" applyFont="1" applyBorder="1" applyAlignment="1" applyProtection="1">
      <alignment horizontal="right"/>
      <protection/>
    </xf>
    <xf numFmtId="184" fontId="6" fillId="0" borderId="14" xfId="0" applyNumberFormat="1" applyFont="1" applyBorder="1" applyAlignment="1" applyProtection="1">
      <alignment/>
      <protection/>
    </xf>
    <xf numFmtId="184" fontId="6" fillId="0" borderId="18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184" fontId="0" fillId="0" borderId="14" xfId="0" applyNumberFormat="1" applyFont="1" applyBorder="1" applyAlignment="1" applyProtection="1">
      <alignment horizontal="left"/>
      <protection/>
    </xf>
    <xf numFmtId="184" fontId="6" fillId="0" borderId="14" xfId="0" applyNumberFormat="1" applyFont="1" applyBorder="1" applyAlignment="1" applyProtection="1">
      <alignment/>
      <protection/>
    </xf>
    <xf numFmtId="10" fontId="6" fillId="0" borderId="14" xfId="58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applyProtection="1">
      <alignment horizontal="center"/>
      <protection/>
    </xf>
    <xf numFmtId="184" fontId="0" fillId="0" borderId="14" xfId="0" applyNumberFormat="1" applyBorder="1" applyAlignment="1" applyProtection="1">
      <alignment/>
      <protection/>
    </xf>
    <xf numFmtId="184" fontId="0" fillId="0" borderId="0" xfId="0" applyNumberFormat="1" applyFont="1" applyAlignment="1" applyProtection="1" quotePrefix="1">
      <alignment horizontal="left"/>
      <protection/>
    </xf>
    <xf numFmtId="0" fontId="4" fillId="0" borderId="0" xfId="54">
      <alignment/>
      <protection/>
    </xf>
    <xf numFmtId="0" fontId="1" fillId="0" borderId="19" xfId="54" applyFont="1" applyBorder="1">
      <alignment/>
      <protection/>
    </xf>
    <xf numFmtId="0" fontId="4" fillId="0" borderId="13" xfId="54" applyBorder="1">
      <alignment/>
      <protection/>
    </xf>
    <xf numFmtId="0" fontId="4" fillId="0" borderId="20" xfId="54" applyBorder="1">
      <alignment/>
      <protection/>
    </xf>
    <xf numFmtId="0" fontId="4" fillId="0" borderId="21" xfId="54" applyBorder="1">
      <alignment/>
      <protection/>
    </xf>
    <xf numFmtId="0" fontId="4" fillId="0" borderId="15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13" xfId="54" applyBorder="1" applyAlignment="1">
      <alignment horizontal="center"/>
      <protection/>
    </xf>
    <xf numFmtId="0" fontId="4" fillId="0" borderId="12" xfId="54" applyBorder="1">
      <alignment/>
      <protection/>
    </xf>
    <xf numFmtId="0" fontId="4" fillId="0" borderId="22" xfId="54" applyBorder="1">
      <alignment/>
      <protection/>
    </xf>
    <xf numFmtId="0" fontId="4" fillId="0" borderId="18" xfId="54" applyBorder="1">
      <alignment/>
      <protection/>
    </xf>
    <xf numFmtId="0" fontId="4" fillId="0" borderId="17" xfId="54" applyBorder="1" applyAlignment="1">
      <alignment horizontal="center"/>
      <protection/>
    </xf>
    <xf numFmtId="0" fontId="4" fillId="0" borderId="22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4" xfId="54" applyBorder="1" applyAlignment="1">
      <alignment horizontal="center"/>
      <protection/>
    </xf>
    <xf numFmtId="0" fontId="4" fillId="0" borderId="23" xfId="54" applyBorder="1" applyAlignment="1">
      <alignment horizontal="center"/>
      <protection/>
    </xf>
    <xf numFmtId="0" fontId="1" fillId="0" borderId="20" xfId="54" applyFont="1" applyBorder="1">
      <alignment/>
      <protection/>
    </xf>
    <xf numFmtId="0" fontId="4" fillId="0" borderId="0" xfId="54" applyBorder="1">
      <alignment/>
      <protection/>
    </xf>
    <xf numFmtId="4" fontId="4" fillId="0" borderId="16" xfId="54" applyNumberFormat="1" applyBorder="1">
      <alignment/>
      <protection/>
    </xf>
    <xf numFmtId="4" fontId="4" fillId="0" borderId="20" xfId="54" applyNumberFormat="1" applyBorder="1">
      <alignment/>
      <protection/>
    </xf>
    <xf numFmtId="4" fontId="4" fillId="0" borderId="21" xfId="54" applyNumberFormat="1" applyBorder="1">
      <alignment/>
      <protection/>
    </xf>
    <xf numFmtId="4" fontId="4" fillId="0" borderId="0" xfId="54" applyNumberFormat="1" applyBorder="1">
      <alignment/>
      <protection/>
    </xf>
    <xf numFmtId="4" fontId="4" fillId="0" borderId="20" xfId="54" applyNumberFormat="1" applyBorder="1" quotePrefix="1">
      <alignment/>
      <protection/>
    </xf>
    <xf numFmtId="4" fontId="4" fillId="0" borderId="21" xfId="54" applyNumberFormat="1" applyBorder="1" quotePrefix="1">
      <alignment/>
      <protection/>
    </xf>
    <xf numFmtId="0" fontId="4" fillId="0" borderId="20" xfId="54" applyBorder="1" applyAlignment="1">
      <alignment horizontal="left"/>
      <protection/>
    </xf>
    <xf numFmtId="0" fontId="4" fillId="0" borderId="16" xfId="54" applyBorder="1">
      <alignment/>
      <protection/>
    </xf>
    <xf numFmtId="0" fontId="4" fillId="0" borderId="14" xfId="54" applyBorder="1">
      <alignment/>
      <protection/>
    </xf>
    <xf numFmtId="0" fontId="4" fillId="0" borderId="17" xfId="54" applyBorder="1">
      <alignment/>
      <protection/>
    </xf>
    <xf numFmtId="4" fontId="4" fillId="0" borderId="17" xfId="54" applyNumberFormat="1" applyBorder="1">
      <alignment/>
      <protection/>
    </xf>
    <xf numFmtId="4" fontId="4" fillId="0" borderId="14" xfId="54" applyNumberFormat="1" applyBorder="1">
      <alignment/>
      <protection/>
    </xf>
    <xf numFmtId="4" fontId="4" fillId="0" borderId="22" xfId="54" applyNumberFormat="1" applyBorder="1" quotePrefix="1">
      <alignment/>
      <protection/>
    </xf>
    <xf numFmtId="4" fontId="4" fillId="0" borderId="18" xfId="54" applyNumberFormat="1" applyBorder="1" quotePrefix="1">
      <alignment/>
      <protection/>
    </xf>
    <xf numFmtId="4" fontId="4" fillId="0" borderId="22" xfId="54" applyNumberFormat="1" applyBorder="1">
      <alignment/>
      <protection/>
    </xf>
    <xf numFmtId="4" fontId="4" fillId="0" borderId="18" xfId="54" applyNumberFormat="1" applyBorder="1">
      <alignment/>
      <protection/>
    </xf>
    <xf numFmtId="0" fontId="4" fillId="18" borderId="20" xfId="54" applyFill="1" applyBorder="1">
      <alignment/>
      <protection/>
    </xf>
    <xf numFmtId="0" fontId="4" fillId="18" borderId="0" xfId="54" applyFill="1" applyBorder="1">
      <alignment/>
      <protection/>
    </xf>
    <xf numFmtId="4" fontId="4" fillId="18" borderId="16" xfId="54" applyNumberFormat="1" applyFill="1" applyBorder="1">
      <alignment/>
      <protection/>
    </xf>
    <xf numFmtId="4" fontId="4" fillId="18" borderId="20" xfId="54" applyNumberFormat="1" applyFill="1" applyBorder="1" quotePrefix="1">
      <alignment/>
      <protection/>
    </xf>
    <xf numFmtId="4" fontId="4" fillId="18" borderId="21" xfId="54" applyNumberFormat="1" applyFill="1" applyBorder="1" quotePrefix="1">
      <alignment/>
      <protection/>
    </xf>
    <xf numFmtId="4" fontId="4" fillId="18" borderId="0" xfId="54" applyNumberFormat="1" applyFill="1" applyBorder="1">
      <alignment/>
      <protection/>
    </xf>
    <xf numFmtId="4" fontId="4" fillId="18" borderId="20" xfId="54" applyNumberFormat="1" applyFill="1" applyBorder="1">
      <alignment/>
      <protection/>
    </xf>
    <xf numFmtId="4" fontId="4" fillId="18" borderId="21" xfId="54" applyNumberFormat="1" applyFill="1" applyBorder="1">
      <alignment/>
      <protection/>
    </xf>
    <xf numFmtId="9" fontId="4" fillId="0" borderId="20" xfId="58" applyBorder="1" applyAlignment="1">
      <alignment/>
    </xf>
    <xf numFmtId="4" fontId="4" fillId="0" borderId="16" xfId="54" applyNumberFormat="1" applyBorder="1" quotePrefix="1">
      <alignment/>
      <protection/>
    </xf>
    <xf numFmtId="0" fontId="4" fillId="0" borderId="0" xfId="54" applyAlignment="1">
      <alignment horizontal="center"/>
      <protection/>
    </xf>
    <xf numFmtId="0" fontId="7" fillId="0" borderId="15" xfId="54" applyFont="1" applyBorder="1" applyAlignment="1">
      <alignment horizontal="right"/>
      <protection/>
    </xf>
    <xf numFmtId="0" fontId="4" fillId="0" borderId="15" xfId="54" applyBorder="1">
      <alignment/>
      <protection/>
    </xf>
    <xf numFmtId="0" fontId="4" fillId="0" borderId="0" xfId="54" applyBorder="1" applyAlignment="1">
      <alignment horizontal="right"/>
      <protection/>
    </xf>
    <xf numFmtId="9" fontId="4" fillId="0" borderId="13" xfId="58" applyBorder="1" applyAlignment="1">
      <alignment horizontal="center"/>
    </xf>
    <xf numFmtId="9" fontId="4" fillId="0" borderId="21" xfId="58" applyBorder="1" applyAlignment="1">
      <alignment horizontal="center"/>
    </xf>
    <xf numFmtId="0" fontId="4" fillId="0" borderId="14" xfId="54" applyBorder="1" applyAlignment="1">
      <alignment horizontal="right"/>
      <protection/>
    </xf>
    <xf numFmtId="0" fontId="4" fillId="0" borderId="24" xfId="54" applyBorder="1">
      <alignment/>
      <protection/>
    </xf>
    <xf numFmtId="0" fontId="4" fillId="0" borderId="25" xfId="54" applyBorder="1">
      <alignment/>
      <protection/>
    </xf>
    <xf numFmtId="9" fontId="4" fillId="0" borderId="26" xfId="58" applyBorder="1" applyAlignment="1">
      <alignment horizontal="center"/>
    </xf>
    <xf numFmtId="9" fontId="4" fillId="0" borderId="0" xfId="58" applyAlignment="1">
      <alignment horizontal="left"/>
    </xf>
    <xf numFmtId="184" fontId="0" fillId="0" borderId="14" xfId="0" applyNumberFormat="1" applyBorder="1" applyAlignment="1" applyProtection="1">
      <alignment horizontal="left"/>
      <protection/>
    </xf>
    <xf numFmtId="0" fontId="4" fillId="0" borderId="0" xfId="56">
      <alignment/>
      <protection/>
    </xf>
    <xf numFmtId="0" fontId="1" fillId="0" borderId="0" xfId="56" applyFont="1">
      <alignment/>
      <protection/>
    </xf>
    <xf numFmtId="4" fontId="4" fillId="0" borderId="0" xfId="56" applyNumberFormat="1">
      <alignment/>
      <protection/>
    </xf>
    <xf numFmtId="185" fontId="0" fillId="0" borderId="0" xfId="0" applyNumberFormat="1" applyAlignment="1" applyProtection="1" quotePrefix="1">
      <alignment horizontal="center"/>
      <protection/>
    </xf>
    <xf numFmtId="0" fontId="10" fillId="0" borderId="20" xfId="54" applyFont="1" applyBorder="1">
      <alignment/>
      <protection/>
    </xf>
    <xf numFmtId="0" fontId="10" fillId="0" borderId="0" xfId="54" applyFont="1" applyBorder="1" quotePrefix="1">
      <alignment/>
      <protection/>
    </xf>
    <xf numFmtId="4" fontId="10" fillId="0" borderId="16" xfId="54" applyNumberFormat="1" applyFont="1" applyBorder="1">
      <alignment/>
      <protection/>
    </xf>
    <xf numFmtId="4" fontId="10" fillId="0" borderId="20" xfId="54" applyNumberFormat="1" applyFont="1" applyBorder="1">
      <alignment/>
      <protection/>
    </xf>
    <xf numFmtId="4" fontId="10" fillId="0" borderId="21" xfId="54" applyNumberFormat="1" applyFont="1" applyBorder="1">
      <alignment/>
      <protection/>
    </xf>
    <xf numFmtId="4" fontId="10" fillId="0" borderId="0" xfId="54" applyNumberFormat="1" applyFont="1" applyBorder="1">
      <alignment/>
      <protection/>
    </xf>
    <xf numFmtId="4" fontId="10" fillId="0" borderId="20" xfId="54" applyNumberFormat="1" applyFont="1" applyBorder="1" quotePrefix="1">
      <alignment/>
      <protection/>
    </xf>
    <xf numFmtId="4" fontId="10" fillId="0" borderId="21" xfId="54" applyNumberFormat="1" applyFont="1" applyBorder="1" quotePrefix="1">
      <alignment/>
      <protection/>
    </xf>
    <xf numFmtId="0" fontId="10" fillId="0" borderId="0" xfId="54" applyFont="1">
      <alignment/>
      <protection/>
    </xf>
    <xf numFmtId="4" fontId="10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0" fillId="0" borderId="0" xfId="54" applyFont="1" applyBorder="1">
      <alignment/>
      <protection/>
    </xf>
    <xf numFmtId="4" fontId="10" fillId="0" borderId="16" xfId="54" applyNumberFormat="1" applyFont="1" applyBorder="1" quotePrefix="1">
      <alignment/>
      <protection/>
    </xf>
    <xf numFmtId="0" fontId="4" fillId="0" borderId="20" xfId="54" applyFont="1" applyBorder="1">
      <alignment/>
      <protection/>
    </xf>
    <xf numFmtId="0" fontId="4" fillId="0" borderId="20" xfId="54" applyFont="1" applyFill="1" applyBorder="1">
      <alignment/>
      <protection/>
    </xf>
    <xf numFmtId="0" fontId="4" fillId="0" borderId="0" xfId="54" applyFill="1" applyBorder="1">
      <alignment/>
      <protection/>
    </xf>
    <xf numFmtId="4" fontId="4" fillId="0" borderId="16" xfId="54" applyNumberFormat="1" applyFill="1" applyBorder="1">
      <alignment/>
      <protection/>
    </xf>
    <xf numFmtId="4" fontId="4" fillId="0" borderId="20" xfId="54" applyNumberFormat="1" applyFill="1" applyBorder="1">
      <alignment/>
      <protection/>
    </xf>
    <xf numFmtId="4" fontId="4" fillId="0" borderId="21" xfId="54" applyNumberFormat="1" applyFill="1" applyBorder="1">
      <alignment/>
      <protection/>
    </xf>
    <xf numFmtId="4" fontId="4" fillId="0" borderId="0" xfId="54" applyNumberFormat="1" applyFill="1" applyBorder="1">
      <alignment/>
      <protection/>
    </xf>
    <xf numFmtId="4" fontId="4" fillId="0" borderId="20" xfId="54" applyNumberFormat="1" applyFill="1" applyBorder="1" quotePrefix="1">
      <alignment/>
      <protection/>
    </xf>
    <xf numFmtId="4" fontId="4" fillId="0" borderId="21" xfId="54" applyNumberFormat="1" applyFill="1" applyBorder="1" quotePrefix="1">
      <alignment/>
      <protection/>
    </xf>
    <xf numFmtId="0" fontId="4" fillId="0" borderId="0" xfId="54" applyFill="1">
      <alignment/>
      <protection/>
    </xf>
    <xf numFmtId="0" fontId="4" fillId="7" borderId="20" xfId="54" applyFill="1" applyBorder="1">
      <alignment/>
      <protection/>
    </xf>
    <xf numFmtId="0" fontId="4" fillId="7" borderId="0" xfId="54" applyFill="1" applyBorder="1">
      <alignment/>
      <protection/>
    </xf>
    <xf numFmtId="4" fontId="4" fillId="7" borderId="16" xfId="54" applyNumberFormat="1" applyFill="1" applyBorder="1" quotePrefix="1">
      <alignment/>
      <protection/>
    </xf>
    <xf numFmtId="0" fontId="4" fillId="0" borderId="12" xfId="54" applyFont="1" applyBorder="1" applyAlignment="1">
      <alignment horizontal="right"/>
      <protection/>
    </xf>
    <xf numFmtId="0" fontId="4" fillId="0" borderId="0" xfId="54" applyFont="1">
      <alignment/>
      <protection/>
    </xf>
    <xf numFmtId="9" fontId="4" fillId="0" borderId="18" xfId="58" applyBorder="1" applyAlignment="1">
      <alignment horizontal="center"/>
    </xf>
    <xf numFmtId="0" fontId="10" fillId="0" borderId="2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4" fontId="10" fillId="0" borderId="16" xfId="54" applyNumberFormat="1" applyFont="1" applyFill="1" applyBorder="1">
      <alignment/>
      <protection/>
    </xf>
    <xf numFmtId="4" fontId="10" fillId="0" borderId="20" xfId="54" applyNumberFormat="1" applyFont="1" applyFill="1" applyBorder="1">
      <alignment/>
      <protection/>
    </xf>
    <xf numFmtId="4" fontId="10" fillId="0" borderId="21" xfId="54" applyNumberFormat="1" applyFont="1" applyFill="1" applyBorder="1">
      <alignment/>
      <protection/>
    </xf>
    <xf numFmtId="4" fontId="10" fillId="0" borderId="0" xfId="54" applyNumberFormat="1" applyFont="1" applyFill="1" applyBorder="1">
      <alignment/>
      <protection/>
    </xf>
    <xf numFmtId="4" fontId="10" fillId="0" borderId="20" xfId="54" applyNumberFormat="1" applyFont="1" applyFill="1" applyBorder="1" quotePrefix="1">
      <alignment/>
      <protection/>
    </xf>
    <xf numFmtId="4" fontId="10" fillId="0" borderId="21" xfId="54" applyNumberFormat="1" applyFont="1" applyFill="1" applyBorder="1" quotePrefix="1">
      <alignment/>
      <protection/>
    </xf>
    <xf numFmtId="0" fontId="10" fillId="0" borderId="0" xfId="54" applyFont="1" applyFill="1">
      <alignment/>
      <protection/>
    </xf>
    <xf numFmtId="4" fontId="10" fillId="0" borderId="0" xfId="56" applyNumberFormat="1" applyFont="1" applyFill="1">
      <alignment/>
      <protection/>
    </xf>
    <xf numFmtId="0" fontId="10" fillId="0" borderId="0" xfId="56" applyFont="1" applyFill="1">
      <alignment/>
      <protection/>
    </xf>
    <xf numFmtId="0" fontId="4" fillId="0" borderId="19" xfId="54" applyBorder="1">
      <alignment/>
      <protection/>
    </xf>
    <xf numFmtId="4" fontId="4" fillId="0" borderId="19" xfId="54" applyNumberFormat="1" applyBorder="1" quotePrefix="1">
      <alignment/>
      <protection/>
    </xf>
    <xf numFmtId="4" fontId="4" fillId="0" borderId="13" xfId="54" applyNumberFormat="1" applyBorder="1" quotePrefix="1">
      <alignment/>
      <protection/>
    </xf>
    <xf numFmtId="4" fontId="4" fillId="0" borderId="19" xfId="54" applyNumberFormat="1" applyBorder="1">
      <alignment/>
      <protection/>
    </xf>
    <xf numFmtId="4" fontId="4" fillId="0" borderId="13" xfId="54" applyNumberFormat="1" applyBorder="1">
      <alignment/>
      <protection/>
    </xf>
    <xf numFmtId="4" fontId="4" fillId="0" borderId="25" xfId="54" applyNumberFormat="1" applyBorder="1" quotePrefix="1">
      <alignment/>
      <protection/>
    </xf>
    <xf numFmtId="4" fontId="4" fillId="0" borderId="25" xfId="54" applyNumberFormat="1" applyBorder="1">
      <alignment/>
      <protection/>
    </xf>
    <xf numFmtId="184" fontId="0" fillId="0" borderId="0" xfId="0" applyNumberFormat="1" applyFont="1" applyBorder="1" applyAlignment="1" applyProtection="1">
      <alignment horizontal="left"/>
      <protection/>
    </xf>
    <xf numFmtId="184" fontId="14" fillId="0" borderId="0" xfId="0" applyFont="1" applyAlignment="1">
      <alignment horizontal="left"/>
    </xf>
    <xf numFmtId="184" fontId="14" fillId="0" borderId="0" xfId="0" applyFont="1" applyAlignment="1">
      <alignment horizontal="centerContinuous"/>
    </xf>
    <xf numFmtId="184" fontId="15" fillId="0" borderId="0" xfId="0" applyFont="1" applyAlignment="1">
      <alignment horizontal="center"/>
    </xf>
    <xf numFmtId="184" fontId="14" fillId="0" borderId="0" xfId="0" applyFont="1" applyAlignment="1">
      <alignment/>
    </xf>
    <xf numFmtId="184" fontId="14" fillId="0" borderId="0" xfId="0" applyFont="1" applyAlignment="1">
      <alignment horizontal="center"/>
    </xf>
    <xf numFmtId="184" fontId="14" fillId="0" borderId="0" xfId="0" applyNumberFormat="1" applyFont="1" applyAlignment="1" applyProtection="1" quotePrefix="1">
      <alignment horizontal="centerContinuous"/>
      <protection/>
    </xf>
    <xf numFmtId="184" fontId="14" fillId="0" borderId="0" xfId="0" applyNumberFormat="1" applyFont="1" applyAlignment="1" applyProtection="1">
      <alignment horizontal="left"/>
      <protection/>
    </xf>
    <xf numFmtId="184" fontId="14" fillId="0" borderId="0" xfId="0" applyNumberFormat="1" applyFont="1" applyAlignment="1" applyProtection="1">
      <alignment/>
      <protection/>
    </xf>
    <xf numFmtId="184" fontId="15" fillId="0" borderId="16" xfId="0" applyFont="1" applyBorder="1" applyAlignment="1">
      <alignment horizontal="center"/>
    </xf>
    <xf numFmtId="184" fontId="14" fillId="0" borderId="27" xfId="0" applyFont="1" applyBorder="1" applyAlignment="1">
      <alignment horizontal="center"/>
    </xf>
    <xf numFmtId="184" fontId="14" fillId="0" borderId="28" xfId="0" applyNumberFormat="1" applyFont="1" applyBorder="1" applyAlignment="1" applyProtection="1">
      <alignment/>
      <protection/>
    </xf>
    <xf numFmtId="184" fontId="14" fillId="0" borderId="29" xfId="0" applyNumberFormat="1" applyFont="1" applyBorder="1" applyAlignment="1" applyProtection="1">
      <alignment horizontal="center"/>
      <protection/>
    </xf>
    <xf numFmtId="184" fontId="14" fillId="0" borderId="30" xfId="0" applyNumberFormat="1" applyFont="1" applyBorder="1" applyAlignment="1" applyProtection="1">
      <alignment horizontal="center"/>
      <protection/>
    </xf>
    <xf numFmtId="184" fontId="15" fillId="0" borderId="17" xfId="0" applyFont="1" applyBorder="1" applyAlignment="1">
      <alignment horizontal="center"/>
    </xf>
    <xf numFmtId="184" fontId="14" fillId="0" borderId="31" xfId="0" applyFont="1" applyBorder="1" applyAlignment="1">
      <alignment/>
    </xf>
    <xf numFmtId="184" fontId="14" fillId="0" borderId="32" xfId="0" applyFont="1" applyBorder="1" applyAlignment="1">
      <alignment horizontal="center"/>
    </xf>
    <xf numFmtId="184" fontId="14" fillId="0" borderId="16" xfId="0" applyNumberFormat="1" applyFont="1" applyBorder="1" applyAlignment="1" applyProtection="1">
      <alignment/>
      <protection/>
    </xf>
    <xf numFmtId="184" fontId="14" fillId="0" borderId="27" xfId="0" applyNumberFormat="1" applyFont="1" applyBorder="1" applyAlignment="1" applyProtection="1">
      <alignment horizontal="center"/>
      <protection/>
    </xf>
    <xf numFmtId="184" fontId="14" fillId="0" borderId="33" xfId="0" applyNumberFormat="1" applyFont="1" applyBorder="1" applyAlignment="1" applyProtection="1">
      <alignment horizontal="center"/>
      <protection/>
    </xf>
    <xf numFmtId="184" fontId="14" fillId="0" borderId="27" xfId="0" applyFont="1" applyBorder="1" applyAlignment="1">
      <alignment/>
    </xf>
    <xf numFmtId="184" fontId="14" fillId="0" borderId="33" xfId="0" applyFont="1" applyBorder="1" applyAlignment="1">
      <alignment horizontal="center"/>
    </xf>
    <xf numFmtId="184" fontId="14" fillId="0" borderId="16" xfId="0" applyNumberFormat="1" applyFont="1" applyBorder="1" applyAlignment="1" applyProtection="1">
      <alignment horizontal="left"/>
      <protection/>
    </xf>
    <xf numFmtId="184" fontId="14" fillId="0" borderId="16" xfId="0" applyNumberFormat="1" applyFont="1" applyBorder="1" applyAlignment="1" applyProtection="1">
      <alignment horizontal="center"/>
      <protection/>
    </xf>
    <xf numFmtId="9" fontId="14" fillId="0" borderId="27" xfId="58" applyFont="1" applyBorder="1" applyAlignment="1">
      <alignment/>
    </xf>
    <xf numFmtId="9" fontId="14" fillId="0" borderId="33" xfId="58" applyFont="1" applyBorder="1" applyAlignment="1">
      <alignment horizontal="center"/>
    </xf>
    <xf numFmtId="37" fontId="14" fillId="0" borderId="27" xfId="0" applyNumberFormat="1" applyFont="1" applyBorder="1" applyAlignment="1" applyProtection="1">
      <alignment horizontal="center"/>
      <protection/>
    </xf>
    <xf numFmtId="37" fontId="14" fillId="0" borderId="33" xfId="0" applyNumberFormat="1" applyFont="1" applyBorder="1" applyAlignment="1" applyProtection="1">
      <alignment horizontal="center"/>
      <protection/>
    </xf>
    <xf numFmtId="184" fontId="14" fillId="0" borderId="16" xfId="0" applyNumberFormat="1" applyFont="1" applyBorder="1" applyAlignment="1" applyProtection="1" quotePrefix="1">
      <alignment horizontal="left"/>
      <protection/>
    </xf>
    <xf numFmtId="184" fontId="14" fillId="0" borderId="27" xfId="0" applyNumberFormat="1" applyFont="1" applyBorder="1" applyAlignment="1" applyProtection="1" quotePrefix="1">
      <alignment horizontal="center"/>
      <protection/>
    </xf>
    <xf numFmtId="185" fontId="14" fillId="0" borderId="29" xfId="0" applyNumberFormat="1" applyFont="1" applyBorder="1" applyAlignment="1" applyProtection="1">
      <alignment horizontal="center"/>
      <protection/>
    </xf>
    <xf numFmtId="185" fontId="14" fillId="0" borderId="30" xfId="0" applyNumberFormat="1" applyFont="1" applyBorder="1" applyAlignment="1" applyProtection="1">
      <alignment horizontal="center"/>
      <protection/>
    </xf>
    <xf numFmtId="184" fontId="14" fillId="0" borderId="34" xfId="0" applyNumberFormat="1" applyFont="1" applyBorder="1" applyAlignment="1" applyProtection="1">
      <alignment/>
      <protection/>
    </xf>
    <xf numFmtId="184" fontId="14" fillId="0" borderId="35" xfId="0" applyNumberFormat="1" applyFont="1" applyBorder="1" applyAlignment="1" applyProtection="1">
      <alignment horizontal="center"/>
      <protection/>
    </xf>
    <xf numFmtId="185" fontId="14" fillId="0" borderId="35" xfId="0" applyNumberFormat="1" applyFont="1" applyBorder="1" applyAlignment="1" applyProtection="1">
      <alignment horizontal="center"/>
      <protection/>
    </xf>
    <xf numFmtId="185" fontId="14" fillId="0" borderId="36" xfId="0" applyNumberFormat="1" applyFont="1" applyBorder="1" applyAlignment="1" applyProtection="1">
      <alignment horizontal="center"/>
      <protection/>
    </xf>
    <xf numFmtId="184" fontId="15" fillId="0" borderId="15" xfId="0" applyFont="1" applyBorder="1" applyAlignment="1">
      <alignment horizontal="center"/>
    </xf>
    <xf numFmtId="184" fontId="14" fillId="0" borderId="37" xfId="0" applyFont="1" applyBorder="1" applyAlignment="1">
      <alignment/>
    </xf>
    <xf numFmtId="184" fontId="14" fillId="0" borderId="38" xfId="0" applyFont="1" applyBorder="1" applyAlignment="1">
      <alignment horizontal="center"/>
    </xf>
    <xf numFmtId="184" fontId="14" fillId="0" borderId="33" xfId="0" applyNumberFormat="1" applyFont="1" applyBorder="1" applyAlignment="1" applyProtection="1" quotePrefix="1">
      <alignment horizontal="center"/>
      <protection/>
    </xf>
    <xf numFmtId="185" fontId="14" fillId="0" borderId="27" xfId="0" applyNumberFormat="1" applyFont="1" applyBorder="1" applyAlignment="1" applyProtection="1">
      <alignment horizontal="center"/>
      <protection/>
    </xf>
    <xf numFmtId="185" fontId="14" fillId="0" borderId="33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Alignment="1" applyProtection="1">
      <alignment/>
      <protection/>
    </xf>
    <xf numFmtId="184" fontId="14" fillId="0" borderId="15" xfId="0" applyFont="1" applyBorder="1" applyAlignment="1">
      <alignment/>
    </xf>
    <xf numFmtId="184" fontId="14" fillId="0" borderId="39" xfId="0" applyFont="1" applyBorder="1" applyAlignment="1">
      <alignment/>
    </xf>
    <xf numFmtId="9" fontId="16" fillId="0" borderId="40" xfId="58" applyFont="1" applyBorder="1" applyAlignment="1">
      <alignment horizontal="right"/>
    </xf>
    <xf numFmtId="184" fontId="14" fillId="0" borderId="17" xfId="0" applyNumberFormat="1" applyFont="1" applyBorder="1" applyAlignment="1" applyProtection="1">
      <alignment/>
      <protection/>
    </xf>
    <xf numFmtId="37" fontId="14" fillId="0" borderId="31" xfId="0" applyNumberFormat="1" applyFont="1" applyBorder="1" applyAlignment="1" applyProtection="1">
      <alignment horizontal="center"/>
      <protection/>
    </xf>
    <xf numFmtId="37" fontId="14" fillId="0" borderId="41" xfId="0" applyNumberFormat="1" applyFont="1" applyBorder="1" applyAlignment="1" applyProtection="1">
      <alignment horizontal="center"/>
      <protection/>
    </xf>
    <xf numFmtId="37" fontId="14" fillId="0" borderId="42" xfId="0" applyNumberFormat="1" applyFont="1" applyBorder="1" applyAlignment="1" applyProtection="1">
      <alignment horizontal="center"/>
      <protection/>
    </xf>
    <xf numFmtId="9" fontId="14" fillId="0" borderId="31" xfId="58" applyFont="1" applyBorder="1" applyAlignment="1">
      <alignment/>
    </xf>
    <xf numFmtId="9" fontId="14" fillId="0" borderId="32" xfId="58" applyFont="1" applyBorder="1" applyAlignment="1">
      <alignment horizontal="center"/>
    </xf>
    <xf numFmtId="39" fontId="14" fillId="0" borderId="0" xfId="45" applyNumberFormat="1" applyFont="1" applyAlignment="1" applyProtection="1">
      <alignment/>
      <protection/>
    </xf>
    <xf numFmtId="184" fontId="14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center"/>
      <protection/>
    </xf>
    <xf numFmtId="184" fontId="14" fillId="0" borderId="0" xfId="0" applyNumberFormat="1" applyFont="1" applyBorder="1" applyAlignment="1" applyProtection="1">
      <alignment horizontal="center"/>
      <protection/>
    </xf>
    <xf numFmtId="184" fontId="14" fillId="0" borderId="0" xfId="0" applyNumberFormat="1" applyFont="1" applyAlignment="1" applyProtection="1">
      <alignment horizontal="center"/>
      <protection/>
    </xf>
    <xf numFmtId="185" fontId="14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center"/>
      <protection/>
    </xf>
    <xf numFmtId="184" fontId="15" fillId="0" borderId="43" xfId="0" applyFont="1" applyBorder="1" applyAlignment="1">
      <alignment horizontal="center"/>
    </xf>
    <xf numFmtId="184" fontId="14" fillId="0" borderId="44" xfId="0" applyNumberFormat="1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 horizontal="center"/>
      <protection/>
    </xf>
    <xf numFmtId="3" fontId="14" fillId="0" borderId="45" xfId="0" applyNumberFormat="1" applyFont="1" applyBorder="1" applyAlignment="1" applyProtection="1">
      <alignment horizontal="center"/>
      <protection/>
    </xf>
    <xf numFmtId="184" fontId="15" fillId="0" borderId="40" xfId="0" applyFont="1" applyBorder="1" applyAlignment="1">
      <alignment horizontal="center"/>
    </xf>
    <xf numFmtId="184" fontId="14" fillId="0" borderId="13" xfId="0" applyFont="1" applyBorder="1" applyAlignment="1">
      <alignment horizontal="center"/>
    </xf>
    <xf numFmtId="184" fontId="14" fillId="0" borderId="44" xfId="0" applyNumberFormat="1" applyFont="1" applyBorder="1" applyAlignment="1" applyProtection="1">
      <alignment horizontal="left"/>
      <protection/>
    </xf>
    <xf numFmtId="184" fontId="14" fillId="0" borderId="43" xfId="0" applyNumberFormat="1" applyFont="1" applyBorder="1" applyAlignment="1" applyProtection="1">
      <alignment horizontal="center"/>
      <protection/>
    </xf>
    <xf numFmtId="9" fontId="14" fillId="0" borderId="21" xfId="58" applyFont="1" applyBorder="1" applyAlignment="1">
      <alignment horizontal="center"/>
    </xf>
    <xf numFmtId="184" fontId="14" fillId="0" borderId="21" xfId="0" applyFont="1" applyBorder="1" applyAlignment="1">
      <alignment horizontal="center"/>
    </xf>
    <xf numFmtId="184" fontId="14" fillId="0" borderId="46" xfId="0" applyNumberFormat="1" applyFont="1" applyBorder="1" applyAlignment="1" applyProtection="1">
      <alignment/>
      <protection/>
    </xf>
    <xf numFmtId="3" fontId="14" fillId="0" borderId="35" xfId="0" applyNumberFormat="1" applyFont="1" applyBorder="1" applyAlignment="1" applyProtection="1">
      <alignment horizontal="center"/>
      <protection/>
    </xf>
    <xf numFmtId="3" fontId="14" fillId="0" borderId="47" xfId="0" applyNumberFormat="1" applyFont="1" applyBorder="1" applyAlignment="1" applyProtection="1">
      <alignment horizontal="center"/>
      <protection/>
    </xf>
    <xf numFmtId="184" fontId="15" fillId="0" borderId="48" xfId="0" applyFont="1" applyBorder="1" applyAlignment="1">
      <alignment horizontal="center"/>
    </xf>
    <xf numFmtId="184" fontId="14" fillId="0" borderId="44" xfId="0" applyNumberFormat="1" applyFont="1" applyBorder="1" applyAlignment="1" applyProtection="1" quotePrefix="1">
      <alignment horizontal="left"/>
      <protection/>
    </xf>
    <xf numFmtId="184" fontId="14" fillId="0" borderId="45" xfId="0" applyNumberFormat="1" applyFont="1" applyBorder="1" applyAlignment="1" applyProtection="1" quotePrefix="1">
      <alignment horizontal="center"/>
      <protection/>
    </xf>
    <xf numFmtId="184" fontId="14" fillId="0" borderId="45" xfId="0" applyFont="1" applyBorder="1" applyAlignment="1">
      <alignment horizontal="center"/>
    </xf>
    <xf numFmtId="184" fontId="14" fillId="0" borderId="49" xfId="0" applyNumberFormat="1" applyFont="1" applyBorder="1" applyAlignment="1" applyProtection="1">
      <alignment horizontal="left"/>
      <protection/>
    </xf>
    <xf numFmtId="3" fontId="14" fillId="0" borderId="29" xfId="0" applyNumberFormat="1" applyFont="1" applyBorder="1" applyAlignment="1" applyProtection="1">
      <alignment horizontal="center"/>
      <protection/>
    </xf>
    <xf numFmtId="3" fontId="14" fillId="0" borderId="50" xfId="0" applyNumberFormat="1" applyFont="1" applyBorder="1" applyAlignment="1" applyProtection="1">
      <alignment horizontal="center"/>
      <protection/>
    </xf>
    <xf numFmtId="184" fontId="15" fillId="0" borderId="42" xfId="0" applyFont="1" applyBorder="1" applyAlignment="1">
      <alignment horizontal="center"/>
    </xf>
    <xf numFmtId="184" fontId="14" fillId="0" borderId="18" xfId="0" applyFont="1" applyBorder="1" applyAlignment="1">
      <alignment horizontal="center"/>
    </xf>
    <xf numFmtId="184" fontId="14" fillId="0" borderId="45" xfId="0" applyNumberFormat="1" applyFont="1" applyBorder="1" applyAlignment="1" applyProtection="1">
      <alignment horizontal="center"/>
      <protection/>
    </xf>
    <xf numFmtId="184" fontId="14" fillId="0" borderId="27" xfId="0" applyNumberFormat="1" applyFont="1" applyBorder="1" applyAlignment="1" applyProtection="1">
      <alignment horizontal="left"/>
      <protection/>
    </xf>
    <xf numFmtId="185" fontId="14" fillId="0" borderId="27" xfId="0" applyNumberFormat="1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/>
      <protection/>
    </xf>
    <xf numFmtId="184" fontId="14" fillId="0" borderId="45" xfId="0" applyFont="1" applyBorder="1" applyAlignment="1">
      <alignment/>
    </xf>
    <xf numFmtId="37" fontId="14" fillId="0" borderId="27" xfId="0" applyNumberFormat="1" applyFont="1" applyBorder="1" applyAlignment="1" applyProtection="1">
      <alignment/>
      <protection/>
    </xf>
    <xf numFmtId="3" fontId="14" fillId="0" borderId="45" xfId="0" applyNumberFormat="1" applyFont="1" applyBorder="1" applyAlignment="1" applyProtection="1">
      <alignment/>
      <protection/>
    </xf>
    <xf numFmtId="184" fontId="14" fillId="0" borderId="49" xfId="0" applyNumberFormat="1" applyFont="1" applyBorder="1" applyAlignment="1" applyProtection="1">
      <alignment/>
      <protection/>
    </xf>
    <xf numFmtId="184" fontId="14" fillId="0" borderId="29" xfId="0" applyNumberFormat="1" applyFont="1" applyBorder="1" applyAlignment="1" applyProtection="1">
      <alignment/>
      <protection/>
    </xf>
    <xf numFmtId="185" fontId="14" fillId="0" borderId="29" xfId="0" applyNumberFormat="1" applyFont="1" applyBorder="1" applyAlignment="1" applyProtection="1">
      <alignment/>
      <protection/>
    </xf>
    <xf numFmtId="3" fontId="14" fillId="0" borderId="29" xfId="0" applyNumberFormat="1" applyFont="1" applyBorder="1" applyAlignment="1" applyProtection="1">
      <alignment/>
      <protection/>
    </xf>
    <xf numFmtId="3" fontId="14" fillId="0" borderId="50" xfId="0" applyNumberFormat="1" applyFont="1" applyBorder="1" applyAlignment="1" applyProtection="1">
      <alignment/>
      <protection/>
    </xf>
    <xf numFmtId="184" fontId="14" fillId="0" borderId="35" xfId="0" applyNumberFormat="1" applyFont="1" applyBorder="1" applyAlignment="1" applyProtection="1">
      <alignment/>
      <protection/>
    </xf>
    <xf numFmtId="185" fontId="14" fillId="0" borderId="35" xfId="0" applyNumberFormat="1" applyFont="1" applyBorder="1" applyAlignment="1" applyProtection="1">
      <alignment/>
      <protection/>
    </xf>
    <xf numFmtId="3" fontId="14" fillId="0" borderId="35" xfId="0" applyNumberFormat="1" applyFont="1" applyBorder="1" applyAlignment="1" applyProtection="1">
      <alignment/>
      <protection/>
    </xf>
    <xf numFmtId="3" fontId="14" fillId="0" borderId="47" xfId="0" applyNumberFormat="1" applyFont="1" applyBorder="1" applyAlignment="1" applyProtection="1">
      <alignment/>
      <protection/>
    </xf>
    <xf numFmtId="184" fontId="14" fillId="0" borderId="27" xfId="0" applyNumberFormat="1" applyFont="1" applyBorder="1" applyAlignment="1" applyProtection="1">
      <alignment/>
      <protection/>
    </xf>
    <xf numFmtId="184" fontId="14" fillId="0" borderId="27" xfId="0" applyNumberFormat="1" applyFont="1" applyBorder="1" applyAlignment="1" applyProtection="1" quotePrefix="1">
      <alignment horizontal="left"/>
      <protection/>
    </xf>
    <xf numFmtId="184" fontId="14" fillId="0" borderId="15" xfId="0" applyNumberFormat="1" applyFont="1" applyBorder="1" applyAlignment="1" applyProtection="1">
      <alignment/>
      <protection/>
    </xf>
    <xf numFmtId="184" fontId="14" fillId="0" borderId="37" xfId="0" applyNumberFormat="1" applyFont="1" applyBorder="1" applyAlignment="1" applyProtection="1">
      <alignment/>
      <protection/>
    </xf>
    <xf numFmtId="185" fontId="14" fillId="0" borderId="37" xfId="0" applyNumberFormat="1" applyFont="1" applyBorder="1" applyAlignment="1" applyProtection="1">
      <alignment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39" xfId="0" applyNumberFormat="1" applyFont="1" applyBorder="1" applyAlignment="1" applyProtection="1">
      <alignment/>
      <protection/>
    </xf>
    <xf numFmtId="184" fontId="14" fillId="0" borderId="17" xfId="0" applyFont="1" applyBorder="1" applyAlignment="1">
      <alignment/>
    </xf>
    <xf numFmtId="184" fontId="14" fillId="0" borderId="41" xfId="0" applyFont="1" applyBorder="1" applyAlignment="1">
      <alignment/>
    </xf>
    <xf numFmtId="184" fontId="14" fillId="0" borderId="42" xfId="0" applyFont="1" applyBorder="1" applyAlignment="1">
      <alignment horizontal="center"/>
    </xf>
    <xf numFmtId="9" fontId="14" fillId="0" borderId="18" xfId="58" applyFont="1" applyBorder="1" applyAlignment="1">
      <alignment horizontal="center"/>
    </xf>
    <xf numFmtId="184" fontId="14" fillId="0" borderId="0" xfId="0" applyNumberFormat="1" applyFont="1" applyAlignment="1" applyProtection="1" quotePrefix="1">
      <alignment horizontal="left"/>
      <protection/>
    </xf>
    <xf numFmtId="185" fontId="14" fillId="0" borderId="0" xfId="0" applyNumberFormat="1" applyFont="1" applyAlignment="1" applyProtection="1">
      <alignment/>
      <protection/>
    </xf>
    <xf numFmtId="185" fontId="14" fillId="0" borderId="45" xfId="0" applyNumberFormat="1" applyFont="1" applyBorder="1" applyAlignment="1" applyProtection="1">
      <alignment/>
      <protection/>
    </xf>
    <xf numFmtId="37" fontId="14" fillId="0" borderId="45" xfId="0" applyNumberFormat="1" applyFont="1" applyBorder="1" applyAlignment="1" applyProtection="1">
      <alignment/>
      <protection/>
    </xf>
    <xf numFmtId="185" fontId="14" fillId="0" borderId="50" xfId="0" applyNumberFormat="1" applyFont="1" applyBorder="1" applyAlignment="1" applyProtection="1">
      <alignment/>
      <protection/>
    </xf>
    <xf numFmtId="185" fontId="14" fillId="0" borderId="47" xfId="0" applyNumberFormat="1" applyFont="1" applyBorder="1" applyAlignment="1" applyProtection="1">
      <alignment/>
      <protection/>
    </xf>
    <xf numFmtId="185" fontId="14" fillId="0" borderId="31" xfId="0" applyNumberFormat="1" applyFont="1" applyBorder="1" applyAlignment="1" applyProtection="1">
      <alignment/>
      <protection/>
    </xf>
    <xf numFmtId="184" fontId="14" fillId="0" borderId="45" xfId="0" applyNumberFormat="1" applyFont="1" applyBorder="1" applyAlignment="1" applyProtection="1">
      <alignment/>
      <protection/>
    </xf>
    <xf numFmtId="184" fontId="14" fillId="0" borderId="39" xfId="0" applyNumberFormat="1" applyFont="1" applyBorder="1" applyAlignment="1" applyProtection="1">
      <alignment/>
      <protection/>
    </xf>
    <xf numFmtId="184" fontId="14" fillId="0" borderId="0" xfId="0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184" fontId="15" fillId="0" borderId="0" xfId="0" applyFont="1" applyBorder="1" applyAlignment="1">
      <alignment horizontal="center"/>
    </xf>
    <xf numFmtId="184" fontId="18" fillId="0" borderId="0" xfId="0" applyFont="1" applyBorder="1" applyAlignment="1" applyProtection="1">
      <alignment horizontal="left"/>
      <protection/>
    </xf>
    <xf numFmtId="184" fontId="18" fillId="0" borderId="0" xfId="0" applyNumberFormat="1" applyFont="1" applyBorder="1" applyAlignment="1" applyProtection="1">
      <alignment/>
      <protection/>
    </xf>
    <xf numFmtId="184" fontId="18" fillId="0" borderId="0" xfId="0" applyFont="1" applyBorder="1" applyAlignment="1">
      <alignment/>
    </xf>
    <xf numFmtId="184" fontId="19" fillId="0" borderId="0" xfId="0" applyFont="1" applyBorder="1" applyAlignment="1">
      <alignment horizontal="center"/>
    </xf>
    <xf numFmtId="184" fontId="18" fillId="0" borderId="0" xfId="0" applyFont="1" applyAlignment="1">
      <alignment horizontal="center"/>
    </xf>
    <xf numFmtId="184" fontId="14" fillId="0" borderId="0" xfId="0" applyNumberFormat="1" applyFont="1" applyBorder="1" applyAlignment="1" applyProtection="1">
      <alignment horizontal="left"/>
      <protection/>
    </xf>
    <xf numFmtId="3" fontId="14" fillId="0" borderId="51" xfId="0" applyNumberFormat="1" applyFont="1" applyBorder="1" applyAlignment="1" applyProtection="1">
      <alignment horizontal="center" vertical="center"/>
      <protection/>
    </xf>
    <xf numFmtId="3" fontId="14" fillId="0" borderId="52" xfId="0" applyNumberFormat="1" applyFont="1" applyBorder="1" applyAlignment="1" applyProtection="1">
      <alignment horizontal="center" vertical="center"/>
      <protection/>
    </xf>
    <xf numFmtId="3" fontId="18" fillId="0" borderId="5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4" fillId="0" borderId="43" xfId="0" applyNumberFormat="1" applyFont="1" applyBorder="1" applyAlignment="1" applyProtection="1">
      <alignment/>
      <protection/>
    </xf>
    <xf numFmtId="3" fontId="18" fillId="0" borderId="43" xfId="0" applyNumberFormat="1" applyFont="1" applyBorder="1" applyAlignment="1" applyProtection="1">
      <alignment/>
      <protection/>
    </xf>
    <xf numFmtId="3" fontId="18" fillId="0" borderId="27" xfId="0" applyNumberFormat="1" applyFont="1" applyBorder="1" applyAlignment="1" applyProtection="1">
      <alignment horizontal="center"/>
      <protection/>
    </xf>
    <xf numFmtId="3" fontId="18" fillId="0" borderId="27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9" fontId="18" fillId="0" borderId="33" xfId="58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4" fillId="0" borderId="53" xfId="0" applyNumberFormat="1" applyFont="1" applyBorder="1" applyAlignment="1" applyProtection="1">
      <alignment horizontal="left"/>
      <protection/>
    </xf>
    <xf numFmtId="3" fontId="14" fillId="0" borderId="54" xfId="0" applyNumberFormat="1" applyFont="1" applyBorder="1" applyAlignment="1" applyProtection="1">
      <alignment horizontal="center"/>
      <protection/>
    </xf>
    <xf numFmtId="3" fontId="14" fillId="0" borderId="54" xfId="0" applyNumberFormat="1" applyFont="1" applyBorder="1" applyAlignment="1">
      <alignment horizontal="center"/>
    </xf>
    <xf numFmtId="3" fontId="15" fillId="0" borderId="54" xfId="0" applyNumberFormat="1" applyFont="1" applyBorder="1" applyAlignment="1">
      <alignment horizontal="center"/>
    </xf>
    <xf numFmtId="9" fontId="14" fillId="0" borderId="55" xfId="58" applyFont="1" applyBorder="1" applyAlignment="1">
      <alignment horizontal="center"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 applyProtection="1">
      <alignment horizontal="center"/>
      <protection/>
    </xf>
    <xf numFmtId="184" fontId="14" fillId="0" borderId="57" xfId="0" applyFont="1" applyBorder="1" applyAlignment="1">
      <alignment horizontal="center"/>
    </xf>
    <xf numFmtId="9" fontId="14" fillId="0" borderId="58" xfId="58" applyFont="1" applyBorder="1" applyAlignment="1">
      <alignment horizontal="center"/>
    </xf>
    <xf numFmtId="3" fontId="14" fillId="0" borderId="0" xfId="0" applyNumberFormat="1" applyFont="1" applyBorder="1" applyAlignment="1" applyProtection="1">
      <alignment/>
      <protection/>
    </xf>
    <xf numFmtId="184" fontId="18" fillId="0" borderId="59" xfId="0" applyNumberFormat="1" applyFont="1" applyBorder="1" applyAlignment="1" applyProtection="1">
      <alignment horizontal="left"/>
      <protection/>
    </xf>
    <xf numFmtId="185" fontId="18" fillId="0" borderId="54" xfId="58" applyNumberFormat="1" applyFont="1" applyBorder="1" applyAlignment="1">
      <alignment horizontal="center"/>
    </xf>
    <xf numFmtId="9" fontId="19" fillId="0" borderId="54" xfId="58" applyFont="1" applyBorder="1" applyAlignment="1">
      <alignment horizontal="center"/>
    </xf>
    <xf numFmtId="184" fontId="18" fillId="0" borderId="60" xfId="0" applyFont="1" applyBorder="1" applyAlignment="1">
      <alignment/>
    </xf>
    <xf numFmtId="184" fontId="18" fillId="0" borderId="0" xfId="0" applyFont="1" applyBorder="1" applyAlignment="1">
      <alignment horizontal="center"/>
    </xf>
    <xf numFmtId="2" fontId="14" fillId="0" borderId="0" xfId="0" applyNumberFormat="1" applyFont="1" applyBorder="1" applyAlignment="1" applyProtection="1">
      <alignment/>
      <protection/>
    </xf>
    <xf numFmtId="184" fontId="14" fillId="0" borderId="0" xfId="0" applyFont="1" applyBorder="1" applyAlignment="1">
      <alignment horizontal="center"/>
    </xf>
    <xf numFmtId="184" fontId="14" fillId="0" borderId="0" xfId="0" applyFont="1" applyBorder="1" applyAlignment="1" applyProtection="1" quotePrefix="1">
      <alignment horizontal="left"/>
      <protection/>
    </xf>
    <xf numFmtId="184" fontId="0" fillId="0" borderId="0" xfId="0" applyAlignment="1" quotePrefix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84" fontId="21" fillId="0" borderId="0" xfId="0" applyFont="1" applyAlignment="1">
      <alignment/>
    </xf>
    <xf numFmtId="184" fontId="0" fillId="0" borderId="15" xfId="0" applyBorder="1" applyAlignment="1">
      <alignment/>
    </xf>
    <xf numFmtId="184" fontId="0" fillId="0" borderId="12" xfId="0" applyBorder="1" applyAlignment="1">
      <alignment/>
    </xf>
    <xf numFmtId="184" fontId="0" fillId="0" borderId="16" xfId="0" applyBorder="1" applyAlignment="1">
      <alignment/>
    </xf>
    <xf numFmtId="184" fontId="0" fillId="0" borderId="17" xfId="0" applyBorder="1" applyAlignment="1">
      <alignment/>
    </xf>
    <xf numFmtId="184" fontId="0" fillId="0" borderId="14" xfId="0" applyBorder="1" applyAlignment="1">
      <alignment/>
    </xf>
    <xf numFmtId="184" fontId="0" fillId="0" borderId="16" xfId="0" applyBorder="1" applyAlignment="1" quotePrefix="1">
      <alignment/>
    </xf>
    <xf numFmtId="184" fontId="0" fillId="0" borderId="19" xfId="0" applyBorder="1" applyAlignment="1">
      <alignment horizontal="center"/>
    </xf>
    <xf numFmtId="184" fontId="0" fillId="0" borderId="20" xfId="0" applyBorder="1" applyAlignment="1">
      <alignment horizontal="center"/>
    </xf>
    <xf numFmtId="184" fontId="0" fillId="0" borderId="22" xfId="0" applyBorder="1" applyAlignment="1" quotePrefix="1">
      <alignment horizontal="center"/>
    </xf>
    <xf numFmtId="184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184" fontId="0" fillId="0" borderId="22" xfId="0" applyBorder="1" applyAlignment="1">
      <alignment/>
    </xf>
    <xf numFmtId="185" fontId="0" fillId="0" borderId="20" xfId="58" applyNumberFormat="1" applyFont="1" applyBorder="1" applyAlignment="1">
      <alignment horizontal="center"/>
    </xf>
    <xf numFmtId="184" fontId="0" fillId="0" borderId="20" xfId="0" applyBorder="1" applyAlignment="1" quotePrefix="1">
      <alignment horizontal="center"/>
    </xf>
    <xf numFmtId="184" fontId="0" fillId="0" borderId="22" xfId="0" applyBorder="1" applyAlignment="1">
      <alignment horizontal="center"/>
    </xf>
    <xf numFmtId="184" fontId="6" fillId="0" borderId="16" xfId="0" applyFont="1" applyBorder="1" applyAlignment="1">
      <alignment/>
    </xf>
    <xf numFmtId="184" fontId="6" fillId="0" borderId="0" xfId="0" applyFont="1" applyBorder="1" applyAlignment="1">
      <alignment/>
    </xf>
    <xf numFmtId="3" fontId="6" fillId="0" borderId="20" xfId="0" applyNumberFormat="1" applyFont="1" applyBorder="1" applyAlignment="1">
      <alignment/>
    </xf>
    <xf numFmtId="185" fontId="6" fillId="0" borderId="20" xfId="58" applyNumberFormat="1" applyFont="1" applyBorder="1" applyAlignment="1">
      <alignment horizontal="center"/>
    </xf>
    <xf numFmtId="184" fontId="22" fillId="0" borderId="16" xfId="0" applyFont="1" applyBorder="1" applyAlignment="1">
      <alignment/>
    </xf>
    <xf numFmtId="184" fontId="22" fillId="0" borderId="0" xfId="0" applyFont="1" applyBorder="1" applyAlignment="1">
      <alignment/>
    </xf>
    <xf numFmtId="3" fontId="22" fillId="0" borderId="20" xfId="0" applyNumberFormat="1" applyFont="1" applyBorder="1" applyAlignment="1">
      <alignment/>
    </xf>
    <xf numFmtId="185" fontId="22" fillId="0" borderId="20" xfId="58" applyNumberFormat="1" applyFont="1" applyBorder="1" applyAlignment="1">
      <alignment horizontal="center"/>
    </xf>
    <xf numFmtId="184" fontId="6" fillId="18" borderId="15" xfId="0" applyFont="1" applyFill="1" applyBorder="1" applyAlignment="1">
      <alignment/>
    </xf>
    <xf numFmtId="184" fontId="6" fillId="18" borderId="12" xfId="0" applyFont="1" applyFill="1" applyBorder="1" applyAlignment="1">
      <alignment/>
    </xf>
    <xf numFmtId="3" fontId="6" fillId="18" borderId="19" xfId="0" applyNumberFormat="1" applyFont="1" applyFill="1" applyBorder="1" applyAlignment="1">
      <alignment/>
    </xf>
    <xf numFmtId="185" fontId="6" fillId="18" borderId="19" xfId="58" applyNumberFormat="1" applyFont="1" applyFill="1" applyBorder="1" applyAlignment="1">
      <alignment horizontal="center"/>
    </xf>
    <xf numFmtId="184" fontId="6" fillId="18" borderId="16" xfId="0" applyFont="1" applyFill="1" applyBorder="1" applyAlignment="1">
      <alignment/>
    </xf>
    <xf numFmtId="184" fontId="6" fillId="18" borderId="0" xfId="0" applyFont="1" applyFill="1" applyBorder="1" applyAlignment="1">
      <alignment/>
    </xf>
    <xf numFmtId="3" fontId="6" fillId="18" borderId="20" xfId="0" applyNumberFormat="1" applyFont="1" applyFill="1" applyBorder="1" applyAlignment="1">
      <alignment/>
    </xf>
    <xf numFmtId="185" fontId="6" fillId="18" borderId="20" xfId="58" applyNumberFormat="1" applyFont="1" applyFill="1" applyBorder="1" applyAlignment="1">
      <alignment horizontal="center"/>
    </xf>
    <xf numFmtId="184" fontId="6" fillId="18" borderId="17" xfId="0" applyFont="1" applyFill="1" applyBorder="1" applyAlignment="1">
      <alignment/>
    </xf>
    <xf numFmtId="184" fontId="6" fillId="18" borderId="14" xfId="0" applyFont="1" applyFill="1" applyBorder="1" applyAlignment="1">
      <alignment/>
    </xf>
    <xf numFmtId="3" fontId="6" fillId="18" borderId="22" xfId="0" applyNumberFormat="1" applyFont="1" applyFill="1" applyBorder="1" applyAlignment="1">
      <alignment/>
    </xf>
    <xf numFmtId="185" fontId="6" fillId="18" borderId="22" xfId="58" applyNumberFormat="1" applyFont="1" applyFill="1" applyBorder="1" applyAlignment="1">
      <alignment horizontal="center"/>
    </xf>
    <xf numFmtId="184" fontId="0" fillId="18" borderId="0" xfId="0" applyFont="1" applyFill="1" applyBorder="1" applyAlignment="1">
      <alignment horizontal="right"/>
    </xf>
    <xf numFmtId="185" fontId="0" fillId="0" borderId="0" xfId="0" applyNumberFormat="1" applyBorder="1" applyAlignment="1" applyProtection="1" quotePrefix="1">
      <alignment horizontal="center"/>
      <protection/>
    </xf>
    <xf numFmtId="184" fontId="0" fillId="0" borderId="0" xfId="0" applyAlignment="1" quotePrefix="1">
      <alignment horizontal="center"/>
    </xf>
    <xf numFmtId="186" fontId="0" fillId="0" borderId="0" xfId="0" applyNumberFormat="1" applyAlignment="1" applyProtection="1" quotePrefix="1">
      <alignment horizontal="center"/>
      <protection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3" fillId="0" borderId="0" xfId="0" applyNumberFormat="1" applyFont="1" applyAlignment="1">
      <alignment/>
    </xf>
    <xf numFmtId="184" fontId="0" fillId="0" borderId="20" xfId="0" applyBorder="1" applyAlignment="1">
      <alignment/>
    </xf>
    <xf numFmtId="184" fontId="0" fillId="0" borderId="0" xfId="0" applyFont="1" applyBorder="1" applyAlignment="1">
      <alignment/>
    </xf>
    <xf numFmtId="184" fontId="0" fillId="0" borderId="23" xfId="0" applyBorder="1" applyAlignment="1">
      <alignment horizontal="center"/>
    </xf>
    <xf numFmtId="1" fontId="4" fillId="0" borderId="0" xfId="55" applyNumberFormat="1">
      <alignment/>
      <protection/>
    </xf>
    <xf numFmtId="0" fontId="4" fillId="0" borderId="0" xfId="55">
      <alignment/>
      <protection/>
    </xf>
    <xf numFmtId="187" fontId="4" fillId="0" borderId="0" xfId="55" applyNumberFormat="1">
      <alignment/>
      <protection/>
    </xf>
    <xf numFmtId="9" fontId="4" fillId="0" borderId="0" xfId="58" applyAlignment="1">
      <alignment/>
    </xf>
    <xf numFmtId="0" fontId="4" fillId="0" borderId="19" xfId="55" applyBorder="1">
      <alignment/>
      <protection/>
    </xf>
    <xf numFmtId="0" fontId="4" fillId="0" borderId="12" xfId="55" applyBorder="1" applyAlignment="1">
      <alignment horizontal="center"/>
      <protection/>
    </xf>
    <xf numFmtId="187" fontId="4" fillId="0" borderId="12" xfId="55" applyNumberFormat="1" applyBorder="1">
      <alignment/>
      <protection/>
    </xf>
    <xf numFmtId="1" fontId="4" fillId="0" borderId="12" xfId="55" applyNumberFormat="1" applyBorder="1">
      <alignment/>
      <protection/>
    </xf>
    <xf numFmtId="1" fontId="4" fillId="0" borderId="13" xfId="55" applyNumberFormat="1" applyBorder="1">
      <alignment/>
      <protection/>
    </xf>
    <xf numFmtId="1" fontId="4" fillId="0" borderId="13" xfId="55" applyNumberFormat="1" applyBorder="1" applyAlignment="1">
      <alignment horizontal="center"/>
      <protection/>
    </xf>
    <xf numFmtId="1" fontId="4" fillId="0" borderId="19" xfId="55" applyNumberFormat="1" applyBorder="1" applyAlignment="1">
      <alignment horizontal="center"/>
      <protection/>
    </xf>
    <xf numFmtId="0" fontId="4" fillId="0" borderId="20" xfId="55" applyBorder="1">
      <alignment/>
      <protection/>
    </xf>
    <xf numFmtId="0" fontId="4" fillId="0" borderId="0" xfId="55" applyBorder="1" applyAlignment="1">
      <alignment horizontal="center"/>
      <protection/>
    </xf>
    <xf numFmtId="187" fontId="4" fillId="0" borderId="0" xfId="55" applyNumberFormat="1" applyBorder="1">
      <alignment/>
      <protection/>
    </xf>
    <xf numFmtId="1" fontId="4" fillId="0" borderId="0" xfId="55" applyNumberFormat="1" applyBorder="1">
      <alignment/>
      <protection/>
    </xf>
    <xf numFmtId="1" fontId="4" fillId="0" borderId="21" xfId="55" applyNumberFormat="1" applyBorder="1">
      <alignment/>
      <protection/>
    </xf>
    <xf numFmtId="1" fontId="4" fillId="0" borderId="21" xfId="55" applyNumberFormat="1" applyBorder="1" applyAlignment="1">
      <alignment horizontal="center"/>
      <protection/>
    </xf>
    <xf numFmtId="1" fontId="4" fillId="0" borderId="20" xfId="55" applyNumberFormat="1" applyBorder="1" applyAlignment="1">
      <alignment horizontal="center"/>
      <protection/>
    </xf>
    <xf numFmtId="0" fontId="4" fillId="0" borderId="22" xfId="55" applyBorder="1">
      <alignment/>
      <protection/>
    </xf>
    <xf numFmtId="0" fontId="4" fillId="0" borderId="14" xfId="55" applyBorder="1" applyAlignment="1">
      <alignment horizontal="center"/>
      <protection/>
    </xf>
    <xf numFmtId="187" fontId="4" fillId="0" borderId="14" xfId="55" applyNumberFormat="1" applyBorder="1">
      <alignment/>
      <protection/>
    </xf>
    <xf numFmtId="1" fontId="4" fillId="0" borderId="14" xfId="55" applyNumberFormat="1" applyBorder="1">
      <alignment/>
      <protection/>
    </xf>
    <xf numFmtId="1" fontId="4" fillId="0" borderId="18" xfId="55" applyNumberFormat="1" applyBorder="1">
      <alignment/>
      <protection/>
    </xf>
    <xf numFmtId="1" fontId="4" fillId="0" borderId="18" xfId="55" applyNumberFormat="1" applyBorder="1" applyAlignment="1">
      <alignment horizontal="center"/>
      <protection/>
    </xf>
    <xf numFmtId="1" fontId="4" fillId="0" borderId="14" xfId="55" applyNumberFormat="1" applyBorder="1" applyAlignment="1">
      <alignment horizontal="center"/>
      <protection/>
    </xf>
    <xf numFmtId="1" fontId="4" fillId="0" borderId="22" xfId="55" applyNumberFormat="1" applyBorder="1" applyAlignment="1" quotePrefix="1">
      <alignment horizontal="center"/>
      <protection/>
    </xf>
    <xf numFmtId="1" fontId="4" fillId="0" borderId="0" xfId="55" applyNumberFormat="1" applyFill="1" applyBorder="1">
      <alignment/>
      <protection/>
    </xf>
    <xf numFmtId="189" fontId="4" fillId="0" borderId="0" xfId="55" applyNumberFormat="1" applyBorder="1">
      <alignment/>
      <protection/>
    </xf>
    <xf numFmtId="189" fontId="4" fillId="0" borderId="21" xfId="55" applyNumberFormat="1" applyBorder="1">
      <alignment/>
      <protection/>
    </xf>
    <xf numFmtId="4" fontId="4" fillId="0" borderId="0" xfId="55" applyNumberFormat="1" applyBorder="1">
      <alignment/>
      <protection/>
    </xf>
    <xf numFmtId="3" fontId="4" fillId="0" borderId="21" xfId="55" applyNumberFormat="1" applyBorder="1" applyAlignment="1">
      <alignment horizontal="center"/>
      <protection/>
    </xf>
    <xf numFmtId="4" fontId="4" fillId="0" borderId="21" xfId="55" applyNumberFormat="1" applyBorder="1" applyAlignment="1">
      <alignment horizontal="center"/>
      <protection/>
    </xf>
    <xf numFmtId="3" fontId="4" fillId="0" borderId="21" xfId="55" applyNumberFormat="1" applyBorder="1">
      <alignment/>
      <protection/>
    </xf>
    <xf numFmtId="3" fontId="4" fillId="0" borderId="20" xfId="55" applyNumberFormat="1" applyBorder="1">
      <alignment/>
      <protection/>
    </xf>
    <xf numFmtId="4" fontId="4" fillId="0" borderId="0" xfId="55" applyNumberFormat="1">
      <alignment/>
      <protection/>
    </xf>
    <xf numFmtId="187" fontId="4" fillId="0" borderId="0" xfId="55" applyNumberFormat="1" applyBorder="1" applyAlignment="1">
      <alignment vertical="top"/>
      <protection/>
    </xf>
    <xf numFmtId="1" fontId="4" fillId="0" borderId="0" xfId="55" applyNumberFormat="1" applyBorder="1" applyAlignment="1">
      <alignment vertical="top"/>
      <protection/>
    </xf>
    <xf numFmtId="1" fontId="4" fillId="0" borderId="21" xfId="55" applyNumberFormat="1" applyBorder="1" applyAlignment="1">
      <alignment vertical="top"/>
      <protection/>
    </xf>
    <xf numFmtId="1" fontId="4" fillId="0" borderId="0" xfId="55" applyNumberFormat="1" applyFill="1" applyBorder="1" applyAlignment="1">
      <alignment vertical="top"/>
      <protection/>
    </xf>
    <xf numFmtId="189" fontId="4" fillId="0" borderId="0" xfId="55" applyNumberFormat="1" applyBorder="1" quotePrefix="1">
      <alignment/>
      <protection/>
    </xf>
    <xf numFmtId="0" fontId="4" fillId="0" borderId="0" xfId="55" applyBorder="1">
      <alignment/>
      <protection/>
    </xf>
    <xf numFmtId="1" fontId="24" fillId="0" borderId="21" xfId="55" applyNumberFormat="1" applyFont="1" applyBorder="1">
      <alignment/>
      <protection/>
    </xf>
    <xf numFmtId="0" fontId="4" fillId="0" borderId="14" xfId="55" applyBorder="1">
      <alignment/>
      <protection/>
    </xf>
    <xf numFmtId="1" fontId="4" fillId="0" borderId="22" xfId="55" applyNumberFormat="1" applyBorder="1">
      <alignment/>
      <protection/>
    </xf>
    <xf numFmtId="1" fontId="1" fillId="0" borderId="19" xfId="55" applyNumberFormat="1" applyFont="1" applyBorder="1" applyAlignment="1">
      <alignment horizontal="center"/>
      <protection/>
    </xf>
    <xf numFmtId="1" fontId="1" fillId="0" borderId="22" xfId="55" applyNumberFormat="1" applyFont="1" applyBorder="1" applyAlignment="1">
      <alignment horizontal="center"/>
      <protection/>
    </xf>
    <xf numFmtId="1" fontId="4" fillId="0" borderId="22" xfId="55" applyNumberFormat="1" applyBorder="1" applyAlignment="1">
      <alignment horizontal="center"/>
      <protection/>
    </xf>
    <xf numFmtId="0" fontId="4" fillId="0" borderId="16" xfId="55" applyBorder="1">
      <alignment/>
      <protection/>
    </xf>
    <xf numFmtId="1" fontId="4" fillId="0" borderId="16" xfId="55" applyNumberFormat="1" applyBorder="1">
      <alignment/>
      <protection/>
    </xf>
    <xf numFmtId="1" fontId="4" fillId="0" borderId="20" xfId="55" applyNumberFormat="1" applyBorder="1">
      <alignment/>
      <protection/>
    </xf>
    <xf numFmtId="1" fontId="4" fillId="0" borderId="17" xfId="55" applyNumberFormat="1" applyBorder="1">
      <alignment/>
      <protection/>
    </xf>
    <xf numFmtId="3" fontId="4" fillId="0" borderId="18" xfId="55" applyNumberFormat="1" applyBorder="1">
      <alignment/>
      <protection/>
    </xf>
    <xf numFmtId="3" fontId="4" fillId="0" borderId="22" xfId="55" applyNumberFormat="1" applyBorder="1">
      <alignment/>
      <protection/>
    </xf>
    <xf numFmtId="0" fontId="4" fillId="0" borderId="0" xfId="55" applyFont="1">
      <alignment/>
      <protection/>
    </xf>
    <xf numFmtId="4" fontId="0" fillId="0" borderId="0" xfId="0" applyNumberFormat="1" applyBorder="1" applyAlignment="1">
      <alignment/>
    </xf>
    <xf numFmtId="2" fontId="0" fillId="0" borderId="21" xfId="0" applyNumberFormat="1" applyFill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2" fontId="0" fillId="0" borderId="18" xfId="0" applyNumberFormat="1" applyFill="1" applyBorder="1" applyAlignment="1" applyProtection="1">
      <alignment/>
      <protection/>
    </xf>
    <xf numFmtId="1" fontId="4" fillId="0" borderId="21" xfId="55" applyNumberFormat="1" applyFont="1" applyBorder="1">
      <alignment/>
      <protection/>
    </xf>
    <xf numFmtId="1" fontId="4" fillId="0" borderId="0" xfId="55" applyNumberFormat="1" applyFont="1">
      <alignment/>
      <protection/>
    </xf>
    <xf numFmtId="3" fontId="4" fillId="0" borderId="21" xfId="55" applyNumberFormat="1" applyFill="1" applyBorder="1">
      <alignment/>
      <protection/>
    </xf>
    <xf numFmtId="4" fontId="4" fillId="0" borderId="19" xfId="55" applyNumberFormat="1" applyBorder="1">
      <alignment/>
      <protection/>
    </xf>
    <xf numFmtId="1" fontId="4" fillId="0" borderId="13" xfId="55" applyNumberFormat="1" applyFont="1" applyBorder="1" applyAlignment="1">
      <alignment horizontal="center"/>
      <protection/>
    </xf>
    <xf numFmtId="4" fontId="4" fillId="0" borderId="12" xfId="55" applyNumberFormat="1" applyBorder="1">
      <alignment/>
      <protection/>
    </xf>
    <xf numFmtId="3" fontId="4" fillId="0" borderId="13" xfId="55" applyNumberFormat="1" applyBorder="1">
      <alignment/>
      <protection/>
    </xf>
    <xf numFmtId="4" fontId="4" fillId="0" borderId="20" xfId="55" applyNumberFormat="1" applyBorder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190" fontId="0" fillId="0" borderId="0" xfId="0" applyNumberFormat="1" applyAlignment="1" applyProtection="1">
      <alignment horizontal="center"/>
      <protection/>
    </xf>
    <xf numFmtId="1" fontId="1" fillId="0" borderId="16" xfId="55" applyNumberFormat="1" applyFont="1" applyBorder="1" applyAlignment="1">
      <alignment/>
      <protection/>
    </xf>
    <xf numFmtId="1" fontId="1" fillId="0" borderId="21" xfId="55" applyNumberFormat="1" applyFont="1" applyBorder="1" applyAlignment="1">
      <alignment/>
      <protection/>
    </xf>
    <xf numFmtId="1" fontId="1" fillId="0" borderId="15" xfId="55" applyNumberFormat="1" applyFont="1" applyBorder="1" applyAlignment="1">
      <alignment horizontal="center" vertical="center"/>
      <protection/>
    </xf>
    <xf numFmtId="1" fontId="1" fillId="0" borderId="13" xfId="55" applyNumberFormat="1" applyFont="1" applyBorder="1" applyAlignment="1">
      <alignment horizontal="center" vertical="center"/>
      <protection/>
    </xf>
    <xf numFmtId="1" fontId="1" fillId="0" borderId="17" xfId="55" applyNumberFormat="1" applyFont="1" applyBorder="1" applyAlignment="1">
      <alignment horizontal="center" vertical="center"/>
      <protection/>
    </xf>
    <xf numFmtId="1" fontId="1" fillId="0" borderId="18" xfId="55" applyNumberFormat="1" applyFont="1" applyBorder="1" applyAlignment="1">
      <alignment horizontal="center" vertical="center"/>
      <protection/>
    </xf>
    <xf numFmtId="1" fontId="4" fillId="0" borderId="0" xfId="55" applyNumberFormat="1" applyBorder="1" applyAlignment="1">
      <alignment horizontal="center"/>
      <protection/>
    </xf>
    <xf numFmtId="0" fontId="4" fillId="0" borderId="0" xfId="55" applyAlignment="1">
      <alignment horizontal="center"/>
      <protection/>
    </xf>
    <xf numFmtId="1" fontId="4" fillId="0" borderId="25" xfId="55" applyNumberFormat="1" applyBorder="1" applyAlignment="1">
      <alignment horizontal="center"/>
      <protection/>
    </xf>
    <xf numFmtId="1" fontId="4" fillId="0" borderId="26" xfId="55" applyNumberFormat="1" applyBorder="1" applyAlignment="1">
      <alignment horizontal="center"/>
      <protection/>
    </xf>
    <xf numFmtId="0" fontId="4" fillId="0" borderId="14" xfId="55" applyBorder="1" applyAlignment="1" quotePrefix="1">
      <alignment horizontal="center"/>
      <protection/>
    </xf>
    <xf numFmtId="184" fontId="6" fillId="0" borderId="0" xfId="0" applyFont="1" applyAlignment="1">
      <alignment horizontal="center"/>
    </xf>
    <xf numFmtId="3" fontId="15" fillId="0" borderId="52" xfId="0" applyNumberFormat="1" applyFont="1" applyBorder="1" applyAlignment="1">
      <alignment horizontal="center" vertical="center" wrapText="1"/>
    </xf>
    <xf numFmtId="3" fontId="20" fillId="0" borderId="61" xfId="0" applyNumberFormat="1" applyFont="1" applyBorder="1" applyAlignment="1">
      <alignment horizontal="center" vertical="center" wrapText="1"/>
    </xf>
    <xf numFmtId="184" fontId="14" fillId="0" borderId="0" xfId="0" applyFont="1" applyBorder="1" applyAlignment="1" applyProtection="1">
      <alignment horizontal="center" vertical="center" wrapText="1"/>
      <protection/>
    </xf>
    <xf numFmtId="184" fontId="18" fillId="0" borderId="0" xfId="0" applyFont="1" applyBorder="1" applyAlignment="1" applyProtection="1">
      <alignment horizontal="center"/>
      <protection/>
    </xf>
    <xf numFmtId="184" fontId="14" fillId="0" borderId="0" xfId="0" applyNumberFormat="1" applyFont="1" applyAlignment="1" applyProtection="1">
      <alignment horizontal="left" vertical="center" wrapText="1"/>
      <protection/>
    </xf>
    <xf numFmtId="184" fontId="17" fillId="0" borderId="0" xfId="0" applyFont="1" applyAlignment="1">
      <alignment vertical="center" wrapText="1"/>
    </xf>
    <xf numFmtId="184" fontId="14" fillId="0" borderId="37" xfId="0" applyNumberFormat="1" applyFont="1" applyBorder="1" applyAlignment="1" applyProtection="1">
      <alignment horizontal="center" vertical="center" wrapText="1"/>
      <protection/>
    </xf>
    <xf numFmtId="184" fontId="15" fillId="0" borderId="31" xfId="0" applyFont="1" applyBorder="1" applyAlignment="1">
      <alignment vertical="center" wrapText="1"/>
    </xf>
    <xf numFmtId="184" fontId="15" fillId="0" borderId="31" xfId="0" applyFont="1" applyBorder="1" applyAlignment="1">
      <alignment horizontal="center" vertical="center" wrapText="1"/>
    </xf>
    <xf numFmtId="184" fontId="14" fillId="0" borderId="38" xfId="0" applyNumberFormat="1" applyFont="1" applyBorder="1" applyAlignment="1" applyProtection="1">
      <alignment horizontal="center" vertical="center" wrapText="1"/>
      <protection/>
    </xf>
    <xf numFmtId="184" fontId="15" fillId="0" borderId="32" xfId="0" applyFont="1" applyBorder="1" applyAlignment="1">
      <alignment horizontal="center" vertical="center" wrapText="1"/>
    </xf>
    <xf numFmtId="184" fontId="14" fillId="0" borderId="15" xfId="0" applyNumberFormat="1" applyFont="1" applyBorder="1" applyAlignment="1" applyProtection="1">
      <alignment horizontal="center" vertical="center" wrapText="1"/>
      <protection/>
    </xf>
    <xf numFmtId="184" fontId="15" fillId="0" borderId="17" xfId="0" applyFont="1" applyBorder="1" applyAlignment="1">
      <alignment horizontal="center" vertical="center" wrapText="1"/>
    </xf>
    <xf numFmtId="184" fontId="15" fillId="0" borderId="27" xfId="0" applyFont="1" applyBorder="1" applyAlignment="1">
      <alignment vertical="center" wrapText="1"/>
    </xf>
    <xf numFmtId="184" fontId="14" fillId="0" borderId="40" xfId="0" applyNumberFormat="1" applyFont="1" applyBorder="1" applyAlignment="1" applyProtection="1">
      <alignment horizontal="center" vertical="center" wrapText="1"/>
      <protection/>
    </xf>
    <xf numFmtId="184" fontId="15" fillId="0" borderId="43" xfId="0" applyFont="1" applyBorder="1" applyAlignment="1">
      <alignment horizontal="center" vertical="center" wrapText="1"/>
    </xf>
    <xf numFmtId="184" fontId="15" fillId="0" borderId="24" xfId="0" applyFont="1" applyBorder="1" applyAlignment="1">
      <alignment horizontal="center" vertical="center" wrapText="1"/>
    </xf>
    <xf numFmtId="184" fontId="15" fillId="0" borderId="62" xfId="0" applyFont="1" applyBorder="1" applyAlignment="1">
      <alignment horizontal="center" vertical="center" wrapText="1"/>
    </xf>
    <xf numFmtId="184" fontId="14" fillId="0" borderId="0" xfId="0" applyNumberFormat="1" applyFont="1" applyAlignment="1" applyProtection="1">
      <alignment horizontal="center" vertical="center" wrapText="1"/>
      <protection/>
    </xf>
    <xf numFmtId="184" fontId="14" fillId="0" borderId="13" xfId="0" applyFont="1" applyBorder="1" applyAlignment="1">
      <alignment horizontal="center" vertical="center" wrapText="1"/>
    </xf>
    <xf numFmtId="184" fontId="15" fillId="0" borderId="21" xfId="0" applyFont="1" applyBorder="1" applyAlignment="1">
      <alignment horizontal="center" vertical="center" wrapText="1"/>
    </xf>
    <xf numFmtId="184" fontId="14" fillId="0" borderId="13" xfId="0" applyNumberFormat="1" applyFont="1" applyBorder="1" applyAlignment="1" applyProtection="1">
      <alignment horizontal="center" vertical="center" wrapText="1"/>
      <protection/>
    </xf>
    <xf numFmtId="184" fontId="15" fillId="0" borderId="27" xfId="0" applyFont="1" applyBorder="1" applyAlignment="1">
      <alignment horizontal="center" vertical="center" wrapText="1"/>
    </xf>
    <xf numFmtId="184" fontId="14" fillId="0" borderId="39" xfId="0" applyNumberFormat="1" applyFont="1" applyBorder="1" applyAlignment="1" applyProtection="1">
      <alignment horizontal="center" vertical="center" wrapText="1"/>
      <protection/>
    </xf>
    <xf numFmtId="184" fontId="15" fillId="0" borderId="45" xfId="0" applyFont="1" applyBorder="1" applyAlignment="1">
      <alignment horizontal="center" vertical="center" wrapText="1"/>
    </xf>
    <xf numFmtId="184" fontId="15" fillId="0" borderId="63" xfId="0" applyFont="1" applyBorder="1" applyAlignment="1">
      <alignment horizontal="center" vertical="center" wrapText="1"/>
    </xf>
    <xf numFmtId="184" fontId="15" fillId="0" borderId="64" xfId="0" applyFont="1" applyBorder="1" applyAlignment="1">
      <alignment horizontal="center" vertical="center" wrapText="1"/>
    </xf>
    <xf numFmtId="184" fontId="0" fillId="0" borderId="14" xfId="0" applyNumberFormat="1" applyBorder="1" applyAlignment="1" applyProtection="1">
      <alignment horizontal="center"/>
      <protection/>
    </xf>
    <xf numFmtId="0" fontId="1" fillId="0" borderId="24" xfId="54" applyFont="1" applyBorder="1" applyAlignment="1">
      <alignment horizontal="center"/>
      <protection/>
    </xf>
    <xf numFmtId="0" fontId="1" fillId="0" borderId="26" xfId="54" applyFont="1" applyBorder="1" applyAlignment="1">
      <alignment horizontal="center"/>
      <protection/>
    </xf>
    <xf numFmtId="0" fontId="9" fillId="0" borderId="24" xfId="54" applyFont="1" applyBorder="1" applyAlignment="1">
      <alignment horizontal="center"/>
      <protection/>
    </xf>
    <xf numFmtId="0" fontId="9" fillId="0" borderId="25" xfId="54" applyFont="1" applyBorder="1" applyAlignment="1">
      <alignment horizontal="center"/>
      <protection/>
    </xf>
    <xf numFmtId="0" fontId="9" fillId="0" borderId="26" xfId="54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8" fillId="0" borderId="24" xfId="54" applyFont="1" applyBorder="1" applyAlignment="1">
      <alignment horizontal="center"/>
      <protection/>
    </xf>
    <xf numFmtId="0" fontId="8" fillId="0" borderId="25" xfId="54" applyFont="1" applyBorder="1" applyAlignment="1">
      <alignment horizontal="center"/>
      <protection/>
    </xf>
    <xf numFmtId="0" fontId="8" fillId="0" borderId="26" xfId="54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se motos al 22 03 2005" xfId="54"/>
    <cellStyle name="Normal_ejercicio IMPORTACION YATES VELEROS MOTOS" xfId="55"/>
    <cellStyle name="Normal_resumenmotosacuaticas97-20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ibutos\Configuraci&#243;n%20local\Archivos%20temporales%20de%20Internet\Content.IE5\CX6FOLYB\DOCUME~1\tributos\CONFIG~1\Temp\base%20motos%20al%2022%2003%202005%20ultimo%205%20ultimos%20a&#24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ibutos\Configuraci&#243;n%20local\Archivos%20temporales%20de%20Internet\Content.IE5\CX6FOLYB\Mis%20documentos\embarcaciones\informe%20junio\RECAUDACION\embarcaciones%202003%20ultimo\anexoembarc+formatoTCPROMEDIO2003.CONC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n anexo"/>
      <sheetName val="BASE limpia (2)"/>
      <sheetName val="Hoja1"/>
      <sheetName val="BASE ulti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2003"/>
      <sheetName val="ANEXOEMBARCAC+FORMATOT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PageLayoutView="0" workbookViewId="0" topLeftCell="A8">
      <selection activeCell="A28" sqref="A28"/>
    </sheetView>
  </sheetViews>
  <sheetFormatPr defaultColWidth="11.421875" defaultRowHeight="12.75"/>
  <cols>
    <col min="1" max="1" width="15.421875" style="375" customWidth="1"/>
    <col min="2" max="2" width="11.421875" style="375" hidden="1" customWidth="1"/>
    <col min="3" max="4" width="14.7109375" style="376" hidden="1" customWidth="1"/>
    <col min="5" max="5" width="3.7109375" style="374" hidden="1" customWidth="1"/>
    <col min="6" max="6" width="16.421875" style="374" customWidth="1"/>
    <col min="7" max="7" width="32.28125" style="374" hidden="1" customWidth="1"/>
    <col min="8" max="8" width="6.7109375" style="374" customWidth="1"/>
    <col min="9" max="9" width="7.00390625" style="374" customWidth="1"/>
    <col min="10" max="10" width="12.7109375" style="374" customWidth="1"/>
    <col min="11" max="11" width="16.00390625" style="374" hidden="1" customWidth="1"/>
    <col min="12" max="12" width="16.8515625" style="374" hidden="1" customWidth="1"/>
    <col min="13" max="13" width="12.28125" style="374" hidden="1" customWidth="1"/>
    <col min="14" max="14" width="12.28125" style="374" customWidth="1"/>
    <col min="15" max="15" width="9.421875" style="374" customWidth="1"/>
    <col min="16" max="16" width="10.8515625" style="374" customWidth="1"/>
    <col min="17" max="17" width="12.421875" style="374" hidden="1" customWidth="1"/>
    <col min="18" max="18" width="14.421875" style="374" hidden="1" customWidth="1"/>
    <col min="19" max="19" width="12.140625" style="374" customWidth="1"/>
    <col min="20" max="20" width="13.57421875" style="374" customWidth="1"/>
    <col min="21" max="21" width="12.8515625" style="374" customWidth="1"/>
    <col min="22" max="22" width="11.00390625" style="374" customWidth="1"/>
    <col min="23" max="23" width="10.57421875" style="374" customWidth="1"/>
    <col min="24" max="24" width="0.85546875" style="374" customWidth="1"/>
    <col min="25" max="25" width="0.2890625" style="374" customWidth="1"/>
    <col min="26" max="26" width="2.7109375" style="374" customWidth="1"/>
    <col min="27" max="27" width="20.7109375" style="374" customWidth="1"/>
    <col min="28" max="28" width="5.28125" style="374" customWidth="1"/>
    <col min="29" max="29" width="11.7109375" style="374" customWidth="1"/>
    <col min="30" max="30" width="11.421875" style="375" customWidth="1"/>
    <col min="31" max="31" width="3.00390625" style="375" customWidth="1"/>
    <col min="32" max="32" width="15.421875" style="375" customWidth="1"/>
    <col min="33" max="16384" width="11.421875" style="375" customWidth="1"/>
  </cols>
  <sheetData>
    <row r="1" spans="1:29" ht="12.75">
      <c r="A1" s="450" t="s">
        <v>15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AA1" s="374">
        <v>0.3048</v>
      </c>
      <c r="AC1" s="374" t="s">
        <v>209</v>
      </c>
    </row>
    <row r="2" spans="27:29" ht="12.75">
      <c r="AA2" s="374" t="s">
        <v>210</v>
      </c>
      <c r="AC2" s="374">
        <v>6005</v>
      </c>
    </row>
    <row r="3" spans="1:29" ht="12.75">
      <c r="A3" s="450" t="s">
        <v>16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AA3" s="374" t="s">
        <v>211</v>
      </c>
      <c r="AB3" s="377">
        <v>0.04</v>
      </c>
      <c r="AC3" s="374">
        <f>AB3*AC2</f>
        <v>240.20000000000002</v>
      </c>
    </row>
    <row r="4" spans="27:29" ht="12.75">
      <c r="AA4" s="374" t="s">
        <v>192</v>
      </c>
      <c r="AB4" s="377">
        <v>0.19</v>
      </c>
      <c r="AC4" s="374">
        <f>(AC2+AC3)*AB4</f>
        <v>1186.588</v>
      </c>
    </row>
    <row r="5" spans="29:30" ht="12.75">
      <c r="AC5" s="374">
        <f>SUM(AC2:AC4)</f>
        <v>7431.788</v>
      </c>
      <c r="AD5" s="375">
        <v>3.43</v>
      </c>
    </row>
    <row r="6" spans="1:29" ht="12.75">
      <c r="A6" s="378" t="s">
        <v>17</v>
      </c>
      <c r="B6" s="379" t="s">
        <v>18</v>
      </c>
      <c r="C6" s="380"/>
      <c r="D6" s="380"/>
      <c r="E6" s="381"/>
      <c r="F6" s="382" t="s">
        <v>181</v>
      </c>
      <c r="G6" s="381" t="s">
        <v>19</v>
      </c>
      <c r="H6" s="451" t="s">
        <v>20</v>
      </c>
      <c r="I6" s="452"/>
      <c r="J6" s="383" t="s">
        <v>21</v>
      </c>
      <c r="K6" s="381"/>
      <c r="L6" s="381"/>
      <c r="M6" s="381"/>
      <c r="N6" s="382" t="s">
        <v>22</v>
      </c>
      <c r="O6" s="382" t="s">
        <v>23</v>
      </c>
      <c r="P6" s="383" t="s">
        <v>24</v>
      </c>
      <c r="Q6" s="381"/>
      <c r="R6" s="381"/>
      <c r="S6" s="383" t="s">
        <v>25</v>
      </c>
      <c r="T6" s="383" t="s">
        <v>26</v>
      </c>
      <c r="U6" s="383" t="s">
        <v>27</v>
      </c>
      <c r="V6" s="384" t="s">
        <v>28</v>
      </c>
      <c r="W6" s="384" t="s">
        <v>29</v>
      </c>
      <c r="AC6" s="374">
        <f>AC5*AD5</f>
        <v>25491.03284</v>
      </c>
    </row>
    <row r="7" spans="1:23" ht="12.75">
      <c r="A7" s="385"/>
      <c r="B7" s="386" t="s">
        <v>30</v>
      </c>
      <c r="C7" s="387" t="s">
        <v>31</v>
      </c>
      <c r="D7" s="387" t="s">
        <v>237</v>
      </c>
      <c r="E7" s="388" t="s">
        <v>32</v>
      </c>
      <c r="F7" s="389"/>
      <c r="G7" s="388"/>
      <c r="H7" s="388" t="s">
        <v>33</v>
      </c>
      <c r="I7" s="389" t="s">
        <v>34</v>
      </c>
      <c r="J7" s="390" t="s">
        <v>35</v>
      </c>
      <c r="K7" s="387" t="s">
        <v>31</v>
      </c>
      <c r="L7" s="388" t="s">
        <v>36</v>
      </c>
      <c r="M7" s="388" t="s">
        <v>192</v>
      </c>
      <c r="N7" s="389" t="s">
        <v>37</v>
      </c>
      <c r="O7" s="389" t="s">
        <v>38</v>
      </c>
      <c r="P7" s="390" t="s">
        <v>38</v>
      </c>
      <c r="Q7" s="449" t="s">
        <v>39</v>
      </c>
      <c r="R7" s="449"/>
      <c r="S7" s="390" t="s">
        <v>40</v>
      </c>
      <c r="T7" s="390" t="s">
        <v>41</v>
      </c>
      <c r="U7" s="390" t="s">
        <v>42</v>
      </c>
      <c r="V7" s="391" t="s">
        <v>43</v>
      </c>
      <c r="W7" s="391" t="s">
        <v>41</v>
      </c>
    </row>
    <row r="8" spans="1:23" ht="12.75">
      <c r="A8" s="392"/>
      <c r="B8" s="393"/>
      <c r="C8" s="394"/>
      <c r="D8" s="394"/>
      <c r="E8" s="395"/>
      <c r="F8" s="396"/>
      <c r="G8" s="395"/>
      <c r="H8" s="395"/>
      <c r="I8" s="396"/>
      <c r="J8" s="397"/>
      <c r="K8" s="394"/>
      <c r="L8" s="395"/>
      <c r="M8" s="395"/>
      <c r="N8" s="396"/>
      <c r="O8" s="396"/>
      <c r="P8" s="396"/>
      <c r="Q8" s="398" t="s">
        <v>44</v>
      </c>
      <c r="R8" s="398" t="s">
        <v>45</v>
      </c>
      <c r="S8" s="397" t="s">
        <v>41</v>
      </c>
      <c r="T8" s="397"/>
      <c r="U8" s="397" t="s">
        <v>46</v>
      </c>
      <c r="V8" s="399" t="s">
        <v>41</v>
      </c>
      <c r="W8" s="399"/>
    </row>
    <row r="9" spans="1:23" ht="12.75">
      <c r="A9" s="385"/>
      <c r="B9" s="386">
        <v>2006</v>
      </c>
      <c r="C9" s="387">
        <v>1050065</v>
      </c>
      <c r="D9" s="368">
        <v>1</v>
      </c>
      <c r="E9" s="369" t="s">
        <v>238</v>
      </c>
      <c r="F9" s="433" t="s">
        <v>242</v>
      </c>
      <c r="G9" s="370" t="s">
        <v>241</v>
      </c>
      <c r="H9" s="388">
        <f>I9/AA1</f>
        <v>51.31233595800525</v>
      </c>
      <c r="I9" s="389">
        <v>15.64</v>
      </c>
      <c r="J9" s="384">
        <v>2005</v>
      </c>
      <c r="K9" s="387">
        <f>C9</f>
        <v>1050065</v>
      </c>
      <c r="L9" s="403">
        <f aca="true" t="shared" si="0" ref="L9:L15">K9*$AB$3</f>
        <v>42002.6</v>
      </c>
      <c r="M9" s="403">
        <f aca="true" t="shared" si="1" ref="M9:M15">(K9+L9)*$AB$4</f>
        <v>207492.844</v>
      </c>
      <c r="N9" s="435" t="s">
        <v>49</v>
      </c>
      <c r="O9" s="383">
        <v>2</v>
      </c>
      <c r="P9" s="436" t="s">
        <v>240</v>
      </c>
      <c r="Q9" s="437">
        <f aca="true" t="shared" si="2" ref="Q9:Q15">SUM(K9:M9)</f>
        <v>1299560.4440000001</v>
      </c>
      <c r="R9" s="437">
        <f aca="true" t="shared" si="3" ref="R9:R15">+Q9*3.2</f>
        <v>4158593.4208000004</v>
      </c>
      <c r="S9" s="438">
        <f aca="true" t="shared" si="4" ref="S9:S15">+R9</f>
        <v>4158593.4208000004</v>
      </c>
      <c r="T9" s="406">
        <v>1311100</v>
      </c>
      <c r="U9" s="110">
        <f aca="true" t="shared" si="5" ref="U9:U15">+T9/S9</f>
        <v>0.31527486996980336</v>
      </c>
      <c r="V9" s="407">
        <f>ROUND(MAX(S9:T9),0)</f>
        <v>4158593</v>
      </c>
      <c r="W9" s="407">
        <f aca="true" t="shared" si="6" ref="W9:W15">+V9*5%</f>
        <v>207929.65000000002</v>
      </c>
    </row>
    <row r="10" spans="1:25" ht="12.75">
      <c r="A10" s="385"/>
      <c r="B10" s="386">
        <v>2004</v>
      </c>
      <c r="C10" s="387">
        <v>96915</v>
      </c>
      <c r="D10" s="387">
        <v>1</v>
      </c>
      <c r="E10" s="388" t="s">
        <v>238</v>
      </c>
      <c r="F10" s="389" t="s">
        <v>47</v>
      </c>
      <c r="G10" s="400" t="s">
        <v>48</v>
      </c>
      <c r="H10" s="401">
        <v>35.4</v>
      </c>
      <c r="I10" s="402">
        <f>H10*$AA$1</f>
        <v>10.78992</v>
      </c>
      <c r="J10" s="391">
        <v>1992</v>
      </c>
      <c r="K10" s="403">
        <v>96915</v>
      </c>
      <c r="L10" s="403">
        <f t="shared" si="0"/>
        <v>3876.6</v>
      </c>
      <c r="M10" s="403">
        <f t="shared" si="1"/>
        <v>19150.404000000002</v>
      </c>
      <c r="N10" s="439" t="s">
        <v>49</v>
      </c>
      <c r="O10" s="404"/>
      <c r="P10" s="405" t="s">
        <v>50</v>
      </c>
      <c r="Q10" s="403">
        <f t="shared" si="2"/>
        <v>119942.00400000002</v>
      </c>
      <c r="R10" s="403">
        <f t="shared" si="3"/>
        <v>383814.41280000005</v>
      </c>
      <c r="S10" s="406">
        <f t="shared" si="4"/>
        <v>383814.41280000005</v>
      </c>
      <c r="T10" s="406">
        <v>31010</v>
      </c>
      <c r="U10" s="110">
        <f t="shared" si="5"/>
        <v>0.0807942561973535</v>
      </c>
      <c r="V10" s="407">
        <f aca="true" t="shared" si="7" ref="V10:V15">ROUND(MAX(S10:T10),0)</f>
        <v>383814</v>
      </c>
      <c r="W10" s="407">
        <f t="shared" si="6"/>
        <v>19190.7</v>
      </c>
      <c r="X10" s="408"/>
      <c r="Y10" s="408"/>
    </row>
    <row r="11" spans="1:25" ht="12.75">
      <c r="A11" s="385"/>
      <c r="B11" s="386">
        <v>2004</v>
      </c>
      <c r="C11" s="387">
        <v>18507.17</v>
      </c>
      <c r="D11" s="387">
        <v>1</v>
      </c>
      <c r="E11" s="388" t="s">
        <v>238</v>
      </c>
      <c r="F11" s="389" t="s">
        <v>51</v>
      </c>
      <c r="G11" s="400" t="s">
        <v>52</v>
      </c>
      <c r="H11" s="401">
        <v>25</v>
      </c>
      <c r="I11" s="402">
        <f>H11*$AA$1</f>
        <v>7.62</v>
      </c>
      <c r="J11" s="391">
        <v>1989</v>
      </c>
      <c r="K11" s="403">
        <v>18507.17</v>
      </c>
      <c r="L11" s="403">
        <f t="shared" si="0"/>
        <v>740.2868</v>
      </c>
      <c r="M11" s="403">
        <f t="shared" si="1"/>
        <v>3657.016792</v>
      </c>
      <c r="N11" s="439" t="s">
        <v>49</v>
      </c>
      <c r="O11" s="404">
        <v>2</v>
      </c>
      <c r="P11" s="405" t="s">
        <v>53</v>
      </c>
      <c r="Q11" s="403">
        <f t="shared" si="2"/>
        <v>22904.473592</v>
      </c>
      <c r="R11" s="403">
        <f t="shared" si="3"/>
        <v>73294.3154944</v>
      </c>
      <c r="S11" s="406">
        <f t="shared" si="4"/>
        <v>73294.3154944</v>
      </c>
      <c r="T11" s="406">
        <v>21700</v>
      </c>
      <c r="U11" s="110">
        <f t="shared" si="5"/>
        <v>0.2960666165394228</v>
      </c>
      <c r="V11" s="407">
        <f t="shared" si="7"/>
        <v>73294</v>
      </c>
      <c r="W11" s="407">
        <f t="shared" si="6"/>
        <v>3664.7000000000003</v>
      </c>
      <c r="X11" s="408"/>
      <c r="Y11" s="408"/>
    </row>
    <row r="12" spans="1:25" ht="12.75">
      <c r="A12" s="385"/>
      <c r="B12" s="386">
        <v>2002</v>
      </c>
      <c r="C12" s="409">
        <v>11658.5</v>
      </c>
      <c r="D12" s="410">
        <v>1</v>
      </c>
      <c r="E12" s="410" t="s">
        <v>238</v>
      </c>
      <c r="F12" s="411" t="s">
        <v>54</v>
      </c>
      <c r="G12" s="412" t="s">
        <v>55</v>
      </c>
      <c r="H12" s="413">
        <v>15.7</v>
      </c>
      <c r="I12" s="402">
        <v>4.75</v>
      </c>
      <c r="J12" s="391">
        <v>1990</v>
      </c>
      <c r="K12" s="403">
        <v>11658.5</v>
      </c>
      <c r="L12" s="403">
        <f t="shared" si="0"/>
        <v>466.34000000000003</v>
      </c>
      <c r="M12" s="403">
        <f t="shared" si="1"/>
        <v>2303.7196</v>
      </c>
      <c r="N12" s="439" t="s">
        <v>49</v>
      </c>
      <c r="O12" s="404">
        <v>1</v>
      </c>
      <c r="P12" s="405" t="s">
        <v>56</v>
      </c>
      <c r="Q12" s="403">
        <f t="shared" si="2"/>
        <v>14428.5596</v>
      </c>
      <c r="R12" s="403">
        <f t="shared" si="3"/>
        <v>46171.39072</v>
      </c>
      <c r="S12" s="406">
        <f t="shared" si="4"/>
        <v>46171.39072</v>
      </c>
      <c r="T12" s="406">
        <v>6350</v>
      </c>
      <c r="U12" s="110">
        <f t="shared" si="5"/>
        <v>0.13753105334228927</v>
      </c>
      <c r="V12" s="407">
        <f t="shared" si="7"/>
        <v>46171</v>
      </c>
      <c r="W12" s="407">
        <f t="shared" si="6"/>
        <v>2308.55</v>
      </c>
      <c r="X12" s="408"/>
      <c r="Y12" s="408"/>
    </row>
    <row r="13" spans="1:25" ht="12.75">
      <c r="A13" s="385"/>
      <c r="B13" s="386">
        <v>1998</v>
      </c>
      <c r="C13" s="387">
        <v>43259.54</v>
      </c>
      <c r="D13" s="387">
        <v>1</v>
      </c>
      <c r="E13" s="388" t="s">
        <v>238</v>
      </c>
      <c r="F13" s="389" t="s">
        <v>57</v>
      </c>
      <c r="G13" s="400" t="s">
        <v>58</v>
      </c>
      <c r="H13" s="413">
        <v>23</v>
      </c>
      <c r="I13" s="402">
        <f>+H13*0.3048</f>
        <v>7.010400000000001</v>
      </c>
      <c r="J13" s="391">
        <v>1998</v>
      </c>
      <c r="K13" s="403">
        <v>43259.54</v>
      </c>
      <c r="L13" s="403">
        <f t="shared" si="0"/>
        <v>1730.3816000000002</v>
      </c>
      <c r="M13" s="403">
        <f t="shared" si="1"/>
        <v>8548.085104</v>
      </c>
      <c r="N13" s="439" t="s">
        <v>49</v>
      </c>
      <c r="O13" s="404">
        <v>1</v>
      </c>
      <c r="P13" s="405" t="s">
        <v>59</v>
      </c>
      <c r="Q13" s="403">
        <f t="shared" si="2"/>
        <v>53538.006704</v>
      </c>
      <c r="R13" s="403">
        <f t="shared" si="3"/>
        <v>171321.6214528</v>
      </c>
      <c r="S13" s="406">
        <f t="shared" si="4"/>
        <v>171321.6214528</v>
      </c>
      <c r="T13" s="406">
        <v>16340</v>
      </c>
      <c r="U13" s="110">
        <f t="shared" si="5"/>
        <v>0.09537616946090927</v>
      </c>
      <c r="V13" s="407">
        <f t="shared" si="7"/>
        <v>171322</v>
      </c>
      <c r="W13" s="407">
        <f t="shared" si="6"/>
        <v>8566.1</v>
      </c>
      <c r="X13" s="408"/>
      <c r="Y13" s="408"/>
    </row>
    <row r="14" spans="1:25" ht="12.75">
      <c r="A14" s="385"/>
      <c r="B14" s="386">
        <v>1997</v>
      </c>
      <c r="C14" s="387">
        <v>605838</v>
      </c>
      <c r="D14" s="387">
        <v>1</v>
      </c>
      <c r="E14" s="388" t="s">
        <v>238</v>
      </c>
      <c r="F14" s="389" t="s">
        <v>47</v>
      </c>
      <c r="G14" s="400" t="s">
        <v>60</v>
      </c>
      <c r="H14" s="413">
        <v>57</v>
      </c>
      <c r="I14" s="402">
        <f>+H14*0.3048</f>
        <v>17.3736</v>
      </c>
      <c r="J14" s="391">
        <v>1995</v>
      </c>
      <c r="K14" s="403">
        <v>605838</v>
      </c>
      <c r="L14" s="403">
        <f t="shared" si="0"/>
        <v>24233.52</v>
      </c>
      <c r="M14" s="403">
        <f t="shared" si="1"/>
        <v>119713.5888</v>
      </c>
      <c r="N14" s="439" t="s">
        <v>49</v>
      </c>
      <c r="O14" s="404">
        <v>2</v>
      </c>
      <c r="P14" s="405" t="s">
        <v>61</v>
      </c>
      <c r="Q14" s="403">
        <f t="shared" si="2"/>
        <v>749785.1088</v>
      </c>
      <c r="R14" s="403">
        <f t="shared" si="3"/>
        <v>2399312.34816</v>
      </c>
      <c r="S14" s="406">
        <f t="shared" si="4"/>
        <v>2399312.34816</v>
      </c>
      <c r="T14" s="406">
        <v>145680</v>
      </c>
      <c r="U14" s="110">
        <f t="shared" si="5"/>
        <v>0.06071739684569206</v>
      </c>
      <c r="V14" s="407">
        <f t="shared" si="7"/>
        <v>2399312</v>
      </c>
      <c r="W14" s="407">
        <f t="shared" si="6"/>
        <v>119965.6</v>
      </c>
      <c r="X14" s="408"/>
      <c r="Y14" s="408"/>
    </row>
    <row r="15" spans="1:25" ht="12.75">
      <c r="A15" s="385"/>
      <c r="B15" s="386">
        <v>1997</v>
      </c>
      <c r="C15" s="387">
        <v>244268.75</v>
      </c>
      <c r="D15" s="387">
        <v>1</v>
      </c>
      <c r="E15" s="388" t="s">
        <v>238</v>
      </c>
      <c r="F15" s="389" t="s">
        <v>47</v>
      </c>
      <c r="G15" s="400" t="s">
        <v>62</v>
      </c>
      <c r="H15" s="413">
        <v>44</v>
      </c>
      <c r="I15" s="402">
        <f>+H15*0.3048</f>
        <v>13.411200000000001</v>
      </c>
      <c r="J15" s="391">
        <v>1993</v>
      </c>
      <c r="K15" s="403">
        <v>244268.75</v>
      </c>
      <c r="L15" s="403">
        <f t="shared" si="0"/>
        <v>9770.75</v>
      </c>
      <c r="M15" s="403">
        <f t="shared" si="1"/>
        <v>48267.505</v>
      </c>
      <c r="N15" s="439" t="s">
        <v>49</v>
      </c>
      <c r="O15" s="404">
        <v>2</v>
      </c>
      <c r="P15" s="405" t="s">
        <v>63</v>
      </c>
      <c r="Q15" s="403">
        <f t="shared" si="2"/>
        <v>302307.005</v>
      </c>
      <c r="R15" s="403">
        <f t="shared" si="3"/>
        <v>967382.4160000001</v>
      </c>
      <c r="S15" s="406">
        <f t="shared" si="4"/>
        <v>967382.4160000001</v>
      </c>
      <c r="T15" s="406">
        <v>76200</v>
      </c>
      <c r="U15" s="110">
        <f t="shared" si="5"/>
        <v>0.07876926305429144</v>
      </c>
      <c r="V15" s="407">
        <f t="shared" si="7"/>
        <v>967382</v>
      </c>
      <c r="W15" s="407">
        <f t="shared" si="6"/>
        <v>48369.100000000006</v>
      </c>
      <c r="X15" s="408"/>
      <c r="Y15" s="408"/>
    </row>
    <row r="16" spans="1:23" ht="12.75">
      <c r="A16" s="385"/>
      <c r="B16" s="414"/>
      <c r="C16" s="387"/>
      <c r="D16" s="387"/>
      <c r="E16" s="388"/>
      <c r="F16" s="389"/>
      <c r="G16" s="400"/>
      <c r="H16" s="401"/>
      <c r="I16" s="402"/>
      <c r="J16" s="423"/>
      <c r="K16" s="388"/>
      <c r="L16" s="388"/>
      <c r="M16" s="388"/>
      <c r="N16" s="423"/>
      <c r="O16" s="389"/>
      <c r="P16" s="389"/>
      <c r="Q16" s="388"/>
      <c r="R16" s="388"/>
      <c r="S16" s="406"/>
      <c r="T16" s="406"/>
      <c r="U16" s="110"/>
      <c r="V16" s="407"/>
      <c r="W16" s="407"/>
    </row>
    <row r="17" spans="1:23" ht="12.75">
      <c r="A17" s="385" t="s">
        <v>64</v>
      </c>
      <c r="B17" s="414"/>
      <c r="C17" s="387"/>
      <c r="D17" s="387"/>
      <c r="E17" s="388"/>
      <c r="F17" s="389"/>
      <c r="G17" s="388"/>
      <c r="H17" s="388"/>
      <c r="I17" s="389"/>
      <c r="J17" s="423"/>
      <c r="K17" s="388"/>
      <c r="L17" s="388"/>
      <c r="M17" s="388"/>
      <c r="N17" s="423"/>
      <c r="O17" s="389"/>
      <c r="P17" s="389"/>
      <c r="Q17" s="388"/>
      <c r="R17" s="388"/>
      <c r="S17" s="406"/>
      <c r="T17" s="406"/>
      <c r="U17" s="110"/>
      <c r="V17" s="407"/>
      <c r="W17" s="407"/>
    </row>
    <row r="18" spans="1:23" ht="12.75">
      <c r="A18" s="385"/>
      <c r="B18" s="414"/>
      <c r="C18" s="387"/>
      <c r="D18" s="387"/>
      <c r="E18" s="388"/>
      <c r="F18" s="415" t="s">
        <v>234</v>
      </c>
      <c r="G18" s="388"/>
      <c r="H18" s="388"/>
      <c r="I18" s="389"/>
      <c r="J18" s="423"/>
      <c r="K18" s="388"/>
      <c r="L18" s="388"/>
      <c r="M18" s="388"/>
      <c r="N18" s="423"/>
      <c r="O18" s="389"/>
      <c r="P18" s="389"/>
      <c r="Q18" s="388"/>
      <c r="R18" s="388"/>
      <c r="S18" s="406"/>
      <c r="T18" s="406"/>
      <c r="U18" s="110"/>
      <c r="V18" s="407"/>
      <c r="W18" s="407"/>
    </row>
    <row r="19" spans="1:23" ht="12.75">
      <c r="A19" s="385"/>
      <c r="B19" s="414"/>
      <c r="C19" s="387"/>
      <c r="D19" s="387"/>
      <c r="E19" s="388"/>
      <c r="F19" s="389" t="s">
        <v>65</v>
      </c>
      <c r="G19" s="388"/>
      <c r="H19" s="388"/>
      <c r="I19" s="389"/>
      <c r="J19" s="391">
        <v>2002</v>
      </c>
      <c r="K19" s="388"/>
      <c r="L19" s="388"/>
      <c r="M19" s="388"/>
      <c r="N19" s="423"/>
      <c r="O19" s="389"/>
      <c r="P19" s="389"/>
      <c r="Q19" s="388"/>
      <c r="R19" s="388"/>
      <c r="S19" s="406">
        <v>42607</v>
      </c>
      <c r="T19" s="434">
        <v>11020</v>
      </c>
      <c r="U19" s="110">
        <f>+T19/S19</f>
        <v>0.2586429459947896</v>
      </c>
      <c r="V19" s="407">
        <f>ROUND(MAX(S19:T19),0)</f>
        <v>42607</v>
      </c>
      <c r="W19" s="407">
        <f>+V19*5%</f>
        <v>2130.35</v>
      </c>
    </row>
    <row r="20" spans="1:23" ht="12.75">
      <c r="A20" s="385"/>
      <c r="B20" s="414"/>
      <c r="C20" s="387"/>
      <c r="D20" s="387"/>
      <c r="E20" s="388"/>
      <c r="F20" s="389"/>
      <c r="G20" s="388"/>
      <c r="H20" s="388"/>
      <c r="I20" s="389"/>
      <c r="J20" s="423"/>
      <c r="N20" s="423"/>
      <c r="O20" s="389"/>
      <c r="P20" s="389"/>
      <c r="Q20" s="388"/>
      <c r="R20" s="388"/>
      <c r="S20" s="389"/>
      <c r="T20" s="389"/>
      <c r="V20" s="407"/>
      <c r="W20" s="407"/>
    </row>
    <row r="21" spans="1:23" ht="12.75">
      <c r="A21" s="385"/>
      <c r="B21" s="414"/>
      <c r="C21" s="387"/>
      <c r="D21" s="387"/>
      <c r="E21" s="388"/>
      <c r="F21" s="415" t="s">
        <v>239</v>
      </c>
      <c r="G21" s="388"/>
      <c r="H21" s="388"/>
      <c r="I21" s="389"/>
      <c r="J21" s="423"/>
      <c r="N21" s="423"/>
      <c r="O21" s="389"/>
      <c r="P21" s="389"/>
      <c r="Q21" s="388"/>
      <c r="R21" s="388"/>
      <c r="S21" s="389"/>
      <c r="T21" s="389"/>
      <c r="V21" s="407"/>
      <c r="W21" s="407"/>
    </row>
    <row r="22" spans="1:23" ht="12.75">
      <c r="A22" s="385"/>
      <c r="B22" s="414"/>
      <c r="C22" s="387"/>
      <c r="D22" s="387"/>
      <c r="E22" s="388"/>
      <c r="F22" s="432" t="s">
        <v>214</v>
      </c>
      <c r="G22" s="388"/>
      <c r="H22" s="388"/>
      <c r="I22" s="389"/>
      <c r="J22" s="391">
        <v>1996</v>
      </c>
      <c r="K22" s="388"/>
      <c r="L22" s="388"/>
      <c r="M22" s="388"/>
      <c r="N22" s="423"/>
      <c r="O22" s="389"/>
      <c r="P22" s="389"/>
      <c r="Q22" s="388"/>
      <c r="R22" s="388">
        <v>2900</v>
      </c>
      <c r="S22" s="406">
        <f>R22*3.2</f>
        <v>9280</v>
      </c>
      <c r="T22" s="434">
        <v>1840</v>
      </c>
      <c r="U22" s="110">
        <f>+T22/S22</f>
        <v>0.19827586206896552</v>
      </c>
      <c r="V22" s="407">
        <f>ROUND(MAX(S22:T22),0)</f>
        <v>9280</v>
      </c>
      <c r="W22" s="407">
        <f>+V22*5%</f>
        <v>464</v>
      </c>
    </row>
    <row r="23" spans="1:23" ht="12.75">
      <c r="A23" s="385"/>
      <c r="B23" s="414"/>
      <c r="C23" s="387"/>
      <c r="D23" s="387"/>
      <c r="E23" s="388"/>
      <c r="F23" s="432" t="s">
        <v>216</v>
      </c>
      <c r="G23" s="388"/>
      <c r="H23" s="388"/>
      <c r="I23" s="389"/>
      <c r="J23" s="391">
        <v>2004</v>
      </c>
      <c r="K23" s="388"/>
      <c r="L23" s="388"/>
      <c r="M23" s="388"/>
      <c r="N23" s="423"/>
      <c r="O23" s="389"/>
      <c r="P23" s="389"/>
      <c r="Q23" s="388"/>
      <c r="R23" s="388">
        <v>9500</v>
      </c>
      <c r="S23" s="406">
        <f>R23*3.2</f>
        <v>30400</v>
      </c>
      <c r="T23" s="434">
        <v>14700</v>
      </c>
      <c r="U23" s="110">
        <f>+T23/S23</f>
        <v>0.48355263157894735</v>
      </c>
      <c r="V23" s="407">
        <f>ROUND(MAX(S23:T23),0)</f>
        <v>30400</v>
      </c>
      <c r="W23" s="407">
        <f>+V23*5%</f>
        <v>1520</v>
      </c>
    </row>
    <row r="24" spans="1:23" ht="12.75">
      <c r="A24" s="392"/>
      <c r="B24" s="416"/>
      <c r="C24" s="394"/>
      <c r="D24" s="394"/>
      <c r="E24" s="395"/>
      <c r="F24" s="396"/>
      <c r="G24" s="395"/>
      <c r="H24" s="395"/>
      <c r="I24" s="396"/>
      <c r="J24" s="417"/>
      <c r="K24" s="395"/>
      <c r="L24" s="395"/>
      <c r="M24" s="395"/>
      <c r="N24" s="417"/>
      <c r="O24" s="396"/>
      <c r="P24" s="396"/>
      <c r="Q24" s="395"/>
      <c r="R24" s="395"/>
      <c r="S24" s="396"/>
      <c r="T24" s="396"/>
      <c r="U24" s="397"/>
      <c r="V24" s="417"/>
      <c r="W24" s="417"/>
    </row>
    <row r="25" spans="31:36" ht="12.75">
      <c r="AE25" s="374"/>
      <c r="AF25" s="374"/>
      <c r="AG25" s="374"/>
      <c r="AH25" s="374"/>
      <c r="AI25" s="374"/>
      <c r="AJ25" s="374"/>
    </row>
    <row r="26" ht="12.75">
      <c r="A26" s="375" t="s">
        <v>66</v>
      </c>
    </row>
    <row r="28" ht="12.75">
      <c r="A28" s="427" t="s">
        <v>243</v>
      </c>
    </row>
    <row r="34" spans="31:36" ht="12.75">
      <c r="AE34" s="450"/>
      <c r="AF34" s="450"/>
      <c r="AG34" s="450"/>
      <c r="AH34" s="450"/>
      <c r="AI34" s="450"/>
      <c r="AJ34" s="450"/>
    </row>
    <row r="35" spans="31:36" ht="12.75">
      <c r="AE35" s="453" t="s">
        <v>67</v>
      </c>
      <c r="AF35" s="453"/>
      <c r="AG35" s="453"/>
      <c r="AH35" s="453"/>
      <c r="AI35" s="453"/>
      <c r="AJ35" s="453"/>
    </row>
    <row r="36" spans="31:36" ht="12.75">
      <c r="AE36" s="445" t="str">
        <f>+A6</f>
        <v>EMBARCACION</v>
      </c>
      <c r="AF36" s="446"/>
      <c r="AG36" s="418" t="str">
        <f>+S6</f>
        <v>Valor de </v>
      </c>
      <c r="AH36" s="418" t="s">
        <v>68</v>
      </c>
      <c r="AI36" s="418" t="str">
        <f>+V6</f>
        <v>Base</v>
      </c>
      <c r="AJ36" s="418" t="str">
        <f>+W6</f>
        <v>Impuesto</v>
      </c>
    </row>
    <row r="37" spans="31:36" ht="12.75">
      <c r="AE37" s="447"/>
      <c r="AF37" s="448"/>
      <c r="AG37" s="419" t="str">
        <f>+S7</f>
        <v>Adquisición</v>
      </c>
      <c r="AH37" s="419" t="s">
        <v>69</v>
      </c>
      <c r="AI37" s="419" t="str">
        <f>+V7</f>
        <v>Imponible</v>
      </c>
      <c r="AJ37" s="420"/>
    </row>
    <row r="38" spans="31:36" ht="12.75">
      <c r="AE38" s="443" t="e">
        <f>+#REF!</f>
        <v>#REF!</v>
      </c>
      <c r="AF38" s="444"/>
      <c r="AG38" s="385"/>
      <c r="AH38" s="385"/>
      <c r="AI38" s="385"/>
      <c r="AJ38" s="385"/>
    </row>
    <row r="39" spans="31:36" ht="12.75">
      <c r="AE39" s="421"/>
      <c r="AF39" s="389" t="s">
        <v>47</v>
      </c>
      <c r="AG39" s="407">
        <v>393409.77312</v>
      </c>
      <c r="AH39" s="407">
        <v>52340</v>
      </c>
      <c r="AI39" s="407">
        <v>393409.77312</v>
      </c>
      <c r="AJ39" s="407">
        <v>19670.488656</v>
      </c>
    </row>
    <row r="40" spans="31:36" ht="12.75">
      <c r="AE40" s="422"/>
      <c r="AF40" s="389" t="s">
        <v>51</v>
      </c>
      <c r="AG40" s="407">
        <v>75126.67338175999</v>
      </c>
      <c r="AH40" s="407">
        <v>18280</v>
      </c>
      <c r="AI40" s="407">
        <v>75126.67338175999</v>
      </c>
      <c r="AJ40" s="407">
        <v>3756.3336690879996</v>
      </c>
    </row>
    <row r="41" spans="31:36" ht="12.75">
      <c r="AE41" s="422"/>
      <c r="AF41" s="389" t="s">
        <v>54</v>
      </c>
      <c r="AG41" s="407">
        <v>47325.675488</v>
      </c>
      <c r="AH41" s="407">
        <v>8610</v>
      </c>
      <c r="AI41" s="407">
        <v>47325.675488</v>
      </c>
      <c r="AJ41" s="407">
        <v>2366.2837744000003</v>
      </c>
    </row>
    <row r="42" spans="31:36" ht="12.75">
      <c r="AE42" s="422"/>
      <c r="AF42" s="389" t="s">
        <v>57</v>
      </c>
      <c r="AG42" s="407">
        <v>175604.66198911998</v>
      </c>
      <c r="AH42" s="407">
        <v>34040</v>
      </c>
      <c r="AI42" s="407">
        <v>175604.66198911998</v>
      </c>
      <c r="AJ42" s="407">
        <v>8780.233099456</v>
      </c>
    </row>
    <row r="43" spans="31:36" ht="12.75">
      <c r="AE43" s="422"/>
      <c r="AF43" s="389" t="s">
        <v>47</v>
      </c>
      <c r="AG43" s="407">
        <v>2459295.156864</v>
      </c>
      <c r="AH43" s="407">
        <v>275400</v>
      </c>
      <c r="AI43" s="407">
        <v>2459295.156864</v>
      </c>
      <c r="AJ43" s="407">
        <v>122964.7578432</v>
      </c>
    </row>
    <row r="44" spans="31:36" ht="12.75">
      <c r="AE44" s="422"/>
      <c r="AF44" s="389" t="s">
        <v>47</v>
      </c>
      <c r="AG44" s="407">
        <v>991566.9763999999</v>
      </c>
      <c r="AH44" s="407">
        <v>144080</v>
      </c>
      <c r="AI44" s="407">
        <v>991566.9763999999</v>
      </c>
      <c r="AJ44" s="407">
        <v>49578.34882</v>
      </c>
    </row>
    <row r="45" spans="31:36" ht="12.75">
      <c r="AE45" s="422"/>
      <c r="AF45" s="389"/>
      <c r="AG45" s="423"/>
      <c r="AH45" s="423"/>
      <c r="AI45" s="423"/>
      <c r="AJ45" s="423"/>
    </row>
    <row r="46" spans="31:36" ht="12.75">
      <c r="AE46" s="443" t="s">
        <v>64</v>
      </c>
      <c r="AF46" s="444"/>
      <c r="AG46" s="423"/>
      <c r="AH46" s="423"/>
      <c r="AI46" s="423"/>
      <c r="AJ46" s="423"/>
    </row>
    <row r="47" spans="31:36" ht="12.75">
      <c r="AE47" s="422"/>
      <c r="AF47" s="389" t="s">
        <v>234</v>
      </c>
      <c r="AG47" s="423"/>
      <c r="AH47" s="423"/>
      <c r="AI47" s="423"/>
      <c r="AJ47" s="423"/>
    </row>
    <row r="48" spans="31:36" ht="12.75">
      <c r="AE48" s="424"/>
      <c r="AF48" s="425" t="s">
        <v>65</v>
      </c>
      <c r="AG48" s="426">
        <v>42607</v>
      </c>
      <c r="AH48" s="426">
        <v>28170</v>
      </c>
      <c r="AI48" s="426">
        <v>42607</v>
      </c>
      <c r="AJ48" s="426">
        <v>2130.35</v>
      </c>
    </row>
  </sheetData>
  <sheetProtection/>
  <mergeCells count="9">
    <mergeCell ref="A1:Y1"/>
    <mergeCell ref="A3:Y3"/>
    <mergeCell ref="H6:I6"/>
    <mergeCell ref="AE35:AJ35"/>
    <mergeCell ref="AE34:AJ34"/>
    <mergeCell ref="AE46:AF46"/>
    <mergeCell ref="AE38:AF38"/>
    <mergeCell ref="AE36:AF37"/>
    <mergeCell ref="Q7:R7"/>
  </mergeCells>
  <printOptions/>
  <pageMargins left="0.75" right="0.75" top="1.66" bottom="1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0"/>
  <sheetViews>
    <sheetView zoomScalePageLayoutView="0" workbookViewId="0" topLeftCell="A5">
      <selection activeCell="F13" sqref="F13:F20"/>
    </sheetView>
  </sheetViews>
  <sheetFormatPr defaultColWidth="11.421875" defaultRowHeight="12.75"/>
  <cols>
    <col min="2" max="2" width="58.28125" style="0" customWidth="1"/>
    <col min="3" max="3" width="14.140625" style="0" customWidth="1"/>
    <col min="4" max="4" width="19.7109375" style="0" customWidth="1"/>
    <col min="5" max="7" width="14.140625" style="0" customWidth="1"/>
    <col min="8" max="8" width="20.421875" style="0" customWidth="1"/>
  </cols>
  <sheetData>
    <row r="2" spans="1:5" ht="12.75">
      <c r="A2" s="454"/>
      <c r="B2" s="454"/>
      <c r="C2" s="454"/>
      <c r="D2" s="454"/>
      <c r="E2" s="454"/>
    </row>
    <row r="4" spans="1:5" ht="12.75">
      <c r="A4" s="454" t="s">
        <v>1</v>
      </c>
      <c r="B4" s="454"/>
      <c r="C4" s="454"/>
      <c r="D4" s="454"/>
      <c r="E4" s="454"/>
    </row>
    <row r="5" spans="1:5" ht="12.75">
      <c r="A5" s="454"/>
      <c r="B5" s="454"/>
      <c r="C5" s="454"/>
      <c r="D5" s="454"/>
      <c r="E5" s="454"/>
    </row>
    <row r="7" spans="1:5" ht="12.75">
      <c r="A7" s="329" t="s">
        <v>274</v>
      </c>
      <c r="B7" s="330"/>
      <c r="C7" s="335" t="s">
        <v>0</v>
      </c>
      <c r="D7" s="335" t="s">
        <v>3</v>
      </c>
      <c r="E7" s="373" t="s">
        <v>2</v>
      </c>
    </row>
    <row r="8" spans="1:27" ht="12.75">
      <c r="A8" s="331"/>
      <c r="B8" s="23"/>
      <c r="C8" s="342" t="s">
        <v>271</v>
      </c>
      <c r="D8" s="342" t="s">
        <v>272</v>
      </c>
      <c r="E8" s="335" t="s">
        <v>12</v>
      </c>
      <c r="I8">
        <v>2004</v>
      </c>
      <c r="J8">
        <v>2003</v>
      </c>
      <c r="K8">
        <v>2002</v>
      </c>
      <c r="L8">
        <v>2001</v>
      </c>
      <c r="M8">
        <v>2000</v>
      </c>
      <c r="N8">
        <v>1999</v>
      </c>
      <c r="O8">
        <v>1998</v>
      </c>
      <c r="P8">
        <v>1997</v>
      </c>
      <c r="Q8">
        <v>1996</v>
      </c>
      <c r="R8">
        <v>1995</v>
      </c>
      <c r="S8">
        <v>1994</v>
      </c>
      <c r="T8">
        <v>1993</v>
      </c>
      <c r="U8">
        <v>1992</v>
      </c>
      <c r="V8">
        <v>1991</v>
      </c>
      <c r="W8">
        <v>1990</v>
      </c>
      <c r="X8">
        <v>1989</v>
      </c>
      <c r="Y8">
        <v>1987</v>
      </c>
      <c r="Z8">
        <v>1986</v>
      </c>
      <c r="AA8">
        <v>1985</v>
      </c>
    </row>
    <row r="9" spans="1:5" ht="12.75">
      <c r="A9" s="331"/>
      <c r="B9" s="23"/>
      <c r="C9" s="336"/>
      <c r="D9" s="336"/>
      <c r="E9" s="371" t="s">
        <v>13</v>
      </c>
    </row>
    <row r="10" spans="1:5" ht="12.75">
      <c r="A10" s="332"/>
      <c r="B10" s="333"/>
      <c r="C10" s="343"/>
      <c r="D10" s="337"/>
      <c r="E10" s="337" t="s">
        <v>273</v>
      </c>
    </row>
    <row r="11" spans="1:5" ht="12.75">
      <c r="A11" s="331"/>
      <c r="B11" s="23"/>
      <c r="C11" s="338"/>
      <c r="D11" s="338"/>
      <c r="E11" s="338"/>
    </row>
    <row r="12" spans="1:5" ht="12.75">
      <c r="A12" s="344" t="s">
        <v>275</v>
      </c>
      <c r="B12" s="345"/>
      <c r="C12" s="346">
        <f>SUM(C19+C14)</f>
        <v>9960312</v>
      </c>
      <c r="D12" s="346" t="e">
        <f>SUM(D19+D14)</f>
        <v>#REF!</v>
      </c>
      <c r="E12" s="347" t="e">
        <f>+D12/C12-1</f>
        <v>#REF!</v>
      </c>
    </row>
    <row r="13" spans="1:5" ht="12.75">
      <c r="A13" s="331"/>
      <c r="B13" s="23"/>
      <c r="C13" s="338"/>
      <c r="D13" s="338"/>
      <c r="E13" s="338"/>
    </row>
    <row r="14" spans="1:27" ht="12.75">
      <c r="A14" s="348" t="s">
        <v>4</v>
      </c>
      <c r="B14" s="349"/>
      <c r="C14" s="339">
        <f>SUM(C15:C17)</f>
        <v>7375150</v>
      </c>
      <c r="D14" s="339">
        <f>SUM(D15:D17)</f>
        <v>8686920</v>
      </c>
      <c r="E14" s="341">
        <f>+D14/C14-1</f>
        <v>0.17786350108133386</v>
      </c>
      <c r="I14" s="327">
        <f aca="true" t="shared" si="0" ref="I14:S14">SUM(I15:I17)</f>
        <v>0</v>
      </c>
      <c r="J14" s="327">
        <f t="shared" si="0"/>
        <v>366220</v>
      </c>
      <c r="K14" s="327">
        <f t="shared" si="0"/>
        <v>1512610</v>
      </c>
      <c r="L14" s="327">
        <f t="shared" si="0"/>
        <v>96180</v>
      </c>
      <c r="M14" s="327">
        <f t="shared" si="0"/>
        <v>943810</v>
      </c>
      <c r="N14" s="327">
        <f t="shared" si="0"/>
        <v>746000</v>
      </c>
      <c r="O14" s="327">
        <f t="shared" si="0"/>
        <v>477360</v>
      </c>
      <c r="P14" s="327">
        <f t="shared" si="0"/>
        <v>464440</v>
      </c>
      <c r="Q14" s="327">
        <f t="shared" si="0"/>
        <v>0</v>
      </c>
      <c r="R14" s="327">
        <f t="shared" si="0"/>
        <v>0</v>
      </c>
      <c r="S14" s="327">
        <f t="shared" si="0"/>
        <v>4080300</v>
      </c>
      <c r="T14" s="327"/>
      <c r="U14" s="327"/>
      <c r="V14" s="327"/>
      <c r="W14" s="327"/>
      <c r="X14" s="327"/>
      <c r="Y14" s="327"/>
      <c r="Z14" s="327"/>
      <c r="AA14" s="327"/>
    </row>
    <row r="15" spans="1:27" ht="12.75">
      <c r="A15" s="334" t="s">
        <v>265</v>
      </c>
      <c r="B15" s="23"/>
      <c r="C15" s="339">
        <v>546320</v>
      </c>
      <c r="D15" s="339">
        <f>SUM(I15:AA15)</f>
        <v>643520</v>
      </c>
      <c r="E15" s="341">
        <f>+D15/C15-1</f>
        <v>0.17791770390979655</v>
      </c>
      <c r="I15" s="327">
        <f>SUM('vela yates 2005'!C20:C125)</f>
        <v>0</v>
      </c>
      <c r="J15" s="327">
        <f>SUM('vela yates 2005'!D20:D125)</f>
        <v>110560</v>
      </c>
      <c r="K15" s="327">
        <f>SUM('vela yates 2005'!E20:E125)</f>
        <v>75470</v>
      </c>
      <c r="L15" s="327">
        <f>SUM('vela yates 2005'!F20:F125)</f>
        <v>96180</v>
      </c>
      <c r="M15" s="327">
        <f>SUM('vela yates 2005'!G20:G125)</f>
        <v>0</v>
      </c>
      <c r="N15" s="327">
        <f>SUM('vela yates 2005'!H20:H125)</f>
        <v>80320</v>
      </c>
      <c r="O15" s="327">
        <f>SUM('vela yates 2005'!I20:I125)</f>
        <v>14860</v>
      </c>
      <c r="P15" s="327">
        <f>SUM('vela yates 2005'!J20:J125)</f>
        <v>103340</v>
      </c>
      <c r="Q15" s="327">
        <f>SUM('vela yates 2005'!K20:K125)</f>
        <v>0</v>
      </c>
      <c r="R15" s="327">
        <f>SUM('vela yates 2005'!L20:L125)</f>
        <v>0</v>
      </c>
      <c r="S15" s="327">
        <f>SUM('vela yates 2005'!M20:M125)</f>
        <v>162790</v>
      </c>
      <c r="T15" s="327"/>
      <c r="U15" s="327"/>
      <c r="V15" s="327"/>
      <c r="W15" s="327"/>
      <c r="X15" s="327"/>
      <c r="Y15" s="327"/>
      <c r="Z15" s="327"/>
      <c r="AA15" s="327"/>
    </row>
    <row r="16" spans="1:27" ht="12.75">
      <c r="A16" s="334" t="s">
        <v>266</v>
      </c>
      <c r="B16" s="23"/>
      <c r="C16" s="339">
        <v>5936380</v>
      </c>
      <c r="D16" s="339">
        <f>SUM(I16:AA16)</f>
        <v>6992210</v>
      </c>
      <c r="E16" s="341">
        <f>+D16/C16-1</f>
        <v>0.17785754955039934</v>
      </c>
      <c r="I16" s="327">
        <f>SUM('vela yates 2005'!C153:C259)</f>
        <v>0</v>
      </c>
      <c r="J16" s="327">
        <f>SUM('vela yates 2005'!D153:D259)</f>
        <v>255660</v>
      </c>
      <c r="K16" s="327">
        <f>SUM('vela yates 2005'!E153:E259)</f>
        <v>1437140</v>
      </c>
      <c r="L16" s="327">
        <f>SUM('vela yates 2005'!F153:F259)</f>
        <v>0</v>
      </c>
      <c r="M16" s="327">
        <f>SUM('vela yates 2005'!G153:G259)</f>
        <v>943810</v>
      </c>
      <c r="N16" s="327">
        <f>SUM('vela yates 2005'!H153:H259)</f>
        <v>665680</v>
      </c>
      <c r="O16" s="327">
        <f>SUM('vela yates 2005'!I153:I259)</f>
        <v>462500</v>
      </c>
      <c r="P16" s="327">
        <f>SUM('vela yates 2005'!J153:J259)</f>
        <v>361100</v>
      </c>
      <c r="Q16" s="327">
        <f>SUM('vela yates 2005'!K153:K259)</f>
        <v>0</v>
      </c>
      <c r="R16" s="327">
        <f>SUM('vela yates 2005'!L153:L259)</f>
        <v>0</v>
      </c>
      <c r="S16" s="327">
        <f>SUM('vela yates 2005'!M153:M259)</f>
        <v>2866320</v>
      </c>
      <c r="T16" s="327"/>
      <c r="U16" s="327"/>
      <c r="V16" s="327"/>
      <c r="W16" s="327"/>
      <c r="X16" s="327"/>
      <c r="Y16" s="327"/>
      <c r="Z16" s="327"/>
      <c r="AA16" s="327"/>
    </row>
    <row r="17" spans="1:27" ht="12.75">
      <c r="A17" s="334" t="s">
        <v>6</v>
      </c>
      <c r="B17" s="23"/>
      <c r="C17" s="339">
        <v>892450</v>
      </c>
      <c r="D17" s="339">
        <f>SUM(I17:AA17)</f>
        <v>1051190</v>
      </c>
      <c r="E17" s="341">
        <f>+D17/C17-1</f>
        <v>0.17786990867835728</v>
      </c>
      <c r="I17" s="327">
        <f>SUM('vela yates 2005'!C275:C383)</f>
        <v>0</v>
      </c>
      <c r="J17" s="327">
        <f>SUM('vela yates 2005'!D275:D383)</f>
        <v>0</v>
      </c>
      <c r="K17" s="327">
        <f>SUM('vela yates 2005'!E275:E383)</f>
        <v>0</v>
      </c>
      <c r="L17" s="327">
        <f>SUM('vela yates 2005'!F275:F383)</f>
        <v>0</v>
      </c>
      <c r="M17" s="327">
        <f>SUM('vela yates 2005'!G275:G383)</f>
        <v>0</v>
      </c>
      <c r="N17" s="327">
        <f>SUM('vela yates 2005'!H275:H383)</f>
        <v>0</v>
      </c>
      <c r="O17" s="327">
        <f>SUM('vela yates 2005'!I275:I383)</f>
        <v>0</v>
      </c>
      <c r="P17" s="327">
        <f>SUM('vela yates 2005'!J275:J383)</f>
        <v>0</v>
      </c>
      <c r="Q17" s="327">
        <f>SUM('vela yates 2005'!K275:K383)</f>
        <v>0</v>
      </c>
      <c r="R17" s="327">
        <f>SUM('vela yates 2005'!L275:L383)</f>
        <v>0</v>
      </c>
      <c r="S17" s="327">
        <f>SUM('vela yates 2005'!M275:M383)</f>
        <v>1051190</v>
      </c>
      <c r="T17" s="327"/>
      <c r="U17" s="327"/>
      <c r="V17" s="327"/>
      <c r="W17" s="327"/>
      <c r="X17" s="327"/>
      <c r="Y17" s="327"/>
      <c r="Z17" s="327"/>
      <c r="AA17" s="327"/>
    </row>
    <row r="18" spans="1:27" ht="12.75">
      <c r="A18" s="331"/>
      <c r="B18" s="23"/>
      <c r="C18" s="339"/>
      <c r="D18" s="339"/>
      <c r="E18" s="341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</row>
    <row r="19" spans="1:27" ht="12.75">
      <c r="A19" s="349" t="s">
        <v>7</v>
      </c>
      <c r="B19" s="349"/>
      <c r="C19" s="339">
        <v>2585162</v>
      </c>
      <c r="D19" s="339" t="e">
        <f>#REF!</f>
        <v>#REF!</v>
      </c>
      <c r="E19" s="341" t="e">
        <f>+D19/C19-1</f>
        <v>#REF!</v>
      </c>
      <c r="I19" s="327">
        <v>9477.527283648002</v>
      </c>
      <c r="J19" s="327">
        <v>13807.751420736</v>
      </c>
      <c r="K19" s="327">
        <v>9846.367901552</v>
      </c>
      <c r="L19" s="327">
        <v>3318.9837000319994</v>
      </c>
      <c r="M19" s="327">
        <v>1001.702103584</v>
      </c>
      <c r="N19" s="327">
        <v>1331.6478715840003</v>
      </c>
      <c r="O19" s="327">
        <v>13957.115409327998</v>
      </c>
      <c r="P19" s="327">
        <v>40700.96855121066</v>
      </c>
      <c r="Q19" s="327">
        <v>24227.38371144</v>
      </c>
      <c r="R19" s="327">
        <v>5252.959190751999</v>
      </c>
      <c r="S19" s="327">
        <v>2720.6916952640004</v>
      </c>
      <c r="T19" s="327">
        <v>892.252643552</v>
      </c>
      <c r="U19" s="327">
        <v>482.44504380800004</v>
      </c>
      <c r="V19" s="327">
        <v>681.680921376</v>
      </c>
      <c r="W19" s="327">
        <v>327.029612</v>
      </c>
      <c r="X19" s="327">
        <v>751.9279347519999</v>
      </c>
      <c r="Y19" s="327">
        <v>199.48958556799997</v>
      </c>
      <c r="Z19" s="327">
        <v>139.778900352</v>
      </c>
      <c r="AA19" s="327">
        <v>140.418244512</v>
      </c>
    </row>
    <row r="20" spans="1:5" ht="12.75">
      <c r="A20" s="331"/>
      <c r="B20" s="23"/>
      <c r="C20" s="339"/>
      <c r="D20" s="339"/>
      <c r="E20" s="341"/>
    </row>
    <row r="21" spans="1:5" ht="12.75">
      <c r="A21" s="352"/>
      <c r="B21" s="353"/>
      <c r="C21" s="354"/>
      <c r="D21" s="354"/>
      <c r="E21" s="355"/>
    </row>
    <row r="22" spans="1:5" ht="12.75">
      <c r="A22" s="356" t="s">
        <v>277</v>
      </c>
      <c r="B22" s="357"/>
      <c r="C22" s="358">
        <f>+C12*5%</f>
        <v>498015.60000000003</v>
      </c>
      <c r="D22" s="358" t="e">
        <f>+D12*5%</f>
        <v>#REF!</v>
      </c>
      <c r="E22" s="359" t="e">
        <f>+D22/C22-1</f>
        <v>#REF!</v>
      </c>
    </row>
    <row r="23" spans="1:5" ht="12.75">
      <c r="A23" s="356"/>
      <c r="B23" s="357"/>
      <c r="C23" s="358"/>
      <c r="D23" s="358"/>
      <c r="E23" s="359"/>
    </row>
    <row r="24" spans="1:5" ht="12.75">
      <c r="A24" s="356"/>
      <c r="B24" s="364" t="s">
        <v>5</v>
      </c>
      <c r="C24" s="358"/>
      <c r="D24" s="358" t="e">
        <f>+D22-C22</f>
        <v>#REF!</v>
      </c>
      <c r="E24" s="359"/>
    </row>
    <row r="25" spans="1:5" ht="12.75">
      <c r="A25" s="360"/>
      <c r="B25" s="361"/>
      <c r="C25" s="362"/>
      <c r="D25" s="362"/>
      <c r="E25" s="363"/>
    </row>
    <row r="26" spans="1:5" ht="12.75">
      <c r="A26" s="344"/>
      <c r="B26" s="345"/>
      <c r="C26" s="346"/>
      <c r="D26" s="346"/>
      <c r="E26" s="347"/>
    </row>
    <row r="27" spans="1:5" ht="12.75">
      <c r="A27" s="344" t="s">
        <v>276</v>
      </c>
      <c r="B27" s="345"/>
      <c r="C27" s="346">
        <f>+C29+C34</f>
        <v>831</v>
      </c>
      <c r="D27" s="346">
        <f>+D29+D34</f>
        <v>844</v>
      </c>
      <c r="E27" s="347">
        <f>+D27/C27-1</f>
        <v>0.01564380264741283</v>
      </c>
    </row>
    <row r="28" spans="1:5" ht="12.75">
      <c r="A28" s="344"/>
      <c r="B28" s="345"/>
      <c r="C28" s="346"/>
      <c r="D28" s="346"/>
      <c r="E28" s="347"/>
    </row>
    <row r="29" spans="1:20" ht="12.75">
      <c r="A29" s="348" t="s">
        <v>257</v>
      </c>
      <c r="B29" s="372"/>
      <c r="C29" s="350">
        <f>SUM(C30:C32)</f>
        <v>659</v>
      </c>
      <c r="D29" s="350">
        <f>SUM(D30:D32)</f>
        <v>659</v>
      </c>
      <c r="E29" s="351">
        <f>+D29/C29-1</f>
        <v>0</v>
      </c>
      <c r="J29" s="327">
        <f aca="true" t="shared" si="1" ref="J29:S29">SUM(J30:J32)</f>
        <v>4</v>
      </c>
      <c r="K29" s="327">
        <f t="shared" si="1"/>
        <v>7</v>
      </c>
      <c r="L29" s="327">
        <f t="shared" si="1"/>
        <v>2</v>
      </c>
      <c r="M29" s="327">
        <f t="shared" si="1"/>
        <v>3</v>
      </c>
      <c r="N29" s="327">
        <f t="shared" si="1"/>
        <v>3</v>
      </c>
      <c r="O29" s="327">
        <f t="shared" si="1"/>
        <v>6</v>
      </c>
      <c r="P29" s="327">
        <f t="shared" si="1"/>
        <v>6</v>
      </c>
      <c r="Q29" s="327">
        <f t="shared" si="1"/>
        <v>0</v>
      </c>
      <c r="R29" s="327">
        <f t="shared" si="1"/>
        <v>0</v>
      </c>
      <c r="S29" s="327">
        <f t="shared" si="1"/>
        <v>628</v>
      </c>
      <c r="T29" s="327"/>
    </row>
    <row r="30" spans="1:20" ht="12.75">
      <c r="A30" s="334" t="s">
        <v>265</v>
      </c>
      <c r="B30" s="23"/>
      <c r="C30" s="339">
        <f>+D30</f>
        <v>60</v>
      </c>
      <c r="D30" s="339">
        <f>SUM(I30:AA30)</f>
        <v>60</v>
      </c>
      <c r="E30" s="341">
        <f>+D30/C30-1</f>
        <v>0</v>
      </c>
      <c r="J30" s="327">
        <f>SUM('vela yates 2005'!AF20:AF125)</f>
        <v>3</v>
      </c>
      <c r="K30" s="327">
        <f>SUM('vela yates 2005'!AG20:AG125)</f>
        <v>2</v>
      </c>
      <c r="L30" s="327">
        <f>SUM('vela yates 2005'!AH20:AH125)</f>
        <v>2</v>
      </c>
      <c r="M30" s="327">
        <f>SUM('vela yates 2005'!AI20:AI125)</f>
        <v>0</v>
      </c>
      <c r="N30" s="327">
        <f>SUM('vela yates 2005'!AJ20:AJ125)</f>
        <v>1</v>
      </c>
      <c r="O30" s="327">
        <f>SUM('vela yates 2005'!AK20:AK125)</f>
        <v>2</v>
      </c>
      <c r="P30" s="327">
        <f>SUM('vela yates 2005'!AL20:AL125)</f>
        <v>2</v>
      </c>
      <c r="Q30" s="327">
        <f>SUM('vela yates 2005'!AM20:AM125)</f>
        <v>0</v>
      </c>
      <c r="R30" s="327">
        <f>SUM('vela yates 2005'!AN20:AN125)</f>
        <v>0</v>
      </c>
      <c r="S30" s="327">
        <f>SUM('vela yates 2005'!AO20:AO125)</f>
        <v>48</v>
      </c>
      <c r="T30" s="327"/>
    </row>
    <row r="31" spans="1:20" ht="12.75">
      <c r="A31" s="334" t="s">
        <v>266</v>
      </c>
      <c r="B31" s="23"/>
      <c r="C31" s="339">
        <f>+D31</f>
        <v>502</v>
      </c>
      <c r="D31" s="339">
        <f>SUM(I31:AA31)</f>
        <v>502</v>
      </c>
      <c r="E31" s="341">
        <f>+D31/C31-1</f>
        <v>0</v>
      </c>
      <c r="I31" s="325" t="s">
        <v>264</v>
      </c>
      <c r="J31" s="327">
        <f>SUM('vela yates 2005'!AF153:AF259)</f>
        <v>1</v>
      </c>
      <c r="K31" s="327">
        <f>SUM('vela yates 2005'!AG153:AG259)</f>
        <v>5</v>
      </c>
      <c r="L31" s="327">
        <f>SUM('vela yates 2005'!AH153:AH259)</f>
        <v>0</v>
      </c>
      <c r="M31" s="327">
        <f>SUM('vela yates 2005'!AI153:AI259)</f>
        <v>3</v>
      </c>
      <c r="N31" s="327">
        <f>SUM('vela yates 2005'!AJ153:AJ259)</f>
        <v>2</v>
      </c>
      <c r="O31" s="327">
        <f>SUM('vela yates 2005'!AK153:AK259)</f>
        <v>4</v>
      </c>
      <c r="P31" s="327">
        <f>SUM('vela yates 2005'!AL153:AL259)</f>
        <v>4</v>
      </c>
      <c r="Q31" s="327">
        <f>SUM('vela yates 2005'!AM153:AM259)</f>
        <v>0</v>
      </c>
      <c r="R31" s="327">
        <f>SUM('vela yates 2005'!AN153:AN259)</f>
        <v>0</v>
      </c>
      <c r="S31" s="327">
        <f>SUM('vela yates 2005'!AO153:AO259)</f>
        <v>483</v>
      </c>
      <c r="T31" s="327"/>
    </row>
    <row r="32" spans="1:20" ht="12.75">
      <c r="A32" s="334" t="s">
        <v>267</v>
      </c>
      <c r="B32" s="23"/>
      <c r="C32" s="339">
        <f>+D32</f>
        <v>97</v>
      </c>
      <c r="D32" s="339">
        <f>SUM(I32:AA32)</f>
        <v>97</v>
      </c>
      <c r="E32" s="341">
        <f>+D32/C32-1</f>
        <v>0</v>
      </c>
      <c r="J32" s="327">
        <f>SUM('vela yates 2005'!AF275:AF383)</f>
        <v>0</v>
      </c>
      <c r="K32" s="327">
        <f>SUM('vela yates 2005'!AG275:AG383)</f>
        <v>0</v>
      </c>
      <c r="L32" s="327">
        <f>SUM('vela yates 2005'!AH275:AH383)</f>
        <v>0</v>
      </c>
      <c r="M32" s="327">
        <f>SUM('vela yates 2005'!AI275:AI383)</f>
        <v>0</v>
      </c>
      <c r="N32" s="327">
        <f>SUM('vela yates 2005'!AJ275:AJ383)</f>
        <v>0</v>
      </c>
      <c r="O32" s="327">
        <f>SUM('vela yates 2005'!AK275:AK383)</f>
        <v>0</v>
      </c>
      <c r="P32" s="327">
        <f>SUM('vela yates 2005'!AL275:AL383)</f>
        <v>0</v>
      </c>
      <c r="Q32" s="327">
        <f>SUM('vela yates 2005'!AM275:AM383)</f>
        <v>0</v>
      </c>
      <c r="R32" s="327">
        <f>SUM('vela yates 2005'!AN275:AN383)</f>
        <v>0</v>
      </c>
      <c r="S32" s="327">
        <f>SUM('vela yates 2005'!AO275:AO383)</f>
        <v>97</v>
      </c>
      <c r="T32" s="327"/>
    </row>
    <row r="33" spans="1:5" ht="12.75">
      <c r="A33" s="331"/>
      <c r="B33" s="23"/>
      <c r="C33" s="339"/>
      <c r="D33" s="339"/>
      <c r="E33" s="341"/>
    </row>
    <row r="34" spans="1:27" ht="12.75">
      <c r="A34" s="348" t="s">
        <v>8</v>
      </c>
      <c r="B34" s="349"/>
      <c r="C34" s="350">
        <v>172</v>
      </c>
      <c r="D34" s="350">
        <v>185</v>
      </c>
      <c r="E34" s="351">
        <f>+D34/C34-1</f>
        <v>0.07558139534883712</v>
      </c>
      <c r="I34">
        <v>5</v>
      </c>
      <c r="J34">
        <v>10</v>
      </c>
      <c r="K34">
        <v>10</v>
      </c>
      <c r="L34">
        <v>3</v>
      </c>
      <c r="M34">
        <v>1</v>
      </c>
      <c r="N34">
        <v>2</v>
      </c>
      <c r="O34">
        <v>22</v>
      </c>
      <c r="P34">
        <v>62</v>
      </c>
      <c r="Q34">
        <v>24</v>
      </c>
      <c r="R34">
        <v>11</v>
      </c>
      <c r="S34">
        <v>8</v>
      </c>
      <c r="T34">
        <v>3</v>
      </c>
      <c r="U34">
        <v>1</v>
      </c>
      <c r="V34">
        <v>2</v>
      </c>
      <c r="W34">
        <v>1</v>
      </c>
      <c r="X34">
        <v>4</v>
      </c>
      <c r="Y34">
        <v>1</v>
      </c>
      <c r="Z34">
        <v>1</v>
      </c>
      <c r="AA34">
        <v>1</v>
      </c>
    </row>
    <row r="35" spans="1:5" ht="12.75">
      <c r="A35" s="332"/>
      <c r="B35" s="333"/>
      <c r="C35" s="340"/>
      <c r="D35" s="340"/>
      <c r="E35" s="340"/>
    </row>
    <row r="36" ht="12.75">
      <c r="A36" t="s">
        <v>9</v>
      </c>
    </row>
    <row r="37" ht="12.75">
      <c r="A37" t="s">
        <v>10</v>
      </c>
    </row>
    <row r="38" ht="12.75">
      <c r="A38" t="s">
        <v>11</v>
      </c>
    </row>
    <row r="40" ht="12.75">
      <c r="A40" t="s">
        <v>14</v>
      </c>
    </row>
  </sheetData>
  <sheetProtection/>
  <mergeCells count="3">
    <mergeCell ref="A4:E4"/>
    <mergeCell ref="A5:E5"/>
    <mergeCell ref="A2:E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398"/>
  <sheetViews>
    <sheetView zoomScale="50" zoomScaleNormal="50" zoomScalePageLayoutView="0" workbookViewId="0" topLeftCell="A11">
      <pane xSplit="2" ySplit="3" topLeftCell="R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AF37" sqref="AF37"/>
    </sheetView>
  </sheetViews>
  <sheetFormatPr defaultColWidth="11.421875" defaultRowHeight="12.75"/>
  <cols>
    <col min="13" max="13" width="14.140625" style="0" bestFit="1" customWidth="1"/>
  </cols>
  <sheetData>
    <row r="3" ht="12.75">
      <c r="AD3" t="s">
        <v>70</v>
      </c>
    </row>
    <row r="5" ht="12.75">
      <c r="AD5" t="s">
        <v>244</v>
      </c>
    </row>
    <row r="6" spans="1:16" ht="12.75">
      <c r="A6" t="str">
        <f>+P6</f>
        <v>TABLA DE VALORES REFERENCIALES A FIN DE DETERMINAR LA BASE IMPONIBLE DEL IMPUESTO A LAS EMBARCACIONES DE RECREO</v>
      </c>
      <c r="P6" t="str">
        <f>+ANEXO!A3</f>
        <v>TABLA DE VALORES REFERENCIALES A FIN DE DETERMINAR LA BASE IMPONIBLE DEL IMPUESTO A LAS EMBARCACIONES DE RECREO</v>
      </c>
    </row>
    <row r="7" spans="1:30" ht="12.75">
      <c r="A7" t="str">
        <f>+P7</f>
        <v>CORRESPONDIENTE AL AÑO 2010</v>
      </c>
      <c r="P7" t="str">
        <f>+ANEXO!A4</f>
        <v>CORRESPONDIENTE AL AÑO 2010</v>
      </c>
      <c r="AD7" t="s">
        <v>73</v>
      </c>
    </row>
    <row r="8" spans="1:16" ht="12.75">
      <c r="A8" t="str">
        <f>+P8</f>
        <v>(VALORES EXPRESADOS EN NUEVOS SOLES)</v>
      </c>
      <c r="P8" t="str">
        <f>+ANEXO!A5</f>
        <v>(VALORES EXPRESADOS EN NUEVOS SOLES)</v>
      </c>
    </row>
    <row r="10" spans="1:16" ht="12.75">
      <c r="A10" t="str">
        <f>+P10</f>
        <v>1. EMBARCACIONES A VELA SIN O CON MOTOR AUXILIAR</v>
      </c>
      <c r="P10" t="str">
        <f>+ANEXO!A7</f>
        <v>1. EMBARCACIONES A VELA SIN O CON MOTOR AUXILIAR</v>
      </c>
    </row>
    <row r="12" spans="13:44" ht="12.75">
      <c r="M12">
        <v>93</v>
      </c>
      <c r="N12">
        <v>93</v>
      </c>
      <c r="AD12" t="s">
        <v>75</v>
      </c>
      <c r="AE12">
        <v>2004</v>
      </c>
      <c r="AF12">
        <v>2003</v>
      </c>
      <c r="AG12">
        <v>2002</v>
      </c>
      <c r="AH12">
        <v>2001</v>
      </c>
      <c r="AI12">
        <v>2000</v>
      </c>
      <c r="AJ12">
        <v>1999</v>
      </c>
      <c r="AK12">
        <v>1998</v>
      </c>
      <c r="AL12">
        <v>1997</v>
      </c>
      <c r="AM12">
        <v>1996</v>
      </c>
      <c r="AN12">
        <v>1995</v>
      </c>
      <c r="AO12" t="s">
        <v>245</v>
      </c>
      <c r="AP12" t="s">
        <v>246</v>
      </c>
      <c r="AR12" t="s">
        <v>247</v>
      </c>
    </row>
    <row r="13" spans="1:43" ht="12.75">
      <c r="A13" t="str">
        <f>+P13</f>
        <v>CONCEPTO</v>
      </c>
      <c r="C13">
        <f aca="true" t="shared" si="0" ref="C13:K13">+R13</f>
        <v>2003</v>
      </c>
      <c r="D13">
        <f t="shared" si="0"/>
        <v>2002</v>
      </c>
      <c r="E13">
        <f t="shared" si="0"/>
        <v>2001</v>
      </c>
      <c r="F13">
        <f t="shared" si="0"/>
        <v>2000</v>
      </c>
      <c r="G13">
        <f t="shared" si="0"/>
        <v>1999</v>
      </c>
      <c r="H13">
        <f t="shared" si="0"/>
        <v>1998</v>
      </c>
      <c r="I13">
        <f t="shared" si="0"/>
        <v>1997</v>
      </c>
      <c r="J13">
        <f t="shared" si="0"/>
        <v>1996</v>
      </c>
      <c r="K13">
        <f t="shared" si="0"/>
        <v>1995</v>
      </c>
      <c r="L13">
        <v>1994</v>
      </c>
      <c r="M13" t="str">
        <f>+AA13</f>
        <v>AÑOS</v>
      </c>
      <c r="P13" t="str">
        <f>+ANEXO!A10</f>
        <v>CONCEPTO</v>
      </c>
      <c r="R13" s="43">
        <v>2003</v>
      </c>
      <c r="S13" s="43">
        <v>2002</v>
      </c>
      <c r="T13" s="43">
        <v>2001</v>
      </c>
      <c r="U13" s="43">
        <v>2000</v>
      </c>
      <c r="V13" s="43">
        <v>1999</v>
      </c>
      <c r="W13" s="43">
        <v>1998</v>
      </c>
      <c r="X13" s="43">
        <v>1997</v>
      </c>
      <c r="Y13" s="43">
        <v>1996</v>
      </c>
      <c r="Z13" s="43">
        <v>1995</v>
      </c>
      <c r="AA13" s="37" t="s">
        <v>76</v>
      </c>
      <c r="AF13">
        <v>2003</v>
      </c>
      <c r="AG13">
        <v>2002</v>
      </c>
      <c r="AH13">
        <v>2001</v>
      </c>
      <c r="AI13">
        <v>2000</v>
      </c>
      <c r="AJ13">
        <v>1999</v>
      </c>
      <c r="AK13">
        <v>1998</v>
      </c>
      <c r="AM13">
        <v>1996</v>
      </c>
      <c r="AN13">
        <v>1995</v>
      </c>
      <c r="AP13" t="s">
        <v>248</v>
      </c>
      <c r="AQ13" t="s">
        <v>249</v>
      </c>
    </row>
    <row r="16" spans="1:30" ht="12.75">
      <c r="A16" t="str">
        <f>+P16</f>
        <v> &lt; 18  (PIES) </v>
      </c>
      <c r="P16" t="str">
        <f>+ANEXO!A13</f>
        <v> &lt; 18  (PIES) 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D16" t="s">
        <v>77</v>
      </c>
    </row>
    <row r="17" spans="1:30" ht="12.75">
      <c r="A17" t="str">
        <f>+P17</f>
        <v>(5.5. m.)</v>
      </c>
      <c r="P17" t="str">
        <f>+ANEXO!A14</f>
        <v>(5.5. m.)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D17" t="s">
        <v>78</v>
      </c>
    </row>
    <row r="18" spans="18:27" ht="12.75"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30" ht="12.75">
      <c r="A19" t="str">
        <f aca="true" t="shared" si="1" ref="A19:A82">+P19</f>
        <v>PUENTE DE MANDO</v>
      </c>
      <c r="P19" t="str">
        <f>+ANEXO!A16</f>
        <v>PUENTE DE MANDO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D19" t="s">
        <v>79</v>
      </c>
    </row>
    <row r="20" spans="1:34" ht="12.75">
      <c r="A20" t="str">
        <f t="shared" si="1"/>
        <v>SIN MOTOR AUXILIAR</v>
      </c>
      <c r="C20">
        <f aca="true" t="shared" si="2" ref="C20:L20">+R20*AE20</f>
        <v>0</v>
      </c>
      <c r="D20">
        <f t="shared" si="2"/>
        <v>0</v>
      </c>
      <c r="E20">
        <f t="shared" si="2"/>
        <v>0</v>
      </c>
      <c r="F20">
        <f t="shared" si="2"/>
        <v>8320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 s="325">
        <f t="shared" si="2"/>
        <v>0</v>
      </c>
      <c r="M20" s="325">
        <f>+AA20*AO20</f>
        <v>0</v>
      </c>
      <c r="N20" s="325"/>
      <c r="P20" t="str">
        <f>+ANEXO!A17</f>
        <v>SIN MOTOR AUXILIAR</v>
      </c>
      <c r="R20" s="4">
        <v>11440</v>
      </c>
      <c r="S20" s="4">
        <v>10390</v>
      </c>
      <c r="T20" s="4">
        <v>9350</v>
      </c>
      <c r="U20" s="4">
        <v>8320</v>
      </c>
      <c r="V20" s="4">
        <v>7450</v>
      </c>
      <c r="W20" s="4">
        <v>6420</v>
      </c>
      <c r="X20" s="4">
        <v>5370</v>
      </c>
      <c r="Y20" s="4">
        <v>4320</v>
      </c>
      <c r="Z20" s="4">
        <v>3290</v>
      </c>
      <c r="AA20" s="4">
        <v>2230</v>
      </c>
      <c r="AD20" t="s">
        <v>80</v>
      </c>
      <c r="AH20">
        <v>1</v>
      </c>
    </row>
    <row r="21" spans="1:30" ht="12.75">
      <c r="A21" t="str">
        <f t="shared" si="1"/>
        <v>CON MOTOR AUXILIAR (HP) :</v>
      </c>
      <c r="P21" t="str">
        <f>+ANEXO!A18</f>
        <v>CON MOTOR AUXILIAR (HP) :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D21" t="s">
        <v>81</v>
      </c>
    </row>
    <row r="22" spans="1:41" ht="12.75">
      <c r="A22" t="str">
        <f t="shared" si="1"/>
        <v>&lt; 15</v>
      </c>
      <c r="C22">
        <f aca="true" t="shared" si="3" ref="C22:L24">+R22*AE22</f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 s="325">
        <f t="shared" si="3"/>
        <v>0</v>
      </c>
      <c r="M22" s="325">
        <f>+AA22*AO22</f>
        <v>26320</v>
      </c>
      <c r="N22" s="325"/>
      <c r="P22" t="str">
        <f>+ANEXO!A19</f>
        <v>&lt; 15</v>
      </c>
      <c r="R22" s="4">
        <v>16260</v>
      </c>
      <c r="S22" s="4">
        <v>14890</v>
      </c>
      <c r="T22" s="4">
        <v>13320</v>
      </c>
      <c r="U22" s="4">
        <v>11970</v>
      </c>
      <c r="V22" s="4">
        <v>10560</v>
      </c>
      <c r="W22" s="4">
        <v>8990</v>
      </c>
      <c r="X22" s="4">
        <v>7620</v>
      </c>
      <c r="Y22" s="4">
        <v>6230</v>
      </c>
      <c r="Z22" s="4">
        <v>4690</v>
      </c>
      <c r="AA22" s="4">
        <v>3290</v>
      </c>
      <c r="AD22" t="s">
        <v>82</v>
      </c>
      <c r="AO22">
        <v>8</v>
      </c>
    </row>
    <row r="23" spans="1:30" ht="12.75">
      <c r="A23" t="str">
        <f t="shared" si="1"/>
        <v>= 15 &lt; 20 </v>
      </c>
      <c r="C23">
        <f t="shared" si="3"/>
        <v>0</v>
      </c>
      <c r="D23">
        <f t="shared" si="3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 s="325">
        <f t="shared" si="3"/>
        <v>0</v>
      </c>
      <c r="M23" s="325">
        <f>+AA23*AO23</f>
        <v>0</v>
      </c>
      <c r="N23" s="325"/>
      <c r="P23" t="str">
        <f>+ANEXO!A20</f>
        <v>= 15 &lt; 20 </v>
      </c>
      <c r="R23" s="4">
        <v>18190</v>
      </c>
      <c r="S23" s="4">
        <v>16610</v>
      </c>
      <c r="T23" s="4">
        <v>14890</v>
      </c>
      <c r="U23" s="4">
        <v>13320</v>
      </c>
      <c r="V23" s="4">
        <v>11790</v>
      </c>
      <c r="W23" s="4">
        <v>10030</v>
      </c>
      <c r="X23" s="4">
        <v>8480</v>
      </c>
      <c r="Y23" s="4">
        <v>6940</v>
      </c>
      <c r="Z23" s="4">
        <v>5210</v>
      </c>
      <c r="AA23" s="4">
        <v>3630</v>
      </c>
      <c r="AD23" t="s">
        <v>83</v>
      </c>
    </row>
    <row r="24" spans="1:30" ht="12.75">
      <c r="A24" t="str">
        <f t="shared" si="1"/>
        <v>= &gt; 20 </v>
      </c>
      <c r="C24">
        <f t="shared" si="3"/>
        <v>0</v>
      </c>
      <c r="D24">
        <f t="shared" si="3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3"/>
        <v>0</v>
      </c>
      <c r="J24">
        <f t="shared" si="3"/>
        <v>0</v>
      </c>
      <c r="K24">
        <f t="shared" si="3"/>
        <v>0</v>
      </c>
      <c r="L24" s="325">
        <f t="shared" si="3"/>
        <v>0</v>
      </c>
      <c r="M24" s="325">
        <f>+AA24*AO24</f>
        <v>0</v>
      </c>
      <c r="N24" s="325"/>
      <c r="P24" t="str">
        <f>+ANEXO!A21</f>
        <v>= &gt; 20 </v>
      </c>
      <c r="R24" s="4">
        <v>25270</v>
      </c>
      <c r="S24" s="4">
        <v>23040</v>
      </c>
      <c r="T24" s="4">
        <v>20780</v>
      </c>
      <c r="U24" s="4">
        <v>18510</v>
      </c>
      <c r="V24" s="4">
        <v>16260</v>
      </c>
      <c r="W24" s="4">
        <v>14040</v>
      </c>
      <c r="X24" s="4">
        <v>11790</v>
      </c>
      <c r="Y24" s="4">
        <v>9510</v>
      </c>
      <c r="Z24" s="4">
        <v>7280</v>
      </c>
      <c r="AA24" s="4">
        <v>5030</v>
      </c>
      <c r="AD24" t="s">
        <v>84</v>
      </c>
    </row>
    <row r="25" spans="1:16" ht="12.75">
      <c r="A25">
        <f t="shared" si="1"/>
        <v>0</v>
      </c>
      <c r="P25">
        <f>+ANEXO!A22</f>
        <v>0</v>
      </c>
    </row>
    <row r="26" spans="1:16" ht="12.75">
      <c r="A26">
        <f t="shared" si="1"/>
        <v>0</v>
      </c>
      <c r="P26">
        <f>+ANEXO!A23</f>
        <v>0</v>
      </c>
    </row>
    <row r="27" spans="1:30" ht="12.75">
      <c r="A27" t="str">
        <f t="shared" si="1"/>
        <v>= 18  &lt;  22 (PIES)</v>
      </c>
      <c r="P27" t="str">
        <f>+ANEXO!A24</f>
        <v>= 18  &lt;  22 (PIES)</v>
      </c>
      <c r="AD27" t="s">
        <v>85</v>
      </c>
    </row>
    <row r="28" spans="1:30" ht="12.75">
      <c r="A28" t="str">
        <f t="shared" si="1"/>
        <v>(5.5. a 6.7m.)</v>
      </c>
      <c r="P28" t="str">
        <f>+ANEXO!A25</f>
        <v>(5.5. a 6.7m.)</v>
      </c>
      <c r="AD28" t="s">
        <v>86</v>
      </c>
    </row>
    <row r="29" spans="1:16" ht="12.75">
      <c r="A29">
        <f t="shared" si="1"/>
        <v>0</v>
      </c>
      <c r="P29">
        <f>+ANEXO!A26</f>
        <v>0</v>
      </c>
    </row>
    <row r="30" spans="1:30" ht="12.75">
      <c r="A30" t="str">
        <f t="shared" si="1"/>
        <v>PUENTE DE MANDO</v>
      </c>
      <c r="P30" t="str">
        <f>+ANEXO!A27</f>
        <v>PUENTE DE MANDO</v>
      </c>
      <c r="AD30" t="s">
        <v>79</v>
      </c>
    </row>
    <row r="31" spans="1:37" ht="12.75">
      <c r="A31" t="str">
        <f t="shared" si="1"/>
        <v>SIN MOTOR AUXILIAR</v>
      </c>
      <c r="C31">
        <f aca="true" t="shared" si="4" ref="C31:L31">+R31*AE31</f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14200</v>
      </c>
      <c r="J31">
        <f t="shared" si="4"/>
        <v>0</v>
      </c>
      <c r="K31">
        <f t="shared" si="4"/>
        <v>0</v>
      </c>
      <c r="L31" s="325">
        <f t="shared" si="4"/>
        <v>0</v>
      </c>
      <c r="M31" s="325">
        <f>+AA31*AO31</f>
        <v>0</v>
      </c>
      <c r="N31" s="325"/>
      <c r="P31" t="str">
        <f>+ANEXO!A28</f>
        <v>SIN MOTOR AUXILIAR</v>
      </c>
      <c r="R31" s="4">
        <v>15230</v>
      </c>
      <c r="S31" s="4">
        <v>13850</v>
      </c>
      <c r="T31" s="4">
        <v>12480</v>
      </c>
      <c r="U31" s="4">
        <v>11240</v>
      </c>
      <c r="V31" s="4">
        <v>9860</v>
      </c>
      <c r="W31" s="4">
        <v>8480</v>
      </c>
      <c r="X31" s="4">
        <v>7100</v>
      </c>
      <c r="Y31" s="4">
        <v>5710</v>
      </c>
      <c r="Z31" s="4">
        <v>4320</v>
      </c>
      <c r="AA31" s="4">
        <v>3120</v>
      </c>
      <c r="AD31" t="s">
        <v>80</v>
      </c>
      <c r="AK31">
        <v>2</v>
      </c>
    </row>
    <row r="32" spans="1:30" ht="12.75">
      <c r="A32" t="str">
        <f t="shared" si="1"/>
        <v>CON MOTOR AUXILIAR (HP) :</v>
      </c>
      <c r="P32" t="str">
        <f>+ANEXO!A29</f>
        <v>CON MOTOR AUXILIAR (HP) :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D32" t="s">
        <v>81</v>
      </c>
    </row>
    <row r="33" spans="1:41" ht="12.75">
      <c r="A33" t="str">
        <f t="shared" si="1"/>
        <v>&lt; 15</v>
      </c>
      <c r="C33">
        <f aca="true" t="shared" si="5" ref="C33:L35">+R33*AE33</f>
        <v>0</v>
      </c>
      <c r="D33">
        <f t="shared" si="5"/>
        <v>0</v>
      </c>
      <c r="E33">
        <f t="shared" si="5"/>
        <v>0</v>
      </c>
      <c r="F33">
        <f t="shared" si="5"/>
        <v>0</v>
      </c>
      <c r="G33">
        <f t="shared" si="5"/>
        <v>0</v>
      </c>
      <c r="H33">
        <f t="shared" si="5"/>
        <v>0</v>
      </c>
      <c r="I33">
        <f t="shared" si="5"/>
        <v>0</v>
      </c>
      <c r="J33">
        <f t="shared" si="5"/>
        <v>0</v>
      </c>
      <c r="K33">
        <f t="shared" si="5"/>
        <v>0</v>
      </c>
      <c r="L33" s="325">
        <f t="shared" si="5"/>
        <v>0</v>
      </c>
      <c r="M33" s="325">
        <f>+AA33*AO33</f>
        <v>15960</v>
      </c>
      <c r="N33" s="325"/>
      <c r="P33" t="str">
        <f>+ANEXO!A30</f>
        <v>&lt; 15</v>
      </c>
      <c r="R33" s="4">
        <v>20270</v>
      </c>
      <c r="S33" s="4">
        <v>18510</v>
      </c>
      <c r="T33" s="4">
        <v>16610</v>
      </c>
      <c r="U33" s="4">
        <v>14890</v>
      </c>
      <c r="V33" s="4">
        <v>12980</v>
      </c>
      <c r="W33" s="4">
        <v>11240</v>
      </c>
      <c r="X33" s="4">
        <v>9510</v>
      </c>
      <c r="Y33" s="4">
        <v>7620</v>
      </c>
      <c r="Z33" s="4">
        <v>5880</v>
      </c>
      <c r="AA33" s="4">
        <v>3990</v>
      </c>
      <c r="AD33" t="s">
        <v>82</v>
      </c>
      <c r="AO33">
        <v>4</v>
      </c>
    </row>
    <row r="34" spans="1:30" ht="12.75">
      <c r="A34" t="str">
        <f t="shared" si="1"/>
        <v>= 15 &lt; 20 </v>
      </c>
      <c r="C34">
        <f t="shared" si="5"/>
        <v>0</v>
      </c>
      <c r="D34">
        <f t="shared" si="5"/>
        <v>0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 s="325">
        <f t="shared" si="5"/>
        <v>0</v>
      </c>
      <c r="M34" s="325">
        <f>+AA34*AO34</f>
        <v>0</v>
      </c>
      <c r="N34" s="325"/>
      <c r="P34" t="str">
        <f>+ANEXO!A31</f>
        <v>= 15 &lt; 20 </v>
      </c>
      <c r="R34" s="4">
        <v>22160</v>
      </c>
      <c r="S34" s="4">
        <v>20270</v>
      </c>
      <c r="T34" s="4">
        <v>18190</v>
      </c>
      <c r="U34" s="4">
        <v>16260</v>
      </c>
      <c r="V34" s="4">
        <v>14220</v>
      </c>
      <c r="W34" s="4">
        <v>12310</v>
      </c>
      <c r="X34" s="4">
        <v>10390</v>
      </c>
      <c r="Y34" s="4">
        <v>8320</v>
      </c>
      <c r="Z34" s="4">
        <v>6420</v>
      </c>
      <c r="AA34" s="4">
        <v>4500</v>
      </c>
      <c r="AD34" t="s">
        <v>83</v>
      </c>
    </row>
    <row r="35" spans="1:32" ht="12.75">
      <c r="A35" t="str">
        <f t="shared" si="1"/>
        <v>= &gt; 20 </v>
      </c>
      <c r="C35">
        <f t="shared" si="5"/>
        <v>0</v>
      </c>
      <c r="D35">
        <f t="shared" si="5"/>
        <v>53040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 s="325">
        <f t="shared" si="5"/>
        <v>0</v>
      </c>
      <c r="M35" s="325">
        <f>+AA35*AO35</f>
        <v>0</v>
      </c>
      <c r="N35" s="325"/>
      <c r="P35" t="str">
        <f>+ANEXO!A32</f>
        <v>= &gt; 20 </v>
      </c>
      <c r="R35" s="4">
        <v>29100</v>
      </c>
      <c r="S35" s="4">
        <v>26520</v>
      </c>
      <c r="T35" s="4">
        <v>23900</v>
      </c>
      <c r="U35" s="4">
        <v>21310</v>
      </c>
      <c r="V35" s="4">
        <v>18700</v>
      </c>
      <c r="W35" s="4">
        <v>16100</v>
      </c>
      <c r="X35" s="4">
        <v>13500</v>
      </c>
      <c r="Y35" s="4">
        <v>10910</v>
      </c>
      <c r="Z35" s="4">
        <v>8480</v>
      </c>
      <c r="AA35" s="4">
        <v>5880</v>
      </c>
      <c r="AD35" t="s">
        <v>84</v>
      </c>
      <c r="AF35">
        <v>2</v>
      </c>
    </row>
    <row r="36" ht="12.75">
      <c r="A36">
        <f t="shared" si="1"/>
        <v>0</v>
      </c>
    </row>
    <row r="37" ht="12.75">
      <c r="A37">
        <f t="shared" si="1"/>
        <v>0</v>
      </c>
    </row>
    <row r="38" spans="1:30" ht="12.75">
      <c r="A38" t="str">
        <f t="shared" si="1"/>
        <v>= 22  &lt;  26 (PIES)</v>
      </c>
      <c r="P38" t="str">
        <f>+ANEXO!A35</f>
        <v>= 22  &lt;  26 (PIES)</v>
      </c>
      <c r="AD38" t="s">
        <v>87</v>
      </c>
    </row>
    <row r="39" spans="1:30" ht="12.75">
      <c r="A39" t="str">
        <f t="shared" si="1"/>
        <v>(6.7 a 7.9 m.)</v>
      </c>
      <c r="P39" t="str">
        <f>+ANEXO!A36</f>
        <v>(6.7 a 7.9 m.)</v>
      </c>
      <c r="AD39" t="s">
        <v>88</v>
      </c>
    </row>
    <row r="40" spans="1:16" ht="12.75">
      <c r="A40">
        <f t="shared" si="1"/>
        <v>0</v>
      </c>
      <c r="P40">
        <f>+ANEXO!A37</f>
        <v>0</v>
      </c>
    </row>
    <row r="41" spans="1:30" ht="12.75">
      <c r="A41" t="str">
        <f t="shared" si="1"/>
        <v>PUENTE DE MANDO</v>
      </c>
      <c r="P41" t="str">
        <f>+ANEXO!A38</f>
        <v>PUENTE DE MANDO</v>
      </c>
      <c r="AD41" t="s">
        <v>79</v>
      </c>
    </row>
    <row r="42" spans="1:41" ht="12.75">
      <c r="A42" t="str">
        <f t="shared" si="1"/>
        <v>SIN MOTOR AUXILIAR</v>
      </c>
      <c r="C42">
        <f aca="true" t="shared" si="6" ref="C42:L42">+R42*AE42</f>
        <v>0</v>
      </c>
      <c r="D42">
        <f t="shared" si="6"/>
        <v>0</v>
      </c>
      <c r="E42">
        <f t="shared" si="6"/>
        <v>0</v>
      </c>
      <c r="F42">
        <f t="shared" si="6"/>
        <v>0</v>
      </c>
      <c r="G42">
        <f t="shared" si="6"/>
        <v>0</v>
      </c>
      <c r="H42">
        <f t="shared" si="6"/>
        <v>0</v>
      </c>
      <c r="I42">
        <f t="shared" si="6"/>
        <v>0</v>
      </c>
      <c r="J42">
        <f t="shared" si="6"/>
        <v>0</v>
      </c>
      <c r="K42">
        <f t="shared" si="6"/>
        <v>0</v>
      </c>
      <c r="L42" s="325">
        <f t="shared" si="6"/>
        <v>0</v>
      </c>
      <c r="M42" s="325">
        <f>+AA42*AO42</f>
        <v>83790</v>
      </c>
      <c r="N42" s="325"/>
      <c r="P42" t="str">
        <f>+ANEXO!A39</f>
        <v>SIN MOTOR AUXILIAR</v>
      </c>
      <c r="R42" s="4">
        <v>19920</v>
      </c>
      <c r="S42" s="4">
        <v>18190</v>
      </c>
      <c r="T42" s="4">
        <v>16440</v>
      </c>
      <c r="U42" s="4">
        <v>14560</v>
      </c>
      <c r="V42" s="4">
        <v>12810</v>
      </c>
      <c r="W42" s="4">
        <v>11080</v>
      </c>
      <c r="X42" s="4">
        <v>9350</v>
      </c>
      <c r="Y42" s="4">
        <v>7450</v>
      </c>
      <c r="Z42" s="4">
        <v>5710</v>
      </c>
      <c r="AA42" s="4">
        <v>3990</v>
      </c>
      <c r="AD42" t="s">
        <v>80</v>
      </c>
      <c r="AO42">
        <v>21</v>
      </c>
    </row>
    <row r="43" spans="1:30" ht="12.75">
      <c r="A43" t="str">
        <f t="shared" si="1"/>
        <v>CON MOTOR AUXILIAR (HP) :</v>
      </c>
      <c r="P43" t="str">
        <f>+ANEXO!A40</f>
        <v>CON MOTOR AUXILIAR (HP) :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D43" t="s">
        <v>81</v>
      </c>
    </row>
    <row r="44" spans="1:30" ht="12.75">
      <c r="A44" t="str">
        <f t="shared" si="1"/>
        <v>&lt; 20</v>
      </c>
      <c r="C44">
        <f aca="true" t="shared" si="7" ref="C44:L46">+R44*AE44</f>
        <v>0</v>
      </c>
      <c r="D44">
        <f t="shared" si="7"/>
        <v>0</v>
      </c>
      <c r="E44">
        <f t="shared" si="7"/>
        <v>0</v>
      </c>
      <c r="F44">
        <f t="shared" si="7"/>
        <v>0</v>
      </c>
      <c r="G44">
        <f t="shared" si="7"/>
        <v>0</v>
      </c>
      <c r="H44">
        <f t="shared" si="7"/>
        <v>0</v>
      </c>
      <c r="I44">
        <f t="shared" si="7"/>
        <v>0</v>
      </c>
      <c r="J44">
        <f t="shared" si="7"/>
        <v>0</v>
      </c>
      <c r="K44">
        <f t="shared" si="7"/>
        <v>0</v>
      </c>
      <c r="L44" s="325">
        <f t="shared" si="7"/>
        <v>0</v>
      </c>
      <c r="M44" s="325">
        <f>+AA44*AO44</f>
        <v>0</v>
      </c>
      <c r="N44" s="325"/>
      <c r="P44" t="str">
        <f>+ANEXO!A41</f>
        <v>&lt; 20</v>
      </c>
      <c r="R44" s="4">
        <v>26680</v>
      </c>
      <c r="S44" s="4">
        <v>24230</v>
      </c>
      <c r="T44" s="4">
        <v>21980</v>
      </c>
      <c r="U44" s="4">
        <v>19570</v>
      </c>
      <c r="V44" s="4">
        <v>17140</v>
      </c>
      <c r="W44" s="4">
        <v>14890</v>
      </c>
      <c r="X44" s="4">
        <v>12480</v>
      </c>
      <c r="Y44" s="4">
        <v>10030</v>
      </c>
      <c r="Z44" s="4">
        <v>7620</v>
      </c>
      <c r="AA44" s="4">
        <v>5370</v>
      </c>
      <c r="AD44" t="s">
        <v>89</v>
      </c>
    </row>
    <row r="45" spans="1:30" ht="12.75">
      <c r="A45" t="str">
        <f t="shared" si="1"/>
        <v>= 20  &lt; 35 </v>
      </c>
      <c r="C45">
        <f t="shared" si="7"/>
        <v>0</v>
      </c>
      <c r="D45">
        <f t="shared" si="7"/>
        <v>0</v>
      </c>
      <c r="E45">
        <f t="shared" si="7"/>
        <v>0</v>
      </c>
      <c r="F45">
        <f t="shared" si="7"/>
        <v>0</v>
      </c>
      <c r="G45">
        <f t="shared" si="7"/>
        <v>0</v>
      </c>
      <c r="H45">
        <f t="shared" si="7"/>
        <v>0</v>
      </c>
      <c r="I45">
        <f t="shared" si="7"/>
        <v>0</v>
      </c>
      <c r="J45">
        <f t="shared" si="7"/>
        <v>0</v>
      </c>
      <c r="K45">
        <f t="shared" si="7"/>
        <v>0</v>
      </c>
      <c r="L45" s="325">
        <f t="shared" si="7"/>
        <v>0</v>
      </c>
      <c r="M45" s="325">
        <f>+AA45*AO45</f>
        <v>0</v>
      </c>
      <c r="N45" s="325"/>
      <c r="P45" t="str">
        <f>+ANEXO!A42</f>
        <v>= 20  &lt; 35 </v>
      </c>
      <c r="R45" s="4">
        <v>33750</v>
      </c>
      <c r="S45" s="4">
        <v>30830</v>
      </c>
      <c r="T45" s="4">
        <v>27710</v>
      </c>
      <c r="U45" s="4">
        <v>24760</v>
      </c>
      <c r="V45" s="4">
        <v>21830</v>
      </c>
      <c r="W45" s="4">
        <v>18700</v>
      </c>
      <c r="X45" s="4">
        <v>15750</v>
      </c>
      <c r="Y45" s="4">
        <v>12810</v>
      </c>
      <c r="Z45" s="4">
        <v>9680</v>
      </c>
      <c r="AA45" s="4">
        <v>6760</v>
      </c>
      <c r="AD45" t="s">
        <v>90</v>
      </c>
    </row>
    <row r="46" spans="1:33" ht="12.75">
      <c r="A46" t="str">
        <f t="shared" si="1"/>
        <v>= &gt; 35 </v>
      </c>
      <c r="C46">
        <f t="shared" si="7"/>
        <v>0</v>
      </c>
      <c r="D46">
        <f t="shared" si="7"/>
        <v>38790</v>
      </c>
      <c r="E46">
        <f t="shared" si="7"/>
        <v>35000</v>
      </c>
      <c r="F46">
        <f t="shared" si="7"/>
        <v>0</v>
      </c>
      <c r="G46">
        <f t="shared" si="7"/>
        <v>0</v>
      </c>
      <c r="H46">
        <f t="shared" si="7"/>
        <v>0</v>
      </c>
      <c r="I46">
        <f t="shared" si="7"/>
        <v>0</v>
      </c>
      <c r="J46">
        <f t="shared" si="7"/>
        <v>0</v>
      </c>
      <c r="K46">
        <f t="shared" si="7"/>
        <v>0</v>
      </c>
      <c r="L46" s="325">
        <f t="shared" si="7"/>
        <v>0</v>
      </c>
      <c r="M46" s="325">
        <f>+AA46*AO46</f>
        <v>0</v>
      </c>
      <c r="N46" s="325"/>
      <c r="P46" t="str">
        <f>+ANEXO!A43</f>
        <v>= &gt; 35 </v>
      </c>
      <c r="R46" s="4">
        <v>42600</v>
      </c>
      <c r="S46" s="4">
        <v>38790</v>
      </c>
      <c r="T46" s="4">
        <v>35000</v>
      </c>
      <c r="U46" s="4">
        <v>31150</v>
      </c>
      <c r="V46" s="4">
        <v>27550</v>
      </c>
      <c r="W46" s="4">
        <v>23720</v>
      </c>
      <c r="X46" s="4">
        <v>19920</v>
      </c>
      <c r="Y46" s="4">
        <v>16100</v>
      </c>
      <c r="Z46" s="4">
        <v>12310</v>
      </c>
      <c r="AA46" s="4">
        <v>8480</v>
      </c>
      <c r="AD46" t="s">
        <v>91</v>
      </c>
      <c r="AF46">
        <v>1</v>
      </c>
      <c r="AG46">
        <v>1</v>
      </c>
    </row>
    <row r="47" ht="12.75">
      <c r="A47">
        <f t="shared" si="1"/>
        <v>0</v>
      </c>
    </row>
    <row r="48" ht="12.75">
      <c r="A48">
        <f t="shared" si="1"/>
        <v>0</v>
      </c>
    </row>
    <row r="49" ht="12.75">
      <c r="A49">
        <f t="shared" si="1"/>
        <v>0</v>
      </c>
    </row>
    <row r="50" ht="12.75">
      <c r="A50">
        <f t="shared" si="1"/>
        <v>0</v>
      </c>
    </row>
    <row r="51" spans="1:27" ht="12.75">
      <c r="A51" t="str">
        <f t="shared" si="1"/>
        <v>CONCEPTO</v>
      </c>
      <c r="P51" t="str">
        <f>+ANEXO!A48</f>
        <v>CONCEPTO</v>
      </c>
      <c r="R51">
        <f>+ANEXO!C48</f>
        <v>2009</v>
      </c>
      <c r="S51">
        <f>+ANEXO!D48</f>
        <v>2008</v>
      </c>
      <c r="T51">
        <f>+ANEXO!E48</f>
        <v>2007</v>
      </c>
      <c r="U51">
        <f>+ANEXO!F48</f>
        <v>2006</v>
      </c>
      <c r="V51">
        <f>+ANEXO!G48</f>
        <v>2005</v>
      </c>
      <c r="W51">
        <f>+ANEXO!H48</f>
        <v>2004</v>
      </c>
      <c r="X51">
        <f>+ANEXO!I48</f>
        <v>2003</v>
      </c>
      <c r="Y51">
        <f>+ANEXO!J48</f>
        <v>2002</v>
      </c>
      <c r="Z51">
        <f>+ANEXO!K48</f>
        <v>2001</v>
      </c>
      <c r="AA51" t="str">
        <f>+ANEXO!L48</f>
        <v>AÑOS</v>
      </c>
    </row>
    <row r="52" ht="12.75">
      <c r="A52">
        <f t="shared" si="1"/>
        <v>0</v>
      </c>
    </row>
    <row r="53" ht="12.75">
      <c r="A53">
        <f t="shared" si="1"/>
        <v>0</v>
      </c>
    </row>
    <row r="54" spans="1:30" ht="12.75">
      <c r="A54" t="str">
        <f t="shared" si="1"/>
        <v>= 26 &lt; 30 (PIES)</v>
      </c>
      <c r="P54" t="str">
        <f>+ANEXO!A51</f>
        <v>= 26 &lt; 30 (PIES)</v>
      </c>
      <c r="AD54" t="s">
        <v>92</v>
      </c>
    </row>
    <row r="55" spans="1:30" ht="12.75">
      <c r="A55" t="str">
        <f t="shared" si="1"/>
        <v>(7.9 a 9.1 m.)</v>
      </c>
      <c r="P55" t="str">
        <f>+ANEXO!A52</f>
        <v>(7.9 a 9.1 m.)</v>
      </c>
      <c r="AD55" t="s">
        <v>93</v>
      </c>
    </row>
    <row r="56" ht="12.75">
      <c r="A56">
        <f t="shared" si="1"/>
        <v>0</v>
      </c>
    </row>
    <row r="57" spans="1:30" ht="12.75">
      <c r="A57" t="str">
        <f t="shared" si="1"/>
        <v>PUENTE DE MANDO</v>
      </c>
      <c r="P57" t="str">
        <f>+ANEXO!A54</f>
        <v>PUENTE DE MANDO</v>
      </c>
      <c r="AD57" t="s">
        <v>79</v>
      </c>
    </row>
    <row r="58" spans="1:41" ht="12.75">
      <c r="A58" t="str">
        <f t="shared" si="1"/>
        <v>SIN MOTOR AUXILIAR</v>
      </c>
      <c r="C58">
        <f aca="true" t="shared" si="8" ref="C58:L58">+R58*AE58</f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 s="325">
        <f t="shared" si="8"/>
        <v>0</v>
      </c>
      <c r="M58" s="325">
        <f>+AA58*AO58</f>
        <v>35210</v>
      </c>
      <c r="N58" s="325"/>
      <c r="P58" t="str">
        <f>+ANEXO!A55</f>
        <v>SIN MOTOR AUXILIAR</v>
      </c>
      <c r="R58" s="4">
        <v>25270</v>
      </c>
      <c r="S58" s="4">
        <v>23040</v>
      </c>
      <c r="T58" s="4">
        <v>20780</v>
      </c>
      <c r="U58" s="4">
        <v>18510</v>
      </c>
      <c r="V58" s="4">
        <v>16260</v>
      </c>
      <c r="W58" s="4">
        <v>14040</v>
      </c>
      <c r="X58" s="4">
        <v>11790</v>
      </c>
      <c r="Y58" s="4">
        <v>9510</v>
      </c>
      <c r="Z58" s="4">
        <v>7280</v>
      </c>
      <c r="AA58" s="4">
        <v>5030</v>
      </c>
      <c r="AD58" t="s">
        <v>80</v>
      </c>
      <c r="AO58">
        <v>7</v>
      </c>
    </row>
    <row r="59" spans="1:30" ht="12.75">
      <c r="A59" t="str">
        <f t="shared" si="1"/>
        <v>CON MOTOR AUXILIAR (HP) :</v>
      </c>
      <c r="P59" t="str">
        <f>+ANEXO!A56</f>
        <v>CON MOTOR AUXILIAR (HP) :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D59" t="s">
        <v>81</v>
      </c>
    </row>
    <row r="60" spans="1:30" ht="12.75">
      <c r="A60" t="str">
        <f t="shared" si="1"/>
        <v>&lt; 20</v>
      </c>
      <c r="C60">
        <f aca="true" t="shared" si="9" ref="C60:L62">+R60*AE60</f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 s="325">
        <f t="shared" si="9"/>
        <v>0</v>
      </c>
      <c r="M60" s="325">
        <f>+AA60*AO60</f>
        <v>0</v>
      </c>
      <c r="N60" s="325"/>
      <c r="P60" t="str">
        <f>+ANEXO!A57</f>
        <v>&lt; 20</v>
      </c>
      <c r="R60" s="4">
        <v>32040</v>
      </c>
      <c r="S60" s="4">
        <v>29260</v>
      </c>
      <c r="T60" s="4">
        <v>26310</v>
      </c>
      <c r="U60" s="4">
        <v>23550</v>
      </c>
      <c r="V60" s="4">
        <v>20610</v>
      </c>
      <c r="W60" s="4">
        <v>17830</v>
      </c>
      <c r="X60" s="4">
        <v>14890</v>
      </c>
      <c r="Y60" s="4">
        <v>12120</v>
      </c>
      <c r="Z60" s="4">
        <v>9170</v>
      </c>
      <c r="AA60" s="4">
        <v>6420</v>
      </c>
      <c r="AD60" t="s">
        <v>89</v>
      </c>
    </row>
    <row r="61" spans="1:30" ht="12.75">
      <c r="A61" t="str">
        <f t="shared" si="1"/>
        <v>= 20 &lt; 35 </v>
      </c>
      <c r="C61">
        <f t="shared" si="9"/>
        <v>0</v>
      </c>
      <c r="D61">
        <f t="shared" si="9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 s="325">
        <f t="shared" si="9"/>
        <v>0</v>
      </c>
      <c r="M61" s="325">
        <f>+AA61*AO61</f>
        <v>0</v>
      </c>
      <c r="N61" s="325"/>
      <c r="P61" t="str">
        <f>+ANEXO!A58</f>
        <v>= 20 &lt; 35 </v>
      </c>
      <c r="R61" s="4">
        <v>39140</v>
      </c>
      <c r="S61" s="4">
        <v>35680</v>
      </c>
      <c r="T61" s="4">
        <v>32200</v>
      </c>
      <c r="U61" s="4">
        <v>28760</v>
      </c>
      <c r="V61" s="4">
        <v>25270</v>
      </c>
      <c r="W61" s="4">
        <v>21830</v>
      </c>
      <c r="X61" s="4">
        <v>18190</v>
      </c>
      <c r="Y61" s="4">
        <v>14730</v>
      </c>
      <c r="Z61" s="4">
        <v>11240</v>
      </c>
      <c r="AA61" s="4">
        <v>7800</v>
      </c>
      <c r="AD61" t="s">
        <v>94</v>
      </c>
    </row>
    <row r="62" spans="1:30" ht="12.75">
      <c r="A62" t="str">
        <f t="shared" si="1"/>
        <v>= &gt; 35 </v>
      </c>
      <c r="C62">
        <f t="shared" si="9"/>
        <v>0</v>
      </c>
      <c r="D62">
        <f t="shared" si="9"/>
        <v>0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 s="325">
        <f t="shared" si="9"/>
        <v>0</v>
      </c>
      <c r="M62" s="325">
        <f>+AA62*AO62</f>
        <v>0</v>
      </c>
      <c r="N62" s="325"/>
      <c r="P62" t="str">
        <f>+ANEXO!A59</f>
        <v>= &gt; 35 </v>
      </c>
      <c r="R62" s="4">
        <v>47960</v>
      </c>
      <c r="S62" s="4">
        <v>43640</v>
      </c>
      <c r="T62" s="4">
        <v>39480</v>
      </c>
      <c r="U62" s="4">
        <v>35160</v>
      </c>
      <c r="V62" s="4">
        <v>31000</v>
      </c>
      <c r="W62" s="4">
        <v>26680</v>
      </c>
      <c r="X62" s="4">
        <v>22350</v>
      </c>
      <c r="Y62" s="4">
        <v>18190</v>
      </c>
      <c r="Z62" s="4">
        <v>13850</v>
      </c>
      <c r="AA62" s="4">
        <v>9510</v>
      </c>
      <c r="AD62" t="s">
        <v>91</v>
      </c>
    </row>
    <row r="63" ht="12.75">
      <c r="A63">
        <f t="shared" si="1"/>
        <v>0</v>
      </c>
    </row>
    <row r="64" ht="12.75">
      <c r="A64">
        <f t="shared" si="1"/>
        <v>0</v>
      </c>
    </row>
    <row r="65" spans="1:30" ht="12.75">
      <c r="A65" t="str">
        <f t="shared" si="1"/>
        <v>= 30 &lt; 36 (PIES)</v>
      </c>
      <c r="P65" t="str">
        <f>+ANEXO!A62</f>
        <v>= 30 &lt; 36 (PIES)</v>
      </c>
      <c r="AD65" t="s">
        <v>95</v>
      </c>
    </row>
    <row r="66" spans="1:30" ht="12.75">
      <c r="A66" t="str">
        <f t="shared" si="1"/>
        <v>(9.1 a 11.0m.)</v>
      </c>
      <c r="P66" t="str">
        <f>+ANEXO!A63</f>
        <v>(9.1 a 11.0m.)</v>
      </c>
      <c r="AD66" t="s">
        <v>96</v>
      </c>
    </row>
    <row r="67" ht="12.75">
      <c r="A67">
        <f t="shared" si="1"/>
        <v>0</v>
      </c>
    </row>
    <row r="68" spans="1:30" ht="12.75">
      <c r="A68" t="str">
        <f t="shared" si="1"/>
        <v>PUENTE DE MANDO + CUBIERTA INTERIOR</v>
      </c>
      <c r="P68" t="str">
        <f>+ANEXO!A65</f>
        <v>PUENTE DE MANDO + CUBIERTA INTERIOR</v>
      </c>
      <c r="AD68" t="s">
        <v>97</v>
      </c>
    </row>
    <row r="69" spans="1:33" ht="12.75">
      <c r="A69" t="str">
        <f t="shared" si="1"/>
        <v>SIN MOTOR AUXILIAR</v>
      </c>
      <c r="C69">
        <f aca="true" t="shared" si="10" ref="C69:L69">+R69*AE69</f>
        <v>0</v>
      </c>
      <c r="D69">
        <f t="shared" si="10"/>
        <v>0</v>
      </c>
      <c r="E69">
        <f t="shared" si="10"/>
        <v>28580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 s="325">
        <f t="shared" si="10"/>
        <v>0</v>
      </c>
      <c r="M69" s="325">
        <f>+AA69*AO69</f>
        <v>0</v>
      </c>
      <c r="N69" s="325"/>
      <c r="P69" t="str">
        <f>+ANEXO!A66</f>
        <v>SIN MOTOR AUXILIAR</v>
      </c>
      <c r="R69" s="4">
        <v>34800</v>
      </c>
      <c r="S69" s="4">
        <v>31670</v>
      </c>
      <c r="T69" s="4">
        <v>28580</v>
      </c>
      <c r="U69" s="4">
        <v>25460</v>
      </c>
      <c r="V69" s="4">
        <v>22500</v>
      </c>
      <c r="W69" s="4">
        <v>19400</v>
      </c>
      <c r="X69" s="4">
        <v>16260</v>
      </c>
      <c r="Y69" s="4">
        <v>13150</v>
      </c>
      <c r="Z69" s="4">
        <v>10030</v>
      </c>
      <c r="AA69" s="4">
        <v>6940</v>
      </c>
      <c r="AD69" t="s">
        <v>80</v>
      </c>
      <c r="AG69">
        <v>1</v>
      </c>
    </row>
    <row r="70" spans="1:30" ht="12.75">
      <c r="A70" t="str">
        <f t="shared" si="1"/>
        <v>CON MOTOR AUXILIAR (HP) :</v>
      </c>
      <c r="P70" t="str">
        <f>+ANEXO!A67</f>
        <v>CON MOTOR AUXILIAR (HP) :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D70" t="s">
        <v>81</v>
      </c>
    </row>
    <row r="71" spans="1:41" ht="12.75">
      <c r="A71" t="str">
        <f t="shared" si="1"/>
        <v>&lt; 35</v>
      </c>
      <c r="C71">
        <f aca="true" t="shared" si="11" ref="C71:L73">+R71*AE71</f>
        <v>0</v>
      </c>
      <c r="D71">
        <f t="shared" si="11"/>
        <v>0</v>
      </c>
      <c r="E71">
        <f t="shared" si="11"/>
        <v>0</v>
      </c>
      <c r="F71">
        <f t="shared" si="11"/>
        <v>0</v>
      </c>
      <c r="G71">
        <f t="shared" si="11"/>
        <v>0</v>
      </c>
      <c r="H71">
        <f t="shared" si="11"/>
        <v>0</v>
      </c>
      <c r="I71">
        <f t="shared" si="11"/>
        <v>0</v>
      </c>
      <c r="J71">
        <f t="shared" si="11"/>
        <v>0</v>
      </c>
      <c r="K71">
        <f t="shared" si="11"/>
        <v>0</v>
      </c>
      <c r="L71" s="325">
        <f t="shared" si="11"/>
        <v>0</v>
      </c>
      <c r="M71" s="325">
        <f>+AA71*AO71</f>
        <v>38720</v>
      </c>
      <c r="N71" s="325"/>
      <c r="P71" t="str">
        <f>+ANEXO!A68</f>
        <v>&lt; 35</v>
      </c>
      <c r="R71" s="4">
        <v>48660</v>
      </c>
      <c r="S71" s="4">
        <v>44330</v>
      </c>
      <c r="T71" s="4">
        <v>39990</v>
      </c>
      <c r="U71" s="4">
        <v>35680</v>
      </c>
      <c r="V71" s="4">
        <v>31340</v>
      </c>
      <c r="W71" s="4">
        <v>27020</v>
      </c>
      <c r="X71" s="4">
        <v>22690</v>
      </c>
      <c r="Y71" s="4">
        <v>18330</v>
      </c>
      <c r="Z71" s="4">
        <v>14040</v>
      </c>
      <c r="AA71" s="4">
        <v>9680</v>
      </c>
      <c r="AD71" t="s">
        <v>98</v>
      </c>
      <c r="AO71">
        <v>4</v>
      </c>
    </row>
    <row r="72" spans="1:30" ht="12.75">
      <c r="A72" t="str">
        <f t="shared" si="1"/>
        <v>= 35  &lt; 50 </v>
      </c>
      <c r="C72">
        <f t="shared" si="11"/>
        <v>0</v>
      </c>
      <c r="D72">
        <f t="shared" si="11"/>
        <v>0</v>
      </c>
      <c r="E72">
        <f t="shared" si="11"/>
        <v>0</v>
      </c>
      <c r="F72">
        <f t="shared" si="11"/>
        <v>0</v>
      </c>
      <c r="G72">
        <f t="shared" si="11"/>
        <v>0</v>
      </c>
      <c r="H72">
        <f t="shared" si="11"/>
        <v>0</v>
      </c>
      <c r="I72">
        <f t="shared" si="11"/>
        <v>0</v>
      </c>
      <c r="J72">
        <f t="shared" si="11"/>
        <v>0</v>
      </c>
      <c r="K72">
        <f t="shared" si="11"/>
        <v>0</v>
      </c>
      <c r="L72" s="325">
        <f t="shared" si="11"/>
        <v>0</v>
      </c>
      <c r="M72" s="325">
        <f>+AA72*AO72</f>
        <v>0</v>
      </c>
      <c r="N72" s="325"/>
      <c r="P72" t="str">
        <f>+ANEXO!A69</f>
        <v>= 35  &lt; 50 </v>
      </c>
      <c r="R72" s="4">
        <v>57670</v>
      </c>
      <c r="S72" s="4">
        <v>52460</v>
      </c>
      <c r="T72" s="4">
        <v>47440</v>
      </c>
      <c r="U72" s="4">
        <v>42260</v>
      </c>
      <c r="V72" s="4">
        <v>37220</v>
      </c>
      <c r="W72" s="4">
        <v>32040</v>
      </c>
      <c r="X72" s="4">
        <v>26850</v>
      </c>
      <c r="Y72" s="4">
        <v>21830</v>
      </c>
      <c r="Z72" s="4">
        <v>16610</v>
      </c>
      <c r="AA72" s="4">
        <v>11590</v>
      </c>
      <c r="AD72" t="s">
        <v>99</v>
      </c>
    </row>
    <row r="73" spans="1:30" ht="12.75">
      <c r="A73" t="str">
        <f t="shared" si="1"/>
        <v>= &gt;  50</v>
      </c>
      <c r="C73">
        <f t="shared" si="11"/>
        <v>0</v>
      </c>
      <c r="D73">
        <f t="shared" si="11"/>
        <v>0</v>
      </c>
      <c r="E73">
        <f t="shared" si="11"/>
        <v>0</v>
      </c>
      <c r="F73">
        <f t="shared" si="11"/>
        <v>0</v>
      </c>
      <c r="G73">
        <f t="shared" si="11"/>
        <v>0</v>
      </c>
      <c r="H73">
        <f t="shared" si="11"/>
        <v>0</v>
      </c>
      <c r="I73">
        <f t="shared" si="11"/>
        <v>0</v>
      </c>
      <c r="J73">
        <f t="shared" si="11"/>
        <v>0</v>
      </c>
      <c r="K73">
        <f t="shared" si="11"/>
        <v>0</v>
      </c>
      <c r="L73" s="325">
        <f t="shared" si="11"/>
        <v>0</v>
      </c>
      <c r="M73" s="325">
        <f>+AA73*AO73</f>
        <v>0</v>
      </c>
      <c r="N73" s="325"/>
      <c r="P73" t="str">
        <f>+ANEXO!A70</f>
        <v>= &gt;  50</v>
      </c>
      <c r="R73" s="4">
        <v>65110</v>
      </c>
      <c r="S73" s="4">
        <v>59410</v>
      </c>
      <c r="T73" s="4">
        <v>53500</v>
      </c>
      <c r="U73" s="4">
        <v>47790</v>
      </c>
      <c r="V73" s="4">
        <v>41920</v>
      </c>
      <c r="W73" s="4">
        <v>36200</v>
      </c>
      <c r="X73" s="4">
        <v>30310</v>
      </c>
      <c r="Y73" s="4">
        <v>24580</v>
      </c>
      <c r="Z73" s="4">
        <v>18870</v>
      </c>
      <c r="AA73" s="4">
        <v>12980</v>
      </c>
      <c r="AD73" t="s">
        <v>100</v>
      </c>
    </row>
    <row r="74" ht="12.75">
      <c r="A74">
        <f t="shared" si="1"/>
        <v>0</v>
      </c>
    </row>
    <row r="75" ht="12.75">
      <c r="A75">
        <f t="shared" si="1"/>
        <v>0</v>
      </c>
    </row>
    <row r="76" spans="1:30" ht="12.75">
      <c r="A76" t="str">
        <f t="shared" si="1"/>
        <v>= 36 &lt; 42 (PIES)</v>
      </c>
      <c r="P76" t="str">
        <f>+ANEXO!A73</f>
        <v>= 36 &lt; 42 (PIES)</v>
      </c>
      <c r="AD76" t="s">
        <v>101</v>
      </c>
    </row>
    <row r="77" spans="1:30" ht="12.75">
      <c r="A77" t="str">
        <f t="shared" si="1"/>
        <v>(11.0 a 12.8 m.)</v>
      </c>
      <c r="P77" t="str">
        <f>+ANEXO!A74</f>
        <v>(11.0 a 12.8 m.)</v>
      </c>
      <c r="AD77" t="s">
        <v>102</v>
      </c>
    </row>
    <row r="78" ht="12.75">
      <c r="A78">
        <f t="shared" si="1"/>
        <v>0</v>
      </c>
    </row>
    <row r="79" spans="1:30" ht="12.75">
      <c r="A79" t="str">
        <f t="shared" si="1"/>
        <v>PUENTE DE MANDO + CUBIERTA INTERIOR</v>
      </c>
      <c r="P79" t="str">
        <f>+ANEXO!A76</f>
        <v>PUENTE DE MANDO + CUBIERTA INTERIOR</v>
      </c>
      <c r="AD79" t="s">
        <v>97</v>
      </c>
    </row>
    <row r="80" spans="1:30" ht="12.75">
      <c r="A80" t="str">
        <f t="shared" si="1"/>
        <v>SIN MOTOR AUXILIAR</v>
      </c>
      <c r="C80">
        <f aca="true" t="shared" si="12" ref="C80:L80">+R80*AE80</f>
        <v>0</v>
      </c>
      <c r="D80">
        <f t="shared" si="12"/>
        <v>0</v>
      </c>
      <c r="E80">
        <f t="shared" si="12"/>
        <v>0</v>
      </c>
      <c r="F80">
        <f t="shared" si="12"/>
        <v>0</v>
      </c>
      <c r="G80">
        <f t="shared" si="12"/>
        <v>0</v>
      </c>
      <c r="H80">
        <f t="shared" si="12"/>
        <v>0</v>
      </c>
      <c r="I80">
        <f t="shared" si="12"/>
        <v>0</v>
      </c>
      <c r="J80">
        <f t="shared" si="12"/>
        <v>0</v>
      </c>
      <c r="K80">
        <f t="shared" si="12"/>
        <v>0</v>
      </c>
      <c r="L80" s="325">
        <f t="shared" si="12"/>
        <v>0</v>
      </c>
      <c r="M80" s="325">
        <f>+AA80*AO80</f>
        <v>0</v>
      </c>
      <c r="N80" s="325"/>
      <c r="P80" t="str">
        <f>+ANEXO!A77</f>
        <v>SIN MOTOR AUXILIAR</v>
      </c>
      <c r="R80" s="4">
        <v>46750</v>
      </c>
      <c r="S80" s="4">
        <v>42600</v>
      </c>
      <c r="T80" s="4">
        <v>38430</v>
      </c>
      <c r="U80" s="4">
        <v>34270</v>
      </c>
      <c r="V80" s="4">
        <v>30120</v>
      </c>
      <c r="W80" s="4">
        <v>25980</v>
      </c>
      <c r="X80" s="4">
        <v>21830</v>
      </c>
      <c r="Y80" s="4">
        <v>17670</v>
      </c>
      <c r="Z80" s="4">
        <v>13500</v>
      </c>
      <c r="AA80" s="4">
        <v>9350</v>
      </c>
      <c r="AD80" t="s">
        <v>80</v>
      </c>
    </row>
    <row r="81" spans="1:30" ht="12.75">
      <c r="A81" t="str">
        <f t="shared" si="1"/>
        <v>CON MOTOR AUXILIAR (HP) :</v>
      </c>
      <c r="P81" t="str">
        <f>+ANEXO!A78</f>
        <v>CON MOTOR AUXILIAR (HP) :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D81" t="s">
        <v>81</v>
      </c>
    </row>
    <row r="82" spans="1:41" ht="12.75">
      <c r="A82" t="str">
        <f t="shared" si="1"/>
        <v>&lt; 35</v>
      </c>
      <c r="C82">
        <f aca="true" t="shared" si="13" ref="C82:L85">+R82*AE82</f>
        <v>0</v>
      </c>
      <c r="D82">
        <f t="shared" si="13"/>
        <v>0</v>
      </c>
      <c r="E82">
        <f t="shared" si="13"/>
        <v>0</v>
      </c>
      <c r="F82">
        <f t="shared" si="13"/>
        <v>0</v>
      </c>
      <c r="G82">
        <f t="shared" si="13"/>
        <v>0</v>
      </c>
      <c r="H82">
        <f t="shared" si="13"/>
        <v>0</v>
      </c>
      <c r="I82">
        <f t="shared" si="13"/>
        <v>0</v>
      </c>
      <c r="J82">
        <f t="shared" si="13"/>
        <v>0</v>
      </c>
      <c r="K82">
        <f t="shared" si="13"/>
        <v>0</v>
      </c>
      <c r="L82" s="325">
        <f t="shared" si="13"/>
        <v>0</v>
      </c>
      <c r="M82" s="325">
        <f>+AA82*AO82</f>
        <v>12120</v>
      </c>
      <c r="N82" s="325"/>
      <c r="P82" t="str">
        <f>+ANEXO!A79</f>
        <v>&lt; 35</v>
      </c>
      <c r="R82" s="4">
        <v>60600</v>
      </c>
      <c r="S82" s="4">
        <v>55230</v>
      </c>
      <c r="T82" s="4">
        <v>49860</v>
      </c>
      <c r="U82" s="4">
        <v>44510</v>
      </c>
      <c r="V82" s="4">
        <v>39140</v>
      </c>
      <c r="W82" s="4">
        <v>33580</v>
      </c>
      <c r="X82" s="4">
        <v>28220</v>
      </c>
      <c r="Y82" s="4">
        <v>22880</v>
      </c>
      <c r="Z82" s="4">
        <v>17480</v>
      </c>
      <c r="AA82" s="4">
        <v>12120</v>
      </c>
      <c r="AD82" t="s">
        <v>98</v>
      </c>
      <c r="AO82">
        <v>1</v>
      </c>
    </row>
    <row r="83" spans="1:30" ht="12.75">
      <c r="A83" t="str">
        <f aca="true" t="shared" si="14" ref="A83:A146">+P83</f>
        <v>= 35 &lt; 50 </v>
      </c>
      <c r="C83">
        <f t="shared" si="13"/>
        <v>0</v>
      </c>
      <c r="D83">
        <f t="shared" si="13"/>
        <v>0</v>
      </c>
      <c r="E83">
        <f t="shared" si="13"/>
        <v>0</v>
      </c>
      <c r="F83">
        <f t="shared" si="13"/>
        <v>0</v>
      </c>
      <c r="G83">
        <f t="shared" si="13"/>
        <v>0</v>
      </c>
      <c r="H83">
        <f t="shared" si="13"/>
        <v>0</v>
      </c>
      <c r="I83">
        <f t="shared" si="13"/>
        <v>0</v>
      </c>
      <c r="J83">
        <f t="shared" si="13"/>
        <v>0</v>
      </c>
      <c r="K83">
        <f t="shared" si="13"/>
        <v>0</v>
      </c>
      <c r="L83" s="325">
        <f t="shared" si="13"/>
        <v>0</v>
      </c>
      <c r="M83" s="325">
        <f>+AA83*AO83</f>
        <v>0</v>
      </c>
      <c r="N83" s="325"/>
      <c r="P83" t="str">
        <f>+ANEXO!A80</f>
        <v>= 35 &lt; 50 </v>
      </c>
      <c r="R83" s="4">
        <v>69430</v>
      </c>
      <c r="S83" s="4">
        <v>63200</v>
      </c>
      <c r="T83" s="4">
        <v>57140</v>
      </c>
      <c r="U83" s="4">
        <v>50920</v>
      </c>
      <c r="V83" s="4">
        <v>44670</v>
      </c>
      <c r="W83" s="4">
        <v>38620</v>
      </c>
      <c r="X83" s="4">
        <v>32390</v>
      </c>
      <c r="Y83" s="4">
        <v>26130</v>
      </c>
      <c r="Z83" s="4">
        <v>20100</v>
      </c>
      <c r="AA83" s="4">
        <v>13850</v>
      </c>
      <c r="AD83" t="s">
        <v>103</v>
      </c>
    </row>
    <row r="84" spans="1:30" ht="12.75">
      <c r="A84" t="str">
        <f t="shared" si="14"/>
        <v>= 50 &lt; 75 </v>
      </c>
      <c r="C84">
        <f t="shared" si="13"/>
        <v>0</v>
      </c>
      <c r="D84">
        <f t="shared" si="13"/>
        <v>0</v>
      </c>
      <c r="E84">
        <f t="shared" si="13"/>
        <v>0</v>
      </c>
      <c r="F84">
        <f t="shared" si="13"/>
        <v>0</v>
      </c>
      <c r="G84">
        <f t="shared" si="13"/>
        <v>0</v>
      </c>
      <c r="H84">
        <f t="shared" si="13"/>
        <v>0</v>
      </c>
      <c r="I84">
        <f t="shared" si="13"/>
        <v>0</v>
      </c>
      <c r="J84">
        <f t="shared" si="13"/>
        <v>0</v>
      </c>
      <c r="K84">
        <f t="shared" si="13"/>
        <v>0</v>
      </c>
      <c r="L84" s="325">
        <f t="shared" si="13"/>
        <v>0</v>
      </c>
      <c r="M84" s="325">
        <f>+AA84*AO84</f>
        <v>0</v>
      </c>
      <c r="N84" s="325"/>
      <c r="P84" t="str">
        <f>+ANEXO!A81</f>
        <v>= 50 &lt; 75 </v>
      </c>
      <c r="R84" s="4">
        <v>77040</v>
      </c>
      <c r="S84" s="4">
        <v>70120</v>
      </c>
      <c r="T84" s="4">
        <v>63380</v>
      </c>
      <c r="U84" s="4">
        <v>56450</v>
      </c>
      <c r="V84" s="4">
        <v>49680</v>
      </c>
      <c r="W84" s="4">
        <v>42790</v>
      </c>
      <c r="X84" s="4">
        <v>36030</v>
      </c>
      <c r="Y84" s="4">
        <v>29100</v>
      </c>
      <c r="Z84" s="4">
        <v>22350</v>
      </c>
      <c r="AA84" s="4">
        <v>15400</v>
      </c>
      <c r="AD84" t="s">
        <v>104</v>
      </c>
    </row>
    <row r="85" spans="1:30" ht="12.75">
      <c r="A85" t="str">
        <f t="shared" si="14"/>
        <v>= &gt; 75</v>
      </c>
      <c r="C85">
        <f t="shared" si="13"/>
        <v>0</v>
      </c>
      <c r="D85">
        <f t="shared" si="13"/>
        <v>0</v>
      </c>
      <c r="E85">
        <f t="shared" si="13"/>
        <v>0</v>
      </c>
      <c r="F85">
        <f t="shared" si="13"/>
        <v>0</v>
      </c>
      <c r="G85">
        <f t="shared" si="13"/>
        <v>0</v>
      </c>
      <c r="H85">
        <f t="shared" si="13"/>
        <v>0</v>
      </c>
      <c r="I85">
        <f t="shared" si="13"/>
        <v>0</v>
      </c>
      <c r="J85">
        <f t="shared" si="13"/>
        <v>0</v>
      </c>
      <c r="K85">
        <f t="shared" si="13"/>
        <v>0</v>
      </c>
      <c r="L85" s="325">
        <f t="shared" si="13"/>
        <v>0</v>
      </c>
      <c r="M85" s="325">
        <f>+AA85*AO85</f>
        <v>0</v>
      </c>
      <c r="N85" s="325"/>
      <c r="P85" t="str">
        <f>+ANEXO!A82</f>
        <v>= &gt; 75</v>
      </c>
      <c r="R85" s="4">
        <v>86610</v>
      </c>
      <c r="S85" s="4">
        <v>78970</v>
      </c>
      <c r="T85" s="4">
        <v>71180</v>
      </c>
      <c r="U85" s="4">
        <v>63560</v>
      </c>
      <c r="V85" s="4">
        <v>55760</v>
      </c>
      <c r="W85" s="4">
        <v>48130</v>
      </c>
      <c r="X85" s="4">
        <v>40350</v>
      </c>
      <c r="Y85" s="4">
        <v>32720</v>
      </c>
      <c r="Z85" s="4">
        <v>24940</v>
      </c>
      <c r="AA85" s="4">
        <v>17320</v>
      </c>
      <c r="AD85" t="s">
        <v>105</v>
      </c>
    </row>
    <row r="86" ht="12.75">
      <c r="A86">
        <f t="shared" si="14"/>
        <v>0</v>
      </c>
    </row>
    <row r="87" ht="12.75">
      <c r="A87">
        <f t="shared" si="14"/>
        <v>0</v>
      </c>
    </row>
    <row r="88" spans="1:30" ht="12.75">
      <c r="A88" t="str">
        <f t="shared" si="14"/>
        <v>= 42 &lt; 48 (PIES)</v>
      </c>
      <c r="P88" t="str">
        <f>+ANEXO!A85</f>
        <v>= 42 &lt; 48 (PIES)</v>
      </c>
      <c r="AD88" t="s">
        <v>106</v>
      </c>
    </row>
    <row r="89" spans="1:30" ht="12.75">
      <c r="A89" t="str">
        <f t="shared" si="14"/>
        <v>(12.8 a 14.6 m.)</v>
      </c>
      <c r="P89" t="str">
        <f>+ANEXO!A86</f>
        <v>(12.8 a 14.6 m.)</v>
      </c>
      <c r="AD89" t="s">
        <v>107</v>
      </c>
    </row>
    <row r="90" spans="1:16" ht="12.75">
      <c r="A90">
        <f t="shared" si="14"/>
        <v>0</v>
      </c>
      <c r="P90">
        <f>+ANEXO!A87</f>
        <v>0</v>
      </c>
    </row>
    <row r="91" spans="1:30" ht="12.75">
      <c r="A91" t="str">
        <f t="shared" si="14"/>
        <v>PUENTE DE MANDO + CUBIERTA INTERIOR</v>
      </c>
      <c r="P91" t="str">
        <f>+ANEXO!A88</f>
        <v>PUENTE DE MANDO + CUBIERTA INTERIOR</v>
      </c>
      <c r="AD91" t="s">
        <v>97</v>
      </c>
    </row>
    <row r="92" spans="1:30" ht="12.75">
      <c r="A92" t="str">
        <f t="shared" si="14"/>
        <v>SIN MOTOR AUXILIAR</v>
      </c>
      <c r="C92">
        <f aca="true" t="shared" si="15" ref="C92:L92">+R92*AE92</f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 s="325">
        <f t="shared" si="15"/>
        <v>0</v>
      </c>
      <c r="M92" s="325">
        <f>+AA92*AO92</f>
        <v>0</v>
      </c>
      <c r="N92" s="325"/>
      <c r="P92" t="str">
        <f>+ANEXO!A89</f>
        <v>SIN MOTOR AUXILIAR</v>
      </c>
      <c r="R92" s="4">
        <v>61460</v>
      </c>
      <c r="S92" s="4">
        <v>55930</v>
      </c>
      <c r="T92" s="4">
        <v>50580</v>
      </c>
      <c r="U92" s="4">
        <v>45030</v>
      </c>
      <c r="V92" s="4">
        <v>39650</v>
      </c>
      <c r="W92" s="4">
        <v>34130</v>
      </c>
      <c r="X92" s="4">
        <v>28760</v>
      </c>
      <c r="Y92" s="4">
        <v>23210</v>
      </c>
      <c r="Z92" s="4">
        <v>17830</v>
      </c>
      <c r="AA92" s="4">
        <v>12310</v>
      </c>
      <c r="AD92" t="s">
        <v>80</v>
      </c>
    </row>
    <row r="93" spans="1:30" ht="12.75">
      <c r="A93" t="str">
        <f t="shared" si="14"/>
        <v>CON MOTOR AUXILIAR (HP) :</v>
      </c>
      <c r="P93" t="str">
        <f>+ANEXO!A90</f>
        <v>CON MOTOR AUXILIAR (HP) :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D93" t="s">
        <v>81</v>
      </c>
    </row>
    <row r="94" spans="1:41" ht="12.75">
      <c r="A94" t="str">
        <f t="shared" si="14"/>
        <v>&lt; 50</v>
      </c>
      <c r="C94">
        <f aca="true" t="shared" si="16" ref="C94:L96">+R94*AE94</f>
        <v>0</v>
      </c>
      <c r="D94">
        <f t="shared" si="16"/>
        <v>0</v>
      </c>
      <c r="E94">
        <f t="shared" si="16"/>
        <v>0</v>
      </c>
      <c r="F94">
        <f t="shared" si="16"/>
        <v>0</v>
      </c>
      <c r="G94">
        <f t="shared" si="16"/>
        <v>0</v>
      </c>
      <c r="H94">
        <f t="shared" si="16"/>
        <v>0</v>
      </c>
      <c r="I94">
        <f t="shared" si="16"/>
        <v>0</v>
      </c>
      <c r="J94">
        <f t="shared" si="16"/>
        <v>0</v>
      </c>
      <c r="K94">
        <f t="shared" si="16"/>
        <v>0</v>
      </c>
      <c r="L94" s="325">
        <f t="shared" si="16"/>
        <v>0</v>
      </c>
      <c r="M94" s="325">
        <f>+AA94*AO94</f>
        <v>33600</v>
      </c>
      <c r="N94" s="325"/>
      <c r="P94" t="str">
        <f>+ANEXO!A91</f>
        <v>&lt; 50</v>
      </c>
      <c r="R94" s="4">
        <v>84170</v>
      </c>
      <c r="S94" s="4">
        <v>76710</v>
      </c>
      <c r="T94" s="4">
        <v>69260</v>
      </c>
      <c r="U94" s="4">
        <v>61640</v>
      </c>
      <c r="V94" s="4">
        <v>54190</v>
      </c>
      <c r="W94" s="4">
        <v>46750</v>
      </c>
      <c r="X94" s="4">
        <v>39310</v>
      </c>
      <c r="Y94" s="4">
        <v>31860</v>
      </c>
      <c r="Z94" s="4">
        <v>24230</v>
      </c>
      <c r="AA94" s="4">
        <v>16800</v>
      </c>
      <c r="AD94" t="s">
        <v>108</v>
      </c>
      <c r="AO94">
        <v>2</v>
      </c>
    </row>
    <row r="95" spans="1:30" ht="12.75">
      <c r="A95" t="str">
        <f t="shared" si="14"/>
        <v>= 50 &lt; 75 </v>
      </c>
      <c r="C95">
        <f t="shared" si="16"/>
        <v>0</v>
      </c>
      <c r="D95">
        <f t="shared" si="16"/>
        <v>0</v>
      </c>
      <c r="E95">
        <f t="shared" si="16"/>
        <v>0</v>
      </c>
      <c r="F95">
        <f t="shared" si="16"/>
        <v>0</v>
      </c>
      <c r="G95">
        <f t="shared" si="16"/>
        <v>0</v>
      </c>
      <c r="H95">
        <f t="shared" si="16"/>
        <v>0</v>
      </c>
      <c r="I95">
        <f t="shared" si="16"/>
        <v>0</v>
      </c>
      <c r="J95">
        <f t="shared" si="16"/>
        <v>0</v>
      </c>
      <c r="K95">
        <f t="shared" si="16"/>
        <v>0</v>
      </c>
      <c r="L95" s="325">
        <f t="shared" si="16"/>
        <v>0</v>
      </c>
      <c r="M95" s="325">
        <f>+AA95*AO95</f>
        <v>0</v>
      </c>
      <c r="N95" s="325"/>
      <c r="P95" t="str">
        <f>+ANEXO!A92</f>
        <v>= 50 &lt; 75 </v>
      </c>
      <c r="R95" s="4">
        <v>91770</v>
      </c>
      <c r="S95" s="4">
        <v>83640</v>
      </c>
      <c r="T95" s="4">
        <v>75490</v>
      </c>
      <c r="U95" s="4">
        <v>67360</v>
      </c>
      <c r="V95" s="4">
        <v>59230</v>
      </c>
      <c r="W95" s="4">
        <v>50920</v>
      </c>
      <c r="X95" s="4">
        <v>42790</v>
      </c>
      <c r="Y95" s="4">
        <v>34640</v>
      </c>
      <c r="Z95" s="4">
        <v>26520</v>
      </c>
      <c r="AA95" s="4">
        <v>18330</v>
      </c>
      <c r="AD95" t="s">
        <v>104</v>
      </c>
    </row>
    <row r="96" spans="1:34" ht="12.75">
      <c r="A96" t="str">
        <f t="shared" si="14"/>
        <v>= &gt; 75</v>
      </c>
      <c r="C96">
        <f t="shared" si="16"/>
        <v>0</v>
      </c>
      <c r="D96">
        <f t="shared" si="16"/>
        <v>0</v>
      </c>
      <c r="E96">
        <f t="shared" si="16"/>
        <v>0</v>
      </c>
      <c r="F96">
        <f t="shared" si="16"/>
        <v>74300</v>
      </c>
      <c r="G96">
        <f t="shared" si="16"/>
        <v>0</v>
      </c>
      <c r="H96">
        <f t="shared" si="16"/>
        <v>0</v>
      </c>
      <c r="I96">
        <f t="shared" si="16"/>
        <v>0</v>
      </c>
      <c r="J96">
        <f t="shared" si="16"/>
        <v>0</v>
      </c>
      <c r="K96">
        <f t="shared" si="16"/>
        <v>0</v>
      </c>
      <c r="L96" s="325">
        <f t="shared" si="16"/>
        <v>0</v>
      </c>
      <c r="M96" s="325">
        <f>+AA96*AO96</f>
        <v>0</v>
      </c>
      <c r="N96" s="325"/>
      <c r="P96" t="str">
        <f>+ANEXO!A93</f>
        <v>= &gt; 75</v>
      </c>
      <c r="R96" s="4">
        <v>101280</v>
      </c>
      <c r="S96" s="4">
        <v>92300</v>
      </c>
      <c r="T96" s="4">
        <v>83300</v>
      </c>
      <c r="U96" s="4">
        <v>74300</v>
      </c>
      <c r="V96" s="4">
        <v>65290</v>
      </c>
      <c r="W96" s="4">
        <v>56280</v>
      </c>
      <c r="X96" s="4">
        <v>47270</v>
      </c>
      <c r="Y96" s="4">
        <v>38290</v>
      </c>
      <c r="Z96" s="4">
        <v>29260</v>
      </c>
      <c r="AA96" s="4">
        <v>20270</v>
      </c>
      <c r="AD96" t="s">
        <v>105</v>
      </c>
      <c r="AH96">
        <v>1</v>
      </c>
    </row>
    <row r="97" ht="12.75">
      <c r="A97">
        <f t="shared" si="14"/>
        <v>0</v>
      </c>
    </row>
    <row r="98" ht="12.75">
      <c r="A98">
        <f t="shared" si="14"/>
        <v>0</v>
      </c>
    </row>
    <row r="99" ht="12.75">
      <c r="A99">
        <f t="shared" si="14"/>
        <v>0</v>
      </c>
    </row>
    <row r="100" ht="12.75">
      <c r="A100">
        <f t="shared" si="14"/>
        <v>0</v>
      </c>
    </row>
    <row r="101" spans="1:27" ht="12.75">
      <c r="A101" t="str">
        <f t="shared" si="14"/>
        <v>CONCEPTO</v>
      </c>
      <c r="P101" t="str">
        <f>+ANEXO!A98</f>
        <v>CONCEPTO</v>
      </c>
      <c r="R101">
        <f>+ANEXO!C98</f>
        <v>2009</v>
      </c>
      <c r="S101">
        <f>+ANEXO!D98</f>
        <v>2008</v>
      </c>
      <c r="T101">
        <f>+ANEXO!E98</f>
        <v>2007</v>
      </c>
      <c r="U101">
        <f>+ANEXO!F98</f>
        <v>2006</v>
      </c>
      <c r="V101">
        <f>+ANEXO!G98</f>
        <v>2005</v>
      </c>
      <c r="W101">
        <f>+ANEXO!H98</f>
        <v>2004</v>
      </c>
      <c r="X101">
        <f>+ANEXO!I98</f>
        <v>2003</v>
      </c>
      <c r="Y101">
        <f>+ANEXO!J98</f>
        <v>2002</v>
      </c>
      <c r="Z101">
        <f>+ANEXO!K98</f>
        <v>2001</v>
      </c>
      <c r="AA101" t="str">
        <f>+ANEXO!L98</f>
        <v>AÑOS</v>
      </c>
    </row>
    <row r="102" ht="12.75">
      <c r="A102">
        <f t="shared" si="14"/>
        <v>0</v>
      </c>
    </row>
    <row r="103" ht="12.75">
      <c r="A103">
        <f t="shared" si="14"/>
        <v>0</v>
      </c>
    </row>
    <row r="104" spans="1:30" ht="12.75">
      <c r="A104" t="str">
        <f t="shared" si="14"/>
        <v>= 48  &lt;  55 (PIES)</v>
      </c>
      <c r="P104" t="str">
        <f>+ANEXO!A101</f>
        <v>= 48  &lt;  55 (PIES)</v>
      </c>
      <c r="AD104" t="s">
        <v>110</v>
      </c>
    </row>
    <row r="105" spans="1:30" ht="12.75">
      <c r="A105" t="str">
        <f t="shared" si="14"/>
        <v>(14.6 a 16.8 m.)</v>
      </c>
      <c r="P105" t="str">
        <f>+ANEXO!A102</f>
        <v>(14.6 a 16.8 m.)</v>
      </c>
      <c r="AD105" t="s">
        <v>111</v>
      </c>
    </row>
    <row r="106" spans="1:16" ht="12.75">
      <c r="A106">
        <f t="shared" si="14"/>
        <v>0</v>
      </c>
      <c r="P106">
        <f>+ANEXO!A103</f>
        <v>0</v>
      </c>
    </row>
    <row r="107" spans="1:30" ht="12.75">
      <c r="A107" t="str">
        <f t="shared" si="14"/>
        <v>PUENTE DE MANDO + CUBIERTA INTERIOR</v>
      </c>
      <c r="P107" t="str">
        <f>+ANEXO!A104</f>
        <v>PUENTE DE MANDO + CUBIERTA INTERIOR</v>
      </c>
      <c r="AD107" t="s">
        <v>97</v>
      </c>
    </row>
    <row r="108" spans="1:30" ht="12.75">
      <c r="A108" t="str">
        <f t="shared" si="14"/>
        <v>SIN MOTOR AUXILIAR</v>
      </c>
      <c r="C108">
        <f aca="true" t="shared" si="17" ref="C108:L108">+R108*AE108</f>
        <v>0</v>
      </c>
      <c r="D108">
        <f t="shared" si="17"/>
        <v>0</v>
      </c>
      <c r="E108">
        <f t="shared" si="17"/>
        <v>0</v>
      </c>
      <c r="F108">
        <f t="shared" si="17"/>
        <v>0</v>
      </c>
      <c r="G108">
        <f t="shared" si="17"/>
        <v>0</v>
      </c>
      <c r="H108">
        <f t="shared" si="17"/>
        <v>0</v>
      </c>
      <c r="I108">
        <f t="shared" si="17"/>
        <v>0</v>
      </c>
      <c r="J108">
        <f t="shared" si="17"/>
        <v>0</v>
      </c>
      <c r="K108">
        <f t="shared" si="17"/>
        <v>0</v>
      </c>
      <c r="L108" s="325">
        <f t="shared" si="17"/>
        <v>0</v>
      </c>
      <c r="M108" s="325">
        <f>+AA108*AO108</f>
        <v>0</v>
      </c>
      <c r="N108" s="325"/>
      <c r="P108" t="str">
        <f>+ANEXO!A105</f>
        <v>SIN MOTOR AUXILIAR</v>
      </c>
      <c r="R108" s="4">
        <v>82610</v>
      </c>
      <c r="S108" s="4">
        <v>75330</v>
      </c>
      <c r="T108" s="4">
        <v>67870</v>
      </c>
      <c r="U108" s="4">
        <v>60600</v>
      </c>
      <c r="V108" s="4">
        <v>53170</v>
      </c>
      <c r="W108" s="4">
        <v>45890</v>
      </c>
      <c r="X108" s="4">
        <v>38620</v>
      </c>
      <c r="Y108" s="4">
        <v>31150</v>
      </c>
      <c r="Z108" s="4">
        <v>23900</v>
      </c>
      <c r="AA108" s="4">
        <v>16440</v>
      </c>
      <c r="AD108" t="s">
        <v>80</v>
      </c>
    </row>
    <row r="109" spans="1:30" ht="12.75">
      <c r="A109" t="str">
        <f t="shared" si="14"/>
        <v>CON MOTOR AUXILIAR (HP) :</v>
      </c>
      <c r="P109" t="str">
        <f>+ANEXO!A106</f>
        <v>CON MOTOR AUXILIAR (HP) :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D109" t="s">
        <v>81</v>
      </c>
    </row>
    <row r="110" spans="1:41" ht="12.75">
      <c r="A110" t="str">
        <f t="shared" si="14"/>
        <v>&lt;  50</v>
      </c>
      <c r="C110">
        <f aca="true" t="shared" si="18" ref="C110:L113">+R110*AE110</f>
        <v>0</v>
      </c>
      <c r="D110">
        <f t="shared" si="18"/>
        <v>0</v>
      </c>
      <c r="E110">
        <f t="shared" si="18"/>
        <v>0</v>
      </c>
      <c r="F110">
        <f t="shared" si="18"/>
        <v>0</v>
      </c>
      <c r="G110">
        <f t="shared" si="18"/>
        <v>0</v>
      </c>
      <c r="H110">
        <f t="shared" si="18"/>
        <v>0</v>
      </c>
      <c r="I110">
        <f t="shared" si="18"/>
        <v>0</v>
      </c>
      <c r="J110">
        <f t="shared" si="18"/>
        <v>0</v>
      </c>
      <c r="K110">
        <f t="shared" si="18"/>
        <v>0</v>
      </c>
      <c r="L110" s="325">
        <f t="shared" si="18"/>
        <v>0</v>
      </c>
      <c r="M110" s="325">
        <f>+AA110*AO110</f>
        <v>21120</v>
      </c>
      <c r="N110" s="325"/>
      <c r="P110" t="str">
        <f>+ANEXO!A107</f>
        <v>&lt;  50</v>
      </c>
      <c r="R110" s="4">
        <v>105450</v>
      </c>
      <c r="S110" s="4">
        <v>96110</v>
      </c>
      <c r="T110" s="4">
        <v>86790</v>
      </c>
      <c r="U110" s="4">
        <v>77400</v>
      </c>
      <c r="V110" s="4">
        <v>67870</v>
      </c>
      <c r="W110" s="4">
        <v>58540</v>
      </c>
      <c r="X110" s="4">
        <v>49170</v>
      </c>
      <c r="Y110" s="4">
        <v>39820</v>
      </c>
      <c r="Z110" s="4">
        <v>30490</v>
      </c>
      <c r="AA110" s="4">
        <v>21120</v>
      </c>
      <c r="AD110" t="s">
        <v>109</v>
      </c>
      <c r="AO110">
        <v>1</v>
      </c>
    </row>
    <row r="111" spans="1:30" ht="12.75">
      <c r="A111" t="str">
        <f t="shared" si="14"/>
        <v>= 50 &lt; 75 </v>
      </c>
      <c r="C111">
        <f t="shared" si="18"/>
        <v>0</v>
      </c>
      <c r="D111">
        <f t="shared" si="18"/>
        <v>0</v>
      </c>
      <c r="E111">
        <f t="shared" si="18"/>
        <v>0</v>
      </c>
      <c r="F111">
        <f t="shared" si="18"/>
        <v>0</v>
      </c>
      <c r="G111">
        <f t="shared" si="18"/>
        <v>0</v>
      </c>
      <c r="H111">
        <f t="shared" si="18"/>
        <v>0</v>
      </c>
      <c r="I111">
        <f t="shared" si="18"/>
        <v>0</v>
      </c>
      <c r="J111">
        <f t="shared" si="18"/>
        <v>0</v>
      </c>
      <c r="K111">
        <f t="shared" si="18"/>
        <v>0</v>
      </c>
      <c r="L111" s="325">
        <f t="shared" si="18"/>
        <v>0</v>
      </c>
      <c r="M111" s="325">
        <f>+AA111*AO111</f>
        <v>0</v>
      </c>
      <c r="N111" s="325"/>
      <c r="P111" t="str">
        <f>+ANEXO!A108</f>
        <v>= 50 &lt; 75 </v>
      </c>
      <c r="R111" s="4">
        <v>113070</v>
      </c>
      <c r="S111" s="4">
        <v>103050</v>
      </c>
      <c r="T111" s="4">
        <v>92980</v>
      </c>
      <c r="U111" s="4">
        <v>82950</v>
      </c>
      <c r="V111" s="4">
        <v>72890</v>
      </c>
      <c r="W111" s="4">
        <v>62860</v>
      </c>
      <c r="X111" s="4">
        <v>52800</v>
      </c>
      <c r="Y111" s="4">
        <v>42790</v>
      </c>
      <c r="Z111" s="4">
        <v>32720</v>
      </c>
      <c r="AA111" s="4">
        <v>22690</v>
      </c>
      <c r="AD111" t="s">
        <v>104</v>
      </c>
    </row>
    <row r="112" spans="1:30" ht="12.75">
      <c r="A112" t="str">
        <f t="shared" si="14"/>
        <v>= 75 &lt; 90 </v>
      </c>
      <c r="C112">
        <f t="shared" si="18"/>
        <v>0</v>
      </c>
      <c r="D112">
        <f t="shared" si="18"/>
        <v>0</v>
      </c>
      <c r="E112">
        <f t="shared" si="18"/>
        <v>0</v>
      </c>
      <c r="F112">
        <f t="shared" si="18"/>
        <v>0</v>
      </c>
      <c r="G112">
        <f t="shared" si="18"/>
        <v>0</v>
      </c>
      <c r="H112">
        <f t="shared" si="18"/>
        <v>0</v>
      </c>
      <c r="I112">
        <f t="shared" si="18"/>
        <v>0</v>
      </c>
      <c r="J112">
        <f t="shared" si="18"/>
        <v>0</v>
      </c>
      <c r="K112">
        <f t="shared" si="18"/>
        <v>0</v>
      </c>
      <c r="L112" s="325">
        <f t="shared" si="18"/>
        <v>0</v>
      </c>
      <c r="M112" s="325">
        <f>+AA112*AO112</f>
        <v>0</v>
      </c>
      <c r="N112" s="325"/>
      <c r="P112" t="str">
        <f>+ANEXO!A109</f>
        <v>= 75 &lt; 90 </v>
      </c>
      <c r="R112" s="4">
        <v>122410</v>
      </c>
      <c r="S112" s="4">
        <v>111520</v>
      </c>
      <c r="T112" s="4">
        <v>100600</v>
      </c>
      <c r="U112" s="4">
        <v>89700</v>
      </c>
      <c r="V112" s="4">
        <v>78970</v>
      </c>
      <c r="W112" s="4">
        <v>68060</v>
      </c>
      <c r="X112" s="4">
        <v>57140</v>
      </c>
      <c r="Y112" s="4">
        <v>46220</v>
      </c>
      <c r="Z112" s="4">
        <v>35320</v>
      </c>
      <c r="AA112" s="4">
        <v>24410</v>
      </c>
      <c r="AD112" t="s">
        <v>112</v>
      </c>
    </row>
    <row r="113" spans="1:30" ht="12.75">
      <c r="A113" t="str">
        <f t="shared" si="14"/>
        <v>= &gt;  90</v>
      </c>
      <c r="C113">
        <f t="shared" si="18"/>
        <v>0</v>
      </c>
      <c r="D113">
        <f t="shared" si="18"/>
        <v>0</v>
      </c>
      <c r="E113">
        <f t="shared" si="18"/>
        <v>0</v>
      </c>
      <c r="F113">
        <f t="shared" si="18"/>
        <v>0</v>
      </c>
      <c r="G113">
        <f t="shared" si="18"/>
        <v>0</v>
      </c>
      <c r="H113">
        <f t="shared" si="18"/>
        <v>0</v>
      </c>
      <c r="I113">
        <f t="shared" si="18"/>
        <v>0</v>
      </c>
      <c r="J113">
        <f t="shared" si="18"/>
        <v>0</v>
      </c>
      <c r="K113">
        <f t="shared" si="18"/>
        <v>0</v>
      </c>
      <c r="L113" s="325">
        <f t="shared" si="18"/>
        <v>0</v>
      </c>
      <c r="M113" s="325">
        <f>+AA113*AO113</f>
        <v>0</v>
      </c>
      <c r="N113" s="325"/>
      <c r="P113" t="str">
        <f>+ANEXO!A110</f>
        <v>= &gt;  90</v>
      </c>
      <c r="R113" s="4">
        <v>133840</v>
      </c>
      <c r="S113" s="4">
        <v>121900</v>
      </c>
      <c r="T113" s="4">
        <v>110130</v>
      </c>
      <c r="U113" s="4">
        <v>98170</v>
      </c>
      <c r="V113" s="4">
        <v>86220</v>
      </c>
      <c r="W113" s="4">
        <v>74300</v>
      </c>
      <c r="X113" s="4">
        <v>62490</v>
      </c>
      <c r="Y113" s="4">
        <v>50580</v>
      </c>
      <c r="Z113" s="4">
        <v>38620</v>
      </c>
      <c r="AA113" s="4">
        <v>26850</v>
      </c>
      <c r="AD113" t="s">
        <v>113</v>
      </c>
    </row>
    <row r="114" ht="12.75">
      <c r="A114">
        <f t="shared" si="14"/>
        <v>0</v>
      </c>
    </row>
    <row r="115" ht="12.75">
      <c r="A115">
        <f t="shared" si="14"/>
        <v>0</v>
      </c>
    </row>
    <row r="116" spans="1:30" ht="12.75">
      <c r="A116" t="str">
        <f t="shared" si="14"/>
        <v>= &gt; 55 (PIES)</v>
      </c>
      <c r="P116" t="str">
        <f>+ANEXO!A113</f>
        <v>= &gt; 55 (PIES)</v>
      </c>
      <c r="AD116" t="s">
        <v>114</v>
      </c>
    </row>
    <row r="117" spans="1:30" ht="12.75">
      <c r="A117" t="str">
        <f t="shared" si="14"/>
        <v>(=&gt; 16.8 m.)</v>
      </c>
      <c r="P117" t="str">
        <f>+ANEXO!A114</f>
        <v>(=&gt; 16.8 m.)</v>
      </c>
      <c r="AD117" t="s">
        <v>115</v>
      </c>
    </row>
    <row r="118" spans="1:16" ht="12.75">
      <c r="A118">
        <f t="shared" si="14"/>
        <v>0</v>
      </c>
      <c r="P118">
        <f>+ANEXO!A115</f>
        <v>0</v>
      </c>
    </row>
    <row r="119" spans="1:30" ht="12.75">
      <c r="A119" t="str">
        <f t="shared" si="14"/>
        <v>PUENTE DE MANDO + CUBIERTA INTERIOR</v>
      </c>
      <c r="P119" t="str">
        <f>+ANEXO!A116</f>
        <v>PUENTE DE MANDO + CUBIERTA INTERIOR</v>
      </c>
      <c r="AD119" t="s">
        <v>97</v>
      </c>
    </row>
    <row r="120" spans="1:30" ht="12.75">
      <c r="A120" t="str">
        <f t="shared" si="14"/>
        <v>SIN MOTOR AUXILIAR</v>
      </c>
      <c r="C120">
        <f aca="true" t="shared" si="19" ref="C120:L120">+R120*AE120</f>
        <v>0</v>
      </c>
      <c r="D120">
        <f t="shared" si="19"/>
        <v>0</v>
      </c>
      <c r="E120">
        <f t="shared" si="19"/>
        <v>0</v>
      </c>
      <c r="F120">
        <f t="shared" si="19"/>
        <v>0</v>
      </c>
      <c r="G120">
        <f t="shared" si="19"/>
        <v>0</v>
      </c>
      <c r="H120">
        <f t="shared" si="19"/>
        <v>0</v>
      </c>
      <c r="I120">
        <f t="shared" si="19"/>
        <v>0</v>
      </c>
      <c r="J120">
        <f t="shared" si="19"/>
        <v>0</v>
      </c>
      <c r="K120">
        <f t="shared" si="19"/>
        <v>0</v>
      </c>
      <c r="L120" s="325">
        <f t="shared" si="19"/>
        <v>0</v>
      </c>
      <c r="M120" s="325">
        <f>+AA120*AO120</f>
        <v>0</v>
      </c>
      <c r="N120" s="325"/>
      <c r="P120" t="str">
        <f>+ANEXO!A117</f>
        <v>SIN MOTOR AUXILIAR</v>
      </c>
      <c r="R120" s="4">
        <v>101480</v>
      </c>
      <c r="S120" s="4">
        <v>92470</v>
      </c>
      <c r="T120" s="4">
        <v>83470</v>
      </c>
      <c r="U120" s="4">
        <v>74470</v>
      </c>
      <c r="V120" s="4">
        <v>65460</v>
      </c>
      <c r="W120" s="4">
        <v>56450</v>
      </c>
      <c r="X120" s="4">
        <v>47270</v>
      </c>
      <c r="Y120" s="4">
        <v>38290</v>
      </c>
      <c r="Z120" s="4">
        <v>29260</v>
      </c>
      <c r="AA120" s="4">
        <v>20270</v>
      </c>
      <c r="AD120" t="s">
        <v>80</v>
      </c>
    </row>
    <row r="121" spans="1:30" ht="12.75">
      <c r="A121" t="str">
        <f t="shared" si="14"/>
        <v>CON MOTOR AUXILIAR (HP) :</v>
      </c>
      <c r="P121" t="str">
        <f>+ANEXO!A118</f>
        <v>CON MOTOR AUXILIAR (HP) :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D121" t="s">
        <v>81</v>
      </c>
    </row>
    <row r="122" spans="1:30" ht="12.75">
      <c r="A122" t="str">
        <f t="shared" si="14"/>
        <v>&lt;  50</v>
      </c>
      <c r="C122">
        <f aca="true" t="shared" si="20" ref="C122:L125">+R122*AE122</f>
        <v>0</v>
      </c>
      <c r="D122">
        <f t="shared" si="20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 s="325">
        <f t="shared" si="20"/>
        <v>0</v>
      </c>
      <c r="M122" s="325">
        <f>+AA122*AO122</f>
        <v>0</v>
      </c>
      <c r="N122" s="325"/>
      <c r="P122" t="str">
        <f>+ANEXO!A119</f>
        <v>&lt;  50</v>
      </c>
      <c r="R122" s="4">
        <v>124150</v>
      </c>
      <c r="S122" s="4">
        <v>113070</v>
      </c>
      <c r="T122" s="4">
        <v>102160</v>
      </c>
      <c r="U122" s="4">
        <v>91080</v>
      </c>
      <c r="V122" s="4">
        <v>80010</v>
      </c>
      <c r="W122" s="4">
        <v>68920</v>
      </c>
      <c r="X122" s="4">
        <v>58000</v>
      </c>
      <c r="Y122" s="4">
        <v>46940</v>
      </c>
      <c r="Z122" s="4">
        <v>35850</v>
      </c>
      <c r="AA122" s="4">
        <v>24760</v>
      </c>
      <c r="AD122" t="s">
        <v>109</v>
      </c>
    </row>
    <row r="123" spans="1:36" ht="12.75">
      <c r="A123" t="str">
        <f t="shared" si="14"/>
        <v>= 50 &lt; 75 </v>
      </c>
      <c r="C123">
        <f t="shared" si="20"/>
        <v>0</v>
      </c>
      <c r="D123">
        <f t="shared" si="20"/>
        <v>0</v>
      </c>
      <c r="E123">
        <f t="shared" si="20"/>
        <v>0</v>
      </c>
      <c r="F123">
        <f t="shared" si="20"/>
        <v>0</v>
      </c>
      <c r="G123">
        <f t="shared" si="20"/>
        <v>0</v>
      </c>
      <c r="H123">
        <f t="shared" si="20"/>
        <v>73240</v>
      </c>
      <c r="I123">
        <f t="shared" si="20"/>
        <v>0</v>
      </c>
      <c r="J123">
        <f t="shared" si="20"/>
        <v>0</v>
      </c>
      <c r="K123">
        <f t="shared" si="20"/>
        <v>0</v>
      </c>
      <c r="L123" s="325">
        <f t="shared" si="20"/>
        <v>0</v>
      </c>
      <c r="M123" s="325">
        <f>+AA123*AO123</f>
        <v>0</v>
      </c>
      <c r="N123" s="325"/>
      <c r="P123" t="str">
        <f>+ANEXO!A120</f>
        <v>= 50 &lt; 75 </v>
      </c>
      <c r="R123" s="4">
        <v>131780</v>
      </c>
      <c r="S123" s="4">
        <v>120000</v>
      </c>
      <c r="T123" s="4">
        <v>108400</v>
      </c>
      <c r="U123" s="4">
        <v>96620</v>
      </c>
      <c r="V123" s="4">
        <v>84850</v>
      </c>
      <c r="W123" s="4">
        <v>73240</v>
      </c>
      <c r="X123" s="4">
        <v>61460</v>
      </c>
      <c r="Y123" s="4">
        <v>49680</v>
      </c>
      <c r="Z123" s="4">
        <v>38110</v>
      </c>
      <c r="AA123" s="4">
        <v>26310</v>
      </c>
      <c r="AD123" t="s">
        <v>104</v>
      </c>
      <c r="AJ123">
        <v>1</v>
      </c>
    </row>
    <row r="124" spans="1:38" ht="12.75">
      <c r="A124" t="str">
        <f t="shared" si="14"/>
        <v>= 75 &lt; 90 </v>
      </c>
      <c r="C124">
        <f t="shared" si="20"/>
        <v>0</v>
      </c>
      <c r="D124">
        <f t="shared" si="20"/>
        <v>0</v>
      </c>
      <c r="E124">
        <f t="shared" si="20"/>
        <v>0</v>
      </c>
      <c r="F124">
        <f t="shared" si="20"/>
        <v>0</v>
      </c>
      <c r="G124">
        <f t="shared" si="20"/>
        <v>0</v>
      </c>
      <c r="H124">
        <f t="shared" si="20"/>
        <v>0</v>
      </c>
      <c r="I124">
        <f t="shared" si="20"/>
        <v>0</v>
      </c>
      <c r="J124">
        <f t="shared" si="20"/>
        <v>106660</v>
      </c>
      <c r="K124">
        <f t="shared" si="20"/>
        <v>0</v>
      </c>
      <c r="L124" s="325">
        <f t="shared" si="20"/>
        <v>0</v>
      </c>
      <c r="M124" s="325">
        <f>+AA124*AO124</f>
        <v>0</v>
      </c>
      <c r="N124" s="325"/>
      <c r="P124" t="str">
        <f>+ANEXO!A121</f>
        <v>= 75 &lt; 90 </v>
      </c>
      <c r="R124" s="4">
        <v>141320</v>
      </c>
      <c r="S124" s="4">
        <v>128660</v>
      </c>
      <c r="T124" s="4">
        <v>116180</v>
      </c>
      <c r="U124" s="4">
        <v>103560</v>
      </c>
      <c r="V124" s="4">
        <v>91080</v>
      </c>
      <c r="W124" s="4">
        <v>78440</v>
      </c>
      <c r="X124" s="4">
        <v>65980</v>
      </c>
      <c r="Y124" s="4">
        <v>53330</v>
      </c>
      <c r="Z124" s="4">
        <v>40870</v>
      </c>
      <c r="AA124" s="4">
        <v>28220</v>
      </c>
      <c r="AD124" t="s">
        <v>112</v>
      </c>
      <c r="AL124">
        <v>2</v>
      </c>
    </row>
    <row r="125" spans="1:30" ht="12.75">
      <c r="A125" t="str">
        <f t="shared" si="14"/>
        <v>= &gt;  90</v>
      </c>
      <c r="C125">
        <f t="shared" si="20"/>
        <v>0</v>
      </c>
      <c r="D125">
        <f t="shared" si="20"/>
        <v>0</v>
      </c>
      <c r="E125">
        <f t="shared" si="20"/>
        <v>0</v>
      </c>
      <c r="F125">
        <f t="shared" si="20"/>
        <v>0</v>
      </c>
      <c r="G125">
        <f t="shared" si="20"/>
        <v>0</v>
      </c>
      <c r="H125">
        <f t="shared" si="20"/>
        <v>0</v>
      </c>
      <c r="I125">
        <f t="shared" si="20"/>
        <v>0</v>
      </c>
      <c r="J125">
        <f t="shared" si="20"/>
        <v>0</v>
      </c>
      <c r="K125">
        <f t="shared" si="20"/>
        <v>0</v>
      </c>
      <c r="L125" s="325">
        <f t="shared" si="20"/>
        <v>0</v>
      </c>
      <c r="M125" s="325">
        <f>+AA125*AO125</f>
        <v>0</v>
      </c>
      <c r="N125" s="325"/>
      <c r="P125" t="str">
        <f>+ANEXO!A122</f>
        <v>= &gt;  90</v>
      </c>
      <c r="R125" s="4">
        <v>152720</v>
      </c>
      <c r="S125" s="4">
        <v>139230</v>
      </c>
      <c r="T125" s="4">
        <v>125560</v>
      </c>
      <c r="U125" s="4">
        <v>112040</v>
      </c>
      <c r="V125" s="4">
        <v>98360</v>
      </c>
      <c r="W125" s="4">
        <v>84850</v>
      </c>
      <c r="X125" s="4">
        <v>71340</v>
      </c>
      <c r="Y125" s="4">
        <v>57670</v>
      </c>
      <c r="Z125" s="4">
        <v>44160</v>
      </c>
      <c r="AA125" s="4">
        <v>30490</v>
      </c>
      <c r="AD125" t="s">
        <v>113</v>
      </c>
    </row>
    <row r="126" spans="1:42" ht="12.75">
      <c r="A126">
        <f t="shared" si="14"/>
        <v>0</v>
      </c>
      <c r="AP126">
        <v>0.06825938566552901</v>
      </c>
    </row>
    <row r="127" spans="1:30" ht="12.75">
      <c r="A127">
        <f t="shared" si="14"/>
        <v>0</v>
      </c>
      <c r="AD127" t="s">
        <v>250</v>
      </c>
    </row>
    <row r="128" spans="1:16" ht="12.75">
      <c r="A128" t="str">
        <f t="shared" si="14"/>
        <v>2. EMBARCACIONES A MOTOR CON CASCO DE FIBRA DE VIDRIO, ACERO NAVAL O ALUMINIO </v>
      </c>
      <c r="P128" t="str">
        <f>+ANEXO!A125</f>
        <v>2. EMBARCACIONES A MOTOR CON CASCO DE FIBRA DE VIDRIO, ACERO NAVAL O ALUMINIO </v>
      </c>
    </row>
    <row r="129" ht="12.75">
      <c r="A129">
        <f t="shared" si="14"/>
        <v>0</v>
      </c>
    </row>
    <row r="130" spans="1:30" ht="12.75">
      <c r="A130">
        <f t="shared" si="14"/>
        <v>0</v>
      </c>
      <c r="AD130" t="s">
        <v>116</v>
      </c>
    </row>
    <row r="131" spans="1:16" ht="12.75">
      <c r="A131" t="str">
        <f t="shared" si="14"/>
        <v>    2.1. MOTO NAUTICA</v>
      </c>
      <c r="P131" t="str">
        <f>+ANEXO!A128</f>
        <v>    2.1. MOTO NAUTICA</v>
      </c>
    </row>
    <row r="132" ht="12.75">
      <c r="A132">
        <f t="shared" si="14"/>
        <v>0</v>
      </c>
    </row>
    <row r="133" ht="12.75">
      <c r="A133">
        <f t="shared" si="14"/>
        <v>0</v>
      </c>
    </row>
    <row r="134" ht="12.75">
      <c r="A134">
        <f t="shared" si="14"/>
        <v>0</v>
      </c>
    </row>
    <row r="135" ht="12.75">
      <c r="A135">
        <f t="shared" si="14"/>
        <v>0</v>
      </c>
    </row>
    <row r="136" ht="12.75">
      <c r="A136">
        <f t="shared" si="14"/>
        <v>0</v>
      </c>
    </row>
    <row r="137" ht="12.75">
      <c r="A137">
        <f t="shared" si="14"/>
        <v>0</v>
      </c>
    </row>
    <row r="138" ht="12.75">
      <c r="A138">
        <f t="shared" si="14"/>
        <v>0</v>
      </c>
    </row>
    <row r="139" ht="12.75">
      <c r="A139">
        <f t="shared" si="14"/>
        <v>0</v>
      </c>
    </row>
    <row r="140" ht="12.75">
      <c r="A140">
        <f t="shared" si="14"/>
        <v>0</v>
      </c>
    </row>
    <row r="141" spans="1:16" ht="12.75">
      <c r="A141" t="str">
        <f t="shared" si="14"/>
        <v>    2.2. OTRAS EMBARCACIONES A MOTOR</v>
      </c>
      <c r="P141" t="str">
        <f>+ANEXO!A138</f>
        <v>    2.2. OTRAS EMBARCACIONES A MOTOR</v>
      </c>
    </row>
    <row r="142" ht="12.75">
      <c r="A142">
        <f t="shared" si="14"/>
        <v>0</v>
      </c>
    </row>
    <row r="143" spans="1:30" ht="12.75">
      <c r="A143">
        <f t="shared" si="14"/>
        <v>0</v>
      </c>
      <c r="AD143" t="s">
        <v>75</v>
      </c>
    </row>
    <row r="144" spans="1:27" ht="12.75">
      <c r="A144" t="str">
        <f t="shared" si="14"/>
        <v>CONCEPTO</v>
      </c>
      <c r="P144" t="str">
        <f>+ANEXO!A141</f>
        <v>CONCEPTO</v>
      </c>
      <c r="R144">
        <f>+ANEXO!C141</f>
        <v>2009</v>
      </c>
      <c r="S144">
        <f>+ANEXO!D141</f>
        <v>2008</v>
      </c>
      <c r="T144">
        <f>+ANEXO!E141</f>
        <v>2007</v>
      </c>
      <c r="U144">
        <f>+ANEXO!F141</f>
        <v>2006</v>
      </c>
      <c r="V144">
        <f>+ANEXO!G141</f>
        <v>2005</v>
      </c>
      <c r="W144">
        <f>+ANEXO!H141</f>
        <v>2004</v>
      </c>
      <c r="X144">
        <f>+ANEXO!I141</f>
        <v>2003</v>
      </c>
      <c r="Y144">
        <f>+ANEXO!J141</f>
        <v>2002</v>
      </c>
      <c r="Z144">
        <f>+ANEXO!K141</f>
        <v>2001</v>
      </c>
      <c r="AA144" t="str">
        <f>+ANEXO!L141</f>
        <v>AÑOS</v>
      </c>
    </row>
    <row r="145" spans="1:16" ht="12.75">
      <c r="A145">
        <f t="shared" si="14"/>
        <v>0</v>
      </c>
      <c r="P145">
        <f>+ANEXO!A142</f>
        <v>0</v>
      </c>
    </row>
    <row r="146" spans="1:16" ht="12.75">
      <c r="A146">
        <f t="shared" si="14"/>
        <v>0</v>
      </c>
      <c r="P146">
        <f>+ANEXO!A143</f>
        <v>0</v>
      </c>
    </row>
    <row r="147" spans="1:30" ht="12.75">
      <c r="A147" t="str">
        <f aca="true" t="shared" si="21" ref="A147:A210">+P147</f>
        <v>&lt; 14.1 (PIES)</v>
      </c>
      <c r="P147" t="str">
        <f>+ANEXO!A144</f>
        <v>&lt; 14.1 (PIES)</v>
      </c>
      <c r="AD147" t="s">
        <v>117</v>
      </c>
    </row>
    <row r="148" spans="1:30" ht="12.75">
      <c r="A148" t="str">
        <f t="shared" si="21"/>
        <v>(4.3  m.)</v>
      </c>
      <c r="P148" t="str">
        <f>+ANEXO!A145</f>
        <v>(4.3  m.)</v>
      </c>
      <c r="AD148" t="s">
        <v>118</v>
      </c>
    </row>
    <row r="149" spans="1:16" ht="12.75">
      <c r="A149">
        <f t="shared" si="21"/>
        <v>0</v>
      </c>
      <c r="P149">
        <f>+ANEXO!A146</f>
        <v>0</v>
      </c>
    </row>
    <row r="150" spans="1:30" ht="12.75">
      <c r="A150">
        <f t="shared" si="21"/>
        <v>0</v>
      </c>
      <c r="AD150" s="328" t="s">
        <v>251</v>
      </c>
    </row>
    <row r="151" ht="12.75">
      <c r="A151">
        <f t="shared" si="21"/>
        <v>0</v>
      </c>
    </row>
    <row r="152" spans="1:30" ht="12.75">
      <c r="A152" t="str">
        <f t="shared" si="21"/>
        <v>PUENTE DE MANDO</v>
      </c>
      <c r="P152" t="str">
        <f>+ANEXO!A147</f>
        <v>PUENTE DE MANDO</v>
      </c>
      <c r="AD152" t="s">
        <v>79</v>
      </c>
    </row>
    <row r="153" spans="1:41" ht="12.75">
      <c r="A153" t="str">
        <f t="shared" si="21"/>
        <v>&lt; 35 HP</v>
      </c>
      <c r="C153">
        <f aca="true" t="shared" si="22" ref="C153:L155">+R153*AE153</f>
        <v>0</v>
      </c>
      <c r="D153">
        <f t="shared" si="22"/>
        <v>0</v>
      </c>
      <c r="E153">
        <f t="shared" si="22"/>
        <v>0</v>
      </c>
      <c r="F153">
        <f t="shared" si="22"/>
        <v>0</v>
      </c>
      <c r="G153">
        <f t="shared" si="22"/>
        <v>0</v>
      </c>
      <c r="H153">
        <f t="shared" si="22"/>
        <v>0</v>
      </c>
      <c r="I153">
        <f t="shared" si="22"/>
        <v>0</v>
      </c>
      <c r="J153">
        <f t="shared" si="22"/>
        <v>0</v>
      </c>
      <c r="K153">
        <f t="shared" si="22"/>
        <v>0</v>
      </c>
      <c r="L153" s="325">
        <f t="shared" si="22"/>
        <v>0</v>
      </c>
      <c r="M153" s="325">
        <f>+AA153*AO153</f>
        <v>124800</v>
      </c>
      <c r="N153" s="325"/>
      <c r="P153" t="str">
        <f>+ANEXO!A148</f>
        <v>&lt; 35 HP</v>
      </c>
      <c r="R153" s="4">
        <v>20780</v>
      </c>
      <c r="S153" s="4">
        <v>19040</v>
      </c>
      <c r="T153" s="4">
        <v>17140</v>
      </c>
      <c r="U153" s="4">
        <v>15230</v>
      </c>
      <c r="V153" s="4">
        <v>13320</v>
      </c>
      <c r="W153" s="4">
        <v>11590</v>
      </c>
      <c r="X153" s="4">
        <v>9680</v>
      </c>
      <c r="Y153" s="4">
        <v>7800</v>
      </c>
      <c r="Z153" s="4">
        <v>6070</v>
      </c>
      <c r="AA153" s="4">
        <v>4160</v>
      </c>
      <c r="AD153" t="s">
        <v>119</v>
      </c>
      <c r="AO153">
        <v>30</v>
      </c>
    </row>
    <row r="154" spans="1:30" ht="12.75">
      <c r="A154" t="str">
        <f t="shared" si="21"/>
        <v>= 35 &lt; 50 HP</v>
      </c>
      <c r="C154">
        <f t="shared" si="22"/>
        <v>0</v>
      </c>
      <c r="D154">
        <f t="shared" si="22"/>
        <v>0</v>
      </c>
      <c r="E154">
        <f t="shared" si="22"/>
        <v>0</v>
      </c>
      <c r="F154">
        <f t="shared" si="22"/>
        <v>0</v>
      </c>
      <c r="G154">
        <f t="shared" si="22"/>
        <v>0</v>
      </c>
      <c r="H154">
        <f t="shared" si="22"/>
        <v>0</v>
      </c>
      <c r="I154">
        <f t="shared" si="22"/>
        <v>0</v>
      </c>
      <c r="J154">
        <f t="shared" si="22"/>
        <v>0</v>
      </c>
      <c r="K154">
        <f t="shared" si="22"/>
        <v>0</v>
      </c>
      <c r="L154" s="325">
        <f t="shared" si="22"/>
        <v>0</v>
      </c>
      <c r="M154" s="325">
        <f>+AA154*AO154</f>
        <v>0</v>
      </c>
      <c r="N154" s="325"/>
      <c r="P154" t="str">
        <f>+ANEXO!A149</f>
        <v>= 35 &lt; 50 HP</v>
      </c>
      <c r="R154" s="4">
        <v>24580</v>
      </c>
      <c r="S154" s="4">
        <v>22350</v>
      </c>
      <c r="T154" s="4">
        <v>20270</v>
      </c>
      <c r="U154" s="4">
        <v>18000</v>
      </c>
      <c r="V154" s="4">
        <v>15930</v>
      </c>
      <c r="W154" s="4">
        <v>13680</v>
      </c>
      <c r="X154" s="4">
        <v>11440</v>
      </c>
      <c r="Y154" s="4">
        <v>9350</v>
      </c>
      <c r="Z154" s="4">
        <v>7100</v>
      </c>
      <c r="AA154" s="4">
        <v>4860</v>
      </c>
      <c r="AD154" t="s">
        <v>120</v>
      </c>
    </row>
    <row r="155" spans="1:43" ht="12.75">
      <c r="A155" t="str">
        <f t="shared" si="21"/>
        <v>= &gt;  50 HP</v>
      </c>
      <c r="C155">
        <f t="shared" si="22"/>
        <v>0</v>
      </c>
      <c r="D155">
        <f t="shared" si="22"/>
        <v>0</v>
      </c>
      <c r="E155">
        <f t="shared" si="22"/>
        <v>53040</v>
      </c>
      <c r="F155">
        <f t="shared" si="22"/>
        <v>0</v>
      </c>
      <c r="G155">
        <f t="shared" si="22"/>
        <v>0</v>
      </c>
      <c r="H155">
        <f t="shared" si="22"/>
        <v>0</v>
      </c>
      <c r="I155">
        <f t="shared" si="22"/>
        <v>0</v>
      </c>
      <c r="J155">
        <f t="shared" si="22"/>
        <v>0</v>
      </c>
      <c r="K155">
        <f t="shared" si="22"/>
        <v>0</v>
      </c>
      <c r="L155" s="325">
        <f t="shared" si="22"/>
        <v>0</v>
      </c>
      <c r="M155" s="325">
        <f>+AA155*AO155</f>
        <v>0</v>
      </c>
      <c r="N155" s="325"/>
      <c r="P155" t="str">
        <f>+ANEXO!A150</f>
        <v>= &gt;  50 HP</v>
      </c>
      <c r="R155" s="4">
        <v>32200</v>
      </c>
      <c r="S155" s="4">
        <v>29260</v>
      </c>
      <c r="T155" s="4">
        <v>26520</v>
      </c>
      <c r="U155" s="4">
        <v>23550</v>
      </c>
      <c r="V155" s="4">
        <v>20780</v>
      </c>
      <c r="W155" s="4">
        <v>17830</v>
      </c>
      <c r="X155" s="4">
        <v>15070</v>
      </c>
      <c r="Y155" s="4">
        <v>12120</v>
      </c>
      <c r="Z155" s="4">
        <v>9350</v>
      </c>
      <c r="AA155" s="4">
        <v>6420</v>
      </c>
      <c r="AD155" t="s">
        <v>121</v>
      </c>
      <c r="AG155">
        <v>2</v>
      </c>
      <c r="AQ155">
        <v>2</v>
      </c>
    </row>
    <row r="156" spans="1:30" ht="12.75">
      <c r="A156" t="str">
        <f t="shared" si="21"/>
        <v> </v>
      </c>
      <c r="P156" t="str">
        <f>+ANEXO!A151</f>
        <v> </v>
      </c>
      <c r="AD156" t="s">
        <v>122</v>
      </c>
    </row>
    <row r="157" spans="1:16" ht="12.75">
      <c r="A157">
        <f t="shared" si="21"/>
        <v>0</v>
      </c>
      <c r="P157">
        <f>+ANEXO!A152</f>
        <v>0</v>
      </c>
    </row>
    <row r="158" spans="1:16" ht="12.75">
      <c r="A158" t="e">
        <f t="shared" si="21"/>
        <v>#REF!</v>
      </c>
      <c r="P158" t="e">
        <f>+ANEXO!#REF!</f>
        <v>#REF!</v>
      </c>
    </row>
    <row r="159" spans="1:16" ht="12.75">
      <c r="A159" t="e">
        <f t="shared" si="21"/>
        <v>#REF!</v>
      </c>
      <c r="P159" t="e">
        <f>+ANEXO!#REF!</f>
        <v>#REF!</v>
      </c>
    </row>
    <row r="160" spans="1:27" ht="12.75">
      <c r="A160" t="e">
        <f t="shared" si="21"/>
        <v>#REF!</v>
      </c>
      <c r="P160" t="e">
        <f>+ANEXO!#REF!</f>
        <v>#REF!</v>
      </c>
      <c r="R160" t="e">
        <f>+ANEXO!#REF!</f>
        <v>#REF!</v>
      </c>
      <c r="S160" t="e">
        <f>+ANEXO!#REF!</f>
        <v>#REF!</v>
      </c>
      <c r="T160" t="e">
        <f>+ANEXO!#REF!</f>
        <v>#REF!</v>
      </c>
      <c r="U160" t="e">
        <f>+ANEXO!#REF!</f>
        <v>#REF!</v>
      </c>
      <c r="V160" t="e">
        <f>+ANEXO!#REF!</f>
        <v>#REF!</v>
      </c>
      <c r="W160" t="e">
        <f>+ANEXO!#REF!</f>
        <v>#REF!</v>
      </c>
      <c r="X160" t="e">
        <f>+ANEXO!#REF!</f>
        <v>#REF!</v>
      </c>
      <c r="Y160" t="e">
        <f>+ANEXO!#REF!</f>
        <v>#REF!</v>
      </c>
      <c r="Z160" t="e">
        <f>+ANEXO!#REF!</f>
        <v>#REF!</v>
      </c>
      <c r="AA160" t="e">
        <f>+ANEXO!#REF!</f>
        <v>#REF!</v>
      </c>
    </row>
    <row r="161" spans="1:16" ht="12.75">
      <c r="A161" t="e">
        <f t="shared" si="21"/>
        <v>#REF!</v>
      </c>
      <c r="P161" t="e">
        <f>+ANEXO!#REF!</f>
        <v>#REF!</v>
      </c>
    </row>
    <row r="162" spans="1:16" ht="12.75">
      <c r="A162" t="e">
        <f t="shared" si="21"/>
        <v>#REF!</v>
      </c>
      <c r="P162" t="e">
        <f>+ANEXO!#REF!</f>
        <v>#REF!</v>
      </c>
    </row>
    <row r="163" spans="1:30" ht="12.75">
      <c r="A163" t="str">
        <f t="shared" si="21"/>
        <v>= 14.1 &lt; 22.2 (PIES)</v>
      </c>
      <c r="P163" t="str">
        <f>+ANEXO!A153</f>
        <v>= 14.1 &lt; 22.2 (PIES)</v>
      </c>
      <c r="AD163" t="s">
        <v>123</v>
      </c>
    </row>
    <row r="164" spans="1:30" ht="12.75">
      <c r="A164" t="str">
        <f t="shared" si="21"/>
        <v>(4.3 a 6.8  m.)</v>
      </c>
      <c r="P164" t="str">
        <f>+ANEXO!A154</f>
        <v>(4.3 a 6.8  m.)</v>
      </c>
      <c r="AD164" t="s">
        <v>124</v>
      </c>
    </row>
    <row r="165" spans="1:16" ht="12.75">
      <c r="A165">
        <f t="shared" si="21"/>
        <v>0</v>
      </c>
      <c r="P165">
        <f>+ANEXO!A155</f>
        <v>0</v>
      </c>
    </row>
    <row r="166" spans="1:30" ht="12.75">
      <c r="A166" t="str">
        <f t="shared" si="21"/>
        <v>PUENTE DE MANDO</v>
      </c>
      <c r="P166" t="str">
        <f>+ANEXO!A156</f>
        <v>PUENTE DE MANDO</v>
      </c>
      <c r="AD166" t="s">
        <v>79</v>
      </c>
    </row>
    <row r="167" spans="1:41" ht="12.75">
      <c r="A167" t="str">
        <f t="shared" si="21"/>
        <v>&lt; 50 HP</v>
      </c>
      <c r="C167">
        <f aca="true" t="shared" si="23" ref="C167:L169">+R167*AE167</f>
        <v>0</v>
      </c>
      <c r="D167">
        <f t="shared" si="23"/>
        <v>0</v>
      </c>
      <c r="E167">
        <f t="shared" si="23"/>
        <v>0</v>
      </c>
      <c r="F167">
        <f t="shared" si="23"/>
        <v>0</v>
      </c>
      <c r="G167">
        <f t="shared" si="23"/>
        <v>0</v>
      </c>
      <c r="H167">
        <f t="shared" si="23"/>
        <v>0</v>
      </c>
      <c r="I167">
        <f t="shared" si="23"/>
        <v>11590</v>
      </c>
      <c r="J167">
        <f t="shared" si="23"/>
        <v>0</v>
      </c>
      <c r="K167">
        <f t="shared" si="23"/>
        <v>0</v>
      </c>
      <c r="L167" s="325">
        <f t="shared" si="23"/>
        <v>0</v>
      </c>
      <c r="M167" s="325">
        <f>+AA167*AO167</f>
        <v>1544210</v>
      </c>
      <c r="N167" s="325"/>
      <c r="P167" t="str">
        <f>+ANEXO!A157</f>
        <v>&lt; 50 HP</v>
      </c>
      <c r="R167" s="4">
        <v>24940</v>
      </c>
      <c r="S167" s="4">
        <v>22690</v>
      </c>
      <c r="T167" s="4">
        <v>20430</v>
      </c>
      <c r="U167" s="4">
        <v>18190</v>
      </c>
      <c r="V167" s="4">
        <v>16100</v>
      </c>
      <c r="W167" s="4">
        <v>13850</v>
      </c>
      <c r="X167" s="4">
        <v>11590</v>
      </c>
      <c r="Y167" s="4">
        <v>9350</v>
      </c>
      <c r="Z167" s="4">
        <v>7280</v>
      </c>
      <c r="AA167" s="4">
        <v>5030</v>
      </c>
      <c r="AD167" t="s">
        <v>125</v>
      </c>
      <c r="AK167">
        <v>1</v>
      </c>
      <c r="AO167">
        <v>307</v>
      </c>
    </row>
    <row r="168" spans="1:30" ht="12.75">
      <c r="A168" t="str">
        <f t="shared" si="21"/>
        <v>= 50 &lt; 75 HP</v>
      </c>
      <c r="C168">
        <f t="shared" si="23"/>
        <v>0</v>
      </c>
      <c r="D168">
        <f t="shared" si="23"/>
        <v>0</v>
      </c>
      <c r="E168">
        <f t="shared" si="23"/>
        <v>0</v>
      </c>
      <c r="F168">
        <f t="shared" si="23"/>
        <v>0</v>
      </c>
      <c r="G168">
        <f t="shared" si="23"/>
        <v>0</v>
      </c>
      <c r="H168">
        <f t="shared" si="23"/>
        <v>0</v>
      </c>
      <c r="I168">
        <f t="shared" si="23"/>
        <v>0</v>
      </c>
      <c r="J168">
        <f t="shared" si="23"/>
        <v>0</v>
      </c>
      <c r="K168">
        <f t="shared" si="23"/>
        <v>0</v>
      </c>
      <c r="L168" s="325">
        <f t="shared" si="23"/>
        <v>0</v>
      </c>
      <c r="M168" s="325">
        <f>+AA168*AO168</f>
        <v>0</v>
      </c>
      <c r="N168" s="325"/>
      <c r="P168" t="str">
        <f>+ANEXO!A158</f>
        <v>= 50 &lt; 75 HP</v>
      </c>
      <c r="R168" s="4">
        <v>32390</v>
      </c>
      <c r="S168" s="4">
        <v>29620</v>
      </c>
      <c r="T168" s="4">
        <v>26680</v>
      </c>
      <c r="U168" s="4">
        <v>23720</v>
      </c>
      <c r="V168" s="4">
        <v>20960</v>
      </c>
      <c r="W168" s="4">
        <v>18000</v>
      </c>
      <c r="X168" s="4">
        <v>15070</v>
      </c>
      <c r="Y168" s="4">
        <v>12310</v>
      </c>
      <c r="Z168" s="4">
        <v>9350</v>
      </c>
      <c r="AA168" s="4">
        <v>6420</v>
      </c>
      <c r="AD168" t="s">
        <v>126</v>
      </c>
    </row>
    <row r="169" spans="1:43" ht="12.75">
      <c r="A169" t="str">
        <f t="shared" si="21"/>
        <v>= &gt; 75 HP</v>
      </c>
      <c r="C169">
        <f t="shared" si="23"/>
        <v>0</v>
      </c>
      <c r="D169">
        <f t="shared" si="23"/>
        <v>0</v>
      </c>
      <c r="E169">
        <f t="shared" si="23"/>
        <v>0</v>
      </c>
      <c r="F169">
        <f t="shared" si="23"/>
        <v>0</v>
      </c>
      <c r="G169">
        <f t="shared" si="23"/>
        <v>0</v>
      </c>
      <c r="H169">
        <f t="shared" si="23"/>
        <v>0</v>
      </c>
      <c r="I169">
        <f t="shared" si="23"/>
        <v>0</v>
      </c>
      <c r="J169">
        <f t="shared" si="23"/>
        <v>0</v>
      </c>
      <c r="K169">
        <f t="shared" si="23"/>
        <v>0</v>
      </c>
      <c r="L169" s="325">
        <f t="shared" si="23"/>
        <v>0</v>
      </c>
      <c r="M169" s="325">
        <f>+AA169*AO169</f>
        <v>0</v>
      </c>
      <c r="N169" s="325"/>
      <c r="P169" t="str">
        <f>+ANEXO!A159</f>
        <v>= &gt; 75 HP</v>
      </c>
      <c r="R169" s="4">
        <v>41920</v>
      </c>
      <c r="S169" s="4">
        <v>38290</v>
      </c>
      <c r="T169" s="4">
        <v>34460</v>
      </c>
      <c r="U169" s="4">
        <v>30830</v>
      </c>
      <c r="V169" s="4">
        <v>27020</v>
      </c>
      <c r="W169" s="4">
        <v>23390</v>
      </c>
      <c r="X169" s="4">
        <v>19570</v>
      </c>
      <c r="Y169" s="4">
        <v>15930</v>
      </c>
      <c r="Z169" s="4">
        <v>12120</v>
      </c>
      <c r="AA169" s="4">
        <v>8320</v>
      </c>
      <c r="AD169" t="s">
        <v>127</v>
      </c>
      <c r="AQ169">
        <v>0</v>
      </c>
    </row>
    <row r="170" spans="1:30" ht="12.75">
      <c r="A170" t="str">
        <f t="shared" si="21"/>
        <v>CUBIERTA INTERIOR</v>
      </c>
      <c r="P170" t="str">
        <f>+ANEXO!A160</f>
        <v>CUBIERTA INTERIOR</v>
      </c>
      <c r="R170" s="5"/>
      <c r="S170" s="5"/>
      <c r="T170" s="5"/>
      <c r="U170" s="5"/>
      <c r="V170" s="5"/>
      <c r="W170" s="5"/>
      <c r="X170" s="5"/>
      <c r="Y170" s="5"/>
      <c r="Z170" s="5"/>
      <c r="AA170" s="5"/>
      <c r="AD170" t="s">
        <v>128</v>
      </c>
    </row>
    <row r="171" spans="1:30" ht="12.75">
      <c r="A171" t="str">
        <f t="shared" si="21"/>
        <v>&lt; 50 HP</v>
      </c>
      <c r="C171">
        <f aca="true" t="shared" si="24" ref="C171:L173">+R171*AE171</f>
        <v>0</v>
      </c>
      <c r="D171">
        <f t="shared" si="24"/>
        <v>0</v>
      </c>
      <c r="E171">
        <f t="shared" si="24"/>
        <v>0</v>
      </c>
      <c r="F171">
        <f t="shared" si="24"/>
        <v>0</v>
      </c>
      <c r="G171">
        <f t="shared" si="24"/>
        <v>0</v>
      </c>
      <c r="H171">
        <f t="shared" si="24"/>
        <v>0</v>
      </c>
      <c r="I171">
        <f t="shared" si="24"/>
        <v>0</v>
      </c>
      <c r="J171">
        <f t="shared" si="24"/>
        <v>0</v>
      </c>
      <c r="K171">
        <f t="shared" si="24"/>
        <v>0</v>
      </c>
      <c r="L171" s="325">
        <f t="shared" si="24"/>
        <v>0</v>
      </c>
      <c r="M171" s="325">
        <f>+AA171*AO171</f>
        <v>0</v>
      </c>
      <c r="N171" s="325"/>
      <c r="P171" t="str">
        <f>+ANEXO!A161</f>
        <v>&lt; 50 HP</v>
      </c>
      <c r="R171" s="4">
        <v>41030</v>
      </c>
      <c r="S171" s="4">
        <v>37380</v>
      </c>
      <c r="T171" s="4">
        <v>33750</v>
      </c>
      <c r="U171" s="4">
        <v>30120</v>
      </c>
      <c r="V171" s="4">
        <v>26520</v>
      </c>
      <c r="W171" s="4">
        <v>22880</v>
      </c>
      <c r="X171" s="4">
        <v>19040</v>
      </c>
      <c r="Y171" s="4">
        <v>15400</v>
      </c>
      <c r="Z171" s="4">
        <v>11790</v>
      </c>
      <c r="AA171" s="4">
        <v>8140</v>
      </c>
      <c r="AD171" t="s">
        <v>125</v>
      </c>
    </row>
    <row r="172" spans="1:30" ht="12.75">
      <c r="A172" t="str">
        <f t="shared" si="21"/>
        <v>= 50 &lt; 75 HP</v>
      </c>
      <c r="C172">
        <f t="shared" si="24"/>
        <v>0</v>
      </c>
      <c r="D172">
        <f t="shared" si="24"/>
        <v>0</v>
      </c>
      <c r="E172">
        <f t="shared" si="24"/>
        <v>0</v>
      </c>
      <c r="F172">
        <f t="shared" si="24"/>
        <v>0</v>
      </c>
      <c r="G172">
        <f t="shared" si="24"/>
        <v>0</v>
      </c>
      <c r="H172">
        <f t="shared" si="24"/>
        <v>0</v>
      </c>
      <c r="I172">
        <f t="shared" si="24"/>
        <v>0</v>
      </c>
      <c r="J172">
        <f t="shared" si="24"/>
        <v>0</v>
      </c>
      <c r="K172">
        <f t="shared" si="24"/>
        <v>0</v>
      </c>
      <c r="L172" s="325">
        <f t="shared" si="24"/>
        <v>0</v>
      </c>
      <c r="M172" s="325">
        <f>+AA172*AO172</f>
        <v>0</v>
      </c>
      <c r="N172" s="325"/>
      <c r="P172" t="str">
        <f>+ANEXO!A162</f>
        <v>= 50 &lt; 75 HP</v>
      </c>
      <c r="R172" s="4">
        <v>48660</v>
      </c>
      <c r="S172" s="4">
        <v>44330</v>
      </c>
      <c r="T172" s="4">
        <v>39990</v>
      </c>
      <c r="U172" s="4">
        <v>35680</v>
      </c>
      <c r="V172" s="4">
        <v>31340</v>
      </c>
      <c r="W172" s="4">
        <v>27020</v>
      </c>
      <c r="X172" s="4">
        <v>22690</v>
      </c>
      <c r="Y172" s="4">
        <v>18330</v>
      </c>
      <c r="Z172" s="4">
        <v>14040</v>
      </c>
      <c r="AA172" s="4">
        <v>9680</v>
      </c>
      <c r="AD172" t="s">
        <v>126</v>
      </c>
    </row>
    <row r="173" spans="1:38" ht="12.75">
      <c r="A173" t="str">
        <f t="shared" si="21"/>
        <v>= &gt; 75 HP</v>
      </c>
      <c r="C173">
        <f t="shared" si="24"/>
        <v>0</v>
      </c>
      <c r="D173">
        <f t="shared" si="24"/>
        <v>0</v>
      </c>
      <c r="E173">
        <f t="shared" si="24"/>
        <v>0</v>
      </c>
      <c r="F173">
        <f t="shared" si="24"/>
        <v>0</v>
      </c>
      <c r="G173">
        <f t="shared" si="24"/>
        <v>0</v>
      </c>
      <c r="H173">
        <f t="shared" si="24"/>
        <v>0</v>
      </c>
      <c r="I173">
        <f t="shared" si="24"/>
        <v>0</v>
      </c>
      <c r="J173">
        <f t="shared" si="24"/>
        <v>43960</v>
      </c>
      <c r="K173">
        <f t="shared" si="24"/>
        <v>0</v>
      </c>
      <c r="L173" s="325">
        <f t="shared" si="24"/>
        <v>0</v>
      </c>
      <c r="M173" s="325">
        <f>+AA173*AO173</f>
        <v>0</v>
      </c>
      <c r="N173" s="325"/>
      <c r="P173" t="str">
        <f>+ANEXO!A163</f>
        <v>= &gt; 75 HP</v>
      </c>
      <c r="R173" s="4">
        <v>58000</v>
      </c>
      <c r="S173" s="4">
        <v>52800</v>
      </c>
      <c r="T173" s="4">
        <v>47790</v>
      </c>
      <c r="U173" s="4">
        <v>42600</v>
      </c>
      <c r="V173" s="4">
        <v>37380</v>
      </c>
      <c r="W173" s="4">
        <v>32200</v>
      </c>
      <c r="X173" s="4">
        <v>27020</v>
      </c>
      <c r="Y173" s="4">
        <v>21980</v>
      </c>
      <c r="Z173" s="4">
        <v>16800</v>
      </c>
      <c r="AA173" s="4">
        <v>11590</v>
      </c>
      <c r="AD173" t="s">
        <v>127</v>
      </c>
      <c r="AL173">
        <v>2</v>
      </c>
    </row>
    <row r="174" spans="1:30" ht="12.75">
      <c r="A174" t="str">
        <f t="shared" si="21"/>
        <v> </v>
      </c>
      <c r="P174" t="str">
        <f>+ANEXO!A164</f>
        <v> </v>
      </c>
      <c r="AD174" t="s">
        <v>122</v>
      </c>
    </row>
    <row r="175" spans="1:16" ht="12.75">
      <c r="A175">
        <f t="shared" si="21"/>
        <v>0</v>
      </c>
      <c r="P175">
        <f>+ANEXO!A165</f>
        <v>0</v>
      </c>
    </row>
    <row r="176" spans="1:30" ht="12.75">
      <c r="A176" t="str">
        <f t="shared" si="21"/>
        <v>= 22.2 &lt; 24.7 (PIES)</v>
      </c>
      <c r="P176" t="str">
        <f>+ANEXO!A166</f>
        <v>= 22.2 &lt; 24.7 (PIES)</v>
      </c>
      <c r="AD176" t="s">
        <v>129</v>
      </c>
    </row>
    <row r="177" spans="1:30" ht="12.75">
      <c r="A177" t="str">
        <f t="shared" si="21"/>
        <v>(6.8 a 7.5  m.)</v>
      </c>
      <c r="P177" t="str">
        <f>+ANEXO!A167</f>
        <v>(6.8 a 7.5  m.)</v>
      </c>
      <c r="AD177" t="s">
        <v>130</v>
      </c>
    </row>
    <row r="178" spans="1:16" ht="12.75">
      <c r="A178">
        <f t="shared" si="21"/>
        <v>0</v>
      </c>
      <c r="P178">
        <f>+ANEXO!A168</f>
        <v>0</v>
      </c>
    </row>
    <row r="179" spans="1:30" ht="12.75">
      <c r="A179" t="str">
        <f t="shared" si="21"/>
        <v>PUENTE DE MANDO</v>
      </c>
      <c r="P179" t="str">
        <f>+ANEXO!A169</f>
        <v>PUENTE DE MANDO</v>
      </c>
      <c r="AD179" t="s">
        <v>79</v>
      </c>
    </row>
    <row r="180" spans="1:41" ht="12.75">
      <c r="A180" t="str">
        <f t="shared" si="21"/>
        <v>&lt; 50 HP</v>
      </c>
      <c r="C180">
        <f aca="true" t="shared" si="25" ref="C180:L183">+R180*AE180</f>
        <v>0</v>
      </c>
      <c r="D180">
        <f t="shared" si="25"/>
        <v>0</v>
      </c>
      <c r="E180">
        <f t="shared" si="25"/>
        <v>0</v>
      </c>
      <c r="F180">
        <f t="shared" si="25"/>
        <v>0</v>
      </c>
      <c r="G180">
        <f t="shared" si="25"/>
        <v>0</v>
      </c>
      <c r="H180">
        <f t="shared" si="25"/>
        <v>0</v>
      </c>
      <c r="I180">
        <f t="shared" si="25"/>
        <v>0</v>
      </c>
      <c r="J180">
        <f t="shared" si="25"/>
        <v>0</v>
      </c>
      <c r="K180">
        <f t="shared" si="25"/>
        <v>0</v>
      </c>
      <c r="L180" s="325">
        <f t="shared" si="25"/>
        <v>0</v>
      </c>
      <c r="M180" s="325">
        <f>+AA180*AO180</f>
        <v>288320</v>
      </c>
      <c r="N180" s="325"/>
      <c r="P180" t="str">
        <f>+ANEXO!A170</f>
        <v>&lt; 50 HP</v>
      </c>
      <c r="R180" s="4">
        <v>42070</v>
      </c>
      <c r="S180" s="4">
        <v>38430</v>
      </c>
      <c r="T180" s="4">
        <v>34640</v>
      </c>
      <c r="U180" s="4">
        <v>30830</v>
      </c>
      <c r="V180" s="4">
        <v>27200</v>
      </c>
      <c r="W180" s="4">
        <v>23390</v>
      </c>
      <c r="X180" s="4">
        <v>19760</v>
      </c>
      <c r="Y180" s="4">
        <v>15930</v>
      </c>
      <c r="Z180" s="4">
        <v>12120</v>
      </c>
      <c r="AA180" s="4">
        <v>8480</v>
      </c>
      <c r="AD180" t="s">
        <v>125</v>
      </c>
      <c r="AO180">
        <v>34</v>
      </c>
    </row>
    <row r="181" spans="1:30" ht="12.75">
      <c r="A181" t="str">
        <f t="shared" si="21"/>
        <v>= 50 &lt; 75 HP</v>
      </c>
      <c r="C181">
        <f t="shared" si="25"/>
        <v>0</v>
      </c>
      <c r="D181">
        <f t="shared" si="25"/>
        <v>0</v>
      </c>
      <c r="E181">
        <f t="shared" si="25"/>
        <v>0</v>
      </c>
      <c r="F181">
        <f t="shared" si="25"/>
        <v>0</v>
      </c>
      <c r="G181">
        <f t="shared" si="25"/>
        <v>0</v>
      </c>
      <c r="H181">
        <f t="shared" si="25"/>
        <v>0</v>
      </c>
      <c r="I181">
        <f t="shared" si="25"/>
        <v>0</v>
      </c>
      <c r="J181">
        <f t="shared" si="25"/>
        <v>0</v>
      </c>
      <c r="K181">
        <f t="shared" si="25"/>
        <v>0</v>
      </c>
      <c r="L181" s="325">
        <f t="shared" si="25"/>
        <v>0</v>
      </c>
      <c r="M181" s="325">
        <f>+AA181*AO181</f>
        <v>0</v>
      </c>
      <c r="N181" s="325"/>
      <c r="P181" t="str">
        <f>+ANEXO!A171</f>
        <v>= 50 &lt; 75 HP</v>
      </c>
      <c r="R181" s="4">
        <v>49680</v>
      </c>
      <c r="S181" s="4">
        <v>45380</v>
      </c>
      <c r="T181" s="4">
        <v>40870</v>
      </c>
      <c r="U181" s="4">
        <v>36530</v>
      </c>
      <c r="V181" s="4">
        <v>32040</v>
      </c>
      <c r="W181" s="4">
        <v>27710</v>
      </c>
      <c r="X181" s="4">
        <v>23210</v>
      </c>
      <c r="Y181" s="4">
        <v>18700</v>
      </c>
      <c r="Z181" s="4">
        <v>14370</v>
      </c>
      <c r="AA181" s="4">
        <v>9860</v>
      </c>
      <c r="AD181" t="s">
        <v>126</v>
      </c>
    </row>
    <row r="182" spans="1:43" ht="12.75">
      <c r="A182" t="str">
        <f t="shared" si="21"/>
        <v>= 75 &lt; 90 HP</v>
      </c>
      <c r="C182">
        <f t="shared" si="25"/>
        <v>0</v>
      </c>
      <c r="D182">
        <f t="shared" si="25"/>
        <v>0</v>
      </c>
      <c r="E182">
        <f t="shared" si="25"/>
        <v>0</v>
      </c>
      <c r="F182">
        <f t="shared" si="25"/>
        <v>0</v>
      </c>
      <c r="G182">
        <f t="shared" si="25"/>
        <v>0</v>
      </c>
      <c r="H182">
        <f t="shared" si="25"/>
        <v>0</v>
      </c>
      <c r="I182">
        <f t="shared" si="25"/>
        <v>0</v>
      </c>
      <c r="J182">
        <f t="shared" si="25"/>
        <v>0</v>
      </c>
      <c r="K182">
        <f t="shared" si="25"/>
        <v>0</v>
      </c>
      <c r="L182" s="325">
        <f t="shared" si="25"/>
        <v>0</v>
      </c>
      <c r="M182" s="325">
        <f>+AA182*AO182</f>
        <v>0</v>
      </c>
      <c r="N182" s="325"/>
      <c r="P182" t="str">
        <f>+ANEXO!A172</f>
        <v>= 75 &lt; 90 HP</v>
      </c>
      <c r="R182" s="4">
        <v>59230</v>
      </c>
      <c r="S182" s="4">
        <v>53850</v>
      </c>
      <c r="T182" s="4">
        <v>48660</v>
      </c>
      <c r="U182" s="4">
        <v>43470</v>
      </c>
      <c r="V182" s="4">
        <v>38110</v>
      </c>
      <c r="W182" s="4">
        <v>32900</v>
      </c>
      <c r="X182" s="4">
        <v>27710</v>
      </c>
      <c r="Y182" s="4">
        <v>22350</v>
      </c>
      <c r="Z182" s="4">
        <v>17140</v>
      </c>
      <c r="AA182" s="4">
        <v>11790</v>
      </c>
      <c r="AD182" t="s">
        <v>131</v>
      </c>
      <c r="AQ182">
        <v>0</v>
      </c>
    </row>
    <row r="183" spans="1:30" ht="12.75">
      <c r="A183" t="str">
        <f t="shared" si="21"/>
        <v>= &gt; 90 HP</v>
      </c>
      <c r="C183">
        <f t="shared" si="25"/>
        <v>0</v>
      </c>
      <c r="D183">
        <f t="shared" si="25"/>
        <v>0</v>
      </c>
      <c r="E183">
        <f t="shared" si="25"/>
        <v>0</v>
      </c>
      <c r="F183">
        <f t="shared" si="25"/>
        <v>0</v>
      </c>
      <c r="G183">
        <f t="shared" si="25"/>
        <v>0</v>
      </c>
      <c r="H183">
        <f t="shared" si="25"/>
        <v>0</v>
      </c>
      <c r="I183">
        <f t="shared" si="25"/>
        <v>0</v>
      </c>
      <c r="J183">
        <f t="shared" si="25"/>
        <v>0</v>
      </c>
      <c r="K183">
        <f t="shared" si="25"/>
        <v>0</v>
      </c>
      <c r="L183" s="325">
        <f t="shared" si="25"/>
        <v>0</v>
      </c>
      <c r="M183" s="325">
        <f>+AA183*AO183</f>
        <v>0</v>
      </c>
      <c r="N183" s="325"/>
      <c r="P183" t="str">
        <f>+ANEXO!A173</f>
        <v>= &gt; 90 HP</v>
      </c>
      <c r="R183" s="4">
        <v>70640</v>
      </c>
      <c r="S183" s="4">
        <v>64240</v>
      </c>
      <c r="T183" s="4">
        <v>58000</v>
      </c>
      <c r="U183" s="4">
        <v>51770</v>
      </c>
      <c r="V183" s="4">
        <v>45530</v>
      </c>
      <c r="W183" s="4">
        <v>39140</v>
      </c>
      <c r="X183" s="4">
        <v>32900</v>
      </c>
      <c r="Y183" s="4">
        <v>26680</v>
      </c>
      <c r="Z183" s="4">
        <v>20430</v>
      </c>
      <c r="AA183" s="4">
        <v>14220</v>
      </c>
      <c r="AD183" t="s">
        <v>132</v>
      </c>
    </row>
    <row r="184" spans="1:30" ht="12.75">
      <c r="A184" t="str">
        <f t="shared" si="21"/>
        <v>CUBIERTA INTERIOR Y/O EXTERIOR</v>
      </c>
      <c r="P184" t="str">
        <f>+ANEXO!A174</f>
        <v>CUBIERTA INTERIOR Y/O EXTERIOR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  <c r="AD184" t="s">
        <v>133</v>
      </c>
    </row>
    <row r="185" spans="1:30" ht="12.75">
      <c r="A185" t="str">
        <f t="shared" si="21"/>
        <v>&lt; 50 HP</v>
      </c>
      <c r="C185">
        <f aca="true" t="shared" si="26" ref="C185:L188">+R185*AE185</f>
        <v>0</v>
      </c>
      <c r="D185">
        <f t="shared" si="26"/>
        <v>0</v>
      </c>
      <c r="E185">
        <f t="shared" si="26"/>
        <v>0</v>
      </c>
      <c r="F185">
        <f t="shared" si="26"/>
        <v>0</v>
      </c>
      <c r="G185">
        <f t="shared" si="26"/>
        <v>0</v>
      </c>
      <c r="H185">
        <f t="shared" si="26"/>
        <v>0</v>
      </c>
      <c r="I185">
        <f t="shared" si="26"/>
        <v>0</v>
      </c>
      <c r="J185">
        <f t="shared" si="26"/>
        <v>0</v>
      </c>
      <c r="K185">
        <f t="shared" si="26"/>
        <v>0</v>
      </c>
      <c r="L185" s="325">
        <f t="shared" si="26"/>
        <v>0</v>
      </c>
      <c r="M185" s="325">
        <f>+AA185*AO185</f>
        <v>0</v>
      </c>
      <c r="N185" s="325"/>
      <c r="P185" t="str">
        <f>+ANEXO!A175</f>
        <v>&lt; 50 HP</v>
      </c>
      <c r="R185" s="4">
        <v>46220</v>
      </c>
      <c r="S185" s="4">
        <v>42070</v>
      </c>
      <c r="T185" s="4">
        <v>37920</v>
      </c>
      <c r="U185" s="4">
        <v>33950</v>
      </c>
      <c r="V185" s="4">
        <v>29780</v>
      </c>
      <c r="W185" s="4">
        <v>25610</v>
      </c>
      <c r="X185" s="4">
        <v>21470</v>
      </c>
      <c r="Y185" s="4">
        <v>17480</v>
      </c>
      <c r="Z185" s="4">
        <v>13320</v>
      </c>
      <c r="AA185" s="4">
        <v>9170</v>
      </c>
      <c r="AD185" t="s">
        <v>125</v>
      </c>
    </row>
    <row r="186" spans="1:30" ht="12.75">
      <c r="A186" t="str">
        <f t="shared" si="21"/>
        <v>= 50 &lt; 75 HP</v>
      </c>
      <c r="C186">
        <f t="shared" si="26"/>
        <v>0</v>
      </c>
      <c r="D186">
        <f t="shared" si="26"/>
        <v>0</v>
      </c>
      <c r="E186">
        <f t="shared" si="26"/>
        <v>0</v>
      </c>
      <c r="F186">
        <f t="shared" si="26"/>
        <v>0</v>
      </c>
      <c r="G186">
        <f t="shared" si="26"/>
        <v>0</v>
      </c>
      <c r="H186">
        <f t="shared" si="26"/>
        <v>0</v>
      </c>
      <c r="I186">
        <f t="shared" si="26"/>
        <v>0</v>
      </c>
      <c r="J186">
        <f t="shared" si="26"/>
        <v>0</v>
      </c>
      <c r="K186">
        <f t="shared" si="26"/>
        <v>0</v>
      </c>
      <c r="L186" s="325">
        <f t="shared" si="26"/>
        <v>0</v>
      </c>
      <c r="M186" s="325">
        <f>+AA186*AO186</f>
        <v>0</v>
      </c>
      <c r="N186" s="325"/>
      <c r="P186" t="str">
        <f>+ANEXO!A176</f>
        <v>= 50 &lt; 75 HP</v>
      </c>
      <c r="R186" s="4">
        <v>53850</v>
      </c>
      <c r="S186" s="4">
        <v>49020</v>
      </c>
      <c r="T186" s="4">
        <v>44160</v>
      </c>
      <c r="U186" s="4">
        <v>39480</v>
      </c>
      <c r="V186" s="4">
        <v>34640</v>
      </c>
      <c r="W186" s="4">
        <v>29950</v>
      </c>
      <c r="X186" s="4">
        <v>25110</v>
      </c>
      <c r="Y186" s="4">
        <v>20270</v>
      </c>
      <c r="Z186" s="4">
        <v>15600</v>
      </c>
      <c r="AA186" s="4">
        <v>10720</v>
      </c>
      <c r="AD186" t="s">
        <v>126</v>
      </c>
    </row>
    <row r="187" spans="1:30" ht="12.75">
      <c r="A187" t="str">
        <f t="shared" si="21"/>
        <v>= 75 &lt; 90 HP</v>
      </c>
      <c r="C187">
        <f t="shared" si="26"/>
        <v>0</v>
      </c>
      <c r="D187">
        <f t="shared" si="26"/>
        <v>0</v>
      </c>
      <c r="E187">
        <f t="shared" si="26"/>
        <v>0</v>
      </c>
      <c r="F187">
        <f t="shared" si="26"/>
        <v>0</v>
      </c>
      <c r="G187">
        <f t="shared" si="26"/>
        <v>0</v>
      </c>
      <c r="H187">
        <f t="shared" si="26"/>
        <v>0</v>
      </c>
      <c r="I187">
        <f t="shared" si="26"/>
        <v>0</v>
      </c>
      <c r="J187">
        <f t="shared" si="26"/>
        <v>0</v>
      </c>
      <c r="K187">
        <f t="shared" si="26"/>
        <v>0</v>
      </c>
      <c r="L187" s="325">
        <f t="shared" si="26"/>
        <v>0</v>
      </c>
      <c r="M187" s="325">
        <f>+AA187*AO187</f>
        <v>0</v>
      </c>
      <c r="N187" s="325"/>
      <c r="P187" t="str">
        <f>+ANEXO!A177</f>
        <v>= 75 &lt; 90 HP</v>
      </c>
      <c r="R187" s="4">
        <v>63200</v>
      </c>
      <c r="S187" s="4">
        <v>57670</v>
      </c>
      <c r="T187" s="4">
        <v>51950</v>
      </c>
      <c r="U187" s="4">
        <v>46410</v>
      </c>
      <c r="V187" s="4">
        <v>40680</v>
      </c>
      <c r="W187" s="4">
        <v>35160</v>
      </c>
      <c r="X187" s="4">
        <v>29430</v>
      </c>
      <c r="Y187" s="4">
        <v>23900</v>
      </c>
      <c r="Z187" s="4">
        <v>18330</v>
      </c>
      <c r="AA187" s="4">
        <v>12640</v>
      </c>
      <c r="AD187" t="s">
        <v>131</v>
      </c>
    </row>
    <row r="188" spans="1:30" ht="12.75">
      <c r="A188" t="str">
        <f t="shared" si="21"/>
        <v>= &gt; 90 HP</v>
      </c>
      <c r="C188">
        <f t="shared" si="26"/>
        <v>0</v>
      </c>
      <c r="D188">
        <f t="shared" si="26"/>
        <v>0</v>
      </c>
      <c r="E188">
        <f t="shared" si="26"/>
        <v>0</v>
      </c>
      <c r="F188">
        <f t="shared" si="26"/>
        <v>0</v>
      </c>
      <c r="G188">
        <f t="shared" si="26"/>
        <v>0</v>
      </c>
      <c r="H188">
        <f t="shared" si="26"/>
        <v>0</v>
      </c>
      <c r="I188">
        <f t="shared" si="26"/>
        <v>0</v>
      </c>
      <c r="J188">
        <f t="shared" si="26"/>
        <v>0</v>
      </c>
      <c r="K188">
        <f t="shared" si="26"/>
        <v>0</v>
      </c>
      <c r="L188" s="325">
        <f t="shared" si="26"/>
        <v>0</v>
      </c>
      <c r="M188" s="325">
        <f>+AA188*AO188</f>
        <v>0</v>
      </c>
      <c r="N188" s="325"/>
      <c r="P188" t="str">
        <f>+ANEXO!A178</f>
        <v>= &gt; 90 HP</v>
      </c>
      <c r="R188" s="4">
        <v>74630</v>
      </c>
      <c r="S188" s="4">
        <v>68060</v>
      </c>
      <c r="T188" s="4">
        <v>61300</v>
      </c>
      <c r="U188" s="4">
        <v>54700</v>
      </c>
      <c r="V188" s="4">
        <v>48130</v>
      </c>
      <c r="W188" s="4">
        <v>41390</v>
      </c>
      <c r="X188" s="4">
        <v>34800</v>
      </c>
      <c r="Y188" s="4">
        <v>28220</v>
      </c>
      <c r="Z188" s="4">
        <v>21630</v>
      </c>
      <c r="AA188" s="4">
        <v>14890</v>
      </c>
      <c r="AD188" t="s">
        <v>132</v>
      </c>
    </row>
    <row r="189" spans="1:30" ht="12.75">
      <c r="A189" t="str">
        <f t="shared" si="21"/>
        <v> </v>
      </c>
      <c r="P189" t="str">
        <f>+ANEXO!A179</f>
        <v> </v>
      </c>
      <c r="AD189" t="s">
        <v>122</v>
      </c>
    </row>
    <row r="190" spans="1:16" ht="12.75">
      <c r="A190">
        <f t="shared" si="21"/>
        <v>0</v>
      </c>
      <c r="P190">
        <f>+ANEXO!A180</f>
        <v>0</v>
      </c>
    </row>
    <row r="191" spans="1:30" ht="12.75">
      <c r="A191" t="str">
        <f t="shared" si="21"/>
        <v>= 24.7 &lt; 30.7 (PIES)</v>
      </c>
      <c r="P191" t="str">
        <f>+ANEXO!A187</f>
        <v>= 24.7 &lt; 30.7 (PIES)</v>
      </c>
      <c r="AD191" t="s">
        <v>134</v>
      </c>
    </row>
    <row r="192" spans="1:30" ht="12.75">
      <c r="A192" t="str">
        <f t="shared" si="21"/>
        <v>(7.5 a 9.4  m.)</v>
      </c>
      <c r="P192" t="str">
        <f>+ANEXO!A188</f>
        <v>(7.5 a 9.4  m.)</v>
      </c>
      <c r="AD192" t="s">
        <v>135</v>
      </c>
    </row>
    <row r="193" spans="1:16" ht="12.75">
      <c r="A193">
        <f t="shared" si="21"/>
        <v>0</v>
      </c>
      <c r="P193">
        <f>+ANEXO!A189</f>
        <v>0</v>
      </c>
    </row>
    <row r="194" spans="1:30" ht="12.75">
      <c r="A194" t="str">
        <f t="shared" si="21"/>
        <v>PUENTE DE MANDO</v>
      </c>
      <c r="P194" t="str">
        <f>+ANEXO!A190</f>
        <v>PUENTE DE MANDO</v>
      </c>
      <c r="AD194" t="s">
        <v>79</v>
      </c>
    </row>
    <row r="195" spans="1:41" ht="12.75">
      <c r="A195" t="str">
        <f t="shared" si="21"/>
        <v>&lt; 75 HP</v>
      </c>
      <c r="C195">
        <f aca="true" t="shared" si="27" ref="C195:L198">+R195*AE195</f>
        <v>0</v>
      </c>
      <c r="D195">
        <f t="shared" si="27"/>
        <v>0</v>
      </c>
      <c r="E195">
        <f t="shared" si="27"/>
        <v>0</v>
      </c>
      <c r="F195">
        <f t="shared" si="27"/>
        <v>0</v>
      </c>
      <c r="G195">
        <f t="shared" si="27"/>
        <v>0</v>
      </c>
      <c r="H195">
        <f t="shared" si="27"/>
        <v>0</v>
      </c>
      <c r="I195">
        <f t="shared" si="27"/>
        <v>0</v>
      </c>
      <c r="J195">
        <f t="shared" si="27"/>
        <v>0</v>
      </c>
      <c r="K195">
        <f t="shared" si="27"/>
        <v>0</v>
      </c>
      <c r="L195" s="325">
        <f t="shared" si="27"/>
        <v>0</v>
      </c>
      <c r="M195" s="325">
        <f>+AA195*AO195</f>
        <v>631040</v>
      </c>
      <c r="N195" s="325"/>
      <c r="P195" t="str">
        <f>+ANEXO!A191</f>
        <v>&lt; 75 HP</v>
      </c>
      <c r="R195" s="4">
        <v>49340</v>
      </c>
      <c r="S195" s="4">
        <v>45030</v>
      </c>
      <c r="T195" s="4">
        <v>40510</v>
      </c>
      <c r="U195" s="4">
        <v>36200</v>
      </c>
      <c r="V195" s="4">
        <v>31860</v>
      </c>
      <c r="W195" s="4">
        <v>27370</v>
      </c>
      <c r="X195" s="4">
        <v>23040</v>
      </c>
      <c r="Y195" s="4">
        <v>18700</v>
      </c>
      <c r="Z195" s="4">
        <v>14220</v>
      </c>
      <c r="AA195" s="4">
        <v>9860</v>
      </c>
      <c r="AD195" t="s">
        <v>136</v>
      </c>
      <c r="AO195">
        <v>64</v>
      </c>
    </row>
    <row r="196" spans="1:30" ht="12.75">
      <c r="A196" t="str">
        <f t="shared" si="21"/>
        <v>= 75 &lt; 90 HP</v>
      </c>
      <c r="C196">
        <f t="shared" si="27"/>
        <v>0</v>
      </c>
      <c r="D196">
        <f t="shared" si="27"/>
        <v>0</v>
      </c>
      <c r="E196">
        <f t="shared" si="27"/>
        <v>0</v>
      </c>
      <c r="F196">
        <f t="shared" si="27"/>
        <v>0</v>
      </c>
      <c r="G196">
        <f t="shared" si="27"/>
        <v>0</v>
      </c>
      <c r="H196">
        <f t="shared" si="27"/>
        <v>0</v>
      </c>
      <c r="I196">
        <f t="shared" si="27"/>
        <v>0</v>
      </c>
      <c r="J196">
        <f t="shared" si="27"/>
        <v>0</v>
      </c>
      <c r="K196">
        <f t="shared" si="27"/>
        <v>0</v>
      </c>
      <c r="L196" s="325">
        <f t="shared" si="27"/>
        <v>0</v>
      </c>
      <c r="M196" s="325">
        <f>+AA196*AO196</f>
        <v>0</v>
      </c>
      <c r="N196" s="325"/>
      <c r="P196" t="str">
        <f>+ANEXO!A192</f>
        <v>= 75 &lt; 90 HP</v>
      </c>
      <c r="R196" s="4">
        <v>58870</v>
      </c>
      <c r="S196" s="4">
        <v>53670</v>
      </c>
      <c r="T196" s="4">
        <v>48310</v>
      </c>
      <c r="U196" s="4">
        <v>43120</v>
      </c>
      <c r="V196" s="4">
        <v>37920</v>
      </c>
      <c r="W196" s="4">
        <v>32720</v>
      </c>
      <c r="X196" s="4">
        <v>27550</v>
      </c>
      <c r="Y196" s="4">
        <v>22160</v>
      </c>
      <c r="Z196" s="4">
        <v>16970</v>
      </c>
      <c r="AA196" s="4">
        <v>11790</v>
      </c>
      <c r="AD196" t="s">
        <v>131</v>
      </c>
    </row>
    <row r="197" spans="1:43" ht="12.75">
      <c r="A197" t="str">
        <f t="shared" si="21"/>
        <v>= 90 &lt; 110 HP</v>
      </c>
      <c r="C197">
        <f t="shared" si="27"/>
        <v>0</v>
      </c>
      <c r="D197">
        <f t="shared" si="27"/>
        <v>0</v>
      </c>
      <c r="E197">
        <f t="shared" si="27"/>
        <v>0</v>
      </c>
      <c r="F197">
        <f t="shared" si="27"/>
        <v>0</v>
      </c>
      <c r="G197">
        <f t="shared" si="27"/>
        <v>0</v>
      </c>
      <c r="H197">
        <f t="shared" si="27"/>
        <v>0</v>
      </c>
      <c r="I197">
        <f t="shared" si="27"/>
        <v>0</v>
      </c>
      <c r="J197">
        <f t="shared" si="27"/>
        <v>0</v>
      </c>
      <c r="K197">
        <f t="shared" si="27"/>
        <v>0</v>
      </c>
      <c r="L197" s="325">
        <f t="shared" si="27"/>
        <v>0</v>
      </c>
      <c r="M197" s="325">
        <f>+AA197*AO197</f>
        <v>0</v>
      </c>
      <c r="N197" s="325"/>
      <c r="P197" t="str">
        <f>+ANEXO!A193</f>
        <v>= 90 &lt; 110 HP</v>
      </c>
      <c r="R197" s="4">
        <v>70290</v>
      </c>
      <c r="S197" s="4">
        <v>64080</v>
      </c>
      <c r="T197" s="4">
        <v>57670</v>
      </c>
      <c r="U197" s="4">
        <v>51420</v>
      </c>
      <c r="V197" s="4">
        <v>45190</v>
      </c>
      <c r="W197" s="4">
        <v>38950</v>
      </c>
      <c r="X197" s="4">
        <v>32720</v>
      </c>
      <c r="Y197" s="4">
        <v>26520</v>
      </c>
      <c r="Z197" s="4">
        <v>20270</v>
      </c>
      <c r="AA197" s="4">
        <v>14040</v>
      </c>
      <c r="AD197" t="s">
        <v>137</v>
      </c>
      <c r="AQ197">
        <v>0</v>
      </c>
    </row>
    <row r="198" spans="1:30" ht="12.75">
      <c r="A198" t="str">
        <f t="shared" si="21"/>
        <v>= &gt; 110 HP</v>
      </c>
      <c r="C198">
        <f t="shared" si="27"/>
        <v>0</v>
      </c>
      <c r="D198">
        <f t="shared" si="27"/>
        <v>0</v>
      </c>
      <c r="E198">
        <f t="shared" si="27"/>
        <v>0</v>
      </c>
      <c r="F198">
        <f t="shared" si="27"/>
        <v>0</v>
      </c>
      <c r="G198">
        <f t="shared" si="27"/>
        <v>0</v>
      </c>
      <c r="H198">
        <f t="shared" si="27"/>
        <v>0</v>
      </c>
      <c r="I198">
        <f t="shared" si="27"/>
        <v>0</v>
      </c>
      <c r="J198">
        <f t="shared" si="27"/>
        <v>0</v>
      </c>
      <c r="K198">
        <f t="shared" si="27"/>
        <v>0</v>
      </c>
      <c r="L198" s="325">
        <f t="shared" si="27"/>
        <v>0</v>
      </c>
      <c r="M198" s="325">
        <f>+AA198*AO198</f>
        <v>0</v>
      </c>
      <c r="N198" s="325"/>
      <c r="P198" t="str">
        <f>+ANEXO!A194</f>
        <v>= &gt; 110 HP</v>
      </c>
      <c r="R198" s="4">
        <v>88320</v>
      </c>
      <c r="S198" s="4">
        <v>80350</v>
      </c>
      <c r="T198" s="4">
        <v>72560</v>
      </c>
      <c r="U198" s="4">
        <v>64770</v>
      </c>
      <c r="V198" s="4">
        <v>56800</v>
      </c>
      <c r="W198" s="4">
        <v>49020</v>
      </c>
      <c r="X198" s="4">
        <v>41220</v>
      </c>
      <c r="Y198" s="4">
        <v>33410</v>
      </c>
      <c r="Z198" s="4">
        <v>25460</v>
      </c>
      <c r="AA198" s="4">
        <v>17670</v>
      </c>
      <c r="AD198" t="s">
        <v>138</v>
      </c>
    </row>
    <row r="199" spans="1:30" ht="12.75">
      <c r="A199" t="str">
        <f t="shared" si="21"/>
        <v>CUBIERTA INTERIOR</v>
      </c>
      <c r="P199" t="str">
        <f>+ANEXO!A195</f>
        <v>CUBIERTA INTERIOR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  <c r="AD199" t="s">
        <v>128</v>
      </c>
    </row>
    <row r="200" spans="1:30" ht="12.75">
      <c r="A200" t="str">
        <f t="shared" si="21"/>
        <v>&lt; 75 HP</v>
      </c>
      <c r="C200">
        <f aca="true" t="shared" si="28" ref="C200:L203">+R200*AE200</f>
        <v>0</v>
      </c>
      <c r="D200">
        <f t="shared" si="28"/>
        <v>0</v>
      </c>
      <c r="E200">
        <f t="shared" si="28"/>
        <v>0</v>
      </c>
      <c r="F200">
        <f t="shared" si="28"/>
        <v>0</v>
      </c>
      <c r="G200">
        <f t="shared" si="28"/>
        <v>0</v>
      </c>
      <c r="H200">
        <f t="shared" si="28"/>
        <v>0</v>
      </c>
      <c r="I200">
        <f t="shared" si="28"/>
        <v>0</v>
      </c>
      <c r="J200">
        <f t="shared" si="28"/>
        <v>0</v>
      </c>
      <c r="K200">
        <f t="shared" si="28"/>
        <v>0</v>
      </c>
      <c r="L200" s="325">
        <f t="shared" si="28"/>
        <v>0</v>
      </c>
      <c r="M200" s="325">
        <f>+AA200*AO200</f>
        <v>0</v>
      </c>
      <c r="N200" s="325"/>
      <c r="P200" t="str">
        <f>+ANEXO!A196</f>
        <v>&lt; 75 HP</v>
      </c>
      <c r="R200" s="4">
        <v>114810</v>
      </c>
      <c r="S200" s="4">
        <v>104600</v>
      </c>
      <c r="T200" s="4">
        <v>94390</v>
      </c>
      <c r="U200" s="4">
        <v>84170</v>
      </c>
      <c r="V200" s="4">
        <v>73940</v>
      </c>
      <c r="W200" s="4">
        <v>63720</v>
      </c>
      <c r="X200" s="4">
        <v>53500</v>
      </c>
      <c r="Y200" s="4">
        <v>43300</v>
      </c>
      <c r="Z200" s="4">
        <v>33230</v>
      </c>
      <c r="AA200" s="4">
        <v>23040</v>
      </c>
      <c r="AD200" t="s">
        <v>136</v>
      </c>
    </row>
    <row r="201" spans="1:30" ht="12.75">
      <c r="A201" t="str">
        <f t="shared" si="21"/>
        <v>= 75 &lt; 90 HP</v>
      </c>
      <c r="C201">
        <f t="shared" si="28"/>
        <v>0</v>
      </c>
      <c r="D201">
        <f t="shared" si="28"/>
        <v>0</v>
      </c>
      <c r="E201">
        <f t="shared" si="28"/>
        <v>0</v>
      </c>
      <c r="F201">
        <f t="shared" si="28"/>
        <v>0</v>
      </c>
      <c r="G201">
        <f t="shared" si="28"/>
        <v>0</v>
      </c>
      <c r="H201">
        <f t="shared" si="28"/>
        <v>0</v>
      </c>
      <c r="I201">
        <f t="shared" si="28"/>
        <v>0</v>
      </c>
      <c r="J201">
        <f t="shared" si="28"/>
        <v>0</v>
      </c>
      <c r="K201">
        <f t="shared" si="28"/>
        <v>0</v>
      </c>
      <c r="L201" s="325">
        <f t="shared" si="28"/>
        <v>0</v>
      </c>
      <c r="M201" s="325">
        <f>+AA201*AO201</f>
        <v>0</v>
      </c>
      <c r="N201" s="325"/>
      <c r="P201" t="str">
        <f>+ANEXO!A197</f>
        <v>= 75 &lt; 90 HP</v>
      </c>
      <c r="R201" s="4">
        <v>124340</v>
      </c>
      <c r="S201" s="4">
        <v>113240</v>
      </c>
      <c r="T201" s="4">
        <v>102160</v>
      </c>
      <c r="U201" s="4">
        <v>91080</v>
      </c>
      <c r="V201" s="4">
        <v>80010</v>
      </c>
      <c r="W201" s="4">
        <v>69090</v>
      </c>
      <c r="X201" s="4">
        <v>58000</v>
      </c>
      <c r="Y201" s="4">
        <v>46940</v>
      </c>
      <c r="Z201" s="4">
        <v>35850</v>
      </c>
      <c r="AA201" s="4">
        <v>24940</v>
      </c>
      <c r="AD201" t="s">
        <v>131</v>
      </c>
    </row>
    <row r="202" spans="1:30" ht="12.75">
      <c r="A202" t="str">
        <f t="shared" si="21"/>
        <v>= 90 &lt; 110 HP</v>
      </c>
      <c r="C202">
        <f t="shared" si="28"/>
        <v>0</v>
      </c>
      <c r="D202">
        <f t="shared" si="28"/>
        <v>0</v>
      </c>
      <c r="E202">
        <f t="shared" si="28"/>
        <v>0</v>
      </c>
      <c r="F202">
        <f t="shared" si="28"/>
        <v>0</v>
      </c>
      <c r="G202">
        <f t="shared" si="28"/>
        <v>0</v>
      </c>
      <c r="H202">
        <f t="shared" si="28"/>
        <v>0</v>
      </c>
      <c r="I202">
        <f t="shared" si="28"/>
        <v>0</v>
      </c>
      <c r="J202">
        <f t="shared" si="28"/>
        <v>0</v>
      </c>
      <c r="K202">
        <f t="shared" si="28"/>
        <v>0</v>
      </c>
      <c r="L202" s="325">
        <f t="shared" si="28"/>
        <v>0</v>
      </c>
      <c r="M202" s="325">
        <f>+AA202*AO202</f>
        <v>0</v>
      </c>
      <c r="N202" s="325"/>
      <c r="P202" t="str">
        <f>+ANEXO!A198</f>
        <v>= 90 &lt; 110 HP</v>
      </c>
      <c r="R202" s="4">
        <v>135600</v>
      </c>
      <c r="S202" s="4">
        <v>123640</v>
      </c>
      <c r="T202" s="4">
        <v>111520</v>
      </c>
      <c r="U202" s="4">
        <v>99420</v>
      </c>
      <c r="V202" s="4">
        <v>87460</v>
      </c>
      <c r="W202" s="4">
        <v>75330</v>
      </c>
      <c r="X202" s="4">
        <v>63380</v>
      </c>
      <c r="Y202" s="4">
        <v>51270</v>
      </c>
      <c r="Z202" s="4">
        <v>39140</v>
      </c>
      <c r="AA202" s="4">
        <v>27200</v>
      </c>
      <c r="AD202" t="s">
        <v>137</v>
      </c>
    </row>
    <row r="203" spans="1:30" ht="12.75">
      <c r="A203" t="str">
        <f t="shared" si="21"/>
        <v>= &gt; 110 HP</v>
      </c>
      <c r="C203">
        <f t="shared" si="28"/>
        <v>0</v>
      </c>
      <c r="D203">
        <f t="shared" si="28"/>
        <v>0</v>
      </c>
      <c r="E203">
        <f t="shared" si="28"/>
        <v>0</v>
      </c>
      <c r="F203">
        <f t="shared" si="28"/>
        <v>0</v>
      </c>
      <c r="G203">
        <f t="shared" si="28"/>
        <v>0</v>
      </c>
      <c r="H203">
        <f t="shared" si="28"/>
        <v>0</v>
      </c>
      <c r="I203">
        <f t="shared" si="28"/>
        <v>0</v>
      </c>
      <c r="J203">
        <f t="shared" si="28"/>
        <v>0</v>
      </c>
      <c r="K203">
        <f t="shared" si="28"/>
        <v>0</v>
      </c>
      <c r="L203" s="325">
        <f t="shared" si="28"/>
        <v>0</v>
      </c>
      <c r="M203" s="325">
        <f>+AA203*AO203</f>
        <v>0</v>
      </c>
      <c r="N203" s="325"/>
      <c r="P203" t="str">
        <f>+ANEXO!A199</f>
        <v>= &gt; 110 HP</v>
      </c>
      <c r="R203" s="4">
        <v>153600</v>
      </c>
      <c r="S203" s="4">
        <v>140090</v>
      </c>
      <c r="T203" s="4">
        <v>126400</v>
      </c>
      <c r="U203" s="4">
        <v>112730</v>
      </c>
      <c r="V203" s="4">
        <v>99030</v>
      </c>
      <c r="W203" s="4">
        <v>85370</v>
      </c>
      <c r="X203" s="4">
        <v>71710</v>
      </c>
      <c r="Y203" s="4">
        <v>58000</v>
      </c>
      <c r="Z203" s="4">
        <v>44330</v>
      </c>
      <c r="AA203" s="4">
        <v>30630</v>
      </c>
      <c r="AD203" t="s">
        <v>138</v>
      </c>
    </row>
    <row r="204" spans="1:30" ht="12.75">
      <c r="A204" t="str">
        <f t="shared" si="21"/>
        <v>CUBIERTA INTERIOR Y EXTERIOR</v>
      </c>
      <c r="P204" t="str">
        <f>+ANEXO!A200</f>
        <v>CUBIERTA INTERIOR Y EXTERIOR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  <c r="AD204" t="s">
        <v>139</v>
      </c>
    </row>
    <row r="205" spans="1:30" ht="12.75">
      <c r="A205" t="str">
        <f t="shared" si="21"/>
        <v>&lt; 75 HP</v>
      </c>
      <c r="C205">
        <f aca="true" t="shared" si="29" ref="C205:L208">+R205*AE205</f>
        <v>0</v>
      </c>
      <c r="D205">
        <f t="shared" si="29"/>
        <v>0</v>
      </c>
      <c r="E205">
        <f t="shared" si="29"/>
        <v>0</v>
      </c>
      <c r="F205">
        <f t="shared" si="29"/>
        <v>0</v>
      </c>
      <c r="G205">
        <f t="shared" si="29"/>
        <v>0</v>
      </c>
      <c r="H205">
        <f t="shared" si="29"/>
        <v>0</v>
      </c>
      <c r="I205">
        <f t="shared" si="29"/>
        <v>0</v>
      </c>
      <c r="J205">
        <f t="shared" si="29"/>
        <v>0</v>
      </c>
      <c r="K205">
        <f t="shared" si="29"/>
        <v>0</v>
      </c>
      <c r="L205" s="325">
        <f t="shared" si="29"/>
        <v>0</v>
      </c>
      <c r="M205" s="325">
        <f>+AA205*AO205</f>
        <v>0</v>
      </c>
      <c r="N205" s="325"/>
      <c r="P205" t="str">
        <f>+ANEXO!A201</f>
        <v>&lt; 75 HP</v>
      </c>
      <c r="R205" s="4">
        <v>159290</v>
      </c>
      <c r="S205" s="4">
        <v>145110</v>
      </c>
      <c r="T205" s="4">
        <v>131070</v>
      </c>
      <c r="U205" s="4">
        <v>116890</v>
      </c>
      <c r="V205" s="4">
        <v>102670</v>
      </c>
      <c r="W205" s="4">
        <v>88490</v>
      </c>
      <c r="X205" s="4">
        <v>74300</v>
      </c>
      <c r="Y205" s="4">
        <v>60260</v>
      </c>
      <c r="Z205" s="4">
        <v>46040</v>
      </c>
      <c r="AA205" s="4">
        <v>31860</v>
      </c>
      <c r="AD205" t="s">
        <v>136</v>
      </c>
    </row>
    <row r="206" spans="1:30" ht="12.75">
      <c r="A206" t="str">
        <f t="shared" si="21"/>
        <v>= 75 &lt; 90 HP</v>
      </c>
      <c r="C206">
        <f t="shared" si="29"/>
        <v>0</v>
      </c>
      <c r="D206">
        <f t="shared" si="29"/>
        <v>0</v>
      </c>
      <c r="E206">
        <f t="shared" si="29"/>
        <v>0</v>
      </c>
      <c r="F206">
        <f t="shared" si="29"/>
        <v>0</v>
      </c>
      <c r="G206">
        <f t="shared" si="29"/>
        <v>0</v>
      </c>
      <c r="H206">
        <f t="shared" si="29"/>
        <v>0</v>
      </c>
      <c r="I206">
        <f t="shared" si="29"/>
        <v>0</v>
      </c>
      <c r="J206">
        <f t="shared" si="29"/>
        <v>0</v>
      </c>
      <c r="K206">
        <f t="shared" si="29"/>
        <v>0</v>
      </c>
      <c r="L206" s="325">
        <f t="shared" si="29"/>
        <v>0</v>
      </c>
      <c r="M206" s="325">
        <f>+AA206*AO206</f>
        <v>0</v>
      </c>
      <c r="N206" s="325"/>
      <c r="P206" t="str">
        <f>+ANEXO!A202</f>
        <v>= 75 &lt; 90 HP</v>
      </c>
      <c r="R206" s="4">
        <v>168830</v>
      </c>
      <c r="S206" s="4">
        <v>153750</v>
      </c>
      <c r="T206" s="4">
        <v>138860</v>
      </c>
      <c r="U206" s="4">
        <v>123810</v>
      </c>
      <c r="V206" s="4">
        <v>108740</v>
      </c>
      <c r="W206" s="4">
        <v>93850</v>
      </c>
      <c r="X206" s="4">
        <v>78780</v>
      </c>
      <c r="Y206" s="4">
        <v>63720</v>
      </c>
      <c r="Z206" s="4">
        <v>48820</v>
      </c>
      <c r="AA206" s="4">
        <v>33750</v>
      </c>
      <c r="AD206" t="s">
        <v>131</v>
      </c>
    </row>
    <row r="207" spans="1:30" ht="12.75">
      <c r="A207" t="str">
        <f t="shared" si="21"/>
        <v>= 90 &lt; 110 HP</v>
      </c>
      <c r="C207">
        <f t="shared" si="29"/>
        <v>0</v>
      </c>
      <c r="D207">
        <f t="shared" si="29"/>
        <v>0</v>
      </c>
      <c r="E207">
        <f t="shared" si="29"/>
        <v>0</v>
      </c>
      <c r="F207">
        <f t="shared" si="29"/>
        <v>0</v>
      </c>
      <c r="G207">
        <f t="shared" si="29"/>
        <v>0</v>
      </c>
      <c r="H207">
        <f t="shared" si="29"/>
        <v>0</v>
      </c>
      <c r="I207">
        <f t="shared" si="29"/>
        <v>0</v>
      </c>
      <c r="J207">
        <f t="shared" si="29"/>
        <v>0</v>
      </c>
      <c r="K207">
        <f t="shared" si="29"/>
        <v>0</v>
      </c>
      <c r="L207" s="325">
        <f t="shared" si="29"/>
        <v>0</v>
      </c>
      <c r="M207" s="325">
        <f>+AA207*AO207</f>
        <v>0</v>
      </c>
      <c r="N207" s="325"/>
      <c r="P207" t="str">
        <f>+ANEXO!A203</f>
        <v>= 90 &lt; 110 HP</v>
      </c>
      <c r="R207" s="4">
        <v>180270</v>
      </c>
      <c r="S207" s="4">
        <v>164160</v>
      </c>
      <c r="T207" s="4">
        <v>148230</v>
      </c>
      <c r="U207" s="4">
        <v>132130</v>
      </c>
      <c r="V207" s="4">
        <v>116180</v>
      </c>
      <c r="W207" s="4">
        <v>100090</v>
      </c>
      <c r="X207" s="4">
        <v>84170</v>
      </c>
      <c r="Y207" s="4">
        <v>68060</v>
      </c>
      <c r="Z207" s="4">
        <v>52120</v>
      </c>
      <c r="AA207" s="4">
        <v>36030</v>
      </c>
      <c r="AD207" t="s">
        <v>137</v>
      </c>
    </row>
    <row r="208" spans="1:35" ht="12.75">
      <c r="A208" t="str">
        <f t="shared" si="21"/>
        <v>= &gt; 110 HP</v>
      </c>
      <c r="C208">
        <f t="shared" si="29"/>
        <v>0</v>
      </c>
      <c r="D208">
        <f t="shared" si="29"/>
        <v>0</v>
      </c>
      <c r="E208">
        <f t="shared" si="29"/>
        <v>0</v>
      </c>
      <c r="F208">
        <f t="shared" si="29"/>
        <v>0</v>
      </c>
      <c r="G208">
        <f t="shared" si="29"/>
        <v>127800</v>
      </c>
      <c r="H208">
        <f t="shared" si="29"/>
        <v>0</v>
      </c>
      <c r="I208">
        <f t="shared" si="29"/>
        <v>0</v>
      </c>
      <c r="J208">
        <f t="shared" si="29"/>
        <v>0</v>
      </c>
      <c r="K208">
        <f t="shared" si="29"/>
        <v>0</v>
      </c>
      <c r="L208" s="325">
        <f t="shared" si="29"/>
        <v>0</v>
      </c>
      <c r="M208" s="325">
        <f>+AA208*AO208</f>
        <v>0</v>
      </c>
      <c r="N208" s="325"/>
      <c r="P208" t="str">
        <f>+ANEXO!A204</f>
        <v>= &gt; 110 HP</v>
      </c>
      <c r="R208" s="4">
        <v>198270</v>
      </c>
      <c r="S208" s="4">
        <v>180610</v>
      </c>
      <c r="T208" s="4">
        <v>162930</v>
      </c>
      <c r="U208" s="4">
        <v>145280</v>
      </c>
      <c r="V208" s="4">
        <v>127800</v>
      </c>
      <c r="W208" s="4">
        <v>110130</v>
      </c>
      <c r="X208" s="4">
        <v>92470</v>
      </c>
      <c r="Y208" s="4">
        <v>74820</v>
      </c>
      <c r="Z208" s="4">
        <v>57310</v>
      </c>
      <c r="AA208" s="4">
        <v>39650</v>
      </c>
      <c r="AD208" t="s">
        <v>138</v>
      </c>
      <c r="AI208">
        <v>1</v>
      </c>
    </row>
    <row r="209" spans="1:30" ht="12.75">
      <c r="A209" t="str">
        <f t="shared" si="21"/>
        <v> </v>
      </c>
      <c r="P209" t="str">
        <f>+ANEXO!A205</f>
        <v> </v>
      </c>
      <c r="AD209" t="s">
        <v>122</v>
      </c>
    </row>
    <row r="210" spans="1:16" ht="12.75">
      <c r="A210">
        <f t="shared" si="21"/>
        <v>0</v>
      </c>
      <c r="P210">
        <f>+ANEXO!A206</f>
        <v>0</v>
      </c>
    </row>
    <row r="211" spans="1:16" ht="12.75">
      <c r="A211" t="e">
        <f aca="true" t="shared" si="30" ref="A211:A274">+P211</f>
        <v>#REF!</v>
      </c>
      <c r="P211" t="e">
        <f>+ANEXO!#REF!</f>
        <v>#REF!</v>
      </c>
    </row>
    <row r="212" spans="1:16" ht="12.75">
      <c r="A212" t="e">
        <f t="shared" si="30"/>
        <v>#REF!</v>
      </c>
      <c r="P212" t="e">
        <f>+ANEXO!#REF!</f>
        <v>#REF!</v>
      </c>
    </row>
    <row r="213" spans="1:27" ht="12.75">
      <c r="A213" t="e">
        <f t="shared" si="30"/>
        <v>#REF!</v>
      </c>
      <c r="P213" t="e">
        <f>+ANEXO!#REF!</f>
        <v>#REF!</v>
      </c>
      <c r="R213" t="e">
        <f>+ANEXO!#REF!</f>
        <v>#REF!</v>
      </c>
      <c r="S213" t="e">
        <f>+ANEXO!#REF!</f>
        <v>#REF!</v>
      </c>
      <c r="T213" t="e">
        <f>+ANEXO!#REF!</f>
        <v>#REF!</v>
      </c>
      <c r="U213" t="e">
        <f>+ANEXO!#REF!</f>
        <v>#REF!</v>
      </c>
      <c r="V213" t="e">
        <f>+ANEXO!#REF!</f>
        <v>#REF!</v>
      </c>
      <c r="W213" t="e">
        <f>+ANEXO!#REF!</f>
        <v>#REF!</v>
      </c>
      <c r="X213" t="e">
        <f>+ANEXO!#REF!</f>
        <v>#REF!</v>
      </c>
      <c r="Y213" t="e">
        <f>+ANEXO!#REF!</f>
        <v>#REF!</v>
      </c>
      <c r="Z213" t="e">
        <f>+ANEXO!#REF!</f>
        <v>#REF!</v>
      </c>
      <c r="AA213" t="e">
        <f>+ANEXO!#REF!</f>
        <v>#REF!</v>
      </c>
    </row>
    <row r="214" spans="1:16" ht="12.75">
      <c r="A214" t="e">
        <f t="shared" si="30"/>
        <v>#REF!</v>
      </c>
      <c r="P214" t="e">
        <f>+ANEXO!#REF!</f>
        <v>#REF!</v>
      </c>
    </row>
    <row r="215" spans="1:16" ht="12.75">
      <c r="A215" t="e">
        <f t="shared" si="30"/>
        <v>#REF!</v>
      </c>
      <c r="P215" t="e">
        <f>+ANEXO!#REF!</f>
        <v>#REF!</v>
      </c>
    </row>
    <row r="216" spans="1:30" ht="12.75">
      <c r="A216" t="str">
        <f t="shared" si="30"/>
        <v>= 30.7 &lt; 36.1 (PIES)</v>
      </c>
      <c r="P216" t="str">
        <f>+ANEXO!A207</f>
        <v>= 30.7 &lt; 36.1 (PIES)</v>
      </c>
      <c r="AD216" t="s">
        <v>140</v>
      </c>
    </row>
    <row r="217" spans="1:30" ht="12.75">
      <c r="A217" t="str">
        <f t="shared" si="30"/>
        <v>( 9.4 a 11.0 m.)</v>
      </c>
      <c r="P217" t="str">
        <f>+ANEXO!A208</f>
        <v>( 9.4 a 11.0 m.)</v>
      </c>
      <c r="AD217" t="s">
        <v>141</v>
      </c>
    </row>
    <row r="218" spans="1:16" ht="12.75">
      <c r="A218">
        <f t="shared" si="30"/>
        <v>0</v>
      </c>
      <c r="P218">
        <f>+ANEXO!A209</f>
        <v>0</v>
      </c>
    </row>
    <row r="219" spans="1:30" ht="12.75">
      <c r="A219" t="str">
        <f t="shared" si="30"/>
        <v>CUBIERTA INTERIOR</v>
      </c>
      <c r="P219" t="str">
        <f>+ANEXO!A210</f>
        <v>CUBIERTA INTERIOR</v>
      </c>
      <c r="AD219" t="s">
        <v>128</v>
      </c>
    </row>
    <row r="220" spans="1:41" ht="12.75">
      <c r="A220" t="str">
        <f t="shared" si="30"/>
        <v>&lt; 110 HP</v>
      </c>
      <c r="C220">
        <f aca="true" t="shared" si="31" ref="C220:L223">+R220*AE220</f>
        <v>0</v>
      </c>
      <c r="D220">
        <f t="shared" si="31"/>
        <v>0</v>
      </c>
      <c r="E220">
        <f t="shared" si="31"/>
        <v>0</v>
      </c>
      <c r="F220">
        <f t="shared" si="31"/>
        <v>0</v>
      </c>
      <c r="G220">
        <f t="shared" si="31"/>
        <v>0</v>
      </c>
      <c r="H220">
        <f t="shared" si="31"/>
        <v>0</v>
      </c>
      <c r="I220">
        <f t="shared" si="31"/>
        <v>0</v>
      </c>
      <c r="J220">
        <f t="shared" si="31"/>
        <v>0</v>
      </c>
      <c r="K220">
        <f t="shared" si="31"/>
        <v>0</v>
      </c>
      <c r="L220" s="325">
        <f t="shared" si="31"/>
        <v>0</v>
      </c>
      <c r="M220" s="325">
        <f>+AA220*AO220</f>
        <v>147480</v>
      </c>
      <c r="N220" s="325"/>
      <c r="P220" t="str">
        <f>+ANEXO!A211</f>
        <v>&lt; 110 HP</v>
      </c>
      <c r="R220" s="4">
        <v>184410</v>
      </c>
      <c r="S220" s="4">
        <v>168140</v>
      </c>
      <c r="T220" s="4">
        <v>151680</v>
      </c>
      <c r="U220" s="4">
        <v>135220</v>
      </c>
      <c r="V220" s="4">
        <v>118950</v>
      </c>
      <c r="W220" s="4">
        <v>102530</v>
      </c>
      <c r="X220" s="4">
        <v>86040</v>
      </c>
      <c r="Y220" s="4">
        <v>69600</v>
      </c>
      <c r="Z220" s="4">
        <v>53330</v>
      </c>
      <c r="AA220" s="4">
        <v>36870</v>
      </c>
      <c r="AD220" t="s">
        <v>142</v>
      </c>
      <c r="AO220">
        <v>4</v>
      </c>
    </row>
    <row r="221" spans="1:30" ht="12.75">
      <c r="A221" t="str">
        <f t="shared" si="30"/>
        <v>= 110 &lt; 150 HP</v>
      </c>
      <c r="C221">
        <f t="shared" si="31"/>
        <v>0</v>
      </c>
      <c r="D221">
        <f t="shared" si="31"/>
        <v>0</v>
      </c>
      <c r="E221">
        <f t="shared" si="31"/>
        <v>0</v>
      </c>
      <c r="F221">
        <f t="shared" si="31"/>
        <v>0</v>
      </c>
      <c r="G221">
        <f t="shared" si="31"/>
        <v>0</v>
      </c>
      <c r="H221">
        <f t="shared" si="31"/>
        <v>0</v>
      </c>
      <c r="I221">
        <f t="shared" si="31"/>
        <v>0</v>
      </c>
      <c r="J221">
        <f t="shared" si="31"/>
        <v>0</v>
      </c>
      <c r="K221">
        <f t="shared" si="31"/>
        <v>0</v>
      </c>
      <c r="L221" s="325">
        <f t="shared" si="31"/>
        <v>0</v>
      </c>
      <c r="M221" s="325">
        <f>+AA221*AO221</f>
        <v>0</v>
      </c>
      <c r="N221" s="325"/>
      <c r="P221" t="str">
        <f>+ANEXO!A212</f>
        <v>= 110 &lt; 150 HP</v>
      </c>
      <c r="R221" s="4">
        <v>202420</v>
      </c>
      <c r="S221" s="4">
        <v>184590</v>
      </c>
      <c r="T221" s="4">
        <v>166570</v>
      </c>
      <c r="U221" s="4">
        <v>148580</v>
      </c>
      <c r="V221" s="4">
        <v>130560</v>
      </c>
      <c r="W221" s="4">
        <v>112560</v>
      </c>
      <c r="X221" s="4">
        <v>94540</v>
      </c>
      <c r="Y221" s="4">
        <v>76530</v>
      </c>
      <c r="Z221" s="4">
        <v>58540</v>
      </c>
      <c r="AA221" s="4">
        <v>40510</v>
      </c>
      <c r="AD221" t="s">
        <v>143</v>
      </c>
    </row>
    <row r="222" spans="1:43" ht="12.75">
      <c r="A222" t="str">
        <f t="shared" si="30"/>
        <v>= 150 &lt; 200 HP</v>
      </c>
      <c r="C222">
        <f t="shared" si="31"/>
        <v>0</v>
      </c>
      <c r="D222">
        <f t="shared" si="31"/>
        <v>0</v>
      </c>
      <c r="E222">
        <f t="shared" si="31"/>
        <v>0</v>
      </c>
      <c r="F222">
        <f t="shared" si="31"/>
        <v>0</v>
      </c>
      <c r="G222">
        <f t="shared" si="31"/>
        <v>0</v>
      </c>
      <c r="H222">
        <f t="shared" si="31"/>
        <v>0</v>
      </c>
      <c r="I222">
        <f t="shared" si="31"/>
        <v>0</v>
      </c>
      <c r="J222">
        <f t="shared" si="31"/>
        <v>0</v>
      </c>
      <c r="K222">
        <f t="shared" si="31"/>
        <v>0</v>
      </c>
      <c r="L222" s="325">
        <f t="shared" si="31"/>
        <v>0</v>
      </c>
      <c r="M222" s="325">
        <f>+AA222*AO222</f>
        <v>0</v>
      </c>
      <c r="N222" s="325"/>
      <c r="P222" t="str">
        <f>+ANEXO!A213</f>
        <v>= 150 &lt; 200 HP</v>
      </c>
      <c r="R222" s="4">
        <v>217650</v>
      </c>
      <c r="S222" s="4">
        <v>198270</v>
      </c>
      <c r="T222" s="4">
        <v>179050</v>
      </c>
      <c r="U222" s="4">
        <v>159670</v>
      </c>
      <c r="V222" s="4">
        <v>140260</v>
      </c>
      <c r="W222" s="4">
        <v>120860</v>
      </c>
      <c r="X222" s="4">
        <v>101660</v>
      </c>
      <c r="Y222" s="4">
        <v>82240</v>
      </c>
      <c r="Z222" s="4">
        <v>62860</v>
      </c>
      <c r="AA222" s="4">
        <v>43470</v>
      </c>
      <c r="AD222" t="s">
        <v>144</v>
      </c>
      <c r="AQ222">
        <v>0</v>
      </c>
    </row>
    <row r="223" spans="1:30" ht="12.75">
      <c r="A223" t="str">
        <f t="shared" si="30"/>
        <v>= &gt; 200 HP</v>
      </c>
      <c r="C223">
        <f t="shared" si="31"/>
        <v>0</v>
      </c>
      <c r="D223">
        <f t="shared" si="31"/>
        <v>0</v>
      </c>
      <c r="E223">
        <f t="shared" si="31"/>
        <v>0</v>
      </c>
      <c r="F223">
        <f t="shared" si="31"/>
        <v>0</v>
      </c>
      <c r="G223">
        <f t="shared" si="31"/>
        <v>0</v>
      </c>
      <c r="H223">
        <f t="shared" si="31"/>
        <v>0</v>
      </c>
      <c r="I223">
        <f t="shared" si="31"/>
        <v>0</v>
      </c>
      <c r="J223">
        <f t="shared" si="31"/>
        <v>0</v>
      </c>
      <c r="K223">
        <f t="shared" si="31"/>
        <v>0</v>
      </c>
      <c r="L223" s="325">
        <f t="shared" si="31"/>
        <v>0</v>
      </c>
      <c r="M223" s="325">
        <f>+AA223*AO223</f>
        <v>0</v>
      </c>
      <c r="N223" s="325"/>
      <c r="P223" t="str">
        <f>+ANEXO!A214</f>
        <v>= &gt; 200 HP</v>
      </c>
      <c r="R223" s="4">
        <v>252830</v>
      </c>
      <c r="S223" s="4">
        <v>230300</v>
      </c>
      <c r="T223" s="4">
        <v>207790</v>
      </c>
      <c r="U223" s="4">
        <v>185290</v>
      </c>
      <c r="V223" s="4">
        <v>162930</v>
      </c>
      <c r="W223" s="4">
        <v>140430</v>
      </c>
      <c r="X223" s="4">
        <v>117930</v>
      </c>
      <c r="Y223" s="4">
        <v>95420</v>
      </c>
      <c r="Z223" s="4">
        <v>73070</v>
      </c>
      <c r="AA223" s="4">
        <v>50580</v>
      </c>
      <c r="AD223" t="s">
        <v>145</v>
      </c>
    </row>
    <row r="224" spans="1:30" ht="12.75">
      <c r="A224" t="str">
        <f t="shared" si="30"/>
        <v>CUBIERTA INTERIOR Y EXTERIOR</v>
      </c>
      <c r="P224" t="str">
        <f>+ANEXO!A215</f>
        <v>CUBIERTA INTERIOR Y EXTERIOR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D224" t="s">
        <v>139</v>
      </c>
    </row>
    <row r="225" spans="1:30" ht="12.75">
      <c r="A225" t="str">
        <f t="shared" si="30"/>
        <v>&lt; 110 HP</v>
      </c>
      <c r="C225">
        <f aca="true" t="shared" si="32" ref="C225:L228">+R225*AE225</f>
        <v>0</v>
      </c>
      <c r="D225">
        <f t="shared" si="32"/>
        <v>0</v>
      </c>
      <c r="E225">
        <f t="shared" si="32"/>
        <v>0</v>
      </c>
      <c r="F225">
        <f t="shared" si="32"/>
        <v>0</v>
      </c>
      <c r="G225">
        <f t="shared" si="32"/>
        <v>0</v>
      </c>
      <c r="H225">
        <f t="shared" si="32"/>
        <v>0</v>
      </c>
      <c r="I225">
        <f t="shared" si="32"/>
        <v>0</v>
      </c>
      <c r="J225">
        <f t="shared" si="32"/>
        <v>0</v>
      </c>
      <c r="K225">
        <f t="shared" si="32"/>
        <v>0</v>
      </c>
      <c r="L225" s="325">
        <f t="shared" si="32"/>
        <v>0</v>
      </c>
      <c r="M225" s="325">
        <f>+AA225*AO225</f>
        <v>0</v>
      </c>
      <c r="N225" s="325"/>
      <c r="P225" t="str">
        <f>+ANEXO!A216</f>
        <v>&lt; 110 HP</v>
      </c>
      <c r="R225" s="4">
        <v>215050</v>
      </c>
      <c r="S225" s="4">
        <v>196020</v>
      </c>
      <c r="T225" s="4">
        <v>176780</v>
      </c>
      <c r="U225" s="4">
        <v>157760</v>
      </c>
      <c r="V225" s="4">
        <v>138700</v>
      </c>
      <c r="W225" s="4">
        <v>119490</v>
      </c>
      <c r="X225" s="4">
        <v>100430</v>
      </c>
      <c r="Y225" s="4">
        <v>81220</v>
      </c>
      <c r="Z225" s="4">
        <v>62160</v>
      </c>
      <c r="AA225" s="4">
        <v>42960</v>
      </c>
      <c r="AD225" t="s">
        <v>142</v>
      </c>
    </row>
    <row r="226" spans="1:33" ht="12.75">
      <c r="A226" t="str">
        <f t="shared" si="30"/>
        <v>= 110 &lt; 150 HP</v>
      </c>
      <c r="C226">
        <f t="shared" si="32"/>
        <v>0</v>
      </c>
      <c r="D226">
        <f t="shared" si="32"/>
        <v>212460</v>
      </c>
      <c r="E226">
        <f t="shared" si="32"/>
        <v>191690</v>
      </c>
      <c r="F226">
        <f t="shared" si="32"/>
        <v>0</v>
      </c>
      <c r="G226">
        <f t="shared" si="32"/>
        <v>0</v>
      </c>
      <c r="H226">
        <f t="shared" si="32"/>
        <v>0</v>
      </c>
      <c r="I226">
        <f t="shared" si="32"/>
        <v>0</v>
      </c>
      <c r="J226">
        <f t="shared" si="32"/>
        <v>0</v>
      </c>
      <c r="K226">
        <f t="shared" si="32"/>
        <v>0</v>
      </c>
      <c r="L226" s="325">
        <f t="shared" si="32"/>
        <v>0</v>
      </c>
      <c r="M226" s="325">
        <f>+AA226*AO226</f>
        <v>0</v>
      </c>
      <c r="N226" s="325"/>
      <c r="P226" t="str">
        <f>+ANEXO!A217</f>
        <v>= 110 &lt; 150 HP</v>
      </c>
      <c r="R226" s="4">
        <v>233070</v>
      </c>
      <c r="S226" s="4">
        <v>212460</v>
      </c>
      <c r="T226" s="4">
        <v>191690</v>
      </c>
      <c r="U226" s="4">
        <v>170920</v>
      </c>
      <c r="V226" s="4">
        <v>150310</v>
      </c>
      <c r="W226" s="4">
        <v>129510</v>
      </c>
      <c r="X226" s="4">
        <v>108740</v>
      </c>
      <c r="Y226" s="4">
        <v>88130</v>
      </c>
      <c r="Z226" s="4">
        <v>67360</v>
      </c>
      <c r="AA226" s="4">
        <v>46590</v>
      </c>
      <c r="AD226" t="s">
        <v>143</v>
      </c>
      <c r="AF226">
        <v>1</v>
      </c>
      <c r="AG226">
        <v>1</v>
      </c>
    </row>
    <row r="227" spans="1:30" ht="12.75">
      <c r="A227" t="str">
        <f t="shared" si="30"/>
        <v>= 150 &lt; 200 HP</v>
      </c>
      <c r="C227">
        <f t="shared" si="32"/>
        <v>0</v>
      </c>
      <c r="D227">
        <f t="shared" si="32"/>
        <v>0</v>
      </c>
      <c r="E227">
        <f t="shared" si="32"/>
        <v>0</v>
      </c>
      <c r="F227">
        <f t="shared" si="32"/>
        <v>0</v>
      </c>
      <c r="G227">
        <f t="shared" si="32"/>
        <v>0</v>
      </c>
      <c r="H227">
        <f t="shared" si="32"/>
        <v>0</v>
      </c>
      <c r="I227">
        <f t="shared" si="32"/>
        <v>0</v>
      </c>
      <c r="J227">
        <f t="shared" si="32"/>
        <v>0</v>
      </c>
      <c r="K227">
        <f t="shared" si="32"/>
        <v>0</v>
      </c>
      <c r="L227" s="325">
        <f t="shared" si="32"/>
        <v>0</v>
      </c>
      <c r="M227" s="325">
        <f>+AA227*AO227</f>
        <v>0</v>
      </c>
      <c r="N227" s="325"/>
      <c r="P227" t="str">
        <f>+ANEXO!A218</f>
        <v>= 150 &lt; 200 HP</v>
      </c>
      <c r="R227" s="4">
        <v>248320</v>
      </c>
      <c r="S227" s="4">
        <v>226150</v>
      </c>
      <c r="T227" s="4">
        <v>204130</v>
      </c>
      <c r="U227" s="4">
        <v>181980</v>
      </c>
      <c r="V227" s="4">
        <v>160000</v>
      </c>
      <c r="W227" s="4">
        <v>138000</v>
      </c>
      <c r="X227" s="4">
        <v>115840</v>
      </c>
      <c r="Y227" s="4">
        <v>93850</v>
      </c>
      <c r="Z227" s="4">
        <v>71710</v>
      </c>
      <c r="AA227" s="4">
        <v>49680</v>
      </c>
      <c r="AD227" t="s">
        <v>144</v>
      </c>
    </row>
    <row r="228" spans="1:38" ht="12.75">
      <c r="A228" t="str">
        <f t="shared" si="30"/>
        <v>= &gt; 200 HP</v>
      </c>
      <c r="C228">
        <f t="shared" si="32"/>
        <v>0</v>
      </c>
      <c r="D228">
        <f t="shared" si="32"/>
        <v>0</v>
      </c>
      <c r="E228">
        <f t="shared" si="32"/>
        <v>0</v>
      </c>
      <c r="F228">
        <f t="shared" si="32"/>
        <v>0</v>
      </c>
      <c r="G228">
        <f t="shared" si="32"/>
        <v>0</v>
      </c>
      <c r="H228">
        <f t="shared" si="32"/>
        <v>0</v>
      </c>
      <c r="I228">
        <f t="shared" si="32"/>
        <v>132300</v>
      </c>
      <c r="J228">
        <f t="shared" si="32"/>
        <v>107010</v>
      </c>
      <c r="K228">
        <f t="shared" si="32"/>
        <v>0</v>
      </c>
      <c r="L228" s="325">
        <f t="shared" si="32"/>
        <v>0</v>
      </c>
      <c r="M228" s="325">
        <f>+AA228*AO228</f>
        <v>0</v>
      </c>
      <c r="N228" s="325"/>
      <c r="P228" t="str">
        <f>+ANEXO!A219</f>
        <v>= &gt; 200 HP</v>
      </c>
      <c r="R228" s="4">
        <v>283320</v>
      </c>
      <c r="S228" s="4">
        <v>258180</v>
      </c>
      <c r="T228" s="4">
        <v>232900</v>
      </c>
      <c r="U228" s="4">
        <v>207790</v>
      </c>
      <c r="V228" s="4">
        <v>182680</v>
      </c>
      <c r="W228" s="4">
        <v>157390</v>
      </c>
      <c r="X228" s="4">
        <v>132300</v>
      </c>
      <c r="Y228" s="4">
        <v>107010</v>
      </c>
      <c r="Z228" s="4">
        <v>81900</v>
      </c>
      <c r="AA228" s="4">
        <v>56630</v>
      </c>
      <c r="AD228" t="s">
        <v>145</v>
      </c>
      <c r="AK228">
        <v>1</v>
      </c>
      <c r="AL228">
        <v>1</v>
      </c>
    </row>
    <row r="229" spans="1:16" ht="12.75">
      <c r="A229">
        <f t="shared" si="30"/>
        <v>0</v>
      </c>
      <c r="P229">
        <f>+ANEXO!A220</f>
        <v>0</v>
      </c>
    </row>
    <row r="230" spans="1:16" ht="12.75">
      <c r="A230">
        <f t="shared" si="30"/>
        <v>0</v>
      </c>
      <c r="P230">
        <f>+ANEXO!A221</f>
        <v>0</v>
      </c>
    </row>
    <row r="231" spans="1:30" ht="12.75">
      <c r="A231" t="str">
        <f t="shared" si="30"/>
        <v>= 36.1 &lt; 43.1 (PIES)</v>
      </c>
      <c r="P231" t="str">
        <f>+ANEXO!A222</f>
        <v>= 36.1 &lt; 43.1 (PIES)</v>
      </c>
      <c r="AD231" t="s">
        <v>146</v>
      </c>
    </row>
    <row r="232" spans="1:30" ht="12.75">
      <c r="A232" t="str">
        <f t="shared" si="30"/>
        <v>( 11.0 a 13.1 m.)</v>
      </c>
      <c r="P232" t="str">
        <f>+ANEXO!A223</f>
        <v>( 11.0 a 13.1 m.)</v>
      </c>
      <c r="AD232" t="s">
        <v>147</v>
      </c>
    </row>
    <row r="233" spans="1:16" ht="12.75">
      <c r="A233">
        <f t="shared" si="30"/>
        <v>0</v>
      </c>
      <c r="P233">
        <f>+ANEXO!A224</f>
        <v>0</v>
      </c>
    </row>
    <row r="234" spans="1:30" ht="12.75">
      <c r="A234" t="str">
        <f t="shared" si="30"/>
        <v>CUBIERTA INTERIOR Y EXTERIOR</v>
      </c>
      <c r="P234" t="str">
        <f>+ANEXO!A225</f>
        <v>CUBIERTA INTERIOR Y EXTERIOR</v>
      </c>
      <c r="AD234" t="s">
        <v>139</v>
      </c>
    </row>
    <row r="235" spans="1:41" ht="12.75">
      <c r="A235" t="str">
        <f t="shared" si="30"/>
        <v>&lt; 110 HP</v>
      </c>
      <c r="C235">
        <f aca="true" t="shared" si="33" ref="C235:L238">+R235*AE235</f>
        <v>0</v>
      </c>
      <c r="D235">
        <f t="shared" si="33"/>
        <v>0</v>
      </c>
      <c r="E235">
        <f t="shared" si="33"/>
        <v>0</v>
      </c>
      <c r="F235">
        <f t="shared" si="33"/>
        <v>0</v>
      </c>
      <c r="G235">
        <f t="shared" si="33"/>
        <v>0</v>
      </c>
      <c r="H235">
        <f t="shared" si="33"/>
        <v>0</v>
      </c>
      <c r="I235">
        <f t="shared" si="33"/>
        <v>0</v>
      </c>
      <c r="J235">
        <f t="shared" si="33"/>
        <v>0</v>
      </c>
      <c r="K235">
        <f t="shared" si="33"/>
        <v>0</v>
      </c>
      <c r="L235" s="325">
        <f t="shared" si="33"/>
        <v>0</v>
      </c>
      <c r="M235" s="325">
        <f>+AA235*AO235</f>
        <v>1159430</v>
      </c>
      <c r="N235" s="325"/>
      <c r="P235" t="str">
        <f>+ANEXO!A226</f>
        <v>&lt; 110 HP</v>
      </c>
      <c r="R235" s="4">
        <v>251940</v>
      </c>
      <c r="S235" s="4">
        <v>229430</v>
      </c>
      <c r="T235" s="4">
        <v>207100</v>
      </c>
      <c r="U235" s="4">
        <v>184770</v>
      </c>
      <c r="V235" s="4">
        <v>162270</v>
      </c>
      <c r="W235" s="4">
        <v>139920</v>
      </c>
      <c r="X235" s="4">
        <v>117580</v>
      </c>
      <c r="Y235" s="4">
        <v>95240</v>
      </c>
      <c r="Z235" s="4">
        <v>72730</v>
      </c>
      <c r="AA235" s="4">
        <v>50410</v>
      </c>
      <c r="AD235" t="s">
        <v>142</v>
      </c>
      <c r="AO235">
        <v>23</v>
      </c>
    </row>
    <row r="236" spans="1:30" ht="12.75">
      <c r="A236" t="str">
        <f t="shared" si="30"/>
        <v>= 110 &lt; 150 HP</v>
      </c>
      <c r="C236">
        <f t="shared" si="33"/>
        <v>0</v>
      </c>
      <c r="D236">
        <f t="shared" si="33"/>
        <v>0</v>
      </c>
      <c r="E236">
        <f t="shared" si="33"/>
        <v>0</v>
      </c>
      <c r="F236">
        <f t="shared" si="33"/>
        <v>0</v>
      </c>
      <c r="G236">
        <f t="shared" si="33"/>
        <v>0</v>
      </c>
      <c r="H236">
        <f t="shared" si="33"/>
        <v>0</v>
      </c>
      <c r="I236">
        <f t="shared" si="33"/>
        <v>0</v>
      </c>
      <c r="J236">
        <f t="shared" si="33"/>
        <v>0</v>
      </c>
      <c r="K236">
        <f t="shared" si="33"/>
        <v>0</v>
      </c>
      <c r="L236" s="325">
        <f t="shared" si="33"/>
        <v>0</v>
      </c>
      <c r="M236" s="325">
        <f>+AA236*AO236</f>
        <v>0</v>
      </c>
      <c r="N236" s="325"/>
      <c r="P236" t="str">
        <f>+ANEXO!A227</f>
        <v>= 110 &lt; 150 HP</v>
      </c>
      <c r="R236" s="4">
        <v>269950</v>
      </c>
      <c r="S236" s="4">
        <v>245880</v>
      </c>
      <c r="T236" s="4">
        <v>221980</v>
      </c>
      <c r="U236" s="4">
        <v>197920</v>
      </c>
      <c r="V236" s="4">
        <v>173840</v>
      </c>
      <c r="W236" s="4">
        <v>149960</v>
      </c>
      <c r="X236" s="4">
        <v>125890</v>
      </c>
      <c r="Y236" s="4">
        <v>102010</v>
      </c>
      <c r="Z236" s="4">
        <v>77930</v>
      </c>
      <c r="AA236" s="4">
        <v>54030</v>
      </c>
      <c r="AD236" t="s">
        <v>143</v>
      </c>
    </row>
    <row r="237" spans="1:43" ht="12.75">
      <c r="A237" t="str">
        <f t="shared" si="30"/>
        <v>= 150 &lt; 200 HP</v>
      </c>
      <c r="C237">
        <f t="shared" si="33"/>
        <v>0</v>
      </c>
      <c r="D237">
        <f t="shared" si="33"/>
        <v>0</v>
      </c>
      <c r="E237">
        <f t="shared" si="33"/>
        <v>0</v>
      </c>
      <c r="F237">
        <f t="shared" si="33"/>
        <v>0</v>
      </c>
      <c r="G237">
        <f t="shared" si="33"/>
        <v>0</v>
      </c>
      <c r="H237">
        <f t="shared" si="33"/>
        <v>0</v>
      </c>
      <c r="I237">
        <f t="shared" si="33"/>
        <v>0</v>
      </c>
      <c r="J237">
        <f t="shared" si="33"/>
        <v>0</v>
      </c>
      <c r="K237">
        <f t="shared" si="33"/>
        <v>0</v>
      </c>
      <c r="L237" s="325">
        <f t="shared" si="33"/>
        <v>0</v>
      </c>
      <c r="M237" s="325">
        <f>+AA237*AO237</f>
        <v>0</v>
      </c>
      <c r="N237" s="325"/>
      <c r="P237" t="str">
        <f>+ANEXO!A228</f>
        <v>= 150 &lt; 200 HP</v>
      </c>
      <c r="R237" s="4">
        <v>285020</v>
      </c>
      <c r="S237" s="4">
        <v>259780</v>
      </c>
      <c r="T237" s="4">
        <v>234450</v>
      </c>
      <c r="U237" s="4">
        <v>209020</v>
      </c>
      <c r="V237" s="4">
        <v>183710</v>
      </c>
      <c r="W237" s="4">
        <v>158420</v>
      </c>
      <c r="X237" s="4">
        <v>133000</v>
      </c>
      <c r="Y237" s="4">
        <v>107710</v>
      </c>
      <c r="Z237" s="4">
        <v>82410</v>
      </c>
      <c r="AA237" s="4">
        <v>56970</v>
      </c>
      <c r="AD237" t="s">
        <v>144</v>
      </c>
      <c r="AQ237">
        <v>0</v>
      </c>
    </row>
    <row r="238" spans="1:37" ht="12.75">
      <c r="A238" t="str">
        <f t="shared" si="30"/>
        <v>= &gt; 200 HP</v>
      </c>
      <c r="C238">
        <f t="shared" si="33"/>
        <v>0</v>
      </c>
      <c r="D238">
        <f t="shared" si="33"/>
        <v>0</v>
      </c>
      <c r="E238">
        <f t="shared" si="33"/>
        <v>0</v>
      </c>
      <c r="F238">
        <f t="shared" si="33"/>
        <v>0</v>
      </c>
      <c r="G238">
        <f t="shared" si="33"/>
        <v>206220</v>
      </c>
      <c r="H238">
        <f t="shared" si="33"/>
        <v>177830</v>
      </c>
      <c r="I238">
        <f t="shared" si="33"/>
        <v>298880</v>
      </c>
      <c r="J238">
        <f t="shared" si="33"/>
        <v>0</v>
      </c>
      <c r="K238">
        <f t="shared" si="33"/>
        <v>0</v>
      </c>
      <c r="L238" s="325">
        <f t="shared" si="33"/>
        <v>0</v>
      </c>
      <c r="M238" s="325">
        <f>+AA238*AO238</f>
        <v>0</v>
      </c>
      <c r="N238" s="325"/>
      <c r="P238" t="str">
        <f>+ANEXO!A229</f>
        <v>= &gt; 200 HP</v>
      </c>
      <c r="R238" s="4">
        <v>320180</v>
      </c>
      <c r="S238" s="4">
        <v>291590</v>
      </c>
      <c r="T238" s="4">
        <v>263200</v>
      </c>
      <c r="U238" s="4">
        <v>234810</v>
      </c>
      <c r="V238" s="4">
        <v>206220</v>
      </c>
      <c r="W238" s="4">
        <v>177830</v>
      </c>
      <c r="X238" s="4">
        <v>149440</v>
      </c>
      <c r="Y238" s="4">
        <v>120860</v>
      </c>
      <c r="Z238" s="4">
        <v>92470</v>
      </c>
      <c r="AA238" s="4">
        <v>64080</v>
      </c>
      <c r="AD238" t="s">
        <v>145</v>
      </c>
      <c r="AI238">
        <v>1</v>
      </c>
      <c r="AJ238">
        <v>1</v>
      </c>
      <c r="AK238">
        <v>2</v>
      </c>
    </row>
    <row r="239" spans="1:16" ht="12.75">
      <c r="A239">
        <f t="shared" si="30"/>
        <v>0</v>
      </c>
      <c r="P239">
        <f>+ANEXO!A230</f>
        <v>0</v>
      </c>
    </row>
    <row r="240" spans="1:16" ht="12.75">
      <c r="A240">
        <f t="shared" si="30"/>
        <v>0</v>
      </c>
      <c r="P240">
        <f>+ANEXO!A231</f>
        <v>0</v>
      </c>
    </row>
    <row r="241" spans="1:30" ht="12.75">
      <c r="A241" t="str">
        <f t="shared" si="30"/>
        <v>= 43.1 &lt; 47.4 (PIES)</v>
      </c>
      <c r="P241" t="str">
        <f>+ANEXO!A238</f>
        <v>= 43.1 &lt; 47.4 (PIES)</v>
      </c>
      <c r="AD241" t="s">
        <v>148</v>
      </c>
    </row>
    <row r="242" spans="1:30" ht="12.75">
      <c r="A242" t="str">
        <f t="shared" si="30"/>
        <v>( 13.1 a 14.4 m.)</v>
      </c>
      <c r="P242" t="str">
        <f>+ANEXO!A239</f>
        <v>( 13.1 a 14.4 m.)</v>
      </c>
      <c r="AD242" t="s">
        <v>149</v>
      </c>
    </row>
    <row r="243" spans="1:16" ht="12.75">
      <c r="A243">
        <f t="shared" si="30"/>
        <v>0</v>
      </c>
      <c r="P243">
        <f>+ANEXO!A240</f>
        <v>0</v>
      </c>
    </row>
    <row r="244" spans="1:30" ht="12.75">
      <c r="A244" t="str">
        <f t="shared" si="30"/>
        <v>CUBIERTA INTERIOR Y EXTERIOR</v>
      </c>
      <c r="P244" t="str">
        <f>+ANEXO!A241</f>
        <v>CUBIERTA INTERIOR Y EXTERIOR</v>
      </c>
      <c r="AD244" t="s">
        <v>139</v>
      </c>
    </row>
    <row r="245" spans="1:41" ht="12.75">
      <c r="A245" t="str">
        <f t="shared" si="30"/>
        <v>&lt; 200 HP</v>
      </c>
      <c r="C245">
        <f aca="true" t="shared" si="34" ref="C245:L248">+R245*AE245</f>
        <v>0</v>
      </c>
      <c r="D245">
        <f t="shared" si="34"/>
        <v>0</v>
      </c>
      <c r="E245">
        <f t="shared" si="34"/>
        <v>967260</v>
      </c>
      <c r="F245">
        <f t="shared" si="34"/>
        <v>0</v>
      </c>
      <c r="G245">
        <f t="shared" si="34"/>
        <v>0</v>
      </c>
      <c r="H245">
        <f t="shared" si="34"/>
        <v>0</v>
      </c>
      <c r="I245">
        <f t="shared" si="34"/>
        <v>0</v>
      </c>
      <c r="J245">
        <f t="shared" si="34"/>
        <v>222170</v>
      </c>
      <c r="K245">
        <f t="shared" si="34"/>
        <v>0</v>
      </c>
      <c r="L245" s="325">
        <f t="shared" si="34"/>
        <v>0</v>
      </c>
      <c r="M245" s="325">
        <f>+AA245*AO245</f>
        <v>823060</v>
      </c>
      <c r="N245" s="325"/>
      <c r="P245" t="str">
        <f>+ANEXO!A242</f>
        <v>&lt; 200 HP</v>
      </c>
      <c r="R245" s="4">
        <v>588210</v>
      </c>
      <c r="S245" s="4">
        <v>535930</v>
      </c>
      <c r="T245" s="4">
        <v>483630</v>
      </c>
      <c r="U245" s="4">
        <v>431350</v>
      </c>
      <c r="V245" s="4">
        <v>379030</v>
      </c>
      <c r="W245" s="4">
        <v>326750</v>
      </c>
      <c r="X245" s="4">
        <v>274460</v>
      </c>
      <c r="Y245" s="4">
        <v>222170</v>
      </c>
      <c r="Z245" s="4">
        <v>169870</v>
      </c>
      <c r="AA245" s="4">
        <v>117580</v>
      </c>
      <c r="AD245" t="s">
        <v>150</v>
      </c>
      <c r="AG245">
        <v>2</v>
      </c>
      <c r="AL245">
        <v>1</v>
      </c>
      <c r="AO245">
        <v>7</v>
      </c>
    </row>
    <row r="246" spans="1:30" ht="12.75">
      <c r="A246" t="str">
        <f t="shared" si="30"/>
        <v>= 200 &lt; 300 HP</v>
      </c>
      <c r="C246">
        <f t="shared" si="34"/>
        <v>0</v>
      </c>
      <c r="D246">
        <f t="shared" si="34"/>
        <v>0</v>
      </c>
      <c r="E246">
        <f t="shared" si="34"/>
        <v>0</v>
      </c>
      <c r="F246">
        <f t="shared" si="34"/>
        <v>0</v>
      </c>
      <c r="G246">
        <f t="shared" si="34"/>
        <v>0</v>
      </c>
      <c r="H246">
        <f t="shared" si="34"/>
        <v>0</v>
      </c>
      <c r="I246">
        <f t="shared" si="34"/>
        <v>0</v>
      </c>
      <c r="J246">
        <f t="shared" si="34"/>
        <v>0</v>
      </c>
      <c r="K246">
        <f t="shared" si="34"/>
        <v>0</v>
      </c>
      <c r="L246" s="325">
        <f t="shared" si="34"/>
        <v>0</v>
      </c>
      <c r="M246" s="325">
        <f>+AA246*AO246</f>
        <v>0</v>
      </c>
      <c r="N246" s="325"/>
      <c r="P246" t="str">
        <f>+ANEXO!A243</f>
        <v>= 200 &lt; 300 HP</v>
      </c>
      <c r="R246" s="4">
        <v>623200</v>
      </c>
      <c r="S246" s="4">
        <v>567790</v>
      </c>
      <c r="T246" s="4">
        <v>512390</v>
      </c>
      <c r="U246" s="4">
        <v>456970</v>
      </c>
      <c r="V246" s="4">
        <v>401720</v>
      </c>
      <c r="W246" s="4">
        <v>346320</v>
      </c>
      <c r="X246" s="4">
        <v>290920</v>
      </c>
      <c r="Y246" s="4">
        <v>235480</v>
      </c>
      <c r="Z246" s="4">
        <v>180100</v>
      </c>
      <c r="AA246" s="4">
        <v>124680</v>
      </c>
      <c r="AD246" t="s">
        <v>151</v>
      </c>
    </row>
    <row r="247" spans="1:30" ht="12.75">
      <c r="A247" t="str">
        <f t="shared" si="30"/>
        <v>= 300 &lt; 450 HP</v>
      </c>
      <c r="C247">
        <f t="shared" si="34"/>
        <v>0</v>
      </c>
      <c r="D247">
        <f t="shared" si="34"/>
        <v>0</v>
      </c>
      <c r="E247">
        <f t="shared" si="34"/>
        <v>0</v>
      </c>
      <c r="F247">
        <f t="shared" si="34"/>
        <v>0</v>
      </c>
      <c r="G247">
        <f t="shared" si="34"/>
        <v>0</v>
      </c>
      <c r="H247">
        <f t="shared" si="34"/>
        <v>0</v>
      </c>
      <c r="I247">
        <f t="shared" si="34"/>
        <v>0</v>
      </c>
      <c r="J247">
        <f t="shared" si="34"/>
        <v>0</v>
      </c>
      <c r="K247">
        <f t="shared" si="34"/>
        <v>0</v>
      </c>
      <c r="L247" s="325">
        <f t="shared" si="34"/>
        <v>0</v>
      </c>
      <c r="M247" s="325">
        <f>+AA247*AO247</f>
        <v>0</v>
      </c>
      <c r="N247" s="325"/>
      <c r="P247" t="str">
        <f>+ANEXO!A244</f>
        <v>= 300 &lt; 450 HP</v>
      </c>
      <c r="R247" s="4">
        <v>696270</v>
      </c>
      <c r="S247" s="4">
        <v>634290</v>
      </c>
      <c r="T247" s="4">
        <v>572460</v>
      </c>
      <c r="U247" s="4">
        <v>510660</v>
      </c>
      <c r="V247" s="4">
        <v>448650</v>
      </c>
      <c r="W247" s="4">
        <v>386830</v>
      </c>
      <c r="X247" s="4">
        <v>324850</v>
      </c>
      <c r="Y247" s="4">
        <v>263030</v>
      </c>
      <c r="Z247" s="4">
        <v>201220</v>
      </c>
      <c r="AA247" s="4">
        <v>139230</v>
      </c>
      <c r="AD247" t="s">
        <v>152</v>
      </c>
    </row>
    <row r="248" spans="1:43" ht="12.75">
      <c r="A248" t="str">
        <f t="shared" si="30"/>
        <v>= &gt; 450 HP</v>
      </c>
      <c r="C248">
        <f t="shared" si="34"/>
        <v>0</v>
      </c>
      <c r="D248">
        <f t="shared" si="34"/>
        <v>0</v>
      </c>
      <c r="E248">
        <f t="shared" si="34"/>
        <v>0</v>
      </c>
      <c r="F248">
        <f t="shared" si="34"/>
        <v>0</v>
      </c>
      <c r="G248">
        <f t="shared" si="34"/>
        <v>497480</v>
      </c>
      <c r="H248">
        <f t="shared" si="34"/>
        <v>428910</v>
      </c>
      <c r="I248">
        <f t="shared" si="34"/>
        <v>0</v>
      </c>
      <c r="J248">
        <f t="shared" si="34"/>
        <v>0</v>
      </c>
      <c r="K248">
        <f t="shared" si="34"/>
        <v>0</v>
      </c>
      <c r="L248" s="325">
        <f t="shared" si="34"/>
        <v>0</v>
      </c>
      <c r="M248" s="325">
        <f>+AA248*AO248</f>
        <v>0</v>
      </c>
      <c r="N248" s="325"/>
      <c r="P248" t="str">
        <f>+ANEXO!A245</f>
        <v>= &gt; 450 HP</v>
      </c>
      <c r="R248" s="4">
        <v>772120</v>
      </c>
      <c r="S248" s="4">
        <v>703370</v>
      </c>
      <c r="T248" s="4">
        <v>634780</v>
      </c>
      <c r="U248" s="4">
        <v>566220</v>
      </c>
      <c r="V248" s="4">
        <v>497480</v>
      </c>
      <c r="W248" s="4">
        <v>428910</v>
      </c>
      <c r="X248" s="4">
        <v>360350</v>
      </c>
      <c r="Y248" s="4">
        <v>291590</v>
      </c>
      <c r="Z248" s="4">
        <v>223050</v>
      </c>
      <c r="AA248" s="4">
        <v>154470</v>
      </c>
      <c r="AD248" t="s">
        <v>153</v>
      </c>
      <c r="AI248">
        <v>1</v>
      </c>
      <c r="AJ248">
        <v>1</v>
      </c>
      <c r="AQ248">
        <v>2</v>
      </c>
    </row>
    <row r="249" spans="1:16" ht="12.75">
      <c r="A249">
        <f t="shared" si="30"/>
        <v>0</v>
      </c>
      <c r="P249">
        <f>+ANEXO!A246</f>
        <v>0</v>
      </c>
    </row>
    <row r="250" spans="1:16" ht="12.75">
      <c r="A250">
        <f t="shared" si="30"/>
        <v>0</v>
      </c>
      <c r="P250">
        <f>+ANEXO!A247</f>
        <v>0</v>
      </c>
    </row>
    <row r="251" spans="1:30" ht="12.75">
      <c r="A251">
        <f t="shared" si="30"/>
        <v>0</v>
      </c>
      <c r="P251">
        <f>+ANEXO!A248</f>
        <v>0</v>
      </c>
      <c r="AD251" t="s">
        <v>154</v>
      </c>
    </row>
    <row r="252" spans="1:30" ht="12.75">
      <c r="A252" t="str">
        <f t="shared" si="30"/>
        <v>= &gt; 47.4 (PIES)</v>
      </c>
      <c r="P252" t="str">
        <f>+ANEXO!A249</f>
        <v>= &gt; 47.4 (PIES)</v>
      </c>
      <c r="AD252" t="s">
        <v>155</v>
      </c>
    </row>
    <row r="253" spans="1:16" ht="12.75">
      <c r="A253" t="str">
        <f t="shared" si="30"/>
        <v>( = &gt; 14.4 m.)</v>
      </c>
      <c r="P253" t="str">
        <f>+ANEXO!A250</f>
        <v>( = &gt; 14.4 m.)</v>
      </c>
    </row>
    <row r="254" spans="1:30" ht="12.75">
      <c r="A254">
        <f t="shared" si="30"/>
        <v>0</v>
      </c>
      <c r="P254">
        <f>+ANEXO!A251</f>
        <v>0</v>
      </c>
      <c r="AD254" t="s">
        <v>139</v>
      </c>
    </row>
    <row r="255" spans="1:41" ht="12.75">
      <c r="A255" t="str">
        <f t="shared" si="30"/>
        <v>CUBIERTA INTERIOR Y EXTERIOR</v>
      </c>
      <c r="P255" t="str">
        <f>+ANEXO!A252</f>
        <v>CUBIERTA INTERIOR Y EXTERIOR</v>
      </c>
      <c r="AD255" t="s">
        <v>150</v>
      </c>
      <c r="AO255">
        <v>14</v>
      </c>
    </row>
    <row r="256" spans="1:30" ht="12.75">
      <c r="A256" t="str">
        <f t="shared" si="30"/>
        <v>&lt; 200 HP</v>
      </c>
      <c r="C256">
        <f aca="true" t="shared" si="35" ref="C256:L259">+R256*AE256</f>
        <v>0</v>
      </c>
      <c r="D256">
        <f t="shared" si="35"/>
        <v>0</v>
      </c>
      <c r="E256">
        <f t="shared" si="35"/>
        <v>0</v>
      </c>
      <c r="F256">
        <f t="shared" si="35"/>
        <v>0</v>
      </c>
      <c r="G256">
        <f t="shared" si="35"/>
        <v>0</v>
      </c>
      <c r="H256">
        <f t="shared" si="35"/>
        <v>0</v>
      </c>
      <c r="I256">
        <f t="shared" si="35"/>
        <v>0</v>
      </c>
      <c r="J256">
        <f t="shared" si="35"/>
        <v>0</v>
      </c>
      <c r="K256">
        <f t="shared" si="35"/>
        <v>0</v>
      </c>
      <c r="L256" s="325">
        <f t="shared" si="35"/>
        <v>0</v>
      </c>
      <c r="M256" s="325">
        <f>+AA256*AO256</f>
        <v>0</v>
      </c>
      <c r="N256" s="325"/>
      <c r="P256" t="str">
        <f>+ANEXO!A253</f>
        <v>&lt; 200 HP</v>
      </c>
      <c r="R256" s="4">
        <v>1147170</v>
      </c>
      <c r="S256" s="4">
        <v>1045190</v>
      </c>
      <c r="T256" s="4">
        <v>943180</v>
      </c>
      <c r="U256" s="4">
        <v>841230</v>
      </c>
      <c r="V256" s="4">
        <v>739210</v>
      </c>
      <c r="W256" s="4">
        <v>637240</v>
      </c>
      <c r="X256" s="4">
        <v>535410</v>
      </c>
      <c r="Y256" s="4">
        <v>433430</v>
      </c>
      <c r="Z256" s="4">
        <v>331420</v>
      </c>
      <c r="AA256" s="4">
        <v>229430</v>
      </c>
      <c r="AD256" t="s">
        <v>151</v>
      </c>
    </row>
    <row r="257" spans="1:43" ht="12.75">
      <c r="A257" t="str">
        <f t="shared" si="30"/>
        <v>= 200 &lt; 300 HP</v>
      </c>
      <c r="C257">
        <f t="shared" si="35"/>
        <v>0</v>
      </c>
      <c r="D257">
        <f t="shared" si="35"/>
        <v>0</v>
      </c>
      <c r="E257">
        <f t="shared" si="35"/>
        <v>0</v>
      </c>
      <c r="F257">
        <f t="shared" si="35"/>
        <v>0</v>
      </c>
      <c r="G257">
        <f t="shared" si="35"/>
        <v>0</v>
      </c>
      <c r="H257">
        <f t="shared" si="35"/>
        <v>0</v>
      </c>
      <c r="I257">
        <f t="shared" si="35"/>
        <v>0</v>
      </c>
      <c r="J257">
        <f t="shared" si="35"/>
        <v>0</v>
      </c>
      <c r="K257">
        <f t="shared" si="35"/>
        <v>0</v>
      </c>
      <c r="L257" s="325">
        <f t="shared" si="35"/>
        <v>0</v>
      </c>
      <c r="M257" s="325">
        <f>+AA257*AO257</f>
        <v>0</v>
      </c>
      <c r="N257" s="325"/>
      <c r="P257" t="str">
        <f>+ANEXO!A254</f>
        <v>= 200 &lt; 300 HP</v>
      </c>
      <c r="R257" s="4">
        <v>1182160</v>
      </c>
      <c r="S257" s="4">
        <v>1077040</v>
      </c>
      <c r="T257" s="4">
        <v>972130</v>
      </c>
      <c r="U257" s="4">
        <v>867010</v>
      </c>
      <c r="V257" s="4">
        <v>761910</v>
      </c>
      <c r="W257" s="4">
        <v>656790</v>
      </c>
      <c r="X257" s="4">
        <v>551690</v>
      </c>
      <c r="Y257" s="4">
        <v>446580</v>
      </c>
      <c r="Z257" s="4">
        <v>341450</v>
      </c>
      <c r="AA257" s="4">
        <v>236370</v>
      </c>
      <c r="AD257" t="s">
        <v>152</v>
      </c>
      <c r="AQ257">
        <v>0</v>
      </c>
    </row>
    <row r="258" spans="1:30" ht="12.75">
      <c r="A258" t="str">
        <f t="shared" si="30"/>
        <v>= 300 &lt; 450 HP</v>
      </c>
      <c r="C258">
        <f t="shared" si="35"/>
        <v>0</v>
      </c>
      <c r="D258">
        <f t="shared" si="35"/>
        <v>0</v>
      </c>
      <c r="E258">
        <f t="shared" si="35"/>
        <v>0</v>
      </c>
      <c r="F258">
        <f t="shared" si="35"/>
        <v>0</v>
      </c>
      <c r="G258">
        <f t="shared" si="35"/>
        <v>0</v>
      </c>
      <c r="H258">
        <f t="shared" si="35"/>
        <v>0</v>
      </c>
      <c r="I258">
        <f t="shared" si="35"/>
        <v>0</v>
      </c>
      <c r="J258">
        <f t="shared" si="35"/>
        <v>0</v>
      </c>
      <c r="K258">
        <f t="shared" si="35"/>
        <v>0</v>
      </c>
      <c r="L258" s="325">
        <f t="shared" si="35"/>
        <v>0</v>
      </c>
      <c r="M258" s="325">
        <f>+AA258*AO258</f>
        <v>0</v>
      </c>
      <c r="N258" s="325"/>
      <c r="P258" t="str">
        <f>+ANEXO!A255</f>
        <v>= 300 &lt; 450 HP</v>
      </c>
      <c r="R258" s="4">
        <v>1255240</v>
      </c>
      <c r="S258" s="4">
        <v>1143730</v>
      </c>
      <c r="T258" s="4">
        <v>1032040</v>
      </c>
      <c r="U258" s="4">
        <v>920510</v>
      </c>
      <c r="V258" s="4">
        <v>808990</v>
      </c>
      <c r="W258" s="4">
        <v>697310</v>
      </c>
      <c r="X258" s="4">
        <v>585820</v>
      </c>
      <c r="Y258" s="4">
        <v>474120</v>
      </c>
      <c r="Z258" s="4">
        <v>362580</v>
      </c>
      <c r="AA258" s="4">
        <v>251080</v>
      </c>
      <c r="AD258" t="s">
        <v>153</v>
      </c>
    </row>
    <row r="259" spans="1:27" ht="12.75">
      <c r="A259" t="str">
        <f t="shared" si="30"/>
        <v>= &gt; 450 HP</v>
      </c>
      <c r="C259">
        <f t="shared" si="35"/>
        <v>0</v>
      </c>
      <c r="D259">
        <f t="shared" si="35"/>
        <v>0</v>
      </c>
      <c r="E259">
        <f t="shared" si="35"/>
        <v>0</v>
      </c>
      <c r="F259">
        <f t="shared" si="35"/>
        <v>0</v>
      </c>
      <c r="G259">
        <f t="shared" si="35"/>
        <v>0</v>
      </c>
      <c r="H259">
        <f t="shared" si="35"/>
        <v>0</v>
      </c>
      <c r="I259">
        <f t="shared" si="35"/>
        <v>0</v>
      </c>
      <c r="J259">
        <f t="shared" si="35"/>
        <v>0</v>
      </c>
      <c r="K259">
        <f t="shared" si="35"/>
        <v>0</v>
      </c>
      <c r="L259" s="325">
        <f t="shared" si="35"/>
        <v>0</v>
      </c>
      <c r="M259" s="325">
        <f>+AA259*AO259</f>
        <v>0</v>
      </c>
      <c r="N259" s="325"/>
      <c r="P259" t="str">
        <f>+ANEXO!A256</f>
        <v>= &gt; 450 HP</v>
      </c>
      <c r="R259" s="4">
        <v>1331090</v>
      </c>
      <c r="S259" s="4">
        <v>1212820</v>
      </c>
      <c r="T259" s="4">
        <v>1094370</v>
      </c>
      <c r="U259" s="4">
        <v>976100</v>
      </c>
      <c r="V259" s="4">
        <v>857840</v>
      </c>
      <c r="W259" s="4">
        <v>739570</v>
      </c>
      <c r="X259" s="4">
        <v>621130</v>
      </c>
      <c r="Y259" s="4">
        <v>502860</v>
      </c>
      <c r="Z259" s="4">
        <v>384590</v>
      </c>
      <c r="AA259" s="4">
        <v>266140</v>
      </c>
    </row>
    <row r="260" spans="1:42" ht="12.75">
      <c r="A260">
        <f t="shared" si="30"/>
        <v>0</v>
      </c>
      <c r="P260">
        <f>+ANEXO!A257</f>
        <v>0</v>
      </c>
      <c r="AP260">
        <v>0.8213879408418657</v>
      </c>
    </row>
    <row r="261" spans="1:30" ht="12.75">
      <c r="A261">
        <f t="shared" si="30"/>
        <v>0</v>
      </c>
      <c r="P261">
        <f>+ANEXO!A258</f>
        <v>0</v>
      </c>
      <c r="AD261" t="s">
        <v>250</v>
      </c>
    </row>
    <row r="262" spans="1:16" ht="12.75">
      <c r="A262" t="e">
        <f t="shared" si="30"/>
        <v>#REF!</v>
      </c>
      <c r="P262" t="e">
        <f>+ANEXO!#REF!</f>
        <v>#REF!</v>
      </c>
    </row>
    <row r="263" spans="1:16" ht="12.75">
      <c r="A263" t="e">
        <f t="shared" si="30"/>
        <v>#REF!</v>
      </c>
      <c r="P263" t="e">
        <f>+ANEXO!#REF!</f>
        <v>#REF!</v>
      </c>
    </row>
    <row r="264" spans="1:16" ht="12.75">
      <c r="A264" t="e">
        <f t="shared" si="30"/>
        <v>#REF!</v>
      </c>
      <c r="P264" t="e">
        <f>+ANEXO!#REF!</f>
        <v>#REF!</v>
      </c>
    </row>
    <row r="265" spans="1:16" ht="12.75">
      <c r="A265" t="e">
        <f t="shared" si="30"/>
        <v>#REF!</v>
      </c>
      <c r="P265" t="e">
        <f>+ANEXO!#REF!</f>
        <v>#REF!</v>
      </c>
    </row>
    <row r="266" spans="1:44" ht="12.75">
      <c r="A266" t="e">
        <f t="shared" si="30"/>
        <v>#REF!</v>
      </c>
      <c r="P266" t="e">
        <f>+ANEXO!#REF!</f>
        <v>#REF!</v>
      </c>
      <c r="R266" t="e">
        <f>+ANEXO!#REF!</f>
        <v>#REF!</v>
      </c>
      <c r="S266" t="e">
        <f>+ANEXO!#REF!</f>
        <v>#REF!</v>
      </c>
      <c r="T266" t="e">
        <f>+ANEXO!#REF!</f>
        <v>#REF!</v>
      </c>
      <c r="U266" t="e">
        <f>+ANEXO!#REF!</f>
        <v>#REF!</v>
      </c>
      <c r="V266" t="e">
        <f>+ANEXO!#REF!</f>
        <v>#REF!</v>
      </c>
      <c r="W266" t="e">
        <f>+ANEXO!#REF!</f>
        <v>#REF!</v>
      </c>
      <c r="X266" t="e">
        <f>+ANEXO!#REF!</f>
        <v>#REF!</v>
      </c>
      <c r="Y266" t="e">
        <f>+ANEXO!#REF!</f>
        <v>#REF!</v>
      </c>
      <c r="Z266" t="e">
        <f>+ANEXO!#REF!</f>
        <v>#REF!</v>
      </c>
      <c r="AA266" t="e">
        <f>+ANEXO!#REF!</f>
        <v>#REF!</v>
      </c>
      <c r="AD266" t="s">
        <v>75</v>
      </c>
      <c r="AR266" t="s">
        <v>247</v>
      </c>
    </row>
    <row r="267" spans="1:16" ht="12.75">
      <c r="A267" t="e">
        <f t="shared" si="30"/>
        <v>#REF!</v>
      </c>
      <c r="P267" t="e">
        <f>+ANEXO!#REF!</f>
        <v>#REF!</v>
      </c>
    </row>
    <row r="268" spans="1:16" ht="12.75">
      <c r="A268" t="e">
        <f t="shared" si="30"/>
        <v>#REF!</v>
      </c>
      <c r="P268" t="e">
        <f>+ANEXO!#REF!</f>
        <v>#REF!</v>
      </c>
    </row>
    <row r="269" spans="1:30" ht="12.75">
      <c r="A269" t="str">
        <f t="shared" si="30"/>
        <v>3. EMBARCACIONES A MOTOR CON CASCO DE MADERA Y OTROS</v>
      </c>
      <c r="P269" t="str">
        <f>+ANEXO!A260</f>
        <v>3. EMBARCACIONES A MOTOR CON CASCO DE MADERA Y OTROS</v>
      </c>
      <c r="AD269" t="s">
        <v>156</v>
      </c>
    </row>
    <row r="270" spans="1:16" ht="12.75">
      <c r="A270">
        <f t="shared" si="30"/>
        <v>0</v>
      </c>
      <c r="P270">
        <f>+ANEXO!A261</f>
        <v>0</v>
      </c>
    </row>
    <row r="271" spans="1:30" ht="12.75">
      <c r="A271" t="str">
        <f t="shared" si="30"/>
        <v>&lt; 14.1 (PIES)</v>
      </c>
      <c r="P271" t="str">
        <f>+ANEXO!A266</f>
        <v>&lt; 14.1 (PIES)</v>
      </c>
      <c r="AD271" t="s">
        <v>117</v>
      </c>
    </row>
    <row r="272" spans="1:30" ht="12.75">
      <c r="A272" t="str">
        <f t="shared" si="30"/>
        <v>(4.3  m.)</v>
      </c>
      <c r="P272" t="str">
        <f>+ANEXO!A267</f>
        <v>(4.3  m.)</v>
      </c>
      <c r="AD272" t="s">
        <v>118</v>
      </c>
    </row>
    <row r="273" spans="1:16" ht="12.75">
      <c r="A273">
        <f t="shared" si="30"/>
        <v>0</v>
      </c>
      <c r="P273">
        <f>+ANEXO!A268</f>
        <v>0</v>
      </c>
    </row>
    <row r="274" spans="1:30" ht="12.75">
      <c r="A274" t="str">
        <f t="shared" si="30"/>
        <v>PUENTE DE MANDO</v>
      </c>
      <c r="P274" t="str">
        <f>+ANEXO!A269</f>
        <v>PUENTE DE MANDO</v>
      </c>
      <c r="AD274" t="s">
        <v>79</v>
      </c>
    </row>
    <row r="275" spans="1:41" ht="12.75">
      <c r="A275" t="str">
        <f aca="true" t="shared" si="36" ref="A275:A338">+P275</f>
        <v>&lt; 35 HP</v>
      </c>
      <c r="C275">
        <f aca="true" t="shared" si="37" ref="C275:L277">+R275*AE275</f>
        <v>0</v>
      </c>
      <c r="D275">
        <f t="shared" si="37"/>
        <v>0</v>
      </c>
      <c r="E275">
        <f t="shared" si="37"/>
        <v>0</v>
      </c>
      <c r="F275">
        <f t="shared" si="37"/>
        <v>0</v>
      </c>
      <c r="G275">
        <f t="shared" si="37"/>
        <v>0</v>
      </c>
      <c r="H275">
        <f t="shared" si="37"/>
        <v>0</v>
      </c>
      <c r="I275">
        <f t="shared" si="37"/>
        <v>0</v>
      </c>
      <c r="J275">
        <f t="shared" si="37"/>
        <v>0</v>
      </c>
      <c r="K275">
        <f t="shared" si="37"/>
        <v>0</v>
      </c>
      <c r="L275" s="325">
        <f t="shared" si="37"/>
        <v>0</v>
      </c>
      <c r="M275" s="325">
        <f>+AA275*AO275</f>
        <v>27930</v>
      </c>
      <c r="N275" s="325"/>
      <c r="P275" t="str">
        <f>+ANEXO!A270</f>
        <v>&lt; 35 HP</v>
      </c>
      <c r="R275" s="4">
        <v>19570</v>
      </c>
      <c r="S275" s="4">
        <v>17830</v>
      </c>
      <c r="T275" s="4">
        <v>16100</v>
      </c>
      <c r="U275" s="4">
        <v>14370</v>
      </c>
      <c r="V275" s="4">
        <v>12640</v>
      </c>
      <c r="W275" s="4">
        <v>10910</v>
      </c>
      <c r="X275" s="4">
        <v>9170</v>
      </c>
      <c r="Y275" s="4">
        <v>7450</v>
      </c>
      <c r="Z275" s="4">
        <v>5710</v>
      </c>
      <c r="AA275" s="4">
        <v>3990</v>
      </c>
      <c r="AD275" t="s">
        <v>119</v>
      </c>
      <c r="AO275">
        <v>7</v>
      </c>
    </row>
    <row r="276" spans="1:30" ht="12.75">
      <c r="A276" t="str">
        <f t="shared" si="36"/>
        <v>= 35 &lt; 50 HP</v>
      </c>
      <c r="C276">
        <f t="shared" si="37"/>
        <v>0</v>
      </c>
      <c r="D276">
        <f t="shared" si="37"/>
        <v>0</v>
      </c>
      <c r="E276">
        <f t="shared" si="37"/>
        <v>0</v>
      </c>
      <c r="F276">
        <f t="shared" si="37"/>
        <v>0</v>
      </c>
      <c r="G276">
        <f t="shared" si="37"/>
        <v>0</v>
      </c>
      <c r="H276">
        <f t="shared" si="37"/>
        <v>0</v>
      </c>
      <c r="I276">
        <f t="shared" si="37"/>
        <v>0</v>
      </c>
      <c r="J276">
        <f t="shared" si="37"/>
        <v>0</v>
      </c>
      <c r="K276">
        <f t="shared" si="37"/>
        <v>0</v>
      </c>
      <c r="L276" s="325">
        <f t="shared" si="37"/>
        <v>0</v>
      </c>
      <c r="M276" s="325">
        <f>+AA276*AO276</f>
        <v>0</v>
      </c>
      <c r="N276" s="325"/>
      <c r="P276" t="str">
        <f>+ANEXO!A271</f>
        <v>= 35 &lt; 50 HP</v>
      </c>
      <c r="R276" s="4">
        <v>23390</v>
      </c>
      <c r="S276" s="4">
        <v>21310</v>
      </c>
      <c r="T276" s="4">
        <v>19240</v>
      </c>
      <c r="U276" s="4">
        <v>17140</v>
      </c>
      <c r="V276" s="4">
        <v>15070</v>
      </c>
      <c r="W276" s="4">
        <v>12980</v>
      </c>
      <c r="X276" s="4">
        <v>10910</v>
      </c>
      <c r="Y276" s="4">
        <v>8830</v>
      </c>
      <c r="Z276" s="4">
        <v>6760</v>
      </c>
      <c r="AA276" s="4">
        <v>4690</v>
      </c>
      <c r="AD276" t="s">
        <v>120</v>
      </c>
    </row>
    <row r="277" spans="1:30" ht="12.75">
      <c r="A277" t="str">
        <f t="shared" si="36"/>
        <v>= &gt; 50 HP</v>
      </c>
      <c r="C277">
        <f t="shared" si="37"/>
        <v>0</v>
      </c>
      <c r="D277">
        <f t="shared" si="37"/>
        <v>0</v>
      </c>
      <c r="E277">
        <f t="shared" si="37"/>
        <v>0</v>
      </c>
      <c r="F277">
        <f t="shared" si="37"/>
        <v>0</v>
      </c>
      <c r="G277">
        <f t="shared" si="37"/>
        <v>0</v>
      </c>
      <c r="H277">
        <f t="shared" si="37"/>
        <v>0</v>
      </c>
      <c r="I277">
        <f t="shared" si="37"/>
        <v>0</v>
      </c>
      <c r="J277">
        <f t="shared" si="37"/>
        <v>0</v>
      </c>
      <c r="K277">
        <f t="shared" si="37"/>
        <v>0</v>
      </c>
      <c r="L277" s="325">
        <f t="shared" si="37"/>
        <v>0</v>
      </c>
      <c r="M277" s="325">
        <f>+AA277*AO277</f>
        <v>0</v>
      </c>
      <c r="N277" s="325"/>
      <c r="P277" t="str">
        <f>+ANEXO!A272</f>
        <v>= &gt; 50 HP</v>
      </c>
      <c r="R277" s="4">
        <v>31000</v>
      </c>
      <c r="S277" s="4">
        <v>28220</v>
      </c>
      <c r="T277" s="4">
        <v>25460</v>
      </c>
      <c r="U277" s="4">
        <v>22690</v>
      </c>
      <c r="V277" s="4">
        <v>19920</v>
      </c>
      <c r="W277" s="4">
        <v>17140</v>
      </c>
      <c r="X277" s="4">
        <v>14560</v>
      </c>
      <c r="Y277" s="4">
        <v>11790</v>
      </c>
      <c r="Z277" s="4">
        <v>8990</v>
      </c>
      <c r="AA277" s="4">
        <v>6230</v>
      </c>
      <c r="AD277" t="s">
        <v>157</v>
      </c>
    </row>
    <row r="278" spans="1:30" ht="12.75">
      <c r="A278" t="str">
        <f t="shared" si="36"/>
        <v> </v>
      </c>
      <c r="P278" t="str">
        <f>+ANEXO!A273</f>
        <v> </v>
      </c>
      <c r="AD278" t="s">
        <v>122</v>
      </c>
    </row>
    <row r="279" spans="1:16" ht="12.75">
      <c r="A279">
        <f t="shared" si="36"/>
        <v>0</v>
      </c>
      <c r="P279">
        <f>+ANEXO!A274</f>
        <v>0</v>
      </c>
    </row>
    <row r="280" spans="1:30" ht="12.75">
      <c r="A280" t="str">
        <f t="shared" si="36"/>
        <v>= 14.1 &lt; 22.2 (PIES)</v>
      </c>
      <c r="P280" t="str">
        <f>+ANEXO!A275</f>
        <v>= 14.1 &lt; 22.2 (PIES)</v>
      </c>
      <c r="AD280" t="s">
        <v>123</v>
      </c>
    </row>
    <row r="281" spans="1:30" ht="12.75">
      <c r="A281" t="str">
        <f t="shared" si="36"/>
        <v>(4.3 a 6.8  m.)</v>
      </c>
      <c r="P281" t="str">
        <f>+ANEXO!A276</f>
        <v>(4.3 a 6.8  m.)</v>
      </c>
      <c r="AD281" t="s">
        <v>124</v>
      </c>
    </row>
    <row r="282" spans="1:16" ht="12.75">
      <c r="A282">
        <f t="shared" si="36"/>
        <v>0</v>
      </c>
      <c r="P282">
        <f>+ANEXO!A277</f>
        <v>0</v>
      </c>
    </row>
    <row r="283" spans="1:30" ht="12.75">
      <c r="A283" t="str">
        <f t="shared" si="36"/>
        <v>PUENTE DE MANDO</v>
      </c>
      <c r="P283" t="str">
        <f>+ANEXO!A278</f>
        <v>PUENTE DE MANDO</v>
      </c>
      <c r="AD283" t="s">
        <v>79</v>
      </c>
    </row>
    <row r="284" spans="1:41" ht="12.75">
      <c r="A284" t="str">
        <f t="shared" si="36"/>
        <v>&lt; 50 HP</v>
      </c>
      <c r="C284">
        <f aca="true" t="shared" si="38" ref="C284:L286">+R284*AE284</f>
        <v>0</v>
      </c>
      <c r="D284">
        <f t="shared" si="38"/>
        <v>0</v>
      </c>
      <c r="E284">
        <f t="shared" si="38"/>
        <v>0</v>
      </c>
      <c r="F284">
        <f t="shared" si="38"/>
        <v>0</v>
      </c>
      <c r="G284">
        <f t="shared" si="38"/>
        <v>0</v>
      </c>
      <c r="H284">
        <f t="shared" si="38"/>
        <v>0</v>
      </c>
      <c r="I284">
        <f t="shared" si="38"/>
        <v>0</v>
      </c>
      <c r="J284">
        <f t="shared" si="38"/>
        <v>0</v>
      </c>
      <c r="K284">
        <f t="shared" si="38"/>
        <v>0</v>
      </c>
      <c r="L284" s="325">
        <f t="shared" si="38"/>
        <v>0</v>
      </c>
      <c r="M284" s="325">
        <f>+AA284*AO284</f>
        <v>168840</v>
      </c>
      <c r="N284" s="325"/>
      <c r="P284" t="str">
        <f>+ANEXO!A279</f>
        <v>&lt; 50 HP</v>
      </c>
      <c r="R284" s="4">
        <v>23390</v>
      </c>
      <c r="S284" s="4">
        <v>21310</v>
      </c>
      <c r="T284" s="4">
        <v>19240</v>
      </c>
      <c r="U284" s="4">
        <v>17140</v>
      </c>
      <c r="V284" s="4">
        <v>15070</v>
      </c>
      <c r="W284" s="4">
        <v>12980</v>
      </c>
      <c r="X284" s="4">
        <v>10910</v>
      </c>
      <c r="Y284" s="4">
        <v>8830</v>
      </c>
      <c r="Z284" s="4">
        <v>6760</v>
      </c>
      <c r="AA284" s="4">
        <v>4690</v>
      </c>
      <c r="AD284" t="s">
        <v>125</v>
      </c>
      <c r="AO284">
        <v>36</v>
      </c>
    </row>
    <row r="285" spans="1:30" ht="12.75">
      <c r="A285" t="str">
        <f t="shared" si="36"/>
        <v>= 50 &lt; 75 HP</v>
      </c>
      <c r="C285">
        <f t="shared" si="38"/>
        <v>0</v>
      </c>
      <c r="D285">
        <f t="shared" si="38"/>
        <v>0</v>
      </c>
      <c r="E285">
        <f t="shared" si="38"/>
        <v>0</v>
      </c>
      <c r="F285">
        <f t="shared" si="38"/>
        <v>0</v>
      </c>
      <c r="G285">
        <f t="shared" si="38"/>
        <v>0</v>
      </c>
      <c r="H285">
        <f t="shared" si="38"/>
        <v>0</v>
      </c>
      <c r="I285">
        <f t="shared" si="38"/>
        <v>0</v>
      </c>
      <c r="J285">
        <f t="shared" si="38"/>
        <v>0</v>
      </c>
      <c r="K285">
        <f t="shared" si="38"/>
        <v>0</v>
      </c>
      <c r="L285" s="325">
        <f t="shared" si="38"/>
        <v>0</v>
      </c>
      <c r="M285" s="325">
        <f>+AA285*AO285</f>
        <v>0</v>
      </c>
      <c r="N285" s="325"/>
      <c r="P285" t="str">
        <f>+ANEXO!A280</f>
        <v>= 50 &lt; 75 HP</v>
      </c>
      <c r="R285" s="4">
        <v>31000</v>
      </c>
      <c r="S285" s="4">
        <v>28220</v>
      </c>
      <c r="T285" s="4">
        <v>25460</v>
      </c>
      <c r="U285" s="4">
        <v>22690</v>
      </c>
      <c r="V285" s="4">
        <v>19920</v>
      </c>
      <c r="W285" s="4">
        <v>17140</v>
      </c>
      <c r="X285" s="4">
        <v>14560</v>
      </c>
      <c r="Y285" s="4">
        <v>11790</v>
      </c>
      <c r="Z285" s="4">
        <v>8990</v>
      </c>
      <c r="AA285" s="4">
        <v>6230</v>
      </c>
      <c r="AD285" t="s">
        <v>126</v>
      </c>
    </row>
    <row r="286" spans="1:30" ht="12.75">
      <c r="A286" t="str">
        <f t="shared" si="36"/>
        <v>= &gt; 75 HP</v>
      </c>
      <c r="C286">
        <f t="shared" si="38"/>
        <v>0</v>
      </c>
      <c r="D286">
        <f t="shared" si="38"/>
        <v>0</v>
      </c>
      <c r="E286">
        <f t="shared" si="38"/>
        <v>0</v>
      </c>
      <c r="F286">
        <f t="shared" si="38"/>
        <v>0</v>
      </c>
      <c r="G286">
        <f t="shared" si="38"/>
        <v>0</v>
      </c>
      <c r="H286">
        <f t="shared" si="38"/>
        <v>0</v>
      </c>
      <c r="I286">
        <f t="shared" si="38"/>
        <v>0</v>
      </c>
      <c r="J286">
        <f t="shared" si="38"/>
        <v>0</v>
      </c>
      <c r="K286">
        <f t="shared" si="38"/>
        <v>0</v>
      </c>
      <c r="L286" s="325">
        <f t="shared" si="38"/>
        <v>0</v>
      </c>
      <c r="M286" s="325">
        <f>+AA286*AO286</f>
        <v>0</v>
      </c>
      <c r="N286" s="325"/>
      <c r="P286" t="str">
        <f>+ANEXO!A281</f>
        <v>= &gt; 75 HP</v>
      </c>
      <c r="R286" s="4">
        <v>40510</v>
      </c>
      <c r="S286" s="4">
        <v>36870</v>
      </c>
      <c r="T286" s="4">
        <v>33230</v>
      </c>
      <c r="U286" s="4">
        <v>29780</v>
      </c>
      <c r="V286" s="4">
        <v>26130</v>
      </c>
      <c r="W286" s="4">
        <v>22500</v>
      </c>
      <c r="X286" s="4">
        <v>18870</v>
      </c>
      <c r="Y286" s="4">
        <v>15230</v>
      </c>
      <c r="Z286" s="4">
        <v>11790</v>
      </c>
      <c r="AA286" s="4">
        <v>8140</v>
      </c>
      <c r="AD286" t="s">
        <v>127</v>
      </c>
    </row>
    <row r="287" spans="1:30" ht="12.75">
      <c r="A287" t="str">
        <f t="shared" si="36"/>
        <v>CUBIERTA INTERIOR</v>
      </c>
      <c r="P287" t="str">
        <f>+ANEXO!A289</f>
        <v>CUBIERTA INTERIOR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D287" t="s">
        <v>128</v>
      </c>
    </row>
    <row r="288" spans="1:30" ht="12.75">
      <c r="A288" t="str">
        <f t="shared" si="36"/>
        <v>&lt; 50 HP</v>
      </c>
      <c r="C288">
        <f aca="true" t="shared" si="39" ref="C288:L290">+R288*AE288</f>
        <v>0</v>
      </c>
      <c r="D288">
        <f t="shared" si="39"/>
        <v>0</v>
      </c>
      <c r="E288">
        <f t="shared" si="39"/>
        <v>0</v>
      </c>
      <c r="F288">
        <f t="shared" si="39"/>
        <v>0</v>
      </c>
      <c r="G288">
        <f t="shared" si="39"/>
        <v>0</v>
      </c>
      <c r="H288">
        <f t="shared" si="39"/>
        <v>0</v>
      </c>
      <c r="I288">
        <f t="shared" si="39"/>
        <v>0</v>
      </c>
      <c r="J288">
        <f t="shared" si="39"/>
        <v>0</v>
      </c>
      <c r="K288">
        <f t="shared" si="39"/>
        <v>0</v>
      </c>
      <c r="L288" s="325">
        <f t="shared" si="39"/>
        <v>0</v>
      </c>
      <c r="M288" s="325">
        <f>+AA288*AO288</f>
        <v>0</v>
      </c>
      <c r="N288" s="325"/>
      <c r="P288" t="str">
        <f>+ANEXO!A290</f>
        <v>&lt; 50 HP</v>
      </c>
      <c r="R288" s="4">
        <v>28920</v>
      </c>
      <c r="S288" s="4">
        <v>26310</v>
      </c>
      <c r="T288" s="4">
        <v>23720</v>
      </c>
      <c r="U288" s="4">
        <v>21120</v>
      </c>
      <c r="V288" s="4">
        <v>18700</v>
      </c>
      <c r="W288" s="4">
        <v>16100</v>
      </c>
      <c r="X288" s="4">
        <v>13500</v>
      </c>
      <c r="Y288" s="4">
        <v>10910</v>
      </c>
      <c r="Z288" s="4">
        <v>8320</v>
      </c>
      <c r="AA288" s="4">
        <v>5710</v>
      </c>
      <c r="AD288" t="s">
        <v>125</v>
      </c>
    </row>
    <row r="289" spans="1:30" ht="12.75">
      <c r="A289" t="str">
        <f t="shared" si="36"/>
        <v>= 50 &lt; 75 HP</v>
      </c>
      <c r="C289">
        <f t="shared" si="39"/>
        <v>0</v>
      </c>
      <c r="D289">
        <f t="shared" si="39"/>
        <v>0</v>
      </c>
      <c r="E289">
        <f t="shared" si="39"/>
        <v>0</v>
      </c>
      <c r="F289">
        <f t="shared" si="39"/>
        <v>0</v>
      </c>
      <c r="G289">
        <f t="shared" si="39"/>
        <v>0</v>
      </c>
      <c r="H289">
        <f t="shared" si="39"/>
        <v>0</v>
      </c>
      <c r="I289">
        <f t="shared" si="39"/>
        <v>0</v>
      </c>
      <c r="J289">
        <f t="shared" si="39"/>
        <v>0</v>
      </c>
      <c r="K289">
        <f t="shared" si="39"/>
        <v>0</v>
      </c>
      <c r="L289" s="325">
        <f t="shared" si="39"/>
        <v>0</v>
      </c>
      <c r="M289" s="325">
        <f>+AA289*AO289</f>
        <v>0</v>
      </c>
      <c r="N289" s="325"/>
      <c r="P289" t="str">
        <f>+ANEXO!A291</f>
        <v>= 50 &lt; 75 HP</v>
      </c>
      <c r="R289" s="4">
        <v>36360</v>
      </c>
      <c r="S289" s="4">
        <v>33070</v>
      </c>
      <c r="T289" s="4">
        <v>29950</v>
      </c>
      <c r="U289" s="4">
        <v>26680</v>
      </c>
      <c r="V289" s="4">
        <v>23390</v>
      </c>
      <c r="W289" s="4">
        <v>20270</v>
      </c>
      <c r="X289" s="4">
        <v>16970</v>
      </c>
      <c r="Y289" s="4">
        <v>13680</v>
      </c>
      <c r="Z289" s="4">
        <v>10560</v>
      </c>
      <c r="AA289" s="4">
        <v>7280</v>
      </c>
      <c r="AD289" t="s">
        <v>126</v>
      </c>
    </row>
    <row r="290" spans="1:30" ht="12.75">
      <c r="A290" t="str">
        <f t="shared" si="36"/>
        <v>= &gt; 75 HP</v>
      </c>
      <c r="C290">
        <f t="shared" si="39"/>
        <v>0</v>
      </c>
      <c r="D290">
        <f t="shared" si="39"/>
        <v>0</v>
      </c>
      <c r="E290">
        <f t="shared" si="39"/>
        <v>0</v>
      </c>
      <c r="F290">
        <f t="shared" si="39"/>
        <v>0</v>
      </c>
      <c r="G290">
        <f t="shared" si="39"/>
        <v>0</v>
      </c>
      <c r="H290">
        <f t="shared" si="39"/>
        <v>0</v>
      </c>
      <c r="I290">
        <f t="shared" si="39"/>
        <v>0</v>
      </c>
      <c r="J290">
        <f t="shared" si="39"/>
        <v>0</v>
      </c>
      <c r="K290">
        <f t="shared" si="39"/>
        <v>0</v>
      </c>
      <c r="L290" s="325">
        <f t="shared" si="39"/>
        <v>0</v>
      </c>
      <c r="M290" s="325">
        <f>+AA290*AO290</f>
        <v>0</v>
      </c>
      <c r="N290" s="325"/>
      <c r="P290" t="str">
        <f>+ANEXO!A292</f>
        <v>= &gt; 75 HP</v>
      </c>
      <c r="R290" s="4">
        <v>45890</v>
      </c>
      <c r="S290" s="4">
        <v>41750</v>
      </c>
      <c r="T290" s="4">
        <v>37750</v>
      </c>
      <c r="U290" s="4">
        <v>33580</v>
      </c>
      <c r="V290" s="4">
        <v>29620</v>
      </c>
      <c r="W290" s="4">
        <v>25460</v>
      </c>
      <c r="X290" s="4">
        <v>21470</v>
      </c>
      <c r="Y290" s="4">
        <v>17320</v>
      </c>
      <c r="Z290" s="4">
        <v>13320</v>
      </c>
      <c r="AA290" s="4">
        <v>9170</v>
      </c>
      <c r="AD290" t="s">
        <v>127</v>
      </c>
    </row>
    <row r="291" spans="1:30" ht="12.75">
      <c r="A291" t="str">
        <f t="shared" si="36"/>
        <v> </v>
      </c>
      <c r="P291" t="str">
        <f>+ANEXO!A293</f>
        <v> </v>
      </c>
      <c r="AD291" t="s">
        <v>122</v>
      </c>
    </row>
    <row r="292" spans="1:16" ht="12.75">
      <c r="A292" t="e">
        <f t="shared" si="36"/>
        <v>#REF!</v>
      </c>
      <c r="P292" t="e">
        <f>+ANEXO!#REF!</f>
        <v>#REF!</v>
      </c>
    </row>
    <row r="293" spans="1:30" ht="12.75">
      <c r="A293" t="str">
        <f t="shared" si="36"/>
        <v>= 22.2 &lt; 24.7 (PIES)</v>
      </c>
      <c r="P293" t="str">
        <f>+ANEXO!A295</f>
        <v>= 22.2 &lt; 24.7 (PIES)</v>
      </c>
      <c r="AD293" t="s">
        <v>129</v>
      </c>
    </row>
    <row r="294" spans="1:30" ht="12.75">
      <c r="A294" t="str">
        <f t="shared" si="36"/>
        <v>(6.8 a 7.5  m.)</v>
      </c>
      <c r="P294" t="str">
        <f>+ANEXO!A296</f>
        <v>(6.8 a 7.5  m.)</v>
      </c>
      <c r="AD294" t="s">
        <v>130</v>
      </c>
    </row>
    <row r="295" spans="1:16" ht="12.75">
      <c r="A295">
        <f t="shared" si="36"/>
        <v>0</v>
      </c>
      <c r="P295">
        <f>+ANEXO!A297</f>
        <v>0</v>
      </c>
    </row>
    <row r="296" spans="1:30" ht="12.75">
      <c r="A296" t="str">
        <f t="shared" si="36"/>
        <v>PUENTE DE MANDO</v>
      </c>
      <c r="P296" t="str">
        <f>+ANEXO!A298</f>
        <v>PUENTE DE MANDO</v>
      </c>
      <c r="AD296" t="s">
        <v>79</v>
      </c>
    </row>
    <row r="297" spans="1:41" ht="12.75">
      <c r="A297" t="str">
        <f t="shared" si="36"/>
        <v>&lt; 50 HP</v>
      </c>
      <c r="C297">
        <f aca="true" t="shared" si="40" ref="C297:L300">+R297*AE297</f>
        <v>0</v>
      </c>
      <c r="D297">
        <f t="shared" si="40"/>
        <v>0</v>
      </c>
      <c r="E297">
        <f t="shared" si="40"/>
        <v>0</v>
      </c>
      <c r="F297">
        <f t="shared" si="40"/>
        <v>0</v>
      </c>
      <c r="G297">
        <f t="shared" si="40"/>
        <v>0</v>
      </c>
      <c r="H297">
        <f t="shared" si="40"/>
        <v>0</v>
      </c>
      <c r="I297">
        <f t="shared" si="40"/>
        <v>0</v>
      </c>
      <c r="J297">
        <f t="shared" si="40"/>
        <v>0</v>
      </c>
      <c r="K297">
        <f t="shared" si="40"/>
        <v>0</v>
      </c>
      <c r="L297" s="325">
        <f t="shared" si="40"/>
        <v>0</v>
      </c>
      <c r="M297" s="325">
        <f>+AA297*AO297</f>
        <v>23520</v>
      </c>
      <c r="N297" s="325"/>
      <c r="P297" t="str">
        <f>+ANEXO!A299</f>
        <v>&lt; 50 HP</v>
      </c>
      <c r="R297" s="4">
        <v>29260</v>
      </c>
      <c r="S297" s="4">
        <v>26680</v>
      </c>
      <c r="T297" s="4">
        <v>24060</v>
      </c>
      <c r="U297" s="4">
        <v>21470</v>
      </c>
      <c r="V297" s="4">
        <v>18870</v>
      </c>
      <c r="W297" s="4">
        <v>16260</v>
      </c>
      <c r="X297" s="4">
        <v>13680</v>
      </c>
      <c r="Y297" s="4">
        <v>11080</v>
      </c>
      <c r="Z297" s="4">
        <v>8480</v>
      </c>
      <c r="AA297" s="4">
        <v>5880</v>
      </c>
      <c r="AD297" t="s">
        <v>125</v>
      </c>
      <c r="AO297">
        <v>4</v>
      </c>
    </row>
    <row r="298" spans="1:30" ht="12.75">
      <c r="A298" t="str">
        <f t="shared" si="36"/>
        <v>= 50 &lt; 75 HP</v>
      </c>
      <c r="C298">
        <f t="shared" si="40"/>
        <v>0</v>
      </c>
      <c r="D298">
        <f t="shared" si="40"/>
        <v>0</v>
      </c>
      <c r="E298">
        <f t="shared" si="40"/>
        <v>0</v>
      </c>
      <c r="F298">
        <f t="shared" si="40"/>
        <v>0</v>
      </c>
      <c r="G298">
        <f t="shared" si="40"/>
        <v>0</v>
      </c>
      <c r="H298">
        <f t="shared" si="40"/>
        <v>0</v>
      </c>
      <c r="I298">
        <f t="shared" si="40"/>
        <v>0</v>
      </c>
      <c r="J298">
        <f t="shared" si="40"/>
        <v>0</v>
      </c>
      <c r="K298">
        <f t="shared" si="40"/>
        <v>0</v>
      </c>
      <c r="L298" s="325">
        <f t="shared" si="40"/>
        <v>0</v>
      </c>
      <c r="M298" s="325">
        <f>+AA298*AO298</f>
        <v>0</v>
      </c>
      <c r="N298" s="325"/>
      <c r="P298" t="str">
        <f>+ANEXO!A300</f>
        <v>= 50 &lt; 75 HP</v>
      </c>
      <c r="R298" s="4">
        <v>36870</v>
      </c>
      <c r="S298" s="4">
        <v>33580</v>
      </c>
      <c r="T298" s="4">
        <v>30310</v>
      </c>
      <c r="U298" s="4">
        <v>27020</v>
      </c>
      <c r="V298" s="4">
        <v>23720</v>
      </c>
      <c r="W298" s="4">
        <v>20430</v>
      </c>
      <c r="X298" s="4">
        <v>17140</v>
      </c>
      <c r="Y298" s="4">
        <v>13850</v>
      </c>
      <c r="Z298" s="4">
        <v>10720</v>
      </c>
      <c r="AA298" s="4">
        <v>7450</v>
      </c>
      <c r="AD298" t="s">
        <v>126</v>
      </c>
    </row>
    <row r="299" spans="1:30" ht="12.75">
      <c r="A299" t="str">
        <f t="shared" si="36"/>
        <v>= 75 &lt; 90 HP</v>
      </c>
      <c r="C299">
        <f t="shared" si="40"/>
        <v>0</v>
      </c>
      <c r="D299">
        <f t="shared" si="40"/>
        <v>0</v>
      </c>
      <c r="E299">
        <f t="shared" si="40"/>
        <v>0</v>
      </c>
      <c r="F299">
        <f t="shared" si="40"/>
        <v>0</v>
      </c>
      <c r="G299">
        <f t="shared" si="40"/>
        <v>0</v>
      </c>
      <c r="H299">
        <f t="shared" si="40"/>
        <v>0</v>
      </c>
      <c r="I299">
        <f t="shared" si="40"/>
        <v>0</v>
      </c>
      <c r="J299">
        <f t="shared" si="40"/>
        <v>0</v>
      </c>
      <c r="K299">
        <f t="shared" si="40"/>
        <v>0</v>
      </c>
      <c r="L299" s="325">
        <f t="shared" si="40"/>
        <v>0</v>
      </c>
      <c r="M299" s="325">
        <f>+AA299*AO299</f>
        <v>0</v>
      </c>
      <c r="N299" s="325"/>
      <c r="P299" t="str">
        <f>+ANEXO!A301</f>
        <v>= 75 &lt; 90 HP</v>
      </c>
      <c r="R299" s="4">
        <v>46220</v>
      </c>
      <c r="S299" s="4">
        <v>42070</v>
      </c>
      <c r="T299" s="4">
        <v>38110</v>
      </c>
      <c r="U299" s="4">
        <v>33950</v>
      </c>
      <c r="V299" s="4">
        <v>29780</v>
      </c>
      <c r="W299" s="4">
        <v>25610</v>
      </c>
      <c r="X299" s="4">
        <v>21630</v>
      </c>
      <c r="Y299" s="4">
        <v>17480</v>
      </c>
      <c r="Z299" s="4">
        <v>13320</v>
      </c>
      <c r="AA299" s="4">
        <v>9170</v>
      </c>
      <c r="AD299" t="s">
        <v>131</v>
      </c>
    </row>
    <row r="300" spans="1:30" ht="12.75">
      <c r="A300" t="str">
        <f t="shared" si="36"/>
        <v>= &gt; 90 HP</v>
      </c>
      <c r="C300">
        <f t="shared" si="40"/>
        <v>0</v>
      </c>
      <c r="D300">
        <f t="shared" si="40"/>
        <v>0</v>
      </c>
      <c r="E300">
        <f t="shared" si="40"/>
        <v>0</v>
      </c>
      <c r="F300">
        <f t="shared" si="40"/>
        <v>0</v>
      </c>
      <c r="G300">
        <f t="shared" si="40"/>
        <v>0</v>
      </c>
      <c r="H300">
        <f t="shared" si="40"/>
        <v>0</v>
      </c>
      <c r="I300">
        <f t="shared" si="40"/>
        <v>0</v>
      </c>
      <c r="J300">
        <f t="shared" si="40"/>
        <v>0</v>
      </c>
      <c r="K300">
        <f t="shared" si="40"/>
        <v>0</v>
      </c>
      <c r="L300" s="325">
        <f t="shared" si="40"/>
        <v>0</v>
      </c>
      <c r="M300" s="325">
        <f>+AA300*AO300</f>
        <v>0</v>
      </c>
      <c r="N300" s="325"/>
      <c r="P300" t="str">
        <f>+ANEXO!A302</f>
        <v>= &gt; 90 HP</v>
      </c>
      <c r="R300" s="4">
        <v>57670</v>
      </c>
      <c r="S300" s="4">
        <v>52460</v>
      </c>
      <c r="T300" s="4">
        <v>47440</v>
      </c>
      <c r="U300" s="4">
        <v>42260</v>
      </c>
      <c r="V300" s="4">
        <v>37220</v>
      </c>
      <c r="W300" s="4">
        <v>32040</v>
      </c>
      <c r="X300" s="4">
        <v>26850</v>
      </c>
      <c r="Y300" s="4">
        <v>21830</v>
      </c>
      <c r="Z300" s="4">
        <v>16610</v>
      </c>
      <c r="AA300" s="4">
        <v>11590</v>
      </c>
      <c r="AD300" t="s">
        <v>132</v>
      </c>
    </row>
    <row r="301" spans="1:16" ht="12.75">
      <c r="A301">
        <f t="shared" si="36"/>
        <v>0</v>
      </c>
      <c r="P301">
        <f>+ANEXO!A303</f>
        <v>0</v>
      </c>
    </row>
    <row r="302" spans="1:30" ht="12.75">
      <c r="A302">
        <f t="shared" si="36"/>
        <v>0</v>
      </c>
      <c r="P302">
        <f>+ANEXO!A304</f>
        <v>0</v>
      </c>
      <c r="AD302" t="s">
        <v>133</v>
      </c>
    </row>
    <row r="303" spans="1:30" ht="12.75">
      <c r="A303" t="str">
        <f t="shared" si="36"/>
        <v>CUBIERTA INTERIOR Y/O EXTERIOR</v>
      </c>
      <c r="P303" t="str">
        <f>+ANEXO!A305</f>
        <v>CUBIERTA INTERIOR Y/O EXTERIOR</v>
      </c>
      <c r="AD303" t="s">
        <v>125</v>
      </c>
    </row>
    <row r="304" spans="1:30" ht="12.75">
      <c r="A304" t="str">
        <f t="shared" si="36"/>
        <v>&lt; 50 HP</v>
      </c>
      <c r="C304">
        <f aca="true" t="shared" si="41" ref="C304:L307">+R304*AE304</f>
        <v>0</v>
      </c>
      <c r="D304">
        <f t="shared" si="41"/>
        <v>0</v>
      </c>
      <c r="E304">
        <f t="shared" si="41"/>
        <v>0</v>
      </c>
      <c r="F304">
        <f t="shared" si="41"/>
        <v>0</v>
      </c>
      <c r="G304">
        <f t="shared" si="41"/>
        <v>0</v>
      </c>
      <c r="H304">
        <f t="shared" si="41"/>
        <v>0</v>
      </c>
      <c r="I304">
        <f t="shared" si="41"/>
        <v>0</v>
      </c>
      <c r="J304">
        <f t="shared" si="41"/>
        <v>0</v>
      </c>
      <c r="K304">
        <f t="shared" si="41"/>
        <v>0</v>
      </c>
      <c r="L304" s="325">
        <f t="shared" si="41"/>
        <v>0</v>
      </c>
      <c r="M304" s="325">
        <f>+AA304*AO304</f>
        <v>0</v>
      </c>
      <c r="N304" s="325"/>
      <c r="P304" t="str">
        <f>+ANEXO!A306</f>
        <v>&lt; 50 HP</v>
      </c>
      <c r="R304" s="4">
        <v>30630</v>
      </c>
      <c r="S304" s="4">
        <v>27870</v>
      </c>
      <c r="T304" s="4">
        <v>25270</v>
      </c>
      <c r="U304" s="4">
        <v>22500</v>
      </c>
      <c r="V304" s="4">
        <v>19760</v>
      </c>
      <c r="W304" s="4">
        <v>16970</v>
      </c>
      <c r="X304" s="4">
        <v>14370</v>
      </c>
      <c r="Y304" s="4">
        <v>11590</v>
      </c>
      <c r="Z304" s="4">
        <v>8830</v>
      </c>
      <c r="AA304" s="4">
        <v>6070</v>
      </c>
      <c r="AD304" t="s">
        <v>126</v>
      </c>
    </row>
    <row r="305" spans="1:30" ht="12.75">
      <c r="A305" t="str">
        <f t="shared" si="36"/>
        <v>= 50 &lt; 75 HP</v>
      </c>
      <c r="C305">
        <f t="shared" si="41"/>
        <v>0</v>
      </c>
      <c r="D305">
        <f t="shared" si="41"/>
        <v>0</v>
      </c>
      <c r="E305">
        <f t="shared" si="41"/>
        <v>0</v>
      </c>
      <c r="F305">
        <f t="shared" si="41"/>
        <v>0</v>
      </c>
      <c r="G305">
        <f t="shared" si="41"/>
        <v>0</v>
      </c>
      <c r="H305">
        <f t="shared" si="41"/>
        <v>0</v>
      </c>
      <c r="I305">
        <f t="shared" si="41"/>
        <v>0</v>
      </c>
      <c r="J305">
        <f t="shared" si="41"/>
        <v>0</v>
      </c>
      <c r="K305">
        <f t="shared" si="41"/>
        <v>0</v>
      </c>
      <c r="L305" s="325">
        <f t="shared" si="41"/>
        <v>0</v>
      </c>
      <c r="M305" s="325">
        <f>+AA305*AO305</f>
        <v>0</v>
      </c>
      <c r="N305" s="325"/>
      <c r="P305" t="str">
        <f>+ANEXO!A307</f>
        <v>= 50 &lt; 75 HP</v>
      </c>
      <c r="R305" s="4">
        <v>38110</v>
      </c>
      <c r="S305" s="4">
        <v>34640</v>
      </c>
      <c r="T305" s="4">
        <v>31340</v>
      </c>
      <c r="U305" s="4">
        <v>27870</v>
      </c>
      <c r="V305" s="4">
        <v>24580</v>
      </c>
      <c r="W305" s="4">
        <v>21120</v>
      </c>
      <c r="X305" s="4">
        <v>17830</v>
      </c>
      <c r="Y305" s="4">
        <v>14370</v>
      </c>
      <c r="Z305" s="4">
        <v>11080</v>
      </c>
      <c r="AA305" s="4">
        <v>7620</v>
      </c>
      <c r="AD305" t="s">
        <v>131</v>
      </c>
    </row>
    <row r="306" spans="1:30" ht="12.75">
      <c r="A306" t="str">
        <f t="shared" si="36"/>
        <v>= 75 &lt; 90 HP</v>
      </c>
      <c r="C306">
        <f t="shared" si="41"/>
        <v>0</v>
      </c>
      <c r="D306">
        <f t="shared" si="41"/>
        <v>0</v>
      </c>
      <c r="E306">
        <f t="shared" si="41"/>
        <v>0</v>
      </c>
      <c r="F306">
        <f t="shared" si="41"/>
        <v>0</v>
      </c>
      <c r="G306">
        <f t="shared" si="41"/>
        <v>0</v>
      </c>
      <c r="H306">
        <f t="shared" si="41"/>
        <v>0</v>
      </c>
      <c r="I306">
        <f t="shared" si="41"/>
        <v>0</v>
      </c>
      <c r="J306">
        <f t="shared" si="41"/>
        <v>0</v>
      </c>
      <c r="K306">
        <f t="shared" si="41"/>
        <v>0</v>
      </c>
      <c r="L306" s="325">
        <f t="shared" si="41"/>
        <v>0</v>
      </c>
      <c r="M306" s="325">
        <f>+AA306*AO306</f>
        <v>0</v>
      </c>
      <c r="N306" s="325"/>
      <c r="P306" t="str">
        <f>+ANEXO!A308</f>
        <v>= 75 &lt; 90 HP</v>
      </c>
      <c r="R306" s="4">
        <v>47610</v>
      </c>
      <c r="S306" s="4">
        <v>43470</v>
      </c>
      <c r="T306" s="4">
        <v>39140</v>
      </c>
      <c r="U306" s="4">
        <v>35000</v>
      </c>
      <c r="V306" s="4">
        <v>30630</v>
      </c>
      <c r="W306" s="4">
        <v>26520</v>
      </c>
      <c r="X306" s="4">
        <v>22160</v>
      </c>
      <c r="Y306" s="4">
        <v>18000</v>
      </c>
      <c r="Z306" s="4">
        <v>13680</v>
      </c>
      <c r="AA306" s="4">
        <v>9510</v>
      </c>
      <c r="AD306" t="s">
        <v>132</v>
      </c>
    </row>
    <row r="307" spans="1:30" ht="12.75">
      <c r="A307" t="str">
        <f t="shared" si="36"/>
        <v>= &gt; 90 HP</v>
      </c>
      <c r="C307">
        <f t="shared" si="41"/>
        <v>0</v>
      </c>
      <c r="D307">
        <f t="shared" si="41"/>
        <v>0</v>
      </c>
      <c r="E307">
        <f t="shared" si="41"/>
        <v>0</v>
      </c>
      <c r="F307">
        <f t="shared" si="41"/>
        <v>0</v>
      </c>
      <c r="G307">
        <f t="shared" si="41"/>
        <v>0</v>
      </c>
      <c r="H307">
        <f t="shared" si="41"/>
        <v>0</v>
      </c>
      <c r="I307">
        <f t="shared" si="41"/>
        <v>0</v>
      </c>
      <c r="J307">
        <f t="shared" si="41"/>
        <v>0</v>
      </c>
      <c r="K307">
        <f t="shared" si="41"/>
        <v>0</v>
      </c>
      <c r="L307" s="325">
        <f t="shared" si="41"/>
        <v>0</v>
      </c>
      <c r="M307" s="325">
        <f>+AA307*AO307</f>
        <v>0</v>
      </c>
      <c r="N307" s="325"/>
      <c r="P307" t="str">
        <f>+ANEXO!A309</f>
        <v>= &gt; 90 HP</v>
      </c>
      <c r="R307" s="4">
        <v>59060</v>
      </c>
      <c r="S307" s="4">
        <v>53850</v>
      </c>
      <c r="T307" s="4">
        <v>48480</v>
      </c>
      <c r="U307" s="4">
        <v>43300</v>
      </c>
      <c r="V307" s="4">
        <v>38110</v>
      </c>
      <c r="W307" s="4">
        <v>32720</v>
      </c>
      <c r="X307" s="4">
        <v>27550</v>
      </c>
      <c r="Y307" s="4">
        <v>22350</v>
      </c>
      <c r="Z307" s="4">
        <v>17140</v>
      </c>
      <c r="AA307" s="4">
        <v>11790</v>
      </c>
      <c r="AD307" t="s">
        <v>122</v>
      </c>
    </row>
    <row r="308" spans="1:16" ht="12.75">
      <c r="A308" t="str">
        <f t="shared" si="36"/>
        <v> </v>
      </c>
      <c r="P308" t="str">
        <f>+ANEXO!A310</f>
        <v> </v>
      </c>
    </row>
    <row r="309" spans="1:16" ht="12.75">
      <c r="A309">
        <f t="shared" si="36"/>
        <v>0</v>
      </c>
      <c r="P309">
        <f>+ANEXO!A311</f>
        <v>0</v>
      </c>
    </row>
    <row r="310" spans="1:16" ht="12.75">
      <c r="A310" t="e">
        <f t="shared" si="36"/>
        <v>#REF!</v>
      </c>
      <c r="P310" t="e">
        <f>+ANEXO!#REF!</f>
        <v>#REF!</v>
      </c>
    </row>
    <row r="311" spans="1:16" ht="12.75">
      <c r="A311" t="e">
        <f t="shared" si="36"/>
        <v>#REF!</v>
      </c>
      <c r="P311" t="e">
        <f>+ANEXO!#REF!</f>
        <v>#REF!</v>
      </c>
    </row>
    <row r="312" spans="1:16" ht="12.75">
      <c r="A312" t="e">
        <f t="shared" si="36"/>
        <v>#REF!</v>
      </c>
      <c r="P312" t="e">
        <f>+ANEXO!#REF!</f>
        <v>#REF!</v>
      </c>
    </row>
    <row r="313" spans="1:27" ht="12.75">
      <c r="A313" t="e">
        <f t="shared" si="36"/>
        <v>#REF!</v>
      </c>
      <c r="P313" t="e">
        <f>+ANEXO!#REF!</f>
        <v>#REF!</v>
      </c>
      <c r="R313" t="e">
        <f>+ANEXO!#REF!</f>
        <v>#REF!</v>
      </c>
      <c r="S313" t="e">
        <f>+ANEXO!#REF!</f>
        <v>#REF!</v>
      </c>
      <c r="T313" t="e">
        <f>+ANEXO!#REF!</f>
        <v>#REF!</v>
      </c>
      <c r="U313" t="e">
        <f>+ANEXO!#REF!</f>
        <v>#REF!</v>
      </c>
      <c r="V313" t="e">
        <f>+ANEXO!#REF!</f>
        <v>#REF!</v>
      </c>
      <c r="W313" t="e">
        <f>+ANEXO!#REF!</f>
        <v>#REF!</v>
      </c>
      <c r="X313" t="e">
        <f>+ANEXO!#REF!</f>
        <v>#REF!</v>
      </c>
      <c r="Y313" t="e">
        <f>+ANEXO!#REF!</f>
        <v>#REF!</v>
      </c>
      <c r="Z313" t="e">
        <f>+ANEXO!#REF!</f>
        <v>#REF!</v>
      </c>
      <c r="AA313" t="e">
        <f>+ANEXO!#REF!</f>
        <v>#REF!</v>
      </c>
    </row>
    <row r="314" spans="1:16" ht="12.75">
      <c r="A314" t="e">
        <f t="shared" si="36"/>
        <v>#REF!</v>
      </c>
      <c r="P314" t="e">
        <f>+ANEXO!#REF!</f>
        <v>#REF!</v>
      </c>
    </row>
    <row r="315" spans="1:16" ht="12.75">
      <c r="A315">
        <f t="shared" si="36"/>
        <v>0</v>
      </c>
      <c r="P315">
        <f>+ANEXO!A312</f>
        <v>0</v>
      </c>
    </row>
    <row r="316" spans="1:30" ht="12.75">
      <c r="A316" t="str">
        <f t="shared" si="36"/>
        <v>= 24.7 &lt; 30.7 (PIES)</v>
      </c>
      <c r="P316" t="str">
        <f>+ANEXO!A313</f>
        <v>= 24.7 &lt; 30.7 (PIES)</v>
      </c>
      <c r="AD316" t="s">
        <v>134</v>
      </c>
    </row>
    <row r="317" spans="1:30" ht="12.75">
      <c r="A317" t="str">
        <f t="shared" si="36"/>
        <v>(7.5 a 9.4  m.)</v>
      </c>
      <c r="P317" t="str">
        <f>+ANEXO!A314</f>
        <v>(7.5 a 9.4  m.)</v>
      </c>
      <c r="AD317" t="s">
        <v>135</v>
      </c>
    </row>
    <row r="318" spans="1:16" ht="12.75">
      <c r="A318">
        <f t="shared" si="36"/>
        <v>0</v>
      </c>
      <c r="P318">
        <f>+ANEXO!A315</f>
        <v>0</v>
      </c>
    </row>
    <row r="319" spans="1:30" ht="12.75">
      <c r="A319" t="str">
        <f t="shared" si="36"/>
        <v>PUENTE DE MANDO</v>
      </c>
      <c r="P319" t="str">
        <f>+ANEXO!A316</f>
        <v>PUENTE DE MANDO</v>
      </c>
      <c r="AD319" t="s">
        <v>79</v>
      </c>
    </row>
    <row r="320" spans="1:41" ht="12.75">
      <c r="A320" t="str">
        <f t="shared" si="36"/>
        <v>&lt; 75 HP</v>
      </c>
      <c r="C320">
        <f aca="true" t="shared" si="42" ref="C320:L323">+R320*AE320</f>
        <v>0</v>
      </c>
      <c r="D320">
        <f t="shared" si="42"/>
        <v>0</v>
      </c>
      <c r="E320">
        <f t="shared" si="42"/>
        <v>0</v>
      </c>
      <c r="F320">
        <f t="shared" si="42"/>
        <v>0</v>
      </c>
      <c r="G320">
        <f t="shared" si="42"/>
        <v>0</v>
      </c>
      <c r="H320">
        <f t="shared" si="42"/>
        <v>0</v>
      </c>
      <c r="I320">
        <f t="shared" si="42"/>
        <v>0</v>
      </c>
      <c r="J320">
        <f t="shared" si="42"/>
        <v>0</v>
      </c>
      <c r="K320">
        <f t="shared" si="42"/>
        <v>0</v>
      </c>
      <c r="L320" s="325">
        <f t="shared" si="42"/>
        <v>0</v>
      </c>
      <c r="M320" s="325">
        <f>+AA320*AO320</f>
        <v>145600</v>
      </c>
      <c r="N320" s="325"/>
      <c r="P320" t="str">
        <f>+ANEXO!A317</f>
        <v>&lt; 75 HP</v>
      </c>
      <c r="R320" s="4">
        <v>36710</v>
      </c>
      <c r="S320" s="4">
        <v>33410</v>
      </c>
      <c r="T320" s="4">
        <v>30120</v>
      </c>
      <c r="U320" s="4">
        <v>26850</v>
      </c>
      <c r="V320" s="4">
        <v>23720</v>
      </c>
      <c r="W320" s="4">
        <v>20430</v>
      </c>
      <c r="X320" s="4">
        <v>17140</v>
      </c>
      <c r="Y320" s="4">
        <v>13850</v>
      </c>
      <c r="Z320" s="4">
        <v>10560</v>
      </c>
      <c r="AA320" s="4">
        <v>7280</v>
      </c>
      <c r="AD320" t="s">
        <v>136</v>
      </c>
      <c r="AO320">
        <v>20</v>
      </c>
    </row>
    <row r="321" spans="1:30" ht="12.75">
      <c r="A321" t="str">
        <f t="shared" si="36"/>
        <v>= 75 &lt; 90 HP</v>
      </c>
      <c r="C321">
        <f t="shared" si="42"/>
        <v>0</v>
      </c>
      <c r="D321">
        <f t="shared" si="42"/>
        <v>0</v>
      </c>
      <c r="E321">
        <f t="shared" si="42"/>
        <v>0</v>
      </c>
      <c r="F321">
        <f t="shared" si="42"/>
        <v>0</v>
      </c>
      <c r="G321">
        <f t="shared" si="42"/>
        <v>0</v>
      </c>
      <c r="H321">
        <f t="shared" si="42"/>
        <v>0</v>
      </c>
      <c r="I321">
        <f t="shared" si="42"/>
        <v>0</v>
      </c>
      <c r="J321">
        <f t="shared" si="42"/>
        <v>0</v>
      </c>
      <c r="K321">
        <f t="shared" si="42"/>
        <v>0</v>
      </c>
      <c r="L321" s="325">
        <f t="shared" si="42"/>
        <v>0</v>
      </c>
      <c r="M321" s="325">
        <f>+AA321*AO321</f>
        <v>0</v>
      </c>
      <c r="N321" s="325"/>
      <c r="P321" t="str">
        <f>+ANEXO!A318</f>
        <v>= 75 &lt; 90 HP</v>
      </c>
      <c r="R321" s="4">
        <v>46220</v>
      </c>
      <c r="S321" s="4">
        <v>42070</v>
      </c>
      <c r="T321" s="4">
        <v>38110</v>
      </c>
      <c r="U321" s="4">
        <v>33950</v>
      </c>
      <c r="V321" s="4">
        <v>29780</v>
      </c>
      <c r="W321" s="4">
        <v>25610</v>
      </c>
      <c r="X321" s="4">
        <v>21630</v>
      </c>
      <c r="Y321" s="4">
        <v>17480</v>
      </c>
      <c r="Z321" s="4">
        <v>13320</v>
      </c>
      <c r="AA321" s="4">
        <v>9170</v>
      </c>
      <c r="AD321" t="s">
        <v>131</v>
      </c>
    </row>
    <row r="322" spans="1:30" ht="12.75">
      <c r="A322" t="str">
        <f t="shared" si="36"/>
        <v>= 90 &lt; 110 HP</v>
      </c>
      <c r="C322">
        <f t="shared" si="42"/>
        <v>0</v>
      </c>
      <c r="D322">
        <f t="shared" si="42"/>
        <v>0</v>
      </c>
      <c r="E322">
        <f t="shared" si="42"/>
        <v>0</v>
      </c>
      <c r="F322">
        <f t="shared" si="42"/>
        <v>0</v>
      </c>
      <c r="G322">
        <f t="shared" si="42"/>
        <v>0</v>
      </c>
      <c r="H322">
        <f t="shared" si="42"/>
        <v>0</v>
      </c>
      <c r="I322">
        <f t="shared" si="42"/>
        <v>0</v>
      </c>
      <c r="J322">
        <f t="shared" si="42"/>
        <v>0</v>
      </c>
      <c r="K322">
        <f t="shared" si="42"/>
        <v>0</v>
      </c>
      <c r="L322" s="325">
        <f t="shared" si="42"/>
        <v>0</v>
      </c>
      <c r="M322" s="325">
        <f>+AA322*AO322</f>
        <v>0</v>
      </c>
      <c r="N322" s="325"/>
      <c r="P322" t="str">
        <f>+ANEXO!A319</f>
        <v>= 90 &lt; 110 HP</v>
      </c>
      <c r="R322" s="4">
        <v>57490</v>
      </c>
      <c r="S322" s="4">
        <v>52300</v>
      </c>
      <c r="T322" s="4">
        <v>47270</v>
      </c>
      <c r="U322" s="4">
        <v>42070</v>
      </c>
      <c r="V322" s="4">
        <v>37050</v>
      </c>
      <c r="W322" s="4">
        <v>31860</v>
      </c>
      <c r="X322" s="4">
        <v>26850</v>
      </c>
      <c r="Y322" s="4">
        <v>21630</v>
      </c>
      <c r="Z322" s="4">
        <v>16610</v>
      </c>
      <c r="AA322" s="4">
        <v>11440</v>
      </c>
      <c r="AD322" t="s">
        <v>137</v>
      </c>
    </row>
    <row r="323" spans="1:30" ht="12.75">
      <c r="A323" t="str">
        <f t="shared" si="36"/>
        <v>= &gt; 110 HP</v>
      </c>
      <c r="C323">
        <f t="shared" si="42"/>
        <v>0</v>
      </c>
      <c r="D323">
        <f t="shared" si="42"/>
        <v>0</v>
      </c>
      <c r="E323">
        <f t="shared" si="42"/>
        <v>0</v>
      </c>
      <c r="F323">
        <f t="shared" si="42"/>
        <v>0</v>
      </c>
      <c r="G323">
        <f t="shared" si="42"/>
        <v>0</v>
      </c>
      <c r="H323">
        <f t="shared" si="42"/>
        <v>0</v>
      </c>
      <c r="I323">
        <f t="shared" si="42"/>
        <v>0</v>
      </c>
      <c r="J323">
        <f t="shared" si="42"/>
        <v>0</v>
      </c>
      <c r="K323">
        <f t="shared" si="42"/>
        <v>0</v>
      </c>
      <c r="L323" s="325">
        <f t="shared" si="42"/>
        <v>0</v>
      </c>
      <c r="M323" s="325">
        <f>+AA323*AO323</f>
        <v>0</v>
      </c>
      <c r="N323" s="325"/>
      <c r="P323" t="str">
        <f>+ANEXO!A320</f>
        <v>= &gt; 110 HP</v>
      </c>
      <c r="R323" s="4">
        <v>75490</v>
      </c>
      <c r="S323" s="4">
        <v>68740</v>
      </c>
      <c r="T323" s="4">
        <v>61970</v>
      </c>
      <c r="U323" s="4">
        <v>55400</v>
      </c>
      <c r="V323" s="4">
        <v>48660</v>
      </c>
      <c r="W323" s="4">
        <v>41920</v>
      </c>
      <c r="X323" s="4">
        <v>35160</v>
      </c>
      <c r="Y323" s="4">
        <v>28580</v>
      </c>
      <c r="Z323" s="4">
        <v>21830</v>
      </c>
      <c r="AA323" s="4">
        <v>15070</v>
      </c>
      <c r="AD323" t="s">
        <v>138</v>
      </c>
    </row>
    <row r="324" spans="1:30" ht="12.75">
      <c r="A324" t="str">
        <f t="shared" si="36"/>
        <v>CUBIERTA INTERIOR</v>
      </c>
      <c r="P324" t="str">
        <f>+ANEXO!A321</f>
        <v>CUBIERTA INTERIOR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  <c r="AD324" t="s">
        <v>128</v>
      </c>
    </row>
    <row r="325" spans="1:30" ht="12.75">
      <c r="A325" t="str">
        <f t="shared" si="36"/>
        <v>&lt; 75 HP</v>
      </c>
      <c r="C325">
        <f aca="true" t="shared" si="43" ref="C325:L328">+R325*AE325</f>
        <v>0</v>
      </c>
      <c r="D325">
        <f t="shared" si="43"/>
        <v>0</v>
      </c>
      <c r="E325">
        <f t="shared" si="43"/>
        <v>0</v>
      </c>
      <c r="F325">
        <f t="shared" si="43"/>
        <v>0</v>
      </c>
      <c r="G325">
        <f t="shared" si="43"/>
        <v>0</v>
      </c>
      <c r="H325">
        <f t="shared" si="43"/>
        <v>0</v>
      </c>
      <c r="I325">
        <f t="shared" si="43"/>
        <v>0</v>
      </c>
      <c r="J325">
        <f t="shared" si="43"/>
        <v>0</v>
      </c>
      <c r="K325">
        <f t="shared" si="43"/>
        <v>0</v>
      </c>
      <c r="L325" s="325">
        <f t="shared" si="43"/>
        <v>0</v>
      </c>
      <c r="M325" s="325">
        <f>+AA325*AO325</f>
        <v>0</v>
      </c>
      <c r="N325" s="325"/>
      <c r="P325" t="str">
        <f>+ANEXO!A322</f>
        <v>&lt; 75 HP</v>
      </c>
      <c r="R325" s="4">
        <v>58540</v>
      </c>
      <c r="S325" s="4">
        <v>53330</v>
      </c>
      <c r="T325" s="4">
        <v>48130</v>
      </c>
      <c r="U325" s="4">
        <v>42960</v>
      </c>
      <c r="V325" s="4">
        <v>37750</v>
      </c>
      <c r="W325" s="4">
        <v>32560</v>
      </c>
      <c r="X325" s="4">
        <v>27370</v>
      </c>
      <c r="Y325" s="4">
        <v>22160</v>
      </c>
      <c r="Z325" s="4">
        <v>16970</v>
      </c>
      <c r="AA325" s="4">
        <v>11790</v>
      </c>
      <c r="AD325" t="s">
        <v>136</v>
      </c>
    </row>
    <row r="326" spans="1:30" ht="12.75">
      <c r="A326" t="str">
        <f t="shared" si="36"/>
        <v>= 75 &lt; 90 HP</v>
      </c>
      <c r="C326">
        <f t="shared" si="43"/>
        <v>0</v>
      </c>
      <c r="D326">
        <f t="shared" si="43"/>
        <v>0</v>
      </c>
      <c r="E326">
        <f t="shared" si="43"/>
        <v>0</v>
      </c>
      <c r="F326">
        <f t="shared" si="43"/>
        <v>0</v>
      </c>
      <c r="G326">
        <f t="shared" si="43"/>
        <v>0</v>
      </c>
      <c r="H326">
        <f t="shared" si="43"/>
        <v>0</v>
      </c>
      <c r="I326">
        <f t="shared" si="43"/>
        <v>0</v>
      </c>
      <c r="J326">
        <f t="shared" si="43"/>
        <v>0</v>
      </c>
      <c r="K326">
        <f t="shared" si="43"/>
        <v>0</v>
      </c>
      <c r="L326" s="325">
        <f t="shared" si="43"/>
        <v>0</v>
      </c>
      <c r="M326" s="325">
        <f>+AA326*AO326</f>
        <v>0</v>
      </c>
      <c r="N326" s="325"/>
      <c r="P326" t="str">
        <f>+ANEXO!A323</f>
        <v>= 75 &lt; 90 HP</v>
      </c>
      <c r="R326" s="4">
        <v>68060</v>
      </c>
      <c r="S326" s="4">
        <v>61970</v>
      </c>
      <c r="T326" s="4">
        <v>55930</v>
      </c>
      <c r="U326" s="4">
        <v>49860</v>
      </c>
      <c r="V326" s="4">
        <v>43810</v>
      </c>
      <c r="W326" s="4">
        <v>37750</v>
      </c>
      <c r="X326" s="4">
        <v>31670</v>
      </c>
      <c r="Y326" s="4">
        <v>25610</v>
      </c>
      <c r="Z326" s="4">
        <v>19760</v>
      </c>
      <c r="AA326" s="4">
        <v>13680</v>
      </c>
      <c r="AD326" t="s">
        <v>131</v>
      </c>
    </row>
    <row r="327" spans="1:30" ht="12.75">
      <c r="A327" t="str">
        <f t="shared" si="36"/>
        <v>= 90 &lt; 110 HP</v>
      </c>
      <c r="C327">
        <f t="shared" si="43"/>
        <v>0</v>
      </c>
      <c r="D327">
        <f t="shared" si="43"/>
        <v>0</v>
      </c>
      <c r="E327">
        <f t="shared" si="43"/>
        <v>0</v>
      </c>
      <c r="F327">
        <f t="shared" si="43"/>
        <v>0</v>
      </c>
      <c r="G327">
        <f t="shared" si="43"/>
        <v>0</v>
      </c>
      <c r="H327">
        <f t="shared" si="43"/>
        <v>0</v>
      </c>
      <c r="I327">
        <f t="shared" si="43"/>
        <v>0</v>
      </c>
      <c r="J327">
        <f t="shared" si="43"/>
        <v>0</v>
      </c>
      <c r="K327">
        <f t="shared" si="43"/>
        <v>0</v>
      </c>
      <c r="L327" s="325">
        <f t="shared" si="43"/>
        <v>0</v>
      </c>
      <c r="M327" s="325">
        <f>+AA327*AO327</f>
        <v>0</v>
      </c>
      <c r="N327" s="325"/>
      <c r="P327" t="str">
        <f>+ANEXO!A324</f>
        <v>= 90 &lt; 110 HP</v>
      </c>
      <c r="R327" s="4">
        <v>79320</v>
      </c>
      <c r="S327" s="4">
        <v>72230</v>
      </c>
      <c r="T327" s="4">
        <v>65290</v>
      </c>
      <c r="U327" s="4">
        <v>58200</v>
      </c>
      <c r="V327" s="4">
        <v>51090</v>
      </c>
      <c r="W327" s="4">
        <v>43990</v>
      </c>
      <c r="X327" s="4">
        <v>37050</v>
      </c>
      <c r="Y327" s="4">
        <v>29950</v>
      </c>
      <c r="Z327" s="4">
        <v>22880</v>
      </c>
      <c r="AA327" s="4">
        <v>15930</v>
      </c>
      <c r="AD327" t="s">
        <v>137</v>
      </c>
    </row>
    <row r="328" spans="1:30" ht="12.75">
      <c r="A328" t="str">
        <f t="shared" si="36"/>
        <v>= &gt; 110 HP</v>
      </c>
      <c r="C328">
        <f t="shared" si="43"/>
        <v>0</v>
      </c>
      <c r="D328">
        <f t="shared" si="43"/>
        <v>0</v>
      </c>
      <c r="E328">
        <f t="shared" si="43"/>
        <v>0</v>
      </c>
      <c r="F328">
        <f t="shared" si="43"/>
        <v>0</v>
      </c>
      <c r="G328">
        <f t="shared" si="43"/>
        <v>0</v>
      </c>
      <c r="H328">
        <f t="shared" si="43"/>
        <v>0</v>
      </c>
      <c r="I328">
        <f t="shared" si="43"/>
        <v>0</v>
      </c>
      <c r="J328">
        <f t="shared" si="43"/>
        <v>0</v>
      </c>
      <c r="K328">
        <f t="shared" si="43"/>
        <v>0</v>
      </c>
      <c r="L328" s="325">
        <f t="shared" si="43"/>
        <v>0</v>
      </c>
      <c r="M328" s="325">
        <f>+AA328*AO328</f>
        <v>0</v>
      </c>
      <c r="N328" s="325"/>
      <c r="P328" t="str">
        <f>+ANEXO!A325</f>
        <v>= &gt; 110 HP</v>
      </c>
      <c r="R328" s="4">
        <v>97320</v>
      </c>
      <c r="S328" s="4">
        <v>88660</v>
      </c>
      <c r="T328" s="4">
        <v>80010</v>
      </c>
      <c r="U328" s="4">
        <v>71340</v>
      </c>
      <c r="V328" s="4">
        <v>62690</v>
      </c>
      <c r="W328" s="4">
        <v>54030</v>
      </c>
      <c r="X328" s="4">
        <v>45380</v>
      </c>
      <c r="Y328" s="4">
        <v>36710</v>
      </c>
      <c r="Z328" s="4">
        <v>28060</v>
      </c>
      <c r="AA328" s="4">
        <v>19400</v>
      </c>
      <c r="AD328" t="s">
        <v>138</v>
      </c>
    </row>
    <row r="329" spans="1:30" ht="12.75">
      <c r="A329" t="str">
        <f t="shared" si="36"/>
        <v>CUBIERTA INTERIOR Y EXTERIOR</v>
      </c>
      <c r="P329" t="str">
        <f>+ANEXO!A326</f>
        <v>CUBIERTA INTERIOR Y EXTERIOR</v>
      </c>
      <c r="R329" s="4"/>
      <c r="S329" s="4"/>
      <c r="T329" s="4"/>
      <c r="U329" s="4"/>
      <c r="V329" s="4"/>
      <c r="W329" s="4"/>
      <c r="X329" s="4"/>
      <c r="Y329" s="4"/>
      <c r="Z329" s="4"/>
      <c r="AA329" s="4"/>
      <c r="AD329" t="s">
        <v>139</v>
      </c>
    </row>
    <row r="330" spans="1:30" ht="12.75">
      <c r="A330" t="str">
        <f t="shared" si="36"/>
        <v>&lt; 75 HP</v>
      </c>
      <c r="C330">
        <f aca="true" t="shared" si="44" ref="C330:L333">+R330*AE330</f>
        <v>0</v>
      </c>
      <c r="D330">
        <f t="shared" si="44"/>
        <v>0</v>
      </c>
      <c r="E330">
        <f t="shared" si="44"/>
        <v>0</v>
      </c>
      <c r="F330">
        <f t="shared" si="44"/>
        <v>0</v>
      </c>
      <c r="G330">
        <f t="shared" si="44"/>
        <v>0</v>
      </c>
      <c r="H330">
        <f t="shared" si="44"/>
        <v>0</v>
      </c>
      <c r="I330">
        <f t="shared" si="44"/>
        <v>0</v>
      </c>
      <c r="J330">
        <f t="shared" si="44"/>
        <v>0</v>
      </c>
      <c r="K330">
        <f t="shared" si="44"/>
        <v>0</v>
      </c>
      <c r="L330" s="325">
        <f t="shared" si="44"/>
        <v>0</v>
      </c>
      <c r="M330" s="325">
        <f>+AA330*AO330</f>
        <v>0</v>
      </c>
      <c r="N330" s="325"/>
      <c r="P330" t="str">
        <f>+ANEXO!A327</f>
        <v>&lt; 75 HP</v>
      </c>
      <c r="R330" s="4">
        <v>73410</v>
      </c>
      <c r="S330" s="4">
        <v>66850</v>
      </c>
      <c r="T330" s="4">
        <v>60430</v>
      </c>
      <c r="U330" s="4">
        <v>53850</v>
      </c>
      <c r="V330" s="4">
        <v>47270</v>
      </c>
      <c r="W330" s="4">
        <v>40870</v>
      </c>
      <c r="X330" s="4">
        <v>34270</v>
      </c>
      <c r="Y330" s="4">
        <v>27710</v>
      </c>
      <c r="Z330" s="4">
        <v>21120</v>
      </c>
      <c r="AA330" s="4">
        <v>14730</v>
      </c>
      <c r="AD330" t="s">
        <v>136</v>
      </c>
    </row>
    <row r="331" spans="1:30" ht="12.75">
      <c r="A331" t="str">
        <f t="shared" si="36"/>
        <v>= 75 &lt; 90 HP</v>
      </c>
      <c r="C331">
        <f t="shared" si="44"/>
        <v>0</v>
      </c>
      <c r="D331">
        <f t="shared" si="44"/>
        <v>0</v>
      </c>
      <c r="E331">
        <f t="shared" si="44"/>
        <v>0</v>
      </c>
      <c r="F331">
        <f t="shared" si="44"/>
        <v>0</v>
      </c>
      <c r="G331">
        <f t="shared" si="44"/>
        <v>0</v>
      </c>
      <c r="H331">
        <f t="shared" si="44"/>
        <v>0</v>
      </c>
      <c r="I331">
        <f t="shared" si="44"/>
        <v>0</v>
      </c>
      <c r="J331">
        <f t="shared" si="44"/>
        <v>0</v>
      </c>
      <c r="K331">
        <f t="shared" si="44"/>
        <v>0</v>
      </c>
      <c r="L331" s="325">
        <f t="shared" si="44"/>
        <v>0</v>
      </c>
      <c r="M331" s="325">
        <f>+AA331*AO331</f>
        <v>0</v>
      </c>
      <c r="N331" s="325"/>
      <c r="P331" t="str">
        <f>+ANEXO!A328</f>
        <v>= 75 &lt; 90 HP</v>
      </c>
      <c r="R331" s="4">
        <v>82760</v>
      </c>
      <c r="S331" s="4">
        <v>75490</v>
      </c>
      <c r="T331" s="4">
        <v>68060</v>
      </c>
      <c r="U331" s="4">
        <v>60780</v>
      </c>
      <c r="V331" s="4">
        <v>53330</v>
      </c>
      <c r="W331" s="4">
        <v>46040</v>
      </c>
      <c r="X331" s="4">
        <v>38620</v>
      </c>
      <c r="Y331" s="4">
        <v>31340</v>
      </c>
      <c r="Z331" s="4">
        <v>23900</v>
      </c>
      <c r="AA331" s="4">
        <v>16610</v>
      </c>
      <c r="AD331" t="s">
        <v>131</v>
      </c>
    </row>
    <row r="332" spans="1:30" ht="12.75">
      <c r="A332" t="str">
        <f t="shared" si="36"/>
        <v>= 90 &lt; 110 HP</v>
      </c>
      <c r="C332">
        <f t="shared" si="44"/>
        <v>0</v>
      </c>
      <c r="D332">
        <f t="shared" si="44"/>
        <v>0</v>
      </c>
      <c r="E332">
        <f t="shared" si="44"/>
        <v>0</v>
      </c>
      <c r="F332">
        <f t="shared" si="44"/>
        <v>0</v>
      </c>
      <c r="G332">
        <f t="shared" si="44"/>
        <v>0</v>
      </c>
      <c r="H332">
        <f t="shared" si="44"/>
        <v>0</v>
      </c>
      <c r="I332">
        <f t="shared" si="44"/>
        <v>0</v>
      </c>
      <c r="J332">
        <f t="shared" si="44"/>
        <v>0</v>
      </c>
      <c r="K332">
        <f t="shared" si="44"/>
        <v>0</v>
      </c>
      <c r="L332" s="325">
        <f t="shared" si="44"/>
        <v>0</v>
      </c>
      <c r="M332" s="325">
        <f>+AA332*AO332</f>
        <v>0</v>
      </c>
      <c r="N332" s="325"/>
      <c r="P332" t="str">
        <f>+ANEXO!A329</f>
        <v>= 90 &lt; 110 HP</v>
      </c>
      <c r="R332" s="4">
        <v>94210</v>
      </c>
      <c r="S332" s="4">
        <v>85870</v>
      </c>
      <c r="T332" s="4">
        <v>77400</v>
      </c>
      <c r="U332" s="4">
        <v>69090</v>
      </c>
      <c r="V332" s="4">
        <v>60780</v>
      </c>
      <c r="W332" s="4">
        <v>52300</v>
      </c>
      <c r="X332" s="4">
        <v>43990</v>
      </c>
      <c r="Y332" s="4">
        <v>35680</v>
      </c>
      <c r="Z332" s="4">
        <v>27200</v>
      </c>
      <c r="AA332" s="4">
        <v>18870</v>
      </c>
      <c r="AD332" t="s">
        <v>137</v>
      </c>
    </row>
    <row r="333" spans="1:30" ht="12.75">
      <c r="A333" t="str">
        <f t="shared" si="36"/>
        <v>= &gt; 110 HP</v>
      </c>
      <c r="C333">
        <f t="shared" si="44"/>
        <v>0</v>
      </c>
      <c r="D333">
        <f t="shared" si="44"/>
        <v>0</v>
      </c>
      <c r="E333">
        <f t="shared" si="44"/>
        <v>0</v>
      </c>
      <c r="F333">
        <f t="shared" si="44"/>
        <v>0</v>
      </c>
      <c r="G333">
        <f t="shared" si="44"/>
        <v>0</v>
      </c>
      <c r="H333">
        <f t="shared" si="44"/>
        <v>0</v>
      </c>
      <c r="I333">
        <f t="shared" si="44"/>
        <v>0</v>
      </c>
      <c r="J333">
        <f t="shared" si="44"/>
        <v>0</v>
      </c>
      <c r="K333">
        <f t="shared" si="44"/>
        <v>0</v>
      </c>
      <c r="L333" s="325">
        <f t="shared" si="44"/>
        <v>0</v>
      </c>
      <c r="M333" s="325">
        <f>+AA333*AO333</f>
        <v>0</v>
      </c>
      <c r="N333" s="325"/>
      <c r="P333" t="str">
        <f>+ANEXO!A330</f>
        <v>= &gt; 110 HP</v>
      </c>
      <c r="R333" s="4">
        <v>112210</v>
      </c>
      <c r="S333" s="4">
        <v>102160</v>
      </c>
      <c r="T333" s="4">
        <v>92300</v>
      </c>
      <c r="U333" s="4">
        <v>82240</v>
      </c>
      <c r="V333" s="4">
        <v>72380</v>
      </c>
      <c r="W333" s="4">
        <v>62330</v>
      </c>
      <c r="X333" s="4">
        <v>52300</v>
      </c>
      <c r="Y333" s="4">
        <v>42430</v>
      </c>
      <c r="Z333" s="4">
        <v>32390</v>
      </c>
      <c r="AA333" s="4">
        <v>22500</v>
      </c>
      <c r="AD333" t="s">
        <v>138</v>
      </c>
    </row>
    <row r="334" spans="1:30" ht="12.75">
      <c r="A334" t="str">
        <f t="shared" si="36"/>
        <v> </v>
      </c>
      <c r="P334" t="str">
        <f>+ANEXO!A331</f>
        <v> </v>
      </c>
      <c r="AD334" t="s">
        <v>122</v>
      </c>
    </row>
    <row r="335" spans="1:16" ht="12.75">
      <c r="A335">
        <f t="shared" si="36"/>
        <v>0</v>
      </c>
      <c r="P335">
        <f>+ANEXO!A332</f>
        <v>0</v>
      </c>
    </row>
    <row r="336" spans="1:30" ht="12.75">
      <c r="A336" t="str">
        <f t="shared" si="36"/>
        <v>= 30.7 &lt; 36.1 (PIES)</v>
      </c>
      <c r="P336" t="str">
        <f>+ANEXO!A339</f>
        <v>= 30.7 &lt; 36.1 (PIES)</v>
      </c>
      <c r="AD336" t="s">
        <v>140</v>
      </c>
    </row>
    <row r="337" spans="1:30" ht="12.75">
      <c r="A337" t="str">
        <f t="shared" si="36"/>
        <v>( 9.4 a 11.0 m.)</v>
      </c>
      <c r="P337" t="str">
        <f>+ANEXO!A340</f>
        <v>( 9.4 a 11.0 m.)</v>
      </c>
      <c r="AD337" t="s">
        <v>141</v>
      </c>
    </row>
    <row r="338" spans="1:16" ht="12.75">
      <c r="A338">
        <f t="shared" si="36"/>
        <v>0</v>
      </c>
      <c r="P338">
        <f>+ANEXO!A341</f>
        <v>0</v>
      </c>
    </row>
    <row r="339" spans="1:30" ht="12.75">
      <c r="A339" t="str">
        <f aca="true" t="shared" si="45" ref="A339:A383">+P339</f>
        <v>CUBIERTA INTERIOR</v>
      </c>
      <c r="P339" t="str">
        <f>+ANEXO!A342</f>
        <v>CUBIERTA INTERIOR</v>
      </c>
      <c r="AD339" t="s">
        <v>128</v>
      </c>
    </row>
    <row r="340" spans="1:41" ht="12.75">
      <c r="A340" t="str">
        <f t="shared" si="45"/>
        <v>&lt; 110 HP</v>
      </c>
      <c r="C340">
        <f aca="true" t="shared" si="46" ref="C340:L343">+R340*AE340</f>
        <v>0</v>
      </c>
      <c r="D340">
        <f t="shared" si="46"/>
        <v>0</v>
      </c>
      <c r="E340">
        <f t="shared" si="46"/>
        <v>0</v>
      </c>
      <c r="F340">
        <f t="shared" si="46"/>
        <v>0</v>
      </c>
      <c r="G340">
        <f t="shared" si="46"/>
        <v>0</v>
      </c>
      <c r="H340">
        <f t="shared" si="46"/>
        <v>0</v>
      </c>
      <c r="I340">
        <f t="shared" si="46"/>
        <v>0</v>
      </c>
      <c r="J340">
        <f t="shared" si="46"/>
        <v>0</v>
      </c>
      <c r="K340">
        <f t="shared" si="46"/>
        <v>0</v>
      </c>
      <c r="L340" s="325">
        <f t="shared" si="46"/>
        <v>0</v>
      </c>
      <c r="M340" s="325">
        <f>+AA340*AO340</f>
        <v>190400</v>
      </c>
      <c r="N340" s="325"/>
      <c r="P340" t="str">
        <f>+ANEXO!A343</f>
        <v>&lt; 110 HP</v>
      </c>
      <c r="R340" s="4">
        <v>95580</v>
      </c>
      <c r="S340" s="4">
        <v>87120</v>
      </c>
      <c r="T340" s="4">
        <v>78590</v>
      </c>
      <c r="U340" s="4">
        <v>70120</v>
      </c>
      <c r="V340" s="4">
        <v>61640</v>
      </c>
      <c r="W340" s="4">
        <v>53170</v>
      </c>
      <c r="X340" s="4">
        <v>44670</v>
      </c>
      <c r="Y340" s="4">
        <v>36200</v>
      </c>
      <c r="Z340" s="4">
        <v>27550</v>
      </c>
      <c r="AA340" s="4">
        <v>19040</v>
      </c>
      <c r="AD340" t="s">
        <v>142</v>
      </c>
      <c r="AO340">
        <v>10</v>
      </c>
    </row>
    <row r="341" spans="1:30" ht="12.75">
      <c r="A341" t="str">
        <f t="shared" si="45"/>
        <v>= 110 &lt; 150 HP</v>
      </c>
      <c r="C341">
        <f t="shared" si="46"/>
        <v>0</v>
      </c>
      <c r="D341">
        <f t="shared" si="46"/>
        <v>0</v>
      </c>
      <c r="E341">
        <f t="shared" si="46"/>
        <v>0</v>
      </c>
      <c r="F341">
        <f t="shared" si="46"/>
        <v>0</v>
      </c>
      <c r="G341">
        <f t="shared" si="46"/>
        <v>0</v>
      </c>
      <c r="H341">
        <f t="shared" si="46"/>
        <v>0</v>
      </c>
      <c r="I341">
        <f t="shared" si="46"/>
        <v>0</v>
      </c>
      <c r="J341">
        <f t="shared" si="46"/>
        <v>0</v>
      </c>
      <c r="K341">
        <f t="shared" si="46"/>
        <v>0</v>
      </c>
      <c r="L341" s="325">
        <f t="shared" si="46"/>
        <v>0</v>
      </c>
      <c r="M341" s="325">
        <f>+AA341*AO341</f>
        <v>0</v>
      </c>
      <c r="N341" s="325"/>
      <c r="P341" t="str">
        <f>+ANEXO!A344</f>
        <v>= 110 &lt; 150 HP</v>
      </c>
      <c r="R341" s="4">
        <v>113590</v>
      </c>
      <c r="S341" s="4">
        <v>103560</v>
      </c>
      <c r="T341" s="4">
        <v>93330</v>
      </c>
      <c r="U341" s="4">
        <v>83300</v>
      </c>
      <c r="V341" s="4">
        <v>73240</v>
      </c>
      <c r="W341" s="4">
        <v>63040</v>
      </c>
      <c r="X341" s="4">
        <v>52990</v>
      </c>
      <c r="Y341" s="4">
        <v>42960</v>
      </c>
      <c r="Z341" s="4">
        <v>32900</v>
      </c>
      <c r="AA341" s="4">
        <v>22690</v>
      </c>
      <c r="AD341" t="s">
        <v>143</v>
      </c>
    </row>
    <row r="342" spans="1:30" ht="12.75">
      <c r="A342" t="str">
        <f t="shared" si="45"/>
        <v>= 150 &lt; 200 HP</v>
      </c>
      <c r="C342">
        <f t="shared" si="46"/>
        <v>0</v>
      </c>
      <c r="D342">
        <f t="shared" si="46"/>
        <v>0</v>
      </c>
      <c r="E342">
        <f t="shared" si="46"/>
        <v>0</v>
      </c>
      <c r="F342">
        <f t="shared" si="46"/>
        <v>0</v>
      </c>
      <c r="G342">
        <f t="shared" si="46"/>
        <v>0</v>
      </c>
      <c r="H342">
        <f t="shared" si="46"/>
        <v>0</v>
      </c>
      <c r="I342">
        <f t="shared" si="46"/>
        <v>0</v>
      </c>
      <c r="J342">
        <f t="shared" si="46"/>
        <v>0</v>
      </c>
      <c r="K342">
        <f t="shared" si="46"/>
        <v>0</v>
      </c>
      <c r="L342" s="325">
        <f t="shared" si="46"/>
        <v>0</v>
      </c>
      <c r="M342" s="325">
        <f>+AA342*AO342</f>
        <v>0</v>
      </c>
      <c r="N342" s="325"/>
      <c r="P342" t="str">
        <f>+ANEXO!A345</f>
        <v>= 150 &lt; 200 HP</v>
      </c>
      <c r="R342" s="4">
        <v>128850</v>
      </c>
      <c r="S342" s="4">
        <v>117400</v>
      </c>
      <c r="T342" s="4">
        <v>105960</v>
      </c>
      <c r="U342" s="4">
        <v>94540</v>
      </c>
      <c r="V342" s="4">
        <v>82950</v>
      </c>
      <c r="W342" s="4">
        <v>71510</v>
      </c>
      <c r="X342" s="4">
        <v>60080</v>
      </c>
      <c r="Y342" s="4">
        <v>48660</v>
      </c>
      <c r="Z342" s="4">
        <v>37220</v>
      </c>
      <c r="AA342" s="4">
        <v>25790</v>
      </c>
      <c r="AD342" t="s">
        <v>144</v>
      </c>
    </row>
    <row r="343" spans="1:30" ht="12.75">
      <c r="A343" t="str">
        <f t="shared" si="45"/>
        <v>= &gt; 200 HP</v>
      </c>
      <c r="C343">
        <f t="shared" si="46"/>
        <v>0</v>
      </c>
      <c r="D343">
        <f t="shared" si="46"/>
        <v>0</v>
      </c>
      <c r="E343">
        <f t="shared" si="46"/>
        <v>0</v>
      </c>
      <c r="F343">
        <f t="shared" si="46"/>
        <v>0</v>
      </c>
      <c r="G343">
        <f t="shared" si="46"/>
        <v>0</v>
      </c>
      <c r="H343">
        <f t="shared" si="46"/>
        <v>0</v>
      </c>
      <c r="I343">
        <f t="shared" si="46"/>
        <v>0</v>
      </c>
      <c r="J343">
        <f t="shared" si="46"/>
        <v>0</v>
      </c>
      <c r="K343">
        <f t="shared" si="46"/>
        <v>0</v>
      </c>
      <c r="L343" s="325">
        <f t="shared" si="46"/>
        <v>0</v>
      </c>
      <c r="M343" s="325">
        <f>+AA343*AO343</f>
        <v>0</v>
      </c>
      <c r="N343" s="325"/>
      <c r="P343" t="str">
        <f>+ANEXO!A346</f>
        <v>= &gt; 200 HP</v>
      </c>
      <c r="R343" s="4">
        <v>163810</v>
      </c>
      <c r="S343" s="4">
        <v>149260</v>
      </c>
      <c r="T343" s="4">
        <v>134720</v>
      </c>
      <c r="U343" s="4">
        <v>120190</v>
      </c>
      <c r="V343" s="4">
        <v>105640</v>
      </c>
      <c r="W343" s="4">
        <v>91080</v>
      </c>
      <c r="X343" s="4">
        <v>76370</v>
      </c>
      <c r="Y343" s="4">
        <v>61820</v>
      </c>
      <c r="Z343" s="4">
        <v>47270</v>
      </c>
      <c r="AA343" s="4">
        <v>32720</v>
      </c>
      <c r="AD343" t="s">
        <v>145</v>
      </c>
    </row>
    <row r="344" spans="1:30" ht="12.75">
      <c r="A344" t="str">
        <f t="shared" si="45"/>
        <v>CUBIERTA INTERIOR Y EXTERIOR</v>
      </c>
      <c r="P344" t="str">
        <f>+ANEXO!A347</f>
        <v>CUBIERTA INTERIOR Y EXTERIOR</v>
      </c>
      <c r="R344" s="4"/>
      <c r="S344" s="4"/>
      <c r="T344" s="4"/>
      <c r="U344" s="4"/>
      <c r="V344" s="4"/>
      <c r="W344" s="4"/>
      <c r="X344" s="4"/>
      <c r="Y344" s="4"/>
      <c r="Z344" s="4"/>
      <c r="AA344" s="4"/>
      <c r="AD344" t="s">
        <v>139</v>
      </c>
    </row>
    <row r="345" spans="1:30" ht="12.75">
      <c r="A345" t="str">
        <f t="shared" si="45"/>
        <v>&lt; 110 HP</v>
      </c>
      <c r="C345">
        <f aca="true" t="shared" si="47" ref="C345:L348">+R345*AE345</f>
        <v>0</v>
      </c>
      <c r="D345">
        <f t="shared" si="47"/>
        <v>0</v>
      </c>
      <c r="E345">
        <f t="shared" si="47"/>
        <v>0</v>
      </c>
      <c r="F345">
        <f t="shared" si="47"/>
        <v>0</v>
      </c>
      <c r="G345">
        <f t="shared" si="47"/>
        <v>0</v>
      </c>
      <c r="H345">
        <f t="shared" si="47"/>
        <v>0</v>
      </c>
      <c r="I345">
        <f t="shared" si="47"/>
        <v>0</v>
      </c>
      <c r="J345">
        <f t="shared" si="47"/>
        <v>0</v>
      </c>
      <c r="K345">
        <f t="shared" si="47"/>
        <v>0</v>
      </c>
      <c r="L345" s="325">
        <f t="shared" si="47"/>
        <v>0</v>
      </c>
      <c r="M345" s="325">
        <f>+AA345*AO345</f>
        <v>0</v>
      </c>
      <c r="N345" s="325"/>
      <c r="P345" t="str">
        <f>+ANEXO!A348</f>
        <v>&lt; 110 HP</v>
      </c>
      <c r="R345" s="4">
        <v>105790</v>
      </c>
      <c r="S345" s="4">
        <v>96450</v>
      </c>
      <c r="T345" s="4">
        <v>86940</v>
      </c>
      <c r="U345" s="4">
        <v>77580</v>
      </c>
      <c r="V345" s="4">
        <v>68210</v>
      </c>
      <c r="W345" s="4">
        <v>58700</v>
      </c>
      <c r="X345" s="4">
        <v>49340</v>
      </c>
      <c r="Y345" s="4">
        <v>39990</v>
      </c>
      <c r="Z345" s="4">
        <v>30630</v>
      </c>
      <c r="AA345" s="4">
        <v>21120</v>
      </c>
      <c r="AD345" t="s">
        <v>142</v>
      </c>
    </row>
    <row r="346" spans="1:30" ht="12.75">
      <c r="A346" t="str">
        <f t="shared" si="45"/>
        <v>= 110 &lt; 150 HP</v>
      </c>
      <c r="C346">
        <f t="shared" si="47"/>
        <v>0</v>
      </c>
      <c r="D346">
        <f t="shared" si="47"/>
        <v>0</v>
      </c>
      <c r="E346">
        <f t="shared" si="47"/>
        <v>0</v>
      </c>
      <c r="F346">
        <f t="shared" si="47"/>
        <v>0</v>
      </c>
      <c r="G346">
        <f t="shared" si="47"/>
        <v>0</v>
      </c>
      <c r="H346">
        <f t="shared" si="47"/>
        <v>0</v>
      </c>
      <c r="I346">
        <f t="shared" si="47"/>
        <v>0</v>
      </c>
      <c r="J346">
        <f t="shared" si="47"/>
        <v>0</v>
      </c>
      <c r="K346">
        <f t="shared" si="47"/>
        <v>0</v>
      </c>
      <c r="L346" s="325">
        <f t="shared" si="47"/>
        <v>0</v>
      </c>
      <c r="M346" s="325">
        <f>+AA346*AO346</f>
        <v>0</v>
      </c>
      <c r="N346" s="325"/>
      <c r="P346" t="str">
        <f>+ANEXO!A349</f>
        <v>= 110 &lt; 150 HP</v>
      </c>
      <c r="R346" s="4">
        <v>123810</v>
      </c>
      <c r="S346" s="4">
        <v>112730</v>
      </c>
      <c r="T346" s="4">
        <v>101810</v>
      </c>
      <c r="U346" s="4">
        <v>90750</v>
      </c>
      <c r="V346" s="4">
        <v>79830</v>
      </c>
      <c r="W346" s="4">
        <v>68740</v>
      </c>
      <c r="X346" s="4">
        <v>57830</v>
      </c>
      <c r="Y346" s="4">
        <v>46750</v>
      </c>
      <c r="Z346" s="4">
        <v>35850</v>
      </c>
      <c r="AA346" s="4">
        <v>24760</v>
      </c>
      <c r="AD346" t="s">
        <v>143</v>
      </c>
    </row>
    <row r="347" spans="1:30" ht="12.75">
      <c r="A347" t="str">
        <f t="shared" si="45"/>
        <v>= 150 &lt; 200 HP</v>
      </c>
      <c r="C347">
        <f t="shared" si="47"/>
        <v>0</v>
      </c>
      <c r="D347">
        <f t="shared" si="47"/>
        <v>0</v>
      </c>
      <c r="E347">
        <f t="shared" si="47"/>
        <v>0</v>
      </c>
      <c r="F347">
        <f t="shared" si="47"/>
        <v>0</v>
      </c>
      <c r="G347">
        <f t="shared" si="47"/>
        <v>0</v>
      </c>
      <c r="H347">
        <f t="shared" si="47"/>
        <v>0</v>
      </c>
      <c r="I347">
        <f t="shared" si="47"/>
        <v>0</v>
      </c>
      <c r="J347">
        <f t="shared" si="47"/>
        <v>0</v>
      </c>
      <c r="K347">
        <f t="shared" si="47"/>
        <v>0</v>
      </c>
      <c r="L347" s="325">
        <f t="shared" si="47"/>
        <v>0</v>
      </c>
      <c r="M347" s="325">
        <f>+AA347*AO347</f>
        <v>0</v>
      </c>
      <c r="N347" s="325"/>
      <c r="P347" t="str">
        <f>+ANEXO!A350</f>
        <v>= 150 &lt; 200 HP</v>
      </c>
      <c r="R347" s="4">
        <v>139030</v>
      </c>
      <c r="S347" s="4">
        <v>126760</v>
      </c>
      <c r="T347" s="4">
        <v>114290</v>
      </c>
      <c r="U347" s="4">
        <v>102010</v>
      </c>
      <c r="V347" s="4">
        <v>89530</v>
      </c>
      <c r="W347" s="4">
        <v>77220</v>
      </c>
      <c r="X347" s="4">
        <v>64940</v>
      </c>
      <c r="Y347" s="4">
        <v>52460</v>
      </c>
      <c r="Z347" s="4">
        <v>40170</v>
      </c>
      <c r="AA347" s="4">
        <v>27870</v>
      </c>
      <c r="AD347" t="s">
        <v>144</v>
      </c>
    </row>
    <row r="348" spans="1:30" ht="12.75">
      <c r="A348" t="str">
        <f t="shared" si="45"/>
        <v>= &gt; 200 HP</v>
      </c>
      <c r="C348">
        <f t="shared" si="47"/>
        <v>0</v>
      </c>
      <c r="D348">
        <f t="shared" si="47"/>
        <v>0</v>
      </c>
      <c r="E348">
        <f t="shared" si="47"/>
        <v>0</v>
      </c>
      <c r="F348">
        <f t="shared" si="47"/>
        <v>0</v>
      </c>
      <c r="G348">
        <f t="shared" si="47"/>
        <v>0</v>
      </c>
      <c r="H348">
        <f t="shared" si="47"/>
        <v>0</v>
      </c>
      <c r="I348">
        <f t="shared" si="47"/>
        <v>0</v>
      </c>
      <c r="J348">
        <f t="shared" si="47"/>
        <v>0</v>
      </c>
      <c r="K348">
        <f t="shared" si="47"/>
        <v>0</v>
      </c>
      <c r="L348" s="325">
        <f t="shared" si="47"/>
        <v>0</v>
      </c>
      <c r="M348" s="325">
        <f>+AA348*AO348</f>
        <v>0</v>
      </c>
      <c r="N348" s="325"/>
      <c r="P348" t="str">
        <f>+ANEXO!A351</f>
        <v>= &gt; 200 HP</v>
      </c>
      <c r="R348" s="4">
        <v>174030</v>
      </c>
      <c r="S348" s="4">
        <v>158610</v>
      </c>
      <c r="T348" s="4">
        <v>143020</v>
      </c>
      <c r="U348" s="4">
        <v>127610</v>
      </c>
      <c r="V348" s="4">
        <v>112210</v>
      </c>
      <c r="W348" s="4">
        <v>96620</v>
      </c>
      <c r="X348" s="4">
        <v>81220</v>
      </c>
      <c r="Y348" s="4">
        <v>65800</v>
      </c>
      <c r="Z348" s="4">
        <v>50240</v>
      </c>
      <c r="AA348" s="4">
        <v>34800</v>
      </c>
      <c r="AD348" t="s">
        <v>145</v>
      </c>
    </row>
    <row r="349" spans="1:16" ht="12.75">
      <c r="A349">
        <f t="shared" si="45"/>
        <v>0</v>
      </c>
      <c r="P349">
        <f>+ANEXO!A352</f>
        <v>0</v>
      </c>
    </row>
    <row r="350" spans="1:16" ht="12.75">
      <c r="A350">
        <f t="shared" si="45"/>
        <v>0</v>
      </c>
      <c r="P350">
        <f>+ANEXO!A353</f>
        <v>0</v>
      </c>
    </row>
    <row r="351" spans="1:16" ht="12.75">
      <c r="A351" t="e">
        <f t="shared" si="45"/>
        <v>#REF!</v>
      </c>
      <c r="P351" t="e">
        <f>+ANEXO!#REF!</f>
        <v>#REF!</v>
      </c>
    </row>
    <row r="352" spans="1:16" ht="12.75">
      <c r="A352" t="e">
        <f t="shared" si="45"/>
        <v>#REF!</v>
      </c>
      <c r="P352" t="e">
        <f>+ANEXO!#REF!</f>
        <v>#REF!</v>
      </c>
    </row>
    <row r="353" spans="1:27" ht="12.75">
      <c r="A353" t="e">
        <f t="shared" si="45"/>
        <v>#REF!</v>
      </c>
      <c r="P353" t="e">
        <f>+ANEXO!#REF!</f>
        <v>#REF!</v>
      </c>
      <c r="R353" t="e">
        <f>+ANEXO!#REF!</f>
        <v>#REF!</v>
      </c>
      <c r="S353" t="e">
        <f>+ANEXO!#REF!</f>
        <v>#REF!</v>
      </c>
      <c r="T353" t="e">
        <f>+ANEXO!#REF!</f>
        <v>#REF!</v>
      </c>
      <c r="U353" t="e">
        <f>+ANEXO!#REF!</f>
        <v>#REF!</v>
      </c>
      <c r="V353" t="e">
        <f>+ANEXO!#REF!</f>
        <v>#REF!</v>
      </c>
      <c r="W353" t="e">
        <f>+ANEXO!#REF!</f>
        <v>#REF!</v>
      </c>
      <c r="X353" t="e">
        <f>+ANEXO!#REF!</f>
        <v>#REF!</v>
      </c>
      <c r="Y353" t="e">
        <f>+ANEXO!#REF!</f>
        <v>#REF!</v>
      </c>
      <c r="Z353" t="e">
        <f>+ANEXO!#REF!</f>
        <v>#REF!</v>
      </c>
      <c r="AA353" t="e">
        <f>+ANEXO!#REF!</f>
        <v>#REF!</v>
      </c>
    </row>
    <row r="354" spans="1:16" ht="12.75">
      <c r="A354" t="e">
        <f t="shared" si="45"/>
        <v>#REF!</v>
      </c>
      <c r="P354" t="e">
        <f>+ANEXO!#REF!</f>
        <v>#REF!</v>
      </c>
    </row>
    <row r="355" spans="1:16" ht="12.75">
      <c r="A355" t="e">
        <f t="shared" si="45"/>
        <v>#REF!</v>
      </c>
      <c r="P355" t="e">
        <f>+ANEXO!#REF!</f>
        <v>#REF!</v>
      </c>
    </row>
    <row r="356" spans="1:30" ht="12.75">
      <c r="A356" t="str">
        <f t="shared" si="45"/>
        <v>= 36.1 &lt; 43.1 (PIES)</v>
      </c>
      <c r="P356" t="str">
        <f>+ANEXO!A354</f>
        <v>= 36.1 &lt; 43.1 (PIES)</v>
      </c>
      <c r="AD356" t="s">
        <v>146</v>
      </c>
    </row>
    <row r="357" spans="1:30" ht="12.75">
      <c r="A357" t="str">
        <f t="shared" si="45"/>
        <v>( 11.0 a 13.1 m.)</v>
      </c>
      <c r="P357" t="str">
        <f>+ANEXO!A355</f>
        <v>( 11.0 a 13.1 m.)</v>
      </c>
      <c r="AD357" t="s">
        <v>147</v>
      </c>
    </row>
    <row r="358" spans="1:16" ht="12.75">
      <c r="A358">
        <f t="shared" si="45"/>
        <v>0</v>
      </c>
      <c r="P358">
        <f>+ANEXO!A356</f>
        <v>0</v>
      </c>
    </row>
    <row r="359" spans="1:30" ht="12.75">
      <c r="A359" t="str">
        <f t="shared" si="45"/>
        <v>CUBIERTA INTERIOR Y EXTERIOR</v>
      </c>
      <c r="P359" t="str">
        <f>+ANEXO!A357</f>
        <v>CUBIERTA INTERIOR Y EXTERIOR</v>
      </c>
      <c r="AD359" t="s">
        <v>139</v>
      </c>
    </row>
    <row r="360" spans="1:41" ht="12.75">
      <c r="A360" t="str">
        <f t="shared" si="45"/>
        <v>&lt; 110 HP</v>
      </c>
      <c r="C360">
        <f aca="true" t="shared" si="48" ref="C360:L363">+R360*AE360</f>
        <v>0</v>
      </c>
      <c r="D360">
        <f t="shared" si="48"/>
        <v>0</v>
      </c>
      <c r="E360">
        <f t="shared" si="48"/>
        <v>0</v>
      </c>
      <c r="F360">
        <f t="shared" si="48"/>
        <v>0</v>
      </c>
      <c r="G360">
        <f t="shared" si="48"/>
        <v>0</v>
      </c>
      <c r="H360">
        <f t="shared" si="48"/>
        <v>0</v>
      </c>
      <c r="I360">
        <f t="shared" si="48"/>
        <v>0</v>
      </c>
      <c r="J360">
        <f t="shared" si="48"/>
        <v>0</v>
      </c>
      <c r="K360">
        <f t="shared" si="48"/>
        <v>0</v>
      </c>
      <c r="L360" s="325">
        <f t="shared" si="48"/>
        <v>0</v>
      </c>
      <c r="M360" s="325">
        <f>+AA360*AO360</f>
        <v>188400</v>
      </c>
      <c r="N360" s="325"/>
      <c r="P360" t="str">
        <f>+ANEXO!A358</f>
        <v>&lt; 110 HP</v>
      </c>
      <c r="R360" s="4">
        <v>118090</v>
      </c>
      <c r="S360" s="4">
        <v>107540</v>
      </c>
      <c r="T360" s="4">
        <v>97140</v>
      </c>
      <c r="U360" s="4">
        <v>86610</v>
      </c>
      <c r="V360" s="4">
        <v>76190</v>
      </c>
      <c r="W360" s="4">
        <v>65620</v>
      </c>
      <c r="X360" s="4">
        <v>55050</v>
      </c>
      <c r="Y360" s="4">
        <v>44670</v>
      </c>
      <c r="Z360" s="4">
        <v>34130</v>
      </c>
      <c r="AA360" s="4">
        <v>23550</v>
      </c>
      <c r="AD360" t="s">
        <v>142</v>
      </c>
      <c r="AO360">
        <v>8</v>
      </c>
    </row>
    <row r="361" spans="1:30" ht="12.75">
      <c r="A361" t="str">
        <f t="shared" si="45"/>
        <v>= 110 &lt; 150 HP</v>
      </c>
      <c r="C361">
        <f t="shared" si="48"/>
        <v>0</v>
      </c>
      <c r="D361">
        <f t="shared" si="48"/>
        <v>0</v>
      </c>
      <c r="E361">
        <f t="shared" si="48"/>
        <v>0</v>
      </c>
      <c r="F361">
        <f t="shared" si="48"/>
        <v>0</v>
      </c>
      <c r="G361">
        <f t="shared" si="48"/>
        <v>0</v>
      </c>
      <c r="H361">
        <f t="shared" si="48"/>
        <v>0</v>
      </c>
      <c r="I361">
        <f t="shared" si="48"/>
        <v>0</v>
      </c>
      <c r="J361">
        <f t="shared" si="48"/>
        <v>0</v>
      </c>
      <c r="K361">
        <f t="shared" si="48"/>
        <v>0</v>
      </c>
      <c r="L361" s="325">
        <f t="shared" si="48"/>
        <v>0</v>
      </c>
      <c r="M361" s="325">
        <f>+AA361*AO361</f>
        <v>0</v>
      </c>
      <c r="N361" s="325"/>
      <c r="P361" t="str">
        <f>+ANEXO!A359</f>
        <v>= 110 &lt; 150 HP</v>
      </c>
      <c r="R361" s="4">
        <v>136120</v>
      </c>
      <c r="S361" s="4">
        <v>123970</v>
      </c>
      <c r="T361" s="4">
        <v>111860</v>
      </c>
      <c r="U361" s="4">
        <v>99740</v>
      </c>
      <c r="V361" s="4">
        <v>87800</v>
      </c>
      <c r="W361" s="4">
        <v>75670</v>
      </c>
      <c r="X361" s="4">
        <v>63560</v>
      </c>
      <c r="Y361" s="4">
        <v>51420</v>
      </c>
      <c r="Z361" s="4">
        <v>39310</v>
      </c>
      <c r="AA361" s="4">
        <v>27200</v>
      </c>
      <c r="AD361" t="s">
        <v>143</v>
      </c>
    </row>
    <row r="362" spans="1:30" ht="12.75">
      <c r="A362" t="str">
        <f t="shared" si="45"/>
        <v>= 150 &lt; 200 HP</v>
      </c>
      <c r="C362">
        <f t="shared" si="48"/>
        <v>0</v>
      </c>
      <c r="D362">
        <f t="shared" si="48"/>
        <v>0</v>
      </c>
      <c r="E362">
        <f t="shared" si="48"/>
        <v>0</v>
      </c>
      <c r="F362">
        <f t="shared" si="48"/>
        <v>0</v>
      </c>
      <c r="G362">
        <f t="shared" si="48"/>
        <v>0</v>
      </c>
      <c r="H362">
        <f t="shared" si="48"/>
        <v>0</v>
      </c>
      <c r="I362">
        <f t="shared" si="48"/>
        <v>0</v>
      </c>
      <c r="J362">
        <f t="shared" si="48"/>
        <v>0</v>
      </c>
      <c r="K362">
        <f t="shared" si="48"/>
        <v>0</v>
      </c>
      <c r="L362" s="325">
        <f t="shared" si="48"/>
        <v>0</v>
      </c>
      <c r="M362" s="325">
        <f>+AA362*AO362</f>
        <v>0</v>
      </c>
      <c r="N362" s="325"/>
      <c r="P362" t="str">
        <f>+ANEXO!A360</f>
        <v>= 150 &lt; 200 HP</v>
      </c>
      <c r="R362" s="4">
        <v>151350</v>
      </c>
      <c r="S362" s="4">
        <v>137840</v>
      </c>
      <c r="T362" s="4">
        <v>124500</v>
      </c>
      <c r="U362" s="4">
        <v>111010</v>
      </c>
      <c r="V362" s="4">
        <v>97500</v>
      </c>
      <c r="W362" s="4">
        <v>84170</v>
      </c>
      <c r="X362" s="4">
        <v>70640</v>
      </c>
      <c r="Y362" s="4">
        <v>57140</v>
      </c>
      <c r="Z362" s="4">
        <v>43640</v>
      </c>
      <c r="AA362" s="4">
        <v>30310</v>
      </c>
      <c r="AD362" t="s">
        <v>144</v>
      </c>
    </row>
    <row r="363" spans="1:30" ht="12.75">
      <c r="A363" t="str">
        <f t="shared" si="45"/>
        <v>= &gt; 200 HP</v>
      </c>
      <c r="C363">
        <f t="shared" si="48"/>
        <v>0</v>
      </c>
      <c r="D363">
        <f t="shared" si="48"/>
        <v>0</v>
      </c>
      <c r="E363">
        <f t="shared" si="48"/>
        <v>0</v>
      </c>
      <c r="F363">
        <f t="shared" si="48"/>
        <v>0</v>
      </c>
      <c r="G363">
        <f t="shared" si="48"/>
        <v>0</v>
      </c>
      <c r="H363">
        <f t="shared" si="48"/>
        <v>0</v>
      </c>
      <c r="I363">
        <f t="shared" si="48"/>
        <v>0</v>
      </c>
      <c r="J363">
        <f t="shared" si="48"/>
        <v>0</v>
      </c>
      <c r="K363">
        <f t="shared" si="48"/>
        <v>0</v>
      </c>
      <c r="L363" s="325">
        <f t="shared" si="48"/>
        <v>0</v>
      </c>
      <c r="M363" s="325">
        <f>+AA363*AO363</f>
        <v>0</v>
      </c>
      <c r="N363" s="325"/>
      <c r="P363" t="str">
        <f>+ANEXO!A361</f>
        <v>= &gt; 200 HP</v>
      </c>
      <c r="R363" s="4">
        <v>186330</v>
      </c>
      <c r="S363" s="4">
        <v>169700</v>
      </c>
      <c r="T363" s="4">
        <v>153240</v>
      </c>
      <c r="U363" s="4">
        <v>136630</v>
      </c>
      <c r="V363" s="4">
        <v>120000</v>
      </c>
      <c r="W363" s="4">
        <v>103560</v>
      </c>
      <c r="X363" s="4">
        <v>86940</v>
      </c>
      <c r="Y363" s="4">
        <v>70290</v>
      </c>
      <c r="Z363" s="4">
        <v>53850</v>
      </c>
      <c r="AA363" s="4">
        <v>37220</v>
      </c>
      <c r="AD363" t="s">
        <v>145</v>
      </c>
    </row>
    <row r="364" spans="1:16" ht="12.75">
      <c r="A364">
        <f t="shared" si="45"/>
        <v>0</v>
      </c>
      <c r="P364">
        <f>+ANEXO!A362</f>
        <v>0</v>
      </c>
    </row>
    <row r="365" spans="1:16" ht="12.75">
      <c r="A365">
        <f t="shared" si="45"/>
        <v>0</v>
      </c>
      <c r="P365">
        <f>+ANEXO!A363</f>
        <v>0</v>
      </c>
    </row>
    <row r="366" spans="1:30" ht="12.75">
      <c r="A366" t="str">
        <f t="shared" si="45"/>
        <v>= 43.1 &lt; 47.4 (PIES)</v>
      </c>
      <c r="P366" t="str">
        <f>+ANEXO!A364</f>
        <v>= 43.1 &lt; 47.4 (PIES)</v>
      </c>
      <c r="AD366" t="s">
        <v>148</v>
      </c>
    </row>
    <row r="367" spans="1:30" ht="12.75">
      <c r="A367" t="str">
        <f t="shared" si="45"/>
        <v>( 13.1 a 14.4 m.)</v>
      </c>
      <c r="P367" t="str">
        <f>+ANEXO!A365</f>
        <v>( 13.1 a 14.4 m.)</v>
      </c>
      <c r="AD367" t="s">
        <v>149</v>
      </c>
    </row>
    <row r="368" spans="1:16" ht="12.75">
      <c r="A368">
        <f t="shared" si="45"/>
        <v>0</v>
      </c>
      <c r="P368">
        <f>+ANEXO!A366</f>
        <v>0</v>
      </c>
    </row>
    <row r="369" spans="1:30" ht="12.75">
      <c r="A369" t="str">
        <f t="shared" si="45"/>
        <v>CUBIERTA INTERIOR Y EXTERIOR</v>
      </c>
      <c r="P369" t="str">
        <f>+ANEXO!A367</f>
        <v>CUBIERTA INTERIOR Y EXTERIOR</v>
      </c>
      <c r="AD369" t="s">
        <v>139</v>
      </c>
    </row>
    <row r="370" spans="1:41" ht="12.75">
      <c r="A370" t="str">
        <f t="shared" si="45"/>
        <v>&lt; 200 HP</v>
      </c>
      <c r="C370">
        <f aca="true" t="shared" si="49" ref="C370:L373">+R370*AE370</f>
        <v>0</v>
      </c>
      <c r="D370">
        <f t="shared" si="49"/>
        <v>0</v>
      </c>
      <c r="E370">
        <f t="shared" si="49"/>
        <v>0</v>
      </c>
      <c r="F370">
        <f t="shared" si="49"/>
        <v>0</v>
      </c>
      <c r="G370">
        <f t="shared" si="49"/>
        <v>0</v>
      </c>
      <c r="H370">
        <f t="shared" si="49"/>
        <v>0</v>
      </c>
      <c r="I370">
        <f t="shared" si="49"/>
        <v>0</v>
      </c>
      <c r="J370">
        <f t="shared" si="49"/>
        <v>0</v>
      </c>
      <c r="K370">
        <f t="shared" si="49"/>
        <v>0</v>
      </c>
      <c r="L370" s="325">
        <f t="shared" si="49"/>
        <v>0</v>
      </c>
      <c r="M370" s="325">
        <f>+AA370*AO370</f>
        <v>101520</v>
      </c>
      <c r="N370" s="325"/>
      <c r="P370" t="str">
        <f>+ANEXO!A368</f>
        <v>&lt; 200 HP</v>
      </c>
      <c r="R370" s="4">
        <v>253340</v>
      </c>
      <c r="S370" s="4">
        <v>230810</v>
      </c>
      <c r="T370" s="4">
        <v>208310</v>
      </c>
      <c r="U370" s="4">
        <v>185810</v>
      </c>
      <c r="V370" s="4">
        <v>163310</v>
      </c>
      <c r="W370" s="4">
        <v>140800</v>
      </c>
      <c r="X370" s="4">
        <v>118270</v>
      </c>
      <c r="Y370" s="4">
        <v>95780</v>
      </c>
      <c r="Z370" s="4">
        <v>73240</v>
      </c>
      <c r="AA370" s="4">
        <v>50760</v>
      </c>
      <c r="AD370" t="s">
        <v>150</v>
      </c>
      <c r="AO370">
        <v>2</v>
      </c>
    </row>
    <row r="371" spans="1:30" ht="12.75">
      <c r="A371" t="str">
        <f t="shared" si="45"/>
        <v>= 200 &lt; 300 HP</v>
      </c>
      <c r="C371">
        <f t="shared" si="49"/>
        <v>0</v>
      </c>
      <c r="D371">
        <f t="shared" si="49"/>
        <v>0</v>
      </c>
      <c r="E371">
        <f t="shared" si="49"/>
        <v>0</v>
      </c>
      <c r="F371">
        <f t="shared" si="49"/>
        <v>0</v>
      </c>
      <c r="G371">
        <f t="shared" si="49"/>
        <v>0</v>
      </c>
      <c r="H371">
        <f t="shared" si="49"/>
        <v>0</v>
      </c>
      <c r="I371">
        <f t="shared" si="49"/>
        <v>0</v>
      </c>
      <c r="J371">
        <f t="shared" si="49"/>
        <v>0</v>
      </c>
      <c r="K371">
        <f t="shared" si="49"/>
        <v>0</v>
      </c>
      <c r="L371" s="325">
        <f t="shared" si="49"/>
        <v>0</v>
      </c>
      <c r="M371" s="325">
        <f>+AA371*AO371</f>
        <v>0</v>
      </c>
      <c r="N371" s="325"/>
      <c r="P371" t="str">
        <f>+ANEXO!A369</f>
        <v>= 200 &lt; 300 HP</v>
      </c>
      <c r="R371" s="4">
        <v>287430</v>
      </c>
      <c r="S371" s="4">
        <v>261830</v>
      </c>
      <c r="T371" s="4">
        <v>236370</v>
      </c>
      <c r="U371" s="4">
        <v>210750</v>
      </c>
      <c r="V371" s="4">
        <v>185290</v>
      </c>
      <c r="W371" s="4">
        <v>159670</v>
      </c>
      <c r="X371" s="4">
        <v>134200</v>
      </c>
      <c r="Y371" s="4">
        <v>108570</v>
      </c>
      <c r="Z371" s="4">
        <v>83130</v>
      </c>
      <c r="AA371" s="4">
        <v>57490</v>
      </c>
      <c r="AD371" t="s">
        <v>151</v>
      </c>
    </row>
    <row r="372" spans="1:30" ht="12.75">
      <c r="A372" t="str">
        <f t="shared" si="45"/>
        <v>= 300 &lt; 450 HP</v>
      </c>
      <c r="C372">
        <f t="shared" si="49"/>
        <v>0</v>
      </c>
      <c r="D372">
        <f t="shared" si="49"/>
        <v>0</v>
      </c>
      <c r="E372">
        <f t="shared" si="49"/>
        <v>0</v>
      </c>
      <c r="F372">
        <f t="shared" si="49"/>
        <v>0</v>
      </c>
      <c r="G372">
        <f t="shared" si="49"/>
        <v>0</v>
      </c>
      <c r="H372">
        <f t="shared" si="49"/>
        <v>0</v>
      </c>
      <c r="I372">
        <f t="shared" si="49"/>
        <v>0</v>
      </c>
      <c r="J372">
        <f t="shared" si="49"/>
        <v>0</v>
      </c>
      <c r="K372">
        <f t="shared" si="49"/>
        <v>0</v>
      </c>
      <c r="L372" s="325">
        <f t="shared" si="49"/>
        <v>0</v>
      </c>
      <c r="M372" s="325">
        <f>+AA372*AO372</f>
        <v>0</v>
      </c>
      <c r="N372" s="325"/>
      <c r="P372" t="str">
        <f>+ANEXO!A370</f>
        <v>= 300 &lt; 450 HP</v>
      </c>
      <c r="R372" s="4">
        <v>360350</v>
      </c>
      <c r="S372" s="4">
        <v>328300</v>
      </c>
      <c r="T372" s="4">
        <v>296270</v>
      </c>
      <c r="U372" s="4">
        <v>264240</v>
      </c>
      <c r="V372" s="4">
        <v>232210</v>
      </c>
      <c r="W372" s="4">
        <v>200180</v>
      </c>
      <c r="X372" s="4">
        <v>168140</v>
      </c>
      <c r="Y372" s="4">
        <v>136120</v>
      </c>
      <c r="Z372" s="4">
        <v>104070</v>
      </c>
      <c r="AA372" s="4">
        <v>72040</v>
      </c>
      <c r="AD372" t="s">
        <v>152</v>
      </c>
    </row>
    <row r="373" spans="1:30" ht="12.75">
      <c r="A373" t="str">
        <f t="shared" si="45"/>
        <v>= &gt; 450 HP</v>
      </c>
      <c r="C373">
        <f t="shared" si="49"/>
        <v>0</v>
      </c>
      <c r="D373">
        <f t="shared" si="49"/>
        <v>0</v>
      </c>
      <c r="E373">
        <f t="shared" si="49"/>
        <v>0</v>
      </c>
      <c r="F373">
        <f t="shared" si="49"/>
        <v>0</v>
      </c>
      <c r="G373">
        <f t="shared" si="49"/>
        <v>0</v>
      </c>
      <c r="H373">
        <f t="shared" si="49"/>
        <v>0</v>
      </c>
      <c r="I373">
        <f t="shared" si="49"/>
        <v>0</v>
      </c>
      <c r="J373">
        <f t="shared" si="49"/>
        <v>0</v>
      </c>
      <c r="K373">
        <f t="shared" si="49"/>
        <v>0</v>
      </c>
      <c r="L373" s="325">
        <f t="shared" si="49"/>
        <v>0</v>
      </c>
      <c r="M373" s="325">
        <f>+AA373*AO373</f>
        <v>0</v>
      </c>
      <c r="N373" s="325"/>
      <c r="P373" t="str">
        <f>+ANEXO!A371</f>
        <v>= &gt; 450 HP</v>
      </c>
      <c r="R373" s="4">
        <v>436180</v>
      </c>
      <c r="S373" s="4">
        <v>397410</v>
      </c>
      <c r="T373" s="4">
        <v>358620</v>
      </c>
      <c r="U373" s="4">
        <v>319820</v>
      </c>
      <c r="V373" s="4">
        <v>281030</v>
      </c>
      <c r="W373" s="4">
        <v>242240</v>
      </c>
      <c r="X373" s="4">
        <v>203640</v>
      </c>
      <c r="Y373" s="4">
        <v>164870</v>
      </c>
      <c r="Z373" s="4">
        <v>126070</v>
      </c>
      <c r="AA373" s="4">
        <v>87290</v>
      </c>
      <c r="AD373" t="s">
        <v>153</v>
      </c>
    </row>
    <row r="374" spans="1:16" ht="12.75">
      <c r="A374">
        <f t="shared" si="45"/>
        <v>0</v>
      </c>
      <c r="P374">
        <f>+ANEXO!A372</f>
        <v>0</v>
      </c>
    </row>
    <row r="375" spans="1:16" ht="12.75">
      <c r="A375">
        <f t="shared" si="45"/>
        <v>0</v>
      </c>
      <c r="P375">
        <f>+ANEXO!A373</f>
        <v>0</v>
      </c>
    </row>
    <row r="376" spans="1:30" ht="12.75">
      <c r="A376" t="str">
        <f t="shared" si="45"/>
        <v>= &gt; 47.4 (PIES)</v>
      </c>
      <c r="P376" t="str">
        <f>+ANEXO!A374</f>
        <v>= &gt; 47.4 (PIES)</v>
      </c>
      <c r="AD376" t="s">
        <v>154</v>
      </c>
    </row>
    <row r="377" spans="1:30" ht="12.75">
      <c r="A377" t="str">
        <f t="shared" si="45"/>
        <v>( = &gt; 14.4 m.)</v>
      </c>
      <c r="P377" t="str">
        <f>+ANEXO!A375</f>
        <v>( = &gt; 14.4 m.)</v>
      </c>
      <c r="AD377" t="s">
        <v>155</v>
      </c>
    </row>
    <row r="378" spans="1:16" ht="12.75">
      <c r="A378">
        <f t="shared" si="45"/>
        <v>0</v>
      </c>
      <c r="P378">
        <f>+ANEXO!A376</f>
        <v>0</v>
      </c>
    </row>
    <row r="379" spans="1:30" ht="12.75">
      <c r="A379" t="str">
        <f t="shared" si="45"/>
        <v>CUBIERTA INTERIOR Y EXTERIOR</v>
      </c>
      <c r="P379" t="str">
        <f>+ANEXO!A377</f>
        <v>CUBIERTA INTERIOR Y EXTERIOR</v>
      </c>
      <c r="AD379" t="s">
        <v>139</v>
      </c>
    </row>
    <row r="380" spans="1:41" ht="12.75">
      <c r="A380" t="str">
        <f t="shared" si="45"/>
        <v>&lt; 200 HP</v>
      </c>
      <c r="C380">
        <f aca="true" t="shared" si="50" ref="C380:L383">+R380*AE380</f>
        <v>0</v>
      </c>
      <c r="D380">
        <f t="shared" si="50"/>
        <v>0</v>
      </c>
      <c r="E380">
        <f t="shared" si="50"/>
        <v>0</v>
      </c>
      <c r="F380">
        <f t="shared" si="50"/>
        <v>0</v>
      </c>
      <c r="G380">
        <f t="shared" si="50"/>
        <v>0</v>
      </c>
      <c r="H380">
        <f t="shared" si="50"/>
        <v>0</v>
      </c>
      <c r="I380">
        <f t="shared" si="50"/>
        <v>0</v>
      </c>
      <c r="J380">
        <f t="shared" si="50"/>
        <v>0</v>
      </c>
      <c r="K380">
        <f t="shared" si="50"/>
        <v>0</v>
      </c>
      <c r="L380" s="325">
        <f t="shared" si="50"/>
        <v>0</v>
      </c>
      <c r="M380" s="325">
        <f>+AA380*AO380</f>
        <v>878000</v>
      </c>
      <c r="N380" s="325"/>
      <c r="P380" t="str">
        <f>+ANEXO!A378</f>
        <v>&lt; 200 HP</v>
      </c>
      <c r="R380" s="4">
        <v>438620</v>
      </c>
      <c r="S380" s="4">
        <v>399640</v>
      </c>
      <c r="T380" s="4">
        <v>360690</v>
      </c>
      <c r="U380" s="4">
        <v>321750</v>
      </c>
      <c r="V380" s="4">
        <v>282590</v>
      </c>
      <c r="W380" s="4">
        <v>243640</v>
      </c>
      <c r="X380" s="4">
        <v>204660</v>
      </c>
      <c r="Y380" s="4">
        <v>165710</v>
      </c>
      <c r="Z380" s="4">
        <v>126760</v>
      </c>
      <c r="AA380" s="4">
        <v>87800</v>
      </c>
      <c r="AD380" t="s">
        <v>150</v>
      </c>
      <c r="AO380">
        <v>10</v>
      </c>
    </row>
    <row r="381" spans="1:30" ht="12.75">
      <c r="A381" t="str">
        <f t="shared" si="45"/>
        <v>= 200 &lt; 300 HP</v>
      </c>
      <c r="C381">
        <f t="shared" si="50"/>
        <v>0</v>
      </c>
      <c r="D381">
        <f t="shared" si="50"/>
        <v>0</v>
      </c>
      <c r="E381">
        <f t="shared" si="50"/>
        <v>0</v>
      </c>
      <c r="F381">
        <f t="shared" si="50"/>
        <v>0</v>
      </c>
      <c r="G381">
        <f t="shared" si="50"/>
        <v>0</v>
      </c>
      <c r="H381">
        <f t="shared" si="50"/>
        <v>0</v>
      </c>
      <c r="I381">
        <f t="shared" si="50"/>
        <v>0</v>
      </c>
      <c r="J381">
        <f t="shared" si="50"/>
        <v>0</v>
      </c>
      <c r="K381">
        <f t="shared" si="50"/>
        <v>0</v>
      </c>
      <c r="L381" s="325">
        <f t="shared" si="50"/>
        <v>0</v>
      </c>
      <c r="M381" s="325">
        <f>+AA381*AO381</f>
        <v>0</v>
      </c>
      <c r="N381" s="325"/>
      <c r="P381" t="str">
        <f>+ANEXO!A379</f>
        <v>= 200 &lt; 300 HP</v>
      </c>
      <c r="R381" s="4">
        <v>473790</v>
      </c>
      <c r="S381" s="4">
        <v>431690</v>
      </c>
      <c r="T381" s="4">
        <v>389620</v>
      </c>
      <c r="U381" s="4">
        <v>347370</v>
      </c>
      <c r="V381" s="4">
        <v>305290</v>
      </c>
      <c r="W381" s="4">
        <v>263200</v>
      </c>
      <c r="X381" s="4">
        <v>221120</v>
      </c>
      <c r="Y381" s="4">
        <v>179050</v>
      </c>
      <c r="Z381" s="4">
        <v>136790</v>
      </c>
      <c r="AA381" s="4">
        <v>94730</v>
      </c>
      <c r="AD381" t="s">
        <v>151</v>
      </c>
    </row>
    <row r="382" spans="1:30" ht="12.75">
      <c r="A382" t="str">
        <f t="shared" si="45"/>
        <v>= 300 &lt; 450 HP</v>
      </c>
      <c r="C382">
        <f t="shared" si="50"/>
        <v>0</v>
      </c>
      <c r="D382">
        <f t="shared" si="50"/>
        <v>0</v>
      </c>
      <c r="E382">
        <f t="shared" si="50"/>
        <v>0</v>
      </c>
      <c r="F382">
        <f t="shared" si="50"/>
        <v>0</v>
      </c>
      <c r="G382">
        <f t="shared" si="50"/>
        <v>0</v>
      </c>
      <c r="H382">
        <f t="shared" si="50"/>
        <v>0</v>
      </c>
      <c r="I382">
        <f t="shared" si="50"/>
        <v>0</v>
      </c>
      <c r="J382">
        <f t="shared" si="50"/>
        <v>0</v>
      </c>
      <c r="K382">
        <f t="shared" si="50"/>
        <v>0</v>
      </c>
      <c r="L382" s="325">
        <f t="shared" si="50"/>
        <v>0</v>
      </c>
      <c r="M382" s="325">
        <f>+AA382*AO382</f>
        <v>0</v>
      </c>
      <c r="N382" s="325"/>
      <c r="P382" t="str">
        <f>+ANEXO!A380</f>
        <v>= 300 &lt; 450 HP</v>
      </c>
      <c r="R382" s="4">
        <v>546680</v>
      </c>
      <c r="S382" s="4">
        <v>497990</v>
      </c>
      <c r="T382" s="4">
        <v>449550</v>
      </c>
      <c r="U382" s="4">
        <v>400860</v>
      </c>
      <c r="V382" s="4">
        <v>352380</v>
      </c>
      <c r="W382" s="4">
        <v>303710</v>
      </c>
      <c r="X382" s="4">
        <v>255060</v>
      </c>
      <c r="Y382" s="4">
        <v>206570</v>
      </c>
      <c r="Z382" s="4">
        <v>157910</v>
      </c>
      <c r="AA382" s="4">
        <v>109270</v>
      </c>
      <c r="AD382" t="s">
        <v>152</v>
      </c>
    </row>
    <row r="383" spans="1:30" ht="12.75">
      <c r="A383" t="str">
        <f t="shared" si="45"/>
        <v>= &gt; 450 HP</v>
      </c>
      <c r="C383">
        <f t="shared" si="50"/>
        <v>0</v>
      </c>
      <c r="D383">
        <f t="shared" si="50"/>
        <v>0</v>
      </c>
      <c r="E383">
        <f t="shared" si="50"/>
        <v>0</v>
      </c>
      <c r="F383">
        <f t="shared" si="50"/>
        <v>0</v>
      </c>
      <c r="G383">
        <f t="shared" si="50"/>
        <v>0</v>
      </c>
      <c r="H383">
        <f t="shared" si="50"/>
        <v>0</v>
      </c>
      <c r="I383">
        <f t="shared" si="50"/>
        <v>0</v>
      </c>
      <c r="J383">
        <f t="shared" si="50"/>
        <v>0</v>
      </c>
      <c r="K383">
        <f t="shared" si="50"/>
        <v>0</v>
      </c>
      <c r="L383" s="325">
        <f t="shared" si="50"/>
        <v>0</v>
      </c>
      <c r="M383" s="325">
        <f>+AA383*AO383</f>
        <v>0</v>
      </c>
      <c r="N383" s="325"/>
      <c r="P383" t="str">
        <f>+ANEXO!A381</f>
        <v>= &gt; 450 HP</v>
      </c>
      <c r="R383" s="4">
        <v>622540</v>
      </c>
      <c r="S383" s="4">
        <v>567100</v>
      </c>
      <c r="T383" s="4">
        <v>511870</v>
      </c>
      <c r="U383" s="4">
        <v>456460</v>
      </c>
      <c r="V383" s="4">
        <v>401190</v>
      </c>
      <c r="W383" s="4">
        <v>345810</v>
      </c>
      <c r="X383" s="4">
        <v>290560</v>
      </c>
      <c r="Y383" s="4">
        <v>235150</v>
      </c>
      <c r="Z383" s="4">
        <v>179910</v>
      </c>
      <c r="AA383" s="4">
        <v>124500</v>
      </c>
      <c r="AD383" t="s">
        <v>153</v>
      </c>
    </row>
    <row r="385" ht="12.75">
      <c r="AP385">
        <v>0.11035267349260523</v>
      </c>
    </row>
    <row r="386" ht="12.75">
      <c r="AD386" t="s">
        <v>250</v>
      </c>
    </row>
    <row r="388" ht="12.75">
      <c r="AD388" t="s">
        <v>252</v>
      </c>
    </row>
    <row r="389" ht="12.75">
      <c r="AD389" t="s">
        <v>253</v>
      </c>
    </row>
    <row r="390" ht="12.75">
      <c r="AD390" t="s">
        <v>254</v>
      </c>
    </row>
    <row r="391" ht="12.75">
      <c r="AQ391">
        <v>0.8213879408418657</v>
      </c>
    </row>
    <row r="396" spans="1:13" ht="12.75">
      <c r="A396" t="s">
        <v>268</v>
      </c>
      <c r="C396">
        <f>SUM(C20:C125)</f>
        <v>0</v>
      </c>
      <c r="D396">
        <f aca="true" t="shared" si="51" ref="D396:M396">SUM(D20:D125)</f>
        <v>91830</v>
      </c>
      <c r="E396">
        <f t="shared" si="51"/>
        <v>63580</v>
      </c>
      <c r="F396">
        <f t="shared" si="51"/>
        <v>82620</v>
      </c>
      <c r="G396">
        <f t="shared" si="51"/>
        <v>0</v>
      </c>
      <c r="H396">
        <f t="shared" si="51"/>
        <v>73240</v>
      </c>
      <c r="I396">
        <f t="shared" si="51"/>
        <v>14200</v>
      </c>
      <c r="J396">
        <f t="shared" si="51"/>
        <v>106660</v>
      </c>
      <c r="K396">
        <f t="shared" si="51"/>
        <v>0</v>
      </c>
      <c r="L396">
        <f t="shared" si="51"/>
        <v>0</v>
      </c>
      <c r="M396">
        <f t="shared" si="51"/>
        <v>266840</v>
      </c>
    </row>
    <row r="397" spans="1:13" ht="12.75">
      <c r="A397" t="s">
        <v>269</v>
      </c>
      <c r="C397">
        <f>SUM(C153:C259)</f>
        <v>0</v>
      </c>
      <c r="D397">
        <f aca="true" t="shared" si="52" ref="D397:M397">SUM(D153:D259)</f>
        <v>212460</v>
      </c>
      <c r="E397">
        <f t="shared" si="52"/>
        <v>1211990</v>
      </c>
      <c r="F397">
        <f t="shared" si="52"/>
        <v>0</v>
      </c>
      <c r="G397">
        <f t="shared" si="52"/>
        <v>831500</v>
      </c>
      <c r="H397">
        <f t="shared" si="52"/>
        <v>606740</v>
      </c>
      <c r="I397">
        <f t="shared" si="52"/>
        <v>442770</v>
      </c>
      <c r="J397">
        <f t="shared" si="52"/>
        <v>373140</v>
      </c>
      <c r="K397">
        <f t="shared" si="52"/>
        <v>0</v>
      </c>
      <c r="L397">
        <f t="shared" si="52"/>
        <v>0</v>
      </c>
      <c r="M397">
        <f t="shared" si="52"/>
        <v>4718340</v>
      </c>
    </row>
    <row r="398" spans="1:13" ht="12.75">
      <c r="A398" t="s">
        <v>270</v>
      </c>
      <c r="C398">
        <f>SUM(C275:C383)</f>
        <v>0</v>
      </c>
      <c r="D398">
        <f aca="true" t="shared" si="53" ref="D398:M398">SUM(D275:D383)</f>
        <v>0</v>
      </c>
      <c r="E398">
        <f t="shared" si="53"/>
        <v>0</v>
      </c>
      <c r="F398">
        <f t="shared" si="53"/>
        <v>0</v>
      </c>
      <c r="G398">
        <f t="shared" si="53"/>
        <v>0</v>
      </c>
      <c r="H398">
        <f t="shared" si="53"/>
        <v>0</v>
      </c>
      <c r="I398">
        <f t="shared" si="53"/>
        <v>0</v>
      </c>
      <c r="J398">
        <f t="shared" si="53"/>
        <v>0</v>
      </c>
      <c r="K398">
        <f t="shared" si="53"/>
        <v>0</v>
      </c>
      <c r="L398">
        <f t="shared" si="53"/>
        <v>0</v>
      </c>
      <c r="M398">
        <f t="shared" si="53"/>
        <v>1724210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R397"/>
  <sheetViews>
    <sheetView zoomScale="75" zoomScaleNormal="75" zoomScalePageLayoutView="0" workbookViewId="0" topLeftCell="A11">
      <pane xSplit="2" ySplit="3" topLeftCell="C47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C84" sqref="C84"/>
    </sheetView>
  </sheetViews>
  <sheetFormatPr defaultColWidth="11.421875" defaultRowHeight="12.75"/>
  <cols>
    <col min="13" max="13" width="14.140625" style="0" bestFit="1" customWidth="1"/>
  </cols>
  <sheetData>
    <row r="3" ht="12.75">
      <c r="AD3" t="s">
        <v>70</v>
      </c>
    </row>
    <row r="5" ht="12.75">
      <c r="AD5" t="s">
        <v>244</v>
      </c>
    </row>
    <row r="6" spans="1:16" ht="12.75">
      <c r="A6" t="str">
        <f>+P6</f>
        <v>TABLA DE VALORES REFERENCIALES A FIN DE DETERMINAR LA BASE IMPONIBLE DEL IMPUESTO A LAS EMBARCACIONES DE RECREO</v>
      </c>
      <c r="P6" t="str">
        <f>+ANEXO!A3</f>
        <v>TABLA DE VALORES REFERENCIALES A FIN DE DETERMINAR LA BASE IMPONIBLE DEL IMPUESTO A LAS EMBARCACIONES DE RECREO</v>
      </c>
    </row>
    <row r="7" spans="1:30" ht="12.75">
      <c r="A7" t="str">
        <f aca="true" t="shared" si="0" ref="A7:A70">+P7</f>
        <v>CORRESPONDIENTE AL AÑO 2010</v>
      </c>
      <c r="P7" t="str">
        <f>+ANEXO!A4</f>
        <v>CORRESPONDIENTE AL AÑO 2010</v>
      </c>
      <c r="AD7" t="s">
        <v>73</v>
      </c>
    </row>
    <row r="8" spans="1:16" ht="12.75">
      <c r="A8" t="str">
        <f t="shared" si="0"/>
        <v>(VALORES EXPRESADOS EN NUEVOS SOLES)</v>
      </c>
      <c r="P8" t="str">
        <f>+ANEXO!A5</f>
        <v>(VALORES EXPRESADOS EN NUEVOS SOLES)</v>
      </c>
    </row>
    <row r="10" spans="1:16" ht="12.75">
      <c r="A10" t="str">
        <f t="shared" si="0"/>
        <v>1. EMBARCACIONES A VELA SIN O CON MOTOR AUXILIAR</v>
      </c>
      <c r="P10" t="str">
        <f>+ANEXO!A7</f>
        <v>1. EMBARCACIONES A VELA SIN O CON MOTOR AUXILIAR</v>
      </c>
    </row>
    <row r="12" spans="13:44" ht="12.75">
      <c r="M12">
        <v>94</v>
      </c>
      <c r="N12">
        <v>93</v>
      </c>
      <c r="AD12" t="s">
        <v>75</v>
      </c>
      <c r="AE12">
        <v>2004</v>
      </c>
      <c r="AF12">
        <v>2003</v>
      </c>
      <c r="AG12">
        <v>2002</v>
      </c>
      <c r="AH12">
        <v>2001</v>
      </c>
      <c r="AI12">
        <v>2000</v>
      </c>
      <c r="AJ12">
        <v>1999</v>
      </c>
      <c r="AK12">
        <v>1998</v>
      </c>
      <c r="AL12">
        <v>1997</v>
      </c>
      <c r="AM12">
        <v>1996</v>
      </c>
      <c r="AN12">
        <v>1995</v>
      </c>
      <c r="AO12" t="s">
        <v>245</v>
      </c>
      <c r="AP12" t="s">
        <v>246</v>
      </c>
      <c r="AR12" t="s">
        <v>247</v>
      </c>
    </row>
    <row r="13" spans="1:43" ht="12.75">
      <c r="A13" t="str">
        <f t="shared" si="0"/>
        <v>CONCEPTO</v>
      </c>
      <c r="C13">
        <f aca="true" t="shared" si="1" ref="C13:K13">+R13</f>
        <v>2009</v>
      </c>
      <c r="D13">
        <f t="shared" si="1"/>
        <v>2008</v>
      </c>
      <c r="E13">
        <f t="shared" si="1"/>
        <v>2007</v>
      </c>
      <c r="F13">
        <f t="shared" si="1"/>
        <v>2006</v>
      </c>
      <c r="G13">
        <f t="shared" si="1"/>
        <v>2005</v>
      </c>
      <c r="H13">
        <f t="shared" si="1"/>
        <v>2004</v>
      </c>
      <c r="I13">
        <f t="shared" si="1"/>
        <v>2003</v>
      </c>
      <c r="J13">
        <f t="shared" si="1"/>
        <v>2002</v>
      </c>
      <c r="K13">
        <f t="shared" si="1"/>
        <v>2001</v>
      </c>
      <c r="L13">
        <v>1995</v>
      </c>
      <c r="M13" t="str">
        <f>+AA13</f>
        <v>AÑOS</v>
      </c>
      <c r="P13" t="str">
        <f>+ANEXO!A10</f>
        <v>CONCEPTO</v>
      </c>
      <c r="R13">
        <f>+ANEXO!C10</f>
        <v>2009</v>
      </c>
      <c r="S13">
        <f>+ANEXO!D10</f>
        <v>2008</v>
      </c>
      <c r="T13">
        <f>+ANEXO!E10</f>
        <v>2007</v>
      </c>
      <c r="U13">
        <f>+ANEXO!F10</f>
        <v>2006</v>
      </c>
      <c r="V13">
        <f>+ANEXO!G10</f>
        <v>2005</v>
      </c>
      <c r="W13">
        <f>+ANEXO!H10</f>
        <v>2004</v>
      </c>
      <c r="X13">
        <f>+ANEXO!I10</f>
        <v>2003</v>
      </c>
      <c r="Y13">
        <f>+ANEXO!J10</f>
        <v>2002</v>
      </c>
      <c r="Z13">
        <f>+ANEXO!K10</f>
        <v>2001</v>
      </c>
      <c r="AA13" t="str">
        <f>+ANEXO!L10</f>
        <v>AÑOS</v>
      </c>
      <c r="AF13">
        <v>2003</v>
      </c>
      <c r="AG13">
        <v>2002</v>
      </c>
      <c r="AH13">
        <v>2001</v>
      </c>
      <c r="AI13">
        <v>2000</v>
      </c>
      <c r="AJ13">
        <v>1999</v>
      </c>
      <c r="AK13">
        <v>1998</v>
      </c>
      <c r="AM13">
        <v>1996</v>
      </c>
      <c r="AN13">
        <v>1995</v>
      </c>
      <c r="AP13" t="s">
        <v>248</v>
      </c>
      <c r="AQ13" t="s">
        <v>249</v>
      </c>
    </row>
    <row r="16" spans="1:30" ht="12.75">
      <c r="A16" t="str">
        <f t="shared" si="0"/>
        <v> &lt; 18  (PIES) </v>
      </c>
      <c r="P16" t="str">
        <f>+ANEXO!A13</f>
        <v> &lt; 18  (PIES) </v>
      </c>
      <c r="AD16" t="s">
        <v>77</v>
      </c>
    </row>
    <row r="17" spans="1:30" ht="12.75">
      <c r="A17" t="str">
        <f t="shared" si="0"/>
        <v>(5.5. m.)</v>
      </c>
      <c r="P17" t="str">
        <f>+ANEXO!A14</f>
        <v>(5.5. m.)</v>
      </c>
      <c r="AD17" t="s">
        <v>78</v>
      </c>
    </row>
    <row r="19" spans="1:30" ht="12.75">
      <c r="A19" t="str">
        <f t="shared" si="0"/>
        <v>PUENTE DE MANDO</v>
      </c>
      <c r="P19" t="str">
        <f>+ANEXO!A16</f>
        <v>PUENTE DE MANDO</v>
      </c>
      <c r="AD19" t="s">
        <v>79</v>
      </c>
    </row>
    <row r="20" spans="1:34" ht="12.75">
      <c r="A20" t="str">
        <f t="shared" si="0"/>
        <v>SIN MOTOR AUXILIAR</v>
      </c>
      <c r="C20">
        <f>+R20*AE20</f>
        <v>0</v>
      </c>
      <c r="D20">
        <f aca="true" t="shared" si="2" ref="D20:K20">+S20*AF20</f>
        <v>0</v>
      </c>
      <c r="E20">
        <f t="shared" si="2"/>
        <v>0</v>
      </c>
      <c r="F20">
        <f t="shared" si="2"/>
        <v>9760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 s="325">
        <f>+AA20*AN20</f>
        <v>0</v>
      </c>
      <c r="M20" s="325">
        <f>+AA20*AO20</f>
        <v>0</v>
      </c>
      <c r="N20" s="325"/>
      <c r="P20" t="str">
        <f>+ANEXO!A17</f>
        <v>SIN MOTOR AUXILIAR</v>
      </c>
      <c r="R20">
        <f>+ANEXO!C17</f>
        <v>13940</v>
      </c>
      <c r="S20">
        <f>+ANEXO!D17</f>
        <v>12550</v>
      </c>
      <c r="T20">
        <f>+ANEXO!E17</f>
        <v>11150</v>
      </c>
      <c r="U20">
        <f>+ANEXO!F17</f>
        <v>9760</v>
      </c>
      <c r="V20">
        <f>+ANEXO!G17</f>
        <v>8360</v>
      </c>
      <c r="W20">
        <f>+ANEXO!H17</f>
        <v>6970</v>
      </c>
      <c r="X20">
        <f>+ANEXO!I17</f>
        <v>5580</v>
      </c>
      <c r="Y20">
        <f>+ANEXO!J17</f>
        <v>4180</v>
      </c>
      <c r="Z20">
        <f>+ANEXO!K17</f>
        <v>2790</v>
      </c>
      <c r="AA20">
        <f>+ANEXO!L17</f>
        <v>1390</v>
      </c>
      <c r="AD20" t="s">
        <v>80</v>
      </c>
      <c r="AH20">
        <v>1</v>
      </c>
    </row>
    <row r="21" spans="1:30" ht="12.75">
      <c r="A21" t="str">
        <f t="shared" si="0"/>
        <v>CON MOTOR AUXILIAR (HP) :</v>
      </c>
      <c r="P21" t="str">
        <f>+ANEXO!A18</f>
        <v>CON MOTOR AUXILIAR (HP) :</v>
      </c>
      <c r="AD21" t="s">
        <v>81</v>
      </c>
    </row>
    <row r="22" spans="1:41" ht="12.75">
      <c r="A22" t="str">
        <f t="shared" si="0"/>
        <v>&lt; 15</v>
      </c>
      <c r="C22">
        <f aca="true" t="shared" si="3" ref="C22:L24">+R22*AE22</f>
        <v>0</v>
      </c>
      <c r="D22">
        <f t="shared" si="3"/>
        <v>0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 s="325">
        <f t="shared" si="3"/>
        <v>0</v>
      </c>
      <c r="M22" s="325">
        <f>+AA22*AO22</f>
        <v>15840</v>
      </c>
      <c r="N22" s="325"/>
      <c r="P22" t="str">
        <f>+ANEXO!A19</f>
        <v>&lt; 15</v>
      </c>
      <c r="R22">
        <f>+ANEXO!C19</f>
        <v>19830</v>
      </c>
      <c r="S22">
        <f>+ANEXO!D19</f>
        <v>17850</v>
      </c>
      <c r="T22">
        <f>+ANEXO!E19</f>
        <v>15860</v>
      </c>
      <c r="U22">
        <f>+ANEXO!F19</f>
        <v>13880</v>
      </c>
      <c r="V22">
        <f>+ANEXO!G19</f>
        <v>11900</v>
      </c>
      <c r="W22">
        <f>+ANEXO!H19</f>
        <v>9920</v>
      </c>
      <c r="X22">
        <f>+ANEXO!I19</f>
        <v>7930</v>
      </c>
      <c r="Y22">
        <f>+ANEXO!J19</f>
        <v>5950</v>
      </c>
      <c r="Z22">
        <f>+ANEXO!K19</f>
        <v>3970</v>
      </c>
      <c r="AA22">
        <f>+ANEXO!L19</f>
        <v>1980</v>
      </c>
      <c r="AD22" t="s">
        <v>82</v>
      </c>
      <c r="AO22">
        <v>8</v>
      </c>
    </row>
    <row r="23" spans="1:30" ht="12.75">
      <c r="A23" t="str">
        <f t="shared" si="0"/>
        <v>= 15 &lt; 20 </v>
      </c>
      <c r="C23">
        <f t="shared" si="3"/>
        <v>0</v>
      </c>
      <c r="D23">
        <f t="shared" si="3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 s="325">
        <f t="shared" si="3"/>
        <v>0</v>
      </c>
      <c r="M23" s="325">
        <f>+AA23*AO23</f>
        <v>0</v>
      </c>
      <c r="N23" s="325"/>
      <c r="P23" t="str">
        <f>+ANEXO!A20</f>
        <v>= 15 &lt; 20 </v>
      </c>
      <c r="R23">
        <f>+ANEXO!C20</f>
        <v>22160</v>
      </c>
      <c r="S23">
        <f>+ANEXO!D20</f>
        <v>19940</v>
      </c>
      <c r="T23">
        <f>+ANEXO!E20</f>
        <v>17730</v>
      </c>
      <c r="U23">
        <f>+ANEXO!F20</f>
        <v>15510</v>
      </c>
      <c r="V23">
        <f>+ANEXO!G20</f>
        <v>13300</v>
      </c>
      <c r="W23">
        <f>+ANEXO!H20</f>
        <v>11080</v>
      </c>
      <c r="X23">
        <f>+ANEXO!I20</f>
        <v>8860</v>
      </c>
      <c r="Y23">
        <f>+ANEXO!J20</f>
        <v>6650</v>
      </c>
      <c r="Z23">
        <f>+ANEXO!K20</f>
        <v>4430</v>
      </c>
      <c r="AA23">
        <f>+ANEXO!L20</f>
        <v>2220</v>
      </c>
      <c r="AD23" t="s">
        <v>83</v>
      </c>
    </row>
    <row r="24" spans="1:30" ht="12.75">
      <c r="A24" t="str">
        <f t="shared" si="0"/>
        <v>= &gt; 20 </v>
      </c>
      <c r="C24">
        <f t="shared" si="3"/>
        <v>0</v>
      </c>
      <c r="D24">
        <f t="shared" si="3"/>
        <v>0</v>
      </c>
      <c r="E24">
        <f t="shared" si="3"/>
        <v>0</v>
      </c>
      <c r="F24">
        <f t="shared" si="3"/>
        <v>0</v>
      </c>
      <c r="G24">
        <f t="shared" si="3"/>
        <v>0</v>
      </c>
      <c r="H24">
        <f t="shared" si="3"/>
        <v>0</v>
      </c>
      <c r="I24">
        <f t="shared" si="3"/>
        <v>0</v>
      </c>
      <c r="J24">
        <f t="shared" si="3"/>
        <v>0</v>
      </c>
      <c r="K24">
        <f t="shared" si="3"/>
        <v>0</v>
      </c>
      <c r="L24" s="325">
        <f t="shared" si="3"/>
        <v>0</v>
      </c>
      <c r="M24" s="325">
        <f>+AA24*AO24</f>
        <v>0</v>
      </c>
      <c r="N24" s="325"/>
      <c r="P24" t="str">
        <f>+ANEXO!A21</f>
        <v>= &gt; 20 </v>
      </c>
      <c r="R24">
        <f>+ANEXO!C21</f>
        <v>30810</v>
      </c>
      <c r="S24">
        <f>+ANEXO!D21</f>
        <v>27730</v>
      </c>
      <c r="T24">
        <f>+ANEXO!E21</f>
        <v>24650</v>
      </c>
      <c r="U24">
        <f>+ANEXO!F21</f>
        <v>21570</v>
      </c>
      <c r="V24">
        <f>+ANEXO!G21</f>
        <v>18490</v>
      </c>
      <c r="W24">
        <f>+ANEXO!H21</f>
        <v>15410</v>
      </c>
      <c r="X24">
        <f>+ANEXO!I21</f>
        <v>12320</v>
      </c>
      <c r="Y24">
        <f>+ANEXO!J21</f>
        <v>9240</v>
      </c>
      <c r="Z24">
        <f>+ANEXO!K21</f>
        <v>6160</v>
      </c>
      <c r="AA24">
        <f>+ANEXO!L21</f>
        <v>3080</v>
      </c>
      <c r="AD24" t="s">
        <v>84</v>
      </c>
    </row>
    <row r="25" spans="1:16" ht="12.75">
      <c r="A25">
        <f t="shared" si="0"/>
        <v>0</v>
      </c>
      <c r="P25">
        <f>+ANEXO!A22</f>
        <v>0</v>
      </c>
    </row>
    <row r="26" spans="1:16" ht="12.75">
      <c r="A26">
        <f t="shared" si="0"/>
        <v>0</v>
      </c>
      <c r="P26">
        <f>+ANEXO!A23</f>
        <v>0</v>
      </c>
    </row>
    <row r="27" spans="1:30" ht="12.75">
      <c r="A27" t="str">
        <f t="shared" si="0"/>
        <v>= 18  &lt;  22 (PIES)</v>
      </c>
      <c r="P27" t="str">
        <f>+ANEXO!A24</f>
        <v>= 18  &lt;  22 (PIES)</v>
      </c>
      <c r="AD27" t="s">
        <v>85</v>
      </c>
    </row>
    <row r="28" spans="1:30" ht="12.75">
      <c r="A28" t="str">
        <f t="shared" si="0"/>
        <v>(5.5. a 6.7m.)</v>
      </c>
      <c r="P28" t="str">
        <f>+ANEXO!A25</f>
        <v>(5.5. a 6.7m.)</v>
      </c>
      <c r="AD28" t="s">
        <v>86</v>
      </c>
    </row>
    <row r="29" spans="1:16" ht="12.75">
      <c r="A29">
        <f t="shared" si="0"/>
        <v>0</v>
      </c>
      <c r="P29">
        <f>+ANEXO!A26</f>
        <v>0</v>
      </c>
    </row>
    <row r="30" spans="1:30" ht="12.75">
      <c r="A30" t="str">
        <f t="shared" si="0"/>
        <v>PUENTE DE MANDO</v>
      </c>
      <c r="P30" t="str">
        <f>+ANEXO!A27</f>
        <v>PUENTE DE MANDO</v>
      </c>
      <c r="AD30" t="s">
        <v>79</v>
      </c>
    </row>
    <row r="31" spans="1:37" ht="12.75">
      <c r="A31" t="str">
        <f t="shared" si="0"/>
        <v>SIN MOTOR AUXILIAR</v>
      </c>
      <c r="C31">
        <f aca="true" t="shared" si="4" ref="C31:L31">+R31*AE31</f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14860</v>
      </c>
      <c r="J31">
        <f t="shared" si="4"/>
        <v>0</v>
      </c>
      <c r="K31">
        <f t="shared" si="4"/>
        <v>0</v>
      </c>
      <c r="L31" s="325">
        <f t="shared" si="4"/>
        <v>0</v>
      </c>
      <c r="M31" s="325">
        <f>+AA31*AO31</f>
        <v>0</v>
      </c>
      <c r="N31" s="325"/>
      <c r="P31" t="str">
        <f>+ANEXO!A28</f>
        <v>SIN MOTOR AUXILIAR</v>
      </c>
      <c r="R31">
        <f>+ANEXO!C28</f>
        <v>18570</v>
      </c>
      <c r="S31">
        <f>+ANEXO!D28</f>
        <v>16710</v>
      </c>
      <c r="T31">
        <f>+ANEXO!E28</f>
        <v>14860</v>
      </c>
      <c r="U31">
        <f>+ANEXO!F28</f>
        <v>13000</v>
      </c>
      <c r="V31">
        <f>+ANEXO!G28</f>
        <v>11140</v>
      </c>
      <c r="W31">
        <f>+ANEXO!H28</f>
        <v>9290</v>
      </c>
      <c r="X31">
        <f>+ANEXO!I28</f>
        <v>7430</v>
      </c>
      <c r="Y31">
        <f>+ANEXO!J28</f>
        <v>5570</v>
      </c>
      <c r="Z31">
        <f>+ANEXO!K28</f>
        <v>3710</v>
      </c>
      <c r="AA31">
        <f>+ANEXO!L28</f>
        <v>1860</v>
      </c>
      <c r="AD31" t="s">
        <v>80</v>
      </c>
      <c r="AK31">
        <v>2</v>
      </c>
    </row>
    <row r="32" spans="1:30" ht="12.75">
      <c r="A32" t="str">
        <f t="shared" si="0"/>
        <v>CON MOTOR AUXILIAR (HP) :</v>
      </c>
      <c r="P32" t="str">
        <f>+ANEXO!A29</f>
        <v>CON MOTOR AUXILIAR (HP) :</v>
      </c>
      <c r="AD32" t="s">
        <v>81</v>
      </c>
    </row>
    <row r="33" spans="1:41" ht="12.75">
      <c r="A33" t="str">
        <f t="shared" si="0"/>
        <v>&lt; 15</v>
      </c>
      <c r="C33">
        <f aca="true" t="shared" si="5" ref="C33:L35">+R33*AE33</f>
        <v>0</v>
      </c>
      <c r="D33">
        <f t="shared" si="5"/>
        <v>0</v>
      </c>
      <c r="E33">
        <f t="shared" si="5"/>
        <v>0</v>
      </c>
      <c r="F33">
        <f t="shared" si="5"/>
        <v>0</v>
      </c>
      <c r="G33">
        <f t="shared" si="5"/>
        <v>0</v>
      </c>
      <c r="H33">
        <f t="shared" si="5"/>
        <v>0</v>
      </c>
      <c r="I33">
        <f t="shared" si="5"/>
        <v>0</v>
      </c>
      <c r="J33">
        <f t="shared" si="5"/>
        <v>0</v>
      </c>
      <c r="K33">
        <f t="shared" si="5"/>
        <v>0</v>
      </c>
      <c r="L33" s="325">
        <f t="shared" si="5"/>
        <v>0</v>
      </c>
      <c r="M33" s="325">
        <f>+AA33*AO33</f>
        <v>9880</v>
      </c>
      <c r="N33" s="325"/>
      <c r="P33" t="str">
        <f>+ANEXO!A30</f>
        <v>&lt; 15</v>
      </c>
      <c r="R33">
        <f>+ANEXO!C30</f>
        <v>24710</v>
      </c>
      <c r="S33">
        <f>+ANEXO!D30</f>
        <v>22240</v>
      </c>
      <c r="T33">
        <f>+ANEXO!E30</f>
        <v>19770</v>
      </c>
      <c r="U33">
        <f>+ANEXO!F30</f>
        <v>17300</v>
      </c>
      <c r="V33">
        <f>+ANEXO!G30</f>
        <v>14830</v>
      </c>
      <c r="W33">
        <f>+ANEXO!H30</f>
        <v>12360</v>
      </c>
      <c r="X33">
        <f>+ANEXO!I30</f>
        <v>9880</v>
      </c>
      <c r="Y33">
        <f>+ANEXO!J30</f>
        <v>7410</v>
      </c>
      <c r="Z33">
        <f>+ANEXO!K30</f>
        <v>4940</v>
      </c>
      <c r="AA33">
        <f>+ANEXO!L30</f>
        <v>2470</v>
      </c>
      <c r="AD33" t="s">
        <v>82</v>
      </c>
      <c r="AO33">
        <v>4</v>
      </c>
    </row>
    <row r="34" spans="1:30" ht="12.75">
      <c r="A34" t="str">
        <f t="shared" si="0"/>
        <v>= 15 &lt; 20 </v>
      </c>
      <c r="C34">
        <f t="shared" si="5"/>
        <v>0</v>
      </c>
      <c r="D34">
        <f t="shared" si="5"/>
        <v>0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 s="325">
        <f t="shared" si="5"/>
        <v>0</v>
      </c>
      <c r="M34" s="325">
        <f>+AA34*AO34</f>
        <v>0</v>
      </c>
      <c r="N34" s="325"/>
      <c r="P34" t="str">
        <f>+ANEXO!A31</f>
        <v>= 15 &lt; 20 </v>
      </c>
      <c r="R34">
        <f>+ANEXO!C31</f>
        <v>27000</v>
      </c>
      <c r="S34">
        <f>+ANEXO!D31</f>
        <v>24300</v>
      </c>
      <c r="T34">
        <f>+ANEXO!E31</f>
        <v>21600</v>
      </c>
      <c r="U34">
        <f>+ANEXO!F31</f>
        <v>18900</v>
      </c>
      <c r="V34">
        <f>+ANEXO!G31</f>
        <v>16200</v>
      </c>
      <c r="W34">
        <f>+ANEXO!H31</f>
        <v>13500</v>
      </c>
      <c r="X34">
        <f>+ANEXO!I31</f>
        <v>10800</v>
      </c>
      <c r="Y34">
        <f>+ANEXO!J31</f>
        <v>8100</v>
      </c>
      <c r="Z34">
        <f>+ANEXO!K31</f>
        <v>5400</v>
      </c>
      <c r="AA34">
        <f>+ANEXO!L31</f>
        <v>2700</v>
      </c>
      <c r="AD34" t="s">
        <v>83</v>
      </c>
    </row>
    <row r="35" spans="1:32" ht="12.75">
      <c r="A35" t="str">
        <f t="shared" si="0"/>
        <v>= &gt; 20 </v>
      </c>
      <c r="C35">
        <f t="shared" si="5"/>
        <v>0</v>
      </c>
      <c r="D35">
        <f t="shared" si="5"/>
        <v>63840</v>
      </c>
      <c r="E35">
        <f t="shared" si="5"/>
        <v>0</v>
      </c>
      <c r="F35">
        <f t="shared" si="5"/>
        <v>0</v>
      </c>
      <c r="G35">
        <f t="shared" si="5"/>
        <v>0</v>
      </c>
      <c r="H35">
        <f t="shared" si="5"/>
        <v>0</v>
      </c>
      <c r="I35">
        <f t="shared" si="5"/>
        <v>0</v>
      </c>
      <c r="J35">
        <f t="shared" si="5"/>
        <v>0</v>
      </c>
      <c r="K35">
        <f t="shared" si="5"/>
        <v>0</v>
      </c>
      <c r="L35" s="325">
        <f t="shared" si="5"/>
        <v>0</v>
      </c>
      <c r="M35" s="325">
        <f>+AA35*AO35</f>
        <v>0</v>
      </c>
      <c r="N35" s="325"/>
      <c r="P35" t="str">
        <f>+ANEXO!A32</f>
        <v>= &gt; 20 </v>
      </c>
      <c r="R35">
        <f>+ANEXO!C32</f>
        <v>35470</v>
      </c>
      <c r="S35">
        <f>+ANEXO!D32</f>
        <v>31920</v>
      </c>
      <c r="T35">
        <f>+ANEXO!E32</f>
        <v>28380</v>
      </c>
      <c r="U35">
        <f>+ANEXO!F32</f>
        <v>24830</v>
      </c>
      <c r="V35">
        <f>+ANEXO!G32</f>
        <v>21280</v>
      </c>
      <c r="W35">
        <f>+ANEXO!H32</f>
        <v>17740</v>
      </c>
      <c r="X35">
        <f>+ANEXO!I32</f>
        <v>14190</v>
      </c>
      <c r="Y35">
        <f>+ANEXO!J32</f>
        <v>10640</v>
      </c>
      <c r="Z35">
        <f>+ANEXO!K32</f>
        <v>7090</v>
      </c>
      <c r="AA35">
        <f>+ANEXO!L32</f>
        <v>3550</v>
      </c>
      <c r="AD35" t="s">
        <v>84</v>
      </c>
      <c r="AF35">
        <v>2</v>
      </c>
    </row>
    <row r="36" ht="12.75">
      <c r="A36">
        <f t="shared" si="0"/>
        <v>0</v>
      </c>
    </row>
    <row r="37" ht="12.75">
      <c r="A37">
        <f t="shared" si="0"/>
        <v>0</v>
      </c>
    </row>
    <row r="38" spans="1:30" ht="12.75">
      <c r="A38" t="str">
        <f t="shared" si="0"/>
        <v>= 22  &lt;  26 (PIES)</v>
      </c>
      <c r="P38" t="str">
        <f>+ANEXO!A35</f>
        <v>= 22  &lt;  26 (PIES)</v>
      </c>
      <c r="AD38" t="s">
        <v>87</v>
      </c>
    </row>
    <row r="39" spans="1:30" ht="12.75">
      <c r="A39" t="str">
        <f t="shared" si="0"/>
        <v>(6.7 a 7.9 m.)</v>
      </c>
      <c r="P39" t="str">
        <f>+ANEXO!A36</f>
        <v>(6.7 a 7.9 m.)</v>
      </c>
      <c r="AD39" t="s">
        <v>88</v>
      </c>
    </row>
    <row r="40" spans="1:16" ht="12.75">
      <c r="A40">
        <f t="shared" si="0"/>
        <v>0</v>
      </c>
      <c r="P40">
        <f>+ANEXO!A37</f>
        <v>0</v>
      </c>
    </row>
    <row r="41" spans="1:30" ht="12.75">
      <c r="A41" t="str">
        <f t="shared" si="0"/>
        <v>PUENTE DE MANDO</v>
      </c>
      <c r="P41" t="str">
        <f>+ANEXO!A38</f>
        <v>PUENTE DE MANDO</v>
      </c>
      <c r="AD41" t="s">
        <v>79</v>
      </c>
    </row>
    <row r="42" spans="1:41" ht="12.75">
      <c r="A42" t="str">
        <f t="shared" si="0"/>
        <v>SIN MOTOR AUXILIAR</v>
      </c>
      <c r="C42">
        <f aca="true" t="shared" si="6" ref="C42:L42">+R42*AE42</f>
        <v>0</v>
      </c>
      <c r="D42">
        <f t="shared" si="6"/>
        <v>0</v>
      </c>
      <c r="E42">
        <f t="shared" si="6"/>
        <v>0</v>
      </c>
      <c r="F42">
        <f t="shared" si="6"/>
        <v>0</v>
      </c>
      <c r="G42">
        <f t="shared" si="6"/>
        <v>0</v>
      </c>
      <c r="H42">
        <f t="shared" si="6"/>
        <v>0</v>
      </c>
      <c r="I42">
        <f t="shared" si="6"/>
        <v>0</v>
      </c>
      <c r="J42">
        <f t="shared" si="6"/>
        <v>0</v>
      </c>
      <c r="K42">
        <f t="shared" si="6"/>
        <v>0</v>
      </c>
      <c r="L42" s="325">
        <f t="shared" si="6"/>
        <v>0</v>
      </c>
      <c r="M42" s="325">
        <f>+AA42*AO42</f>
        <v>51030</v>
      </c>
      <c r="N42" s="325"/>
      <c r="P42" t="str">
        <f>+ANEXO!A39</f>
        <v>SIN MOTOR AUXILIAR</v>
      </c>
      <c r="R42">
        <f>+ANEXO!C39</f>
        <v>24290</v>
      </c>
      <c r="S42">
        <f>+ANEXO!D39</f>
        <v>21860</v>
      </c>
      <c r="T42">
        <f>+ANEXO!E39</f>
        <v>19430</v>
      </c>
      <c r="U42">
        <f>+ANEXO!F39</f>
        <v>17000</v>
      </c>
      <c r="V42">
        <f>+ANEXO!G39</f>
        <v>14570</v>
      </c>
      <c r="W42">
        <f>+ANEXO!H39</f>
        <v>12150</v>
      </c>
      <c r="X42">
        <f>+ANEXO!I39</f>
        <v>9720</v>
      </c>
      <c r="Y42">
        <f>+ANEXO!J39</f>
        <v>7290</v>
      </c>
      <c r="Z42">
        <f>+ANEXO!K39</f>
        <v>4860</v>
      </c>
      <c r="AA42">
        <f>+ANEXO!L39</f>
        <v>2430</v>
      </c>
      <c r="AD42" t="s">
        <v>80</v>
      </c>
      <c r="AO42">
        <v>21</v>
      </c>
    </row>
    <row r="43" spans="1:30" ht="12.75">
      <c r="A43" t="str">
        <f t="shared" si="0"/>
        <v>CON MOTOR AUXILIAR (HP) :</v>
      </c>
      <c r="P43" t="str">
        <f>+ANEXO!A40</f>
        <v>CON MOTOR AUXILIAR (HP) :</v>
      </c>
      <c r="AD43" t="s">
        <v>81</v>
      </c>
    </row>
    <row r="44" spans="1:30" ht="12.75">
      <c r="A44" t="str">
        <f t="shared" si="0"/>
        <v>&lt; 20</v>
      </c>
      <c r="C44">
        <f aca="true" t="shared" si="7" ref="C44:L46">+R44*AE44</f>
        <v>0</v>
      </c>
      <c r="D44">
        <f t="shared" si="7"/>
        <v>0</v>
      </c>
      <c r="E44">
        <f t="shared" si="7"/>
        <v>0</v>
      </c>
      <c r="F44">
        <f t="shared" si="7"/>
        <v>0</v>
      </c>
      <c r="G44">
        <f t="shared" si="7"/>
        <v>0</v>
      </c>
      <c r="H44">
        <f t="shared" si="7"/>
        <v>0</v>
      </c>
      <c r="I44">
        <f t="shared" si="7"/>
        <v>0</v>
      </c>
      <c r="J44">
        <f t="shared" si="7"/>
        <v>0</v>
      </c>
      <c r="K44">
        <f t="shared" si="7"/>
        <v>0</v>
      </c>
      <c r="L44" s="325">
        <f t="shared" si="7"/>
        <v>0</v>
      </c>
      <c r="M44" s="325">
        <f>+AA44*AO44</f>
        <v>0</v>
      </c>
      <c r="N44" s="325"/>
      <c r="P44" t="str">
        <f>+ANEXO!A41</f>
        <v>&lt; 20</v>
      </c>
      <c r="R44">
        <f>+ANEXO!C41</f>
        <v>32520</v>
      </c>
      <c r="S44">
        <f>+ANEXO!D41</f>
        <v>29270</v>
      </c>
      <c r="T44">
        <f>+ANEXO!E41</f>
        <v>26020</v>
      </c>
      <c r="U44">
        <f>+ANEXO!F41</f>
        <v>22760</v>
      </c>
      <c r="V44">
        <f>+ANEXO!G41</f>
        <v>19510</v>
      </c>
      <c r="W44">
        <f>+ANEXO!H41</f>
        <v>16260</v>
      </c>
      <c r="X44">
        <f>+ANEXO!I41</f>
        <v>13010</v>
      </c>
      <c r="Y44">
        <f>+ANEXO!J41</f>
        <v>9760</v>
      </c>
      <c r="Z44">
        <f>+ANEXO!K41</f>
        <v>6500</v>
      </c>
      <c r="AA44">
        <f>+ANEXO!L41</f>
        <v>3250</v>
      </c>
      <c r="AD44" t="s">
        <v>89</v>
      </c>
    </row>
    <row r="45" spans="1:30" ht="12.75">
      <c r="A45" t="str">
        <f t="shared" si="0"/>
        <v>= 20  &lt; 35 </v>
      </c>
      <c r="C45">
        <f t="shared" si="7"/>
        <v>0</v>
      </c>
      <c r="D45">
        <f t="shared" si="7"/>
        <v>0</v>
      </c>
      <c r="E45">
        <f t="shared" si="7"/>
        <v>0</v>
      </c>
      <c r="F45">
        <f t="shared" si="7"/>
        <v>0</v>
      </c>
      <c r="G45">
        <f t="shared" si="7"/>
        <v>0</v>
      </c>
      <c r="H45">
        <f t="shared" si="7"/>
        <v>0</v>
      </c>
      <c r="I45">
        <f t="shared" si="7"/>
        <v>0</v>
      </c>
      <c r="J45">
        <f t="shared" si="7"/>
        <v>0</v>
      </c>
      <c r="K45">
        <f t="shared" si="7"/>
        <v>0</v>
      </c>
      <c r="L45" s="325">
        <f t="shared" si="7"/>
        <v>0</v>
      </c>
      <c r="M45" s="325">
        <f>+AA45*AO45</f>
        <v>0</v>
      </c>
      <c r="N45" s="325"/>
      <c r="P45" t="str">
        <f>+ANEXO!A42</f>
        <v>= 20  &lt; 35 </v>
      </c>
      <c r="R45">
        <f>+ANEXO!C42</f>
        <v>41140</v>
      </c>
      <c r="S45">
        <f>+ANEXO!D42</f>
        <v>37030</v>
      </c>
      <c r="T45">
        <f>+ANEXO!E42</f>
        <v>32910</v>
      </c>
      <c r="U45">
        <f>+ANEXO!F42</f>
        <v>28800</v>
      </c>
      <c r="V45">
        <f>+ANEXO!G42</f>
        <v>24680</v>
      </c>
      <c r="W45">
        <f>+ANEXO!H42</f>
        <v>20570</v>
      </c>
      <c r="X45">
        <f>+ANEXO!I42</f>
        <v>16460</v>
      </c>
      <c r="Y45">
        <f>+ANEXO!J42</f>
        <v>12340</v>
      </c>
      <c r="Z45">
        <f>+ANEXO!K42</f>
        <v>8230</v>
      </c>
      <c r="AA45">
        <f>+ANEXO!L42</f>
        <v>4110</v>
      </c>
      <c r="AD45" t="s">
        <v>90</v>
      </c>
    </row>
    <row r="46" spans="1:33" ht="12.75">
      <c r="A46" t="str">
        <f t="shared" si="0"/>
        <v>= &gt; 35 </v>
      </c>
      <c r="C46">
        <f t="shared" si="7"/>
        <v>0</v>
      </c>
      <c r="D46">
        <f t="shared" si="7"/>
        <v>46720</v>
      </c>
      <c r="E46">
        <f t="shared" si="7"/>
        <v>41530</v>
      </c>
      <c r="F46">
        <f t="shared" si="7"/>
        <v>0</v>
      </c>
      <c r="G46">
        <f t="shared" si="7"/>
        <v>0</v>
      </c>
      <c r="H46">
        <f t="shared" si="7"/>
        <v>0</v>
      </c>
      <c r="I46">
        <f t="shared" si="7"/>
        <v>0</v>
      </c>
      <c r="J46">
        <f t="shared" si="7"/>
        <v>0</v>
      </c>
      <c r="K46">
        <f t="shared" si="7"/>
        <v>0</v>
      </c>
      <c r="L46" s="325">
        <f t="shared" si="7"/>
        <v>0</v>
      </c>
      <c r="M46" s="325">
        <f>+AA46*AO46</f>
        <v>0</v>
      </c>
      <c r="N46" s="325"/>
      <c r="P46" t="str">
        <f>+ANEXO!A43</f>
        <v>= &gt; 35 </v>
      </c>
      <c r="R46">
        <f>+ANEXO!C43</f>
        <v>51910</v>
      </c>
      <c r="S46">
        <f>+ANEXO!D43</f>
        <v>46720</v>
      </c>
      <c r="T46">
        <f>+ANEXO!E43</f>
        <v>41530</v>
      </c>
      <c r="U46">
        <f>+ANEXO!F43</f>
        <v>36340</v>
      </c>
      <c r="V46">
        <f>+ANEXO!G43</f>
        <v>31150</v>
      </c>
      <c r="W46">
        <f>+ANEXO!H43</f>
        <v>25960</v>
      </c>
      <c r="X46">
        <f>+ANEXO!I43</f>
        <v>20760</v>
      </c>
      <c r="Y46">
        <f>+ANEXO!J43</f>
        <v>15570</v>
      </c>
      <c r="Z46">
        <f>+ANEXO!K43</f>
        <v>10380</v>
      </c>
      <c r="AA46">
        <f>+ANEXO!L43</f>
        <v>5190</v>
      </c>
      <c r="AD46" t="s">
        <v>91</v>
      </c>
      <c r="AF46">
        <v>1</v>
      </c>
      <c r="AG46">
        <v>1</v>
      </c>
    </row>
    <row r="47" ht="12.75">
      <c r="A47">
        <f t="shared" si="0"/>
        <v>0</v>
      </c>
    </row>
    <row r="48" ht="12.75">
      <c r="A48">
        <f t="shared" si="0"/>
        <v>0</v>
      </c>
    </row>
    <row r="49" ht="12.75">
      <c r="A49">
        <f t="shared" si="0"/>
        <v>0</v>
      </c>
    </row>
    <row r="50" ht="12.75">
      <c r="A50">
        <f t="shared" si="0"/>
        <v>0</v>
      </c>
    </row>
    <row r="51" spans="1:27" ht="12.75">
      <c r="A51" t="str">
        <f t="shared" si="0"/>
        <v>CONCEPTO</v>
      </c>
      <c r="P51" t="str">
        <f>+ANEXO!A48</f>
        <v>CONCEPTO</v>
      </c>
      <c r="R51">
        <f>+ANEXO!C48</f>
        <v>2009</v>
      </c>
      <c r="S51">
        <f>+ANEXO!D48</f>
        <v>2008</v>
      </c>
      <c r="T51">
        <f>+ANEXO!E48</f>
        <v>2007</v>
      </c>
      <c r="U51">
        <f>+ANEXO!F48</f>
        <v>2006</v>
      </c>
      <c r="V51">
        <f>+ANEXO!G48</f>
        <v>2005</v>
      </c>
      <c r="W51">
        <f>+ANEXO!H48</f>
        <v>2004</v>
      </c>
      <c r="X51">
        <f>+ANEXO!I48</f>
        <v>2003</v>
      </c>
      <c r="Y51">
        <f>+ANEXO!J48</f>
        <v>2002</v>
      </c>
      <c r="Z51">
        <f>+ANEXO!K48</f>
        <v>2001</v>
      </c>
      <c r="AA51" t="str">
        <f>+ANEXO!L48</f>
        <v>AÑOS</v>
      </c>
    </row>
    <row r="52" ht="12.75">
      <c r="A52">
        <f t="shared" si="0"/>
        <v>0</v>
      </c>
    </row>
    <row r="53" ht="12.75">
      <c r="A53">
        <f t="shared" si="0"/>
        <v>0</v>
      </c>
    </row>
    <row r="54" spans="1:30" ht="12.75">
      <c r="A54" t="str">
        <f t="shared" si="0"/>
        <v>= 26 &lt; 30 (PIES)</v>
      </c>
      <c r="P54" t="str">
        <f>+ANEXO!A51</f>
        <v>= 26 &lt; 30 (PIES)</v>
      </c>
      <c r="AD54" t="s">
        <v>92</v>
      </c>
    </row>
    <row r="55" spans="1:30" ht="12.75">
      <c r="A55" t="str">
        <f t="shared" si="0"/>
        <v>(7.9 a 9.1 m.)</v>
      </c>
      <c r="P55" t="str">
        <f>+ANEXO!A52</f>
        <v>(7.9 a 9.1 m.)</v>
      </c>
      <c r="AD55" t="s">
        <v>93</v>
      </c>
    </row>
    <row r="56" ht="12.75">
      <c r="A56">
        <f t="shared" si="0"/>
        <v>0</v>
      </c>
    </row>
    <row r="57" spans="1:30" ht="12.75">
      <c r="A57" t="str">
        <f t="shared" si="0"/>
        <v>PUENTE DE MANDO</v>
      </c>
      <c r="P57" t="str">
        <f>+ANEXO!A54</f>
        <v>PUENTE DE MANDO</v>
      </c>
      <c r="AD57" t="s">
        <v>79</v>
      </c>
    </row>
    <row r="58" spans="1:41" ht="12.75">
      <c r="A58" t="str">
        <f t="shared" si="0"/>
        <v>SIN MOTOR AUXILIAR</v>
      </c>
      <c r="C58">
        <f aca="true" t="shared" si="8" ref="C58:L58">+R58*AE58</f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 s="325">
        <f t="shared" si="8"/>
        <v>0</v>
      </c>
      <c r="M58" s="325">
        <f>+AA58*AO58</f>
        <v>21560</v>
      </c>
      <c r="N58" s="325"/>
      <c r="P58" t="str">
        <f>+ANEXO!A55</f>
        <v>SIN MOTOR AUXILIAR</v>
      </c>
      <c r="R58">
        <f>+ANEXO!C55</f>
        <v>30810</v>
      </c>
      <c r="S58">
        <f>+ANEXO!D55</f>
        <v>27730</v>
      </c>
      <c r="T58">
        <f>+ANEXO!E55</f>
        <v>24650</v>
      </c>
      <c r="U58">
        <f>+ANEXO!F55</f>
        <v>21570</v>
      </c>
      <c r="V58">
        <f>+ANEXO!G55</f>
        <v>18490</v>
      </c>
      <c r="W58">
        <f>+ANEXO!H55</f>
        <v>15410</v>
      </c>
      <c r="X58">
        <f>+ANEXO!I55</f>
        <v>12320</v>
      </c>
      <c r="Y58">
        <f>+ANEXO!J55</f>
        <v>9240</v>
      </c>
      <c r="Z58">
        <f>+ANEXO!K55</f>
        <v>6160</v>
      </c>
      <c r="AA58">
        <f>+ANEXO!L55</f>
        <v>3080</v>
      </c>
      <c r="AD58" t="s">
        <v>80</v>
      </c>
      <c r="AO58">
        <v>7</v>
      </c>
    </row>
    <row r="59" spans="1:30" ht="12.75">
      <c r="A59" t="str">
        <f t="shared" si="0"/>
        <v>CON MOTOR AUXILIAR (HP) :</v>
      </c>
      <c r="P59" t="str">
        <f>+ANEXO!A56</f>
        <v>CON MOTOR AUXILIAR (HP) :</v>
      </c>
      <c r="AD59" t="s">
        <v>81</v>
      </c>
    </row>
    <row r="60" spans="1:30" ht="12.75">
      <c r="A60" t="str">
        <f t="shared" si="0"/>
        <v>&lt; 20</v>
      </c>
      <c r="C60">
        <f aca="true" t="shared" si="9" ref="C60:L62">+R60*AE60</f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 s="325">
        <f t="shared" si="9"/>
        <v>0</v>
      </c>
      <c r="M60" s="325">
        <f>+AA60*AO60</f>
        <v>0</v>
      </c>
      <c r="N60" s="325"/>
      <c r="P60" t="str">
        <f>+ANEXO!A57</f>
        <v>&lt; 20</v>
      </c>
      <c r="R60">
        <f>+ANEXO!C57</f>
        <v>39040</v>
      </c>
      <c r="S60">
        <f>+ANEXO!D57</f>
        <v>35140</v>
      </c>
      <c r="T60">
        <f>+ANEXO!E57</f>
        <v>31230</v>
      </c>
      <c r="U60">
        <f>+ANEXO!F57</f>
        <v>27330</v>
      </c>
      <c r="V60">
        <f>+ANEXO!G57</f>
        <v>23420</v>
      </c>
      <c r="W60">
        <f>+ANEXO!H57</f>
        <v>19520</v>
      </c>
      <c r="X60">
        <f>+ANEXO!I57</f>
        <v>15620</v>
      </c>
      <c r="Y60">
        <f>+ANEXO!J57</f>
        <v>11710</v>
      </c>
      <c r="Z60">
        <f>+ANEXO!K57</f>
        <v>7810</v>
      </c>
      <c r="AA60">
        <f>+ANEXO!L57</f>
        <v>3900</v>
      </c>
      <c r="AD60" t="s">
        <v>89</v>
      </c>
    </row>
    <row r="61" spans="1:30" ht="12.75">
      <c r="A61" t="str">
        <f t="shared" si="0"/>
        <v>= 20 &lt; 35 </v>
      </c>
      <c r="C61">
        <f t="shared" si="9"/>
        <v>0</v>
      </c>
      <c r="D61">
        <f t="shared" si="9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 s="325">
        <f t="shared" si="9"/>
        <v>0</v>
      </c>
      <c r="M61" s="325">
        <f>+AA61*AO61</f>
        <v>0</v>
      </c>
      <c r="N61" s="325"/>
      <c r="P61" t="str">
        <f>+ANEXO!A58</f>
        <v>= 20 &lt; 35 </v>
      </c>
      <c r="R61">
        <f>+ANEXO!C58</f>
        <v>47690</v>
      </c>
      <c r="S61">
        <f>+ANEXO!D58</f>
        <v>42920</v>
      </c>
      <c r="T61">
        <f>+ANEXO!E58</f>
        <v>38150</v>
      </c>
      <c r="U61">
        <f>+ANEXO!F58</f>
        <v>33380</v>
      </c>
      <c r="V61">
        <f>+ANEXO!G58</f>
        <v>28610</v>
      </c>
      <c r="W61">
        <f>+ANEXO!H58</f>
        <v>23850</v>
      </c>
      <c r="X61">
        <f>+ANEXO!I58</f>
        <v>19080</v>
      </c>
      <c r="Y61">
        <f>+ANEXO!J58</f>
        <v>14310</v>
      </c>
      <c r="Z61">
        <f>+ANEXO!K58</f>
        <v>9540</v>
      </c>
      <c r="AA61">
        <f>+ANEXO!L58</f>
        <v>4770</v>
      </c>
      <c r="AD61" t="s">
        <v>94</v>
      </c>
    </row>
    <row r="62" spans="1:30" ht="12.75">
      <c r="A62" t="str">
        <f t="shared" si="0"/>
        <v>= &gt; 35 </v>
      </c>
      <c r="C62">
        <f t="shared" si="9"/>
        <v>0</v>
      </c>
      <c r="D62">
        <f t="shared" si="9"/>
        <v>0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 s="325">
        <f t="shared" si="9"/>
        <v>0</v>
      </c>
      <c r="M62" s="325">
        <f>+AA62*AO62</f>
        <v>0</v>
      </c>
      <c r="N62" s="325"/>
      <c r="P62" t="str">
        <f>+ANEXO!A59</f>
        <v>= &gt; 35 </v>
      </c>
      <c r="R62">
        <f>+ANEXO!C59</f>
        <v>58450</v>
      </c>
      <c r="S62">
        <f>+ANEXO!D59</f>
        <v>52610</v>
      </c>
      <c r="T62">
        <f>+ANEXO!E59</f>
        <v>46760</v>
      </c>
      <c r="U62">
        <f>+ANEXO!F59</f>
        <v>40920</v>
      </c>
      <c r="V62">
        <f>+ANEXO!G59</f>
        <v>35070</v>
      </c>
      <c r="W62">
        <f>+ANEXO!H59</f>
        <v>29230</v>
      </c>
      <c r="X62">
        <f>+ANEXO!I59</f>
        <v>23380</v>
      </c>
      <c r="Y62">
        <f>+ANEXO!J59</f>
        <v>17540</v>
      </c>
      <c r="Z62">
        <f>+ANEXO!K59</f>
        <v>11690</v>
      </c>
      <c r="AA62">
        <f>+ANEXO!L59</f>
        <v>5850</v>
      </c>
      <c r="AD62" t="s">
        <v>91</v>
      </c>
    </row>
    <row r="63" ht="12.75">
      <c r="A63">
        <f t="shared" si="0"/>
        <v>0</v>
      </c>
    </row>
    <row r="64" ht="12.75">
      <c r="A64">
        <f t="shared" si="0"/>
        <v>0</v>
      </c>
    </row>
    <row r="65" spans="1:30" ht="12.75">
      <c r="A65" t="str">
        <f t="shared" si="0"/>
        <v>= 30 &lt; 36 (PIES)</v>
      </c>
      <c r="P65" t="str">
        <f>+ANEXO!A62</f>
        <v>= 30 &lt; 36 (PIES)</v>
      </c>
      <c r="AD65" t="s">
        <v>95</v>
      </c>
    </row>
    <row r="66" spans="1:30" ht="12.75">
      <c r="A66" t="str">
        <f t="shared" si="0"/>
        <v>(9.1 a 11.0m.)</v>
      </c>
      <c r="P66" t="str">
        <f>+ANEXO!A63</f>
        <v>(9.1 a 11.0m.)</v>
      </c>
      <c r="AD66" t="s">
        <v>96</v>
      </c>
    </row>
    <row r="67" ht="12.75">
      <c r="A67">
        <f t="shared" si="0"/>
        <v>0</v>
      </c>
    </row>
    <row r="68" spans="1:30" ht="12.75">
      <c r="A68" t="str">
        <f t="shared" si="0"/>
        <v>PUENTE DE MANDO + CUBIERTA INTERIOR</v>
      </c>
      <c r="P68" t="str">
        <f>+ANEXO!A65</f>
        <v>PUENTE DE MANDO + CUBIERTA INTERIOR</v>
      </c>
      <c r="AD68" t="s">
        <v>97</v>
      </c>
    </row>
    <row r="69" spans="1:33" ht="12.75">
      <c r="A69" t="str">
        <f t="shared" si="0"/>
        <v>SIN MOTOR AUXILIAR</v>
      </c>
      <c r="C69">
        <f aca="true" t="shared" si="10" ref="C69:L69">+R69*AE69</f>
        <v>0</v>
      </c>
      <c r="D69">
        <f t="shared" si="10"/>
        <v>0</v>
      </c>
      <c r="E69">
        <f t="shared" si="10"/>
        <v>33940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 s="325">
        <f t="shared" si="10"/>
        <v>0</v>
      </c>
      <c r="M69" s="325">
        <f>+AA69*AO69</f>
        <v>0</v>
      </c>
      <c r="N69" s="325"/>
      <c r="P69" t="str">
        <f>+ANEXO!A66</f>
        <v>SIN MOTOR AUXILIAR</v>
      </c>
      <c r="R69">
        <f>+ANEXO!C66</f>
        <v>42430</v>
      </c>
      <c r="S69">
        <f>+ANEXO!D66</f>
        <v>38190</v>
      </c>
      <c r="T69">
        <f>+ANEXO!E66</f>
        <v>33940</v>
      </c>
      <c r="U69">
        <f>+ANEXO!F66</f>
        <v>29700</v>
      </c>
      <c r="V69">
        <f>+ANEXO!G66</f>
        <v>25460</v>
      </c>
      <c r="W69">
        <f>+ANEXO!H66</f>
        <v>21220</v>
      </c>
      <c r="X69">
        <f>+ANEXO!I66</f>
        <v>16970</v>
      </c>
      <c r="Y69">
        <f>+ANEXO!J66</f>
        <v>12730</v>
      </c>
      <c r="Z69">
        <f>+ANEXO!K66</f>
        <v>8490</v>
      </c>
      <c r="AA69">
        <f>+ANEXO!L66</f>
        <v>4240</v>
      </c>
      <c r="AD69" t="s">
        <v>80</v>
      </c>
      <c r="AG69">
        <v>1</v>
      </c>
    </row>
    <row r="70" spans="1:30" ht="12.75">
      <c r="A70" t="str">
        <f t="shared" si="0"/>
        <v>CON MOTOR AUXILIAR (HP) :</v>
      </c>
      <c r="P70" t="str">
        <f>+ANEXO!A67</f>
        <v>CON MOTOR AUXILIAR (HP) :</v>
      </c>
      <c r="AD70" t="s">
        <v>81</v>
      </c>
    </row>
    <row r="71" spans="1:41" ht="12.75">
      <c r="A71" t="str">
        <f aca="true" t="shared" si="11" ref="A71:A134">+P71</f>
        <v>&lt; 35</v>
      </c>
      <c r="C71">
        <f aca="true" t="shared" si="12" ref="C71:L73">+R71*AE71</f>
        <v>0</v>
      </c>
      <c r="D71">
        <f t="shared" si="12"/>
        <v>0</v>
      </c>
      <c r="E71">
        <f t="shared" si="12"/>
        <v>0</v>
      </c>
      <c r="F71">
        <f t="shared" si="12"/>
        <v>0</v>
      </c>
      <c r="G71">
        <f t="shared" si="12"/>
        <v>0</v>
      </c>
      <c r="H71">
        <f t="shared" si="12"/>
        <v>0</v>
      </c>
      <c r="I71">
        <f t="shared" si="12"/>
        <v>0</v>
      </c>
      <c r="J71">
        <f t="shared" si="12"/>
        <v>0</v>
      </c>
      <c r="K71">
        <f t="shared" si="12"/>
        <v>0</v>
      </c>
      <c r="L71" s="325">
        <f t="shared" si="12"/>
        <v>0</v>
      </c>
      <c r="M71" s="325">
        <f>+AA71*AO71</f>
        <v>23720</v>
      </c>
      <c r="N71" s="325"/>
      <c r="P71" t="str">
        <f>+ANEXO!A68</f>
        <v>&lt; 35</v>
      </c>
      <c r="R71">
        <f>+ANEXO!C68</f>
        <v>59300</v>
      </c>
      <c r="S71">
        <f>+ANEXO!D68</f>
        <v>53370</v>
      </c>
      <c r="T71">
        <f>+ANEXO!E68</f>
        <v>47440</v>
      </c>
      <c r="U71">
        <f>+ANEXO!F68</f>
        <v>41510</v>
      </c>
      <c r="V71">
        <f>+ANEXO!G68</f>
        <v>35580</v>
      </c>
      <c r="W71">
        <f>+ANEXO!H68</f>
        <v>29650</v>
      </c>
      <c r="X71">
        <f>+ANEXO!I68</f>
        <v>23720</v>
      </c>
      <c r="Y71">
        <f>+ANEXO!J68</f>
        <v>17790</v>
      </c>
      <c r="Z71">
        <f>+ANEXO!K68</f>
        <v>11860</v>
      </c>
      <c r="AA71">
        <f>+ANEXO!L68</f>
        <v>5930</v>
      </c>
      <c r="AD71" t="s">
        <v>98</v>
      </c>
      <c r="AO71">
        <v>4</v>
      </c>
    </row>
    <row r="72" spans="1:30" ht="12.75">
      <c r="A72" t="str">
        <f t="shared" si="11"/>
        <v>= 35  &lt; 50 </v>
      </c>
      <c r="C72">
        <f t="shared" si="12"/>
        <v>0</v>
      </c>
      <c r="D72">
        <f t="shared" si="12"/>
        <v>0</v>
      </c>
      <c r="E72">
        <f t="shared" si="12"/>
        <v>0</v>
      </c>
      <c r="F72">
        <f t="shared" si="12"/>
        <v>0</v>
      </c>
      <c r="G72">
        <f t="shared" si="12"/>
        <v>0</v>
      </c>
      <c r="H72">
        <f t="shared" si="12"/>
        <v>0</v>
      </c>
      <c r="I72">
        <f t="shared" si="12"/>
        <v>0</v>
      </c>
      <c r="J72">
        <f t="shared" si="12"/>
        <v>0</v>
      </c>
      <c r="K72">
        <f t="shared" si="12"/>
        <v>0</v>
      </c>
      <c r="L72" s="325">
        <f t="shared" si="12"/>
        <v>0</v>
      </c>
      <c r="M72" s="325">
        <f>+AA72*AO72</f>
        <v>0</v>
      </c>
      <c r="N72" s="325"/>
      <c r="P72" t="str">
        <f>+ANEXO!A69</f>
        <v>= 35  &lt; 50 </v>
      </c>
      <c r="R72">
        <f>+ANEXO!C69</f>
        <v>70300</v>
      </c>
      <c r="S72">
        <f>+ANEXO!D69</f>
        <v>63270</v>
      </c>
      <c r="T72">
        <f>+ANEXO!E69</f>
        <v>56240</v>
      </c>
      <c r="U72">
        <f>+ANEXO!F69</f>
        <v>49210</v>
      </c>
      <c r="V72">
        <f>+ANEXO!G69</f>
        <v>42180</v>
      </c>
      <c r="W72">
        <f>+ANEXO!H69</f>
        <v>35150</v>
      </c>
      <c r="X72">
        <f>+ANEXO!I69</f>
        <v>28120</v>
      </c>
      <c r="Y72">
        <f>+ANEXO!J69</f>
        <v>21090</v>
      </c>
      <c r="Z72">
        <f>+ANEXO!K69</f>
        <v>14060</v>
      </c>
      <c r="AA72">
        <f>+ANEXO!L69</f>
        <v>7030</v>
      </c>
      <c r="AD72" t="s">
        <v>99</v>
      </c>
    </row>
    <row r="73" spans="1:30" ht="12.75">
      <c r="A73" t="str">
        <f t="shared" si="11"/>
        <v>= &gt;  50</v>
      </c>
      <c r="C73">
        <f t="shared" si="12"/>
        <v>0</v>
      </c>
      <c r="D73">
        <f t="shared" si="12"/>
        <v>0</v>
      </c>
      <c r="E73">
        <f t="shared" si="12"/>
        <v>0</v>
      </c>
      <c r="F73">
        <f t="shared" si="12"/>
        <v>0</v>
      </c>
      <c r="G73">
        <f t="shared" si="12"/>
        <v>0</v>
      </c>
      <c r="H73">
        <f t="shared" si="12"/>
        <v>0</v>
      </c>
      <c r="I73">
        <f t="shared" si="12"/>
        <v>0</v>
      </c>
      <c r="J73">
        <f t="shared" si="12"/>
        <v>0</v>
      </c>
      <c r="K73">
        <f t="shared" si="12"/>
        <v>0</v>
      </c>
      <c r="L73" s="325">
        <f t="shared" si="12"/>
        <v>0</v>
      </c>
      <c r="M73" s="325">
        <f>+AA73*AO73</f>
        <v>0</v>
      </c>
      <c r="N73" s="325"/>
      <c r="P73" t="str">
        <f>+ANEXO!A70</f>
        <v>= &gt;  50</v>
      </c>
      <c r="R73">
        <f>+ANEXO!C70</f>
        <v>79360</v>
      </c>
      <c r="S73">
        <f>+ANEXO!D70</f>
        <v>71420</v>
      </c>
      <c r="T73">
        <f>+ANEXO!E70</f>
        <v>63490</v>
      </c>
      <c r="U73">
        <f>+ANEXO!F70</f>
        <v>55550</v>
      </c>
      <c r="V73">
        <f>+ANEXO!G70</f>
        <v>47620</v>
      </c>
      <c r="W73">
        <f>+ANEXO!H70</f>
        <v>39680</v>
      </c>
      <c r="X73">
        <f>+ANEXO!I70</f>
        <v>31740</v>
      </c>
      <c r="Y73">
        <f>+ANEXO!J70</f>
        <v>23810</v>
      </c>
      <c r="Z73">
        <f>+ANEXO!K70</f>
        <v>15870</v>
      </c>
      <c r="AA73">
        <f>+ANEXO!L70</f>
        <v>7940</v>
      </c>
      <c r="AD73" t="s">
        <v>100</v>
      </c>
    </row>
    <row r="74" ht="12.75">
      <c r="A74">
        <f t="shared" si="11"/>
        <v>0</v>
      </c>
    </row>
    <row r="75" ht="12.75">
      <c r="A75">
        <f t="shared" si="11"/>
        <v>0</v>
      </c>
    </row>
    <row r="76" spans="1:30" ht="12.75">
      <c r="A76" t="str">
        <f t="shared" si="11"/>
        <v>= 36 &lt; 42 (PIES)</v>
      </c>
      <c r="P76" t="str">
        <f>+ANEXO!A73</f>
        <v>= 36 &lt; 42 (PIES)</v>
      </c>
      <c r="AD76" t="s">
        <v>101</v>
      </c>
    </row>
    <row r="77" spans="1:30" ht="12.75">
      <c r="A77" t="str">
        <f t="shared" si="11"/>
        <v>(11.0 a 12.8 m.)</v>
      </c>
      <c r="P77" t="str">
        <f>+ANEXO!A74</f>
        <v>(11.0 a 12.8 m.)</v>
      </c>
      <c r="AD77" t="s">
        <v>102</v>
      </c>
    </row>
    <row r="78" ht="12.75">
      <c r="A78">
        <f t="shared" si="11"/>
        <v>0</v>
      </c>
    </row>
    <row r="79" spans="1:30" ht="12.75">
      <c r="A79" t="str">
        <f t="shared" si="11"/>
        <v>PUENTE DE MANDO + CUBIERTA INTERIOR</v>
      </c>
      <c r="P79" t="str">
        <f>+ANEXO!A76</f>
        <v>PUENTE DE MANDO + CUBIERTA INTERIOR</v>
      </c>
      <c r="AD79" t="s">
        <v>97</v>
      </c>
    </row>
    <row r="80" spans="1:30" ht="12.75">
      <c r="A80" t="str">
        <f t="shared" si="11"/>
        <v>SIN MOTOR AUXILIAR</v>
      </c>
      <c r="C80">
        <f aca="true" t="shared" si="13" ref="C80:L80">+R80*AE80</f>
        <v>0</v>
      </c>
      <c r="D80">
        <f t="shared" si="13"/>
        <v>0</v>
      </c>
      <c r="E80">
        <f t="shared" si="13"/>
        <v>0</v>
      </c>
      <c r="F80">
        <f t="shared" si="13"/>
        <v>0</v>
      </c>
      <c r="G80">
        <f t="shared" si="13"/>
        <v>0</v>
      </c>
      <c r="H80">
        <f t="shared" si="13"/>
        <v>0</v>
      </c>
      <c r="I80">
        <f t="shared" si="13"/>
        <v>0</v>
      </c>
      <c r="J80">
        <f t="shared" si="13"/>
        <v>0</v>
      </c>
      <c r="K80">
        <f t="shared" si="13"/>
        <v>0</v>
      </c>
      <c r="L80" s="325">
        <f t="shared" si="13"/>
        <v>0</v>
      </c>
      <c r="M80" s="325">
        <f>+AA80*AO80</f>
        <v>0</v>
      </c>
      <c r="N80" s="325"/>
      <c r="P80" t="str">
        <f>+ANEXO!A77</f>
        <v>SIN MOTOR AUXILIAR</v>
      </c>
      <c r="R80">
        <f>+ANEXO!C77</f>
        <v>56980</v>
      </c>
      <c r="S80">
        <f>+ANEXO!D77</f>
        <v>51280</v>
      </c>
      <c r="T80">
        <f>+ANEXO!E77</f>
        <v>45580</v>
      </c>
      <c r="U80">
        <f>+ANEXO!F77</f>
        <v>39890</v>
      </c>
      <c r="V80">
        <f>+ANEXO!G77</f>
        <v>34190</v>
      </c>
      <c r="W80">
        <f>+ANEXO!H77</f>
        <v>28490</v>
      </c>
      <c r="X80">
        <f>+ANEXO!I77</f>
        <v>22790</v>
      </c>
      <c r="Y80">
        <f>+ANEXO!J77</f>
        <v>17090</v>
      </c>
      <c r="Z80">
        <f>+ANEXO!K77</f>
        <v>11400</v>
      </c>
      <c r="AA80">
        <f>+ANEXO!L77</f>
        <v>5700</v>
      </c>
      <c r="AD80" t="s">
        <v>80</v>
      </c>
    </row>
    <row r="81" spans="1:30" ht="12.75">
      <c r="A81" t="str">
        <f t="shared" si="11"/>
        <v>CON MOTOR AUXILIAR (HP) :</v>
      </c>
      <c r="P81" t="str">
        <f>+ANEXO!A78</f>
        <v>CON MOTOR AUXILIAR (HP) :</v>
      </c>
      <c r="AD81" t="s">
        <v>81</v>
      </c>
    </row>
    <row r="82" spans="1:41" ht="12.75">
      <c r="A82" t="str">
        <f t="shared" si="11"/>
        <v>&lt; 35</v>
      </c>
      <c r="C82">
        <f aca="true" t="shared" si="14" ref="C82:L85">+R82*AE82</f>
        <v>0</v>
      </c>
      <c r="D82">
        <f t="shared" si="14"/>
        <v>0</v>
      </c>
      <c r="E82">
        <f t="shared" si="14"/>
        <v>0</v>
      </c>
      <c r="F82">
        <f t="shared" si="14"/>
        <v>0</v>
      </c>
      <c r="G82">
        <f t="shared" si="14"/>
        <v>0</v>
      </c>
      <c r="H82">
        <f t="shared" si="14"/>
        <v>0</v>
      </c>
      <c r="I82">
        <f t="shared" si="14"/>
        <v>0</v>
      </c>
      <c r="J82">
        <f t="shared" si="14"/>
        <v>0</v>
      </c>
      <c r="K82">
        <f t="shared" si="14"/>
        <v>0</v>
      </c>
      <c r="L82" s="325">
        <f t="shared" si="14"/>
        <v>0</v>
      </c>
      <c r="M82" s="325">
        <f>+AA82*AO82</f>
        <v>7390</v>
      </c>
      <c r="N82" s="325"/>
      <c r="P82" t="str">
        <f>+ANEXO!A79</f>
        <v>&lt; 35</v>
      </c>
      <c r="R82">
        <f>+ANEXO!C79</f>
        <v>73880</v>
      </c>
      <c r="S82">
        <f>+ANEXO!D79</f>
        <v>66490</v>
      </c>
      <c r="T82">
        <f>+ANEXO!E79</f>
        <v>59100</v>
      </c>
      <c r="U82">
        <f>+ANEXO!F79</f>
        <v>51720</v>
      </c>
      <c r="V82">
        <f>+ANEXO!G79</f>
        <v>44330</v>
      </c>
      <c r="W82">
        <f>+ANEXO!H79</f>
        <v>36940</v>
      </c>
      <c r="X82">
        <f>+ANEXO!I79</f>
        <v>29550</v>
      </c>
      <c r="Y82">
        <f>+ANEXO!J79</f>
        <v>22160</v>
      </c>
      <c r="Z82">
        <f>+ANEXO!K79</f>
        <v>14780</v>
      </c>
      <c r="AA82">
        <f>+ANEXO!L79</f>
        <v>7390</v>
      </c>
      <c r="AD82" t="s">
        <v>98</v>
      </c>
      <c r="AO82">
        <v>1</v>
      </c>
    </row>
    <row r="83" spans="1:30" ht="12.75">
      <c r="A83" t="str">
        <f t="shared" si="11"/>
        <v>= 35 &lt; 50 </v>
      </c>
      <c r="C83">
        <f t="shared" si="14"/>
        <v>0</v>
      </c>
      <c r="D83">
        <f t="shared" si="14"/>
        <v>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 s="325">
        <f t="shared" si="14"/>
        <v>0</v>
      </c>
      <c r="M83" s="325">
        <f>+AA83*AO83</f>
        <v>0</v>
      </c>
      <c r="N83" s="325"/>
      <c r="P83" t="str">
        <f>+ANEXO!A80</f>
        <v>= 35 &lt; 50 </v>
      </c>
      <c r="R83">
        <f>+ANEXO!C80</f>
        <v>84630</v>
      </c>
      <c r="S83">
        <f>+ANEXO!D80</f>
        <v>76170</v>
      </c>
      <c r="T83">
        <f>+ANEXO!E80</f>
        <v>67700</v>
      </c>
      <c r="U83">
        <f>+ANEXO!F80</f>
        <v>59240</v>
      </c>
      <c r="V83">
        <f>+ANEXO!G80</f>
        <v>50780</v>
      </c>
      <c r="W83">
        <f>+ANEXO!H80</f>
        <v>42320</v>
      </c>
      <c r="X83">
        <f>+ANEXO!I80</f>
        <v>33850</v>
      </c>
      <c r="Y83">
        <f>+ANEXO!J80</f>
        <v>25390</v>
      </c>
      <c r="Z83">
        <f>+ANEXO!K80</f>
        <v>16930</v>
      </c>
      <c r="AA83">
        <f>+ANEXO!L80</f>
        <v>8460</v>
      </c>
      <c r="AD83" t="s">
        <v>103</v>
      </c>
    </row>
    <row r="84" spans="1:30" ht="12.75">
      <c r="A84" t="str">
        <f t="shared" si="11"/>
        <v>= 50 &lt; 75 </v>
      </c>
      <c r="C84">
        <f t="shared" si="14"/>
        <v>0</v>
      </c>
      <c r="D84">
        <f t="shared" si="14"/>
        <v>0</v>
      </c>
      <c r="E84">
        <f t="shared" si="14"/>
        <v>0</v>
      </c>
      <c r="F84">
        <f t="shared" si="14"/>
        <v>0</v>
      </c>
      <c r="G84">
        <f t="shared" si="14"/>
        <v>0</v>
      </c>
      <c r="H84">
        <f t="shared" si="14"/>
        <v>0</v>
      </c>
      <c r="I84">
        <f t="shared" si="14"/>
        <v>0</v>
      </c>
      <c r="J84">
        <f t="shared" si="14"/>
        <v>0</v>
      </c>
      <c r="K84">
        <f t="shared" si="14"/>
        <v>0</v>
      </c>
      <c r="L84" s="325">
        <f t="shared" si="14"/>
        <v>0</v>
      </c>
      <c r="M84" s="325">
        <f>+AA84*AO84</f>
        <v>0</v>
      </c>
      <c r="N84" s="325"/>
      <c r="P84" t="str">
        <f>+ANEXO!A81</f>
        <v>= 50 &lt; 75 </v>
      </c>
      <c r="R84">
        <f>+ANEXO!C81</f>
        <v>93890</v>
      </c>
      <c r="S84">
        <f>+ANEXO!D81</f>
        <v>84500</v>
      </c>
      <c r="T84">
        <f>+ANEXO!E81</f>
        <v>75110</v>
      </c>
      <c r="U84">
        <f>+ANEXO!F81</f>
        <v>65720</v>
      </c>
      <c r="V84">
        <f>+ANEXO!G81</f>
        <v>56330</v>
      </c>
      <c r="W84">
        <f>+ANEXO!H81</f>
        <v>46950</v>
      </c>
      <c r="X84">
        <f>+ANEXO!I81</f>
        <v>37560</v>
      </c>
      <c r="Y84">
        <f>+ANEXO!J81</f>
        <v>28170</v>
      </c>
      <c r="Z84">
        <f>+ANEXO!K81</f>
        <v>18780</v>
      </c>
      <c r="AA84">
        <f>+ANEXO!L81</f>
        <v>9390</v>
      </c>
      <c r="AD84" t="s">
        <v>104</v>
      </c>
    </row>
    <row r="85" spans="1:30" ht="12.75">
      <c r="A85" t="str">
        <f t="shared" si="11"/>
        <v>= &gt; 75</v>
      </c>
      <c r="C85">
        <f t="shared" si="14"/>
        <v>0</v>
      </c>
      <c r="D85">
        <f t="shared" si="14"/>
        <v>0</v>
      </c>
      <c r="E85">
        <f t="shared" si="14"/>
        <v>0</v>
      </c>
      <c r="F85">
        <f t="shared" si="14"/>
        <v>0</v>
      </c>
      <c r="G85">
        <f t="shared" si="14"/>
        <v>0</v>
      </c>
      <c r="H85">
        <f t="shared" si="14"/>
        <v>0</v>
      </c>
      <c r="I85">
        <f t="shared" si="14"/>
        <v>0</v>
      </c>
      <c r="J85">
        <f t="shared" si="14"/>
        <v>0</v>
      </c>
      <c r="K85">
        <f t="shared" si="14"/>
        <v>0</v>
      </c>
      <c r="L85" s="325">
        <f t="shared" si="14"/>
        <v>0</v>
      </c>
      <c r="M85" s="325">
        <f>+AA85*AO85</f>
        <v>0</v>
      </c>
      <c r="N85" s="325"/>
      <c r="P85" t="str">
        <f>+ANEXO!A82</f>
        <v>= &gt; 75</v>
      </c>
      <c r="R85">
        <f>+ANEXO!C82</f>
        <v>105570</v>
      </c>
      <c r="S85">
        <f>+ANEXO!D82</f>
        <v>95010</v>
      </c>
      <c r="T85">
        <f>+ANEXO!E82</f>
        <v>84460</v>
      </c>
      <c r="U85">
        <f>+ANEXO!F82</f>
        <v>73900</v>
      </c>
      <c r="V85">
        <f>+ANEXO!G82</f>
        <v>63340</v>
      </c>
      <c r="W85">
        <f>+ANEXO!H82</f>
        <v>52790</v>
      </c>
      <c r="X85">
        <f>+ANEXO!I82</f>
        <v>42230</v>
      </c>
      <c r="Y85">
        <f>+ANEXO!J82</f>
        <v>31670</v>
      </c>
      <c r="Z85">
        <f>+ANEXO!K82</f>
        <v>21110</v>
      </c>
      <c r="AA85">
        <f>+ANEXO!L82</f>
        <v>10560</v>
      </c>
      <c r="AD85" t="s">
        <v>105</v>
      </c>
    </row>
    <row r="86" ht="12.75">
      <c r="A86">
        <f t="shared" si="11"/>
        <v>0</v>
      </c>
    </row>
    <row r="87" ht="12.75">
      <c r="A87">
        <f t="shared" si="11"/>
        <v>0</v>
      </c>
    </row>
    <row r="88" spans="1:30" ht="12.75">
      <c r="A88" t="str">
        <f t="shared" si="11"/>
        <v>= 42 &lt; 48 (PIES)</v>
      </c>
      <c r="P88" t="str">
        <f>+ANEXO!A85</f>
        <v>= 42 &lt; 48 (PIES)</v>
      </c>
      <c r="AD88" t="s">
        <v>106</v>
      </c>
    </row>
    <row r="89" spans="1:30" ht="12.75">
      <c r="A89" t="str">
        <f t="shared" si="11"/>
        <v>(12.8 a 14.6 m.)</v>
      </c>
      <c r="P89" t="str">
        <f>+ANEXO!A86</f>
        <v>(12.8 a 14.6 m.)</v>
      </c>
      <c r="AD89" t="s">
        <v>107</v>
      </c>
    </row>
    <row r="90" spans="1:16" ht="12.75">
      <c r="A90">
        <f t="shared" si="11"/>
        <v>0</v>
      </c>
      <c r="P90">
        <f>+ANEXO!A87</f>
        <v>0</v>
      </c>
    </row>
    <row r="91" spans="1:30" ht="12.75">
      <c r="A91" t="str">
        <f t="shared" si="11"/>
        <v>PUENTE DE MANDO + CUBIERTA INTERIOR</v>
      </c>
      <c r="P91" t="str">
        <f>+ANEXO!A88</f>
        <v>PUENTE DE MANDO + CUBIERTA INTERIOR</v>
      </c>
      <c r="AD91" t="s">
        <v>97</v>
      </c>
    </row>
    <row r="92" spans="1:30" ht="12.75">
      <c r="A92" t="str">
        <f t="shared" si="11"/>
        <v>SIN MOTOR AUXILIAR</v>
      </c>
      <c r="C92">
        <f aca="true" t="shared" si="15" ref="C92:L92">+R92*AE92</f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 s="325">
        <f t="shared" si="15"/>
        <v>0</v>
      </c>
      <c r="M92" s="325">
        <f>+AA92*AO92</f>
        <v>0</v>
      </c>
      <c r="N92" s="325"/>
      <c r="P92" t="str">
        <f>+ANEXO!A89</f>
        <v>SIN MOTOR AUXILIAR</v>
      </c>
      <c r="R92">
        <f>+ANEXO!C89</f>
        <v>74910</v>
      </c>
      <c r="S92">
        <f>+ANEXO!D89</f>
        <v>67420</v>
      </c>
      <c r="T92">
        <f>+ANEXO!E89</f>
        <v>59930</v>
      </c>
      <c r="U92">
        <f>+ANEXO!F89</f>
        <v>52440</v>
      </c>
      <c r="V92">
        <f>+ANEXO!G89</f>
        <v>44950</v>
      </c>
      <c r="W92">
        <f>+ANEXO!H89</f>
        <v>37460</v>
      </c>
      <c r="X92">
        <f>+ANEXO!I89</f>
        <v>29960</v>
      </c>
      <c r="Y92">
        <f>+ANEXO!J89</f>
        <v>22470</v>
      </c>
      <c r="Z92">
        <f>+ANEXO!K89</f>
        <v>14980</v>
      </c>
      <c r="AA92">
        <f>+ANEXO!L89</f>
        <v>7490</v>
      </c>
      <c r="AD92" t="s">
        <v>80</v>
      </c>
    </row>
    <row r="93" spans="1:30" ht="12.75">
      <c r="A93" t="str">
        <f t="shared" si="11"/>
        <v>CON MOTOR AUXILIAR (HP) :</v>
      </c>
      <c r="P93" t="str">
        <f>+ANEXO!A90</f>
        <v>CON MOTOR AUXILIAR (HP) :</v>
      </c>
      <c r="AD93" t="s">
        <v>81</v>
      </c>
    </row>
    <row r="94" spans="1:41" ht="12.75">
      <c r="A94" t="str">
        <f t="shared" si="11"/>
        <v>&lt; 50</v>
      </c>
      <c r="C94">
        <f aca="true" t="shared" si="16" ref="C94:L96">+R94*AE94</f>
        <v>0</v>
      </c>
      <c r="D94">
        <f t="shared" si="16"/>
        <v>0</v>
      </c>
      <c r="E94">
        <f t="shared" si="16"/>
        <v>0</v>
      </c>
      <c r="F94">
        <f t="shared" si="16"/>
        <v>0</v>
      </c>
      <c r="G94">
        <f t="shared" si="16"/>
        <v>0</v>
      </c>
      <c r="H94">
        <f t="shared" si="16"/>
        <v>0</v>
      </c>
      <c r="I94">
        <f t="shared" si="16"/>
        <v>0</v>
      </c>
      <c r="J94">
        <f t="shared" si="16"/>
        <v>0</v>
      </c>
      <c r="K94">
        <f t="shared" si="16"/>
        <v>0</v>
      </c>
      <c r="L94" s="325">
        <f t="shared" si="16"/>
        <v>0</v>
      </c>
      <c r="M94" s="325">
        <f>+AA94*AO94</f>
        <v>20520</v>
      </c>
      <c r="N94" s="325"/>
      <c r="P94" t="str">
        <f>+ANEXO!A91</f>
        <v>&lt; 50</v>
      </c>
      <c r="R94">
        <f>+ANEXO!C91</f>
        <v>102590</v>
      </c>
      <c r="S94">
        <f>+ANEXO!D91</f>
        <v>92330</v>
      </c>
      <c r="T94">
        <f>+ANEXO!E91</f>
        <v>82070</v>
      </c>
      <c r="U94">
        <f>+ANEXO!F91</f>
        <v>71810</v>
      </c>
      <c r="V94">
        <f>+ANEXO!G91</f>
        <v>61550</v>
      </c>
      <c r="W94">
        <f>+ANEXO!H91</f>
        <v>51300</v>
      </c>
      <c r="X94">
        <f>+ANEXO!I91</f>
        <v>41040</v>
      </c>
      <c r="Y94">
        <f>+ANEXO!J91</f>
        <v>30780</v>
      </c>
      <c r="Z94">
        <f>+ANEXO!K91</f>
        <v>20520</v>
      </c>
      <c r="AA94">
        <f>+ANEXO!L91</f>
        <v>10260</v>
      </c>
      <c r="AD94" t="s">
        <v>108</v>
      </c>
      <c r="AO94">
        <v>2</v>
      </c>
    </row>
    <row r="95" spans="1:30" ht="12.75">
      <c r="A95" t="str">
        <f t="shared" si="11"/>
        <v>= 50 &lt; 75 </v>
      </c>
      <c r="C95">
        <f t="shared" si="16"/>
        <v>0</v>
      </c>
      <c r="D95">
        <f t="shared" si="16"/>
        <v>0</v>
      </c>
      <c r="E95">
        <f t="shared" si="16"/>
        <v>0</v>
      </c>
      <c r="F95">
        <f t="shared" si="16"/>
        <v>0</v>
      </c>
      <c r="G95">
        <f t="shared" si="16"/>
        <v>0</v>
      </c>
      <c r="H95">
        <f t="shared" si="16"/>
        <v>0</v>
      </c>
      <c r="I95">
        <f t="shared" si="16"/>
        <v>0</v>
      </c>
      <c r="J95">
        <f t="shared" si="16"/>
        <v>0</v>
      </c>
      <c r="K95">
        <f t="shared" si="16"/>
        <v>0</v>
      </c>
      <c r="L95" s="325">
        <f t="shared" si="16"/>
        <v>0</v>
      </c>
      <c r="M95" s="325">
        <f>+AA95*AO95</f>
        <v>0</v>
      </c>
      <c r="N95" s="325"/>
      <c r="P95" t="str">
        <f>+ANEXO!A92</f>
        <v>= 50 &lt; 75 </v>
      </c>
      <c r="R95">
        <f>+ANEXO!C92</f>
        <v>111850</v>
      </c>
      <c r="S95">
        <f>+ANEXO!D92</f>
        <v>100670</v>
      </c>
      <c r="T95">
        <f>+ANEXO!E92</f>
        <v>89480</v>
      </c>
      <c r="U95">
        <f>+ANEXO!F92</f>
        <v>78300</v>
      </c>
      <c r="V95">
        <f>+ANEXO!G92</f>
        <v>67110</v>
      </c>
      <c r="W95">
        <f>+ANEXO!H92</f>
        <v>55930</v>
      </c>
      <c r="X95">
        <f>+ANEXO!I92</f>
        <v>44740</v>
      </c>
      <c r="Y95">
        <f>+ANEXO!J92</f>
        <v>33560</v>
      </c>
      <c r="Z95">
        <f>+ANEXO!K92</f>
        <v>22370</v>
      </c>
      <c r="AA95">
        <f>+ANEXO!L92</f>
        <v>11190</v>
      </c>
      <c r="AD95" t="s">
        <v>104</v>
      </c>
    </row>
    <row r="96" spans="1:34" ht="12.75">
      <c r="A96" t="str">
        <f t="shared" si="11"/>
        <v>= &gt; 75</v>
      </c>
      <c r="C96">
        <f t="shared" si="16"/>
        <v>0</v>
      </c>
      <c r="D96">
        <f t="shared" si="16"/>
        <v>0</v>
      </c>
      <c r="E96">
        <f t="shared" si="16"/>
        <v>0</v>
      </c>
      <c r="F96">
        <f t="shared" si="16"/>
        <v>86420</v>
      </c>
      <c r="G96">
        <f t="shared" si="16"/>
        <v>0</v>
      </c>
      <c r="H96">
        <f t="shared" si="16"/>
        <v>0</v>
      </c>
      <c r="I96">
        <f t="shared" si="16"/>
        <v>0</v>
      </c>
      <c r="J96">
        <f t="shared" si="16"/>
        <v>0</v>
      </c>
      <c r="K96">
        <f t="shared" si="16"/>
        <v>0</v>
      </c>
      <c r="L96" s="325">
        <f t="shared" si="16"/>
        <v>0</v>
      </c>
      <c r="M96" s="325">
        <f>+AA96*AO96</f>
        <v>0</v>
      </c>
      <c r="N96" s="325"/>
      <c r="P96" t="str">
        <f>+ANEXO!A93</f>
        <v>= &gt; 75</v>
      </c>
      <c r="R96">
        <f>+ANEXO!C93</f>
        <v>123450</v>
      </c>
      <c r="S96">
        <f>+ANEXO!D93</f>
        <v>111110</v>
      </c>
      <c r="T96">
        <f>+ANEXO!E93</f>
        <v>98760</v>
      </c>
      <c r="U96">
        <f>+ANEXO!F93</f>
        <v>86420</v>
      </c>
      <c r="V96">
        <f>+ANEXO!G93</f>
        <v>74070</v>
      </c>
      <c r="W96">
        <f>+ANEXO!H93</f>
        <v>61730</v>
      </c>
      <c r="X96">
        <f>+ANEXO!I93</f>
        <v>49380</v>
      </c>
      <c r="Y96">
        <f>+ANEXO!J93</f>
        <v>37040</v>
      </c>
      <c r="Z96">
        <f>+ANEXO!K93</f>
        <v>24690</v>
      </c>
      <c r="AA96">
        <f>+ANEXO!L93</f>
        <v>12350</v>
      </c>
      <c r="AD96" t="s">
        <v>105</v>
      </c>
      <c r="AH96">
        <v>1</v>
      </c>
    </row>
    <row r="97" ht="12.75">
      <c r="A97">
        <f t="shared" si="11"/>
        <v>0</v>
      </c>
    </row>
    <row r="98" ht="12.75">
      <c r="A98">
        <f t="shared" si="11"/>
        <v>0</v>
      </c>
    </row>
    <row r="99" ht="12.75">
      <c r="A99">
        <f t="shared" si="11"/>
        <v>0</v>
      </c>
    </row>
    <row r="100" ht="12.75">
      <c r="A100">
        <f t="shared" si="11"/>
        <v>0</v>
      </c>
    </row>
    <row r="101" spans="1:27" ht="12.75">
      <c r="A101" t="str">
        <f t="shared" si="11"/>
        <v>CONCEPTO</v>
      </c>
      <c r="P101" t="str">
        <f>+ANEXO!A98</f>
        <v>CONCEPTO</v>
      </c>
      <c r="R101">
        <f>+ANEXO!C98</f>
        <v>2009</v>
      </c>
      <c r="S101">
        <f>+ANEXO!D98</f>
        <v>2008</v>
      </c>
      <c r="T101">
        <f>+ANEXO!E98</f>
        <v>2007</v>
      </c>
      <c r="U101">
        <f>+ANEXO!F98</f>
        <v>2006</v>
      </c>
      <c r="V101">
        <f>+ANEXO!G98</f>
        <v>2005</v>
      </c>
      <c r="W101">
        <f>+ANEXO!H98</f>
        <v>2004</v>
      </c>
      <c r="X101">
        <f>+ANEXO!I98</f>
        <v>2003</v>
      </c>
      <c r="Y101">
        <f>+ANEXO!J98</f>
        <v>2002</v>
      </c>
      <c r="Z101">
        <f>+ANEXO!K98</f>
        <v>2001</v>
      </c>
      <c r="AA101" t="str">
        <f>+ANEXO!L98</f>
        <v>AÑOS</v>
      </c>
    </row>
    <row r="102" ht="12.75">
      <c r="A102">
        <f t="shared" si="11"/>
        <v>0</v>
      </c>
    </row>
    <row r="103" ht="12.75">
      <c r="A103">
        <f t="shared" si="11"/>
        <v>0</v>
      </c>
    </row>
    <row r="104" spans="1:30" ht="12.75">
      <c r="A104" t="str">
        <f t="shared" si="11"/>
        <v>= 48  &lt;  55 (PIES)</v>
      </c>
      <c r="P104" t="str">
        <f>+ANEXO!A101</f>
        <v>= 48  &lt;  55 (PIES)</v>
      </c>
      <c r="AD104" t="s">
        <v>110</v>
      </c>
    </row>
    <row r="105" spans="1:30" ht="12.75">
      <c r="A105" t="str">
        <f t="shared" si="11"/>
        <v>(14.6 a 16.8 m.)</v>
      </c>
      <c r="P105" t="str">
        <f>+ANEXO!A102</f>
        <v>(14.6 a 16.8 m.)</v>
      </c>
      <c r="AD105" t="s">
        <v>111</v>
      </c>
    </row>
    <row r="106" spans="1:16" ht="12.75">
      <c r="A106">
        <f t="shared" si="11"/>
        <v>0</v>
      </c>
      <c r="P106">
        <f>+ANEXO!A103</f>
        <v>0</v>
      </c>
    </row>
    <row r="107" spans="1:30" ht="12.75">
      <c r="A107" t="str">
        <f t="shared" si="11"/>
        <v>PUENTE DE MANDO + CUBIERTA INTERIOR</v>
      </c>
      <c r="P107" t="str">
        <f>+ANEXO!A104</f>
        <v>PUENTE DE MANDO + CUBIERTA INTERIOR</v>
      </c>
      <c r="AD107" t="s">
        <v>97</v>
      </c>
    </row>
    <row r="108" spans="1:30" ht="12.75">
      <c r="A108" t="str">
        <f t="shared" si="11"/>
        <v>SIN MOTOR AUXILIAR</v>
      </c>
      <c r="C108">
        <f aca="true" t="shared" si="17" ref="C108:L108">+R108*AE108</f>
        <v>0</v>
      </c>
      <c r="D108">
        <f t="shared" si="17"/>
        <v>0</v>
      </c>
      <c r="E108">
        <f t="shared" si="17"/>
        <v>0</v>
      </c>
      <c r="F108">
        <f t="shared" si="17"/>
        <v>0</v>
      </c>
      <c r="G108">
        <f t="shared" si="17"/>
        <v>0</v>
      </c>
      <c r="H108">
        <f t="shared" si="17"/>
        <v>0</v>
      </c>
      <c r="I108">
        <f t="shared" si="17"/>
        <v>0</v>
      </c>
      <c r="J108">
        <f t="shared" si="17"/>
        <v>0</v>
      </c>
      <c r="K108">
        <f t="shared" si="17"/>
        <v>0</v>
      </c>
      <c r="L108" s="325">
        <f t="shared" si="17"/>
        <v>0</v>
      </c>
      <c r="M108" s="325">
        <f>+AA108*AO108</f>
        <v>0</v>
      </c>
      <c r="N108" s="325"/>
      <c r="P108" t="str">
        <f>+ANEXO!A105</f>
        <v>SIN MOTOR AUXILIAR</v>
      </c>
      <c r="R108">
        <f>+ANEXO!C105</f>
        <v>100690</v>
      </c>
      <c r="S108">
        <f>+ANEXO!D105</f>
        <v>90620</v>
      </c>
      <c r="T108">
        <f>+ANEXO!E105</f>
        <v>80550</v>
      </c>
      <c r="U108">
        <f>+ANEXO!F105</f>
        <v>70480</v>
      </c>
      <c r="V108">
        <f>+ANEXO!G105</f>
        <v>60410</v>
      </c>
      <c r="W108">
        <f>+ANEXO!H105</f>
        <v>50350</v>
      </c>
      <c r="X108">
        <f>+ANEXO!I105</f>
        <v>40280</v>
      </c>
      <c r="Y108">
        <f>+ANEXO!J105</f>
        <v>30210</v>
      </c>
      <c r="Z108">
        <f>+ANEXO!K105</f>
        <v>20140</v>
      </c>
      <c r="AA108">
        <f>+ANEXO!L105</f>
        <v>10070</v>
      </c>
      <c r="AD108" t="s">
        <v>80</v>
      </c>
    </row>
    <row r="109" spans="1:30" ht="12.75">
      <c r="A109" t="str">
        <f t="shared" si="11"/>
        <v>CON MOTOR AUXILIAR (HP) :</v>
      </c>
      <c r="P109" t="str">
        <f>+ANEXO!A106</f>
        <v>CON MOTOR AUXILIAR (HP) :</v>
      </c>
      <c r="AD109" t="s">
        <v>81</v>
      </c>
    </row>
    <row r="110" spans="1:41" ht="12.75">
      <c r="A110" t="str">
        <f t="shared" si="11"/>
        <v>&lt;  50</v>
      </c>
      <c r="C110">
        <f aca="true" t="shared" si="18" ref="C110:L113">+R110*AE110</f>
        <v>0</v>
      </c>
      <c r="D110">
        <f t="shared" si="18"/>
        <v>0</v>
      </c>
      <c r="E110">
        <f t="shared" si="18"/>
        <v>0</v>
      </c>
      <c r="F110">
        <f t="shared" si="18"/>
        <v>0</v>
      </c>
      <c r="G110">
        <f t="shared" si="18"/>
        <v>0</v>
      </c>
      <c r="H110">
        <f t="shared" si="18"/>
        <v>0</v>
      </c>
      <c r="I110">
        <f t="shared" si="18"/>
        <v>0</v>
      </c>
      <c r="J110">
        <f t="shared" si="18"/>
        <v>0</v>
      </c>
      <c r="K110">
        <f t="shared" si="18"/>
        <v>0</v>
      </c>
      <c r="L110" s="325">
        <f t="shared" si="18"/>
        <v>0</v>
      </c>
      <c r="M110" s="325">
        <f>+AA110*AO110</f>
        <v>12850</v>
      </c>
      <c r="N110" s="325"/>
      <c r="P110" t="str">
        <f>+ANEXO!A107</f>
        <v>&lt;  50</v>
      </c>
      <c r="R110">
        <f>+ANEXO!C107</f>
        <v>128540</v>
      </c>
      <c r="S110">
        <f>+ANEXO!D107</f>
        <v>115690</v>
      </c>
      <c r="T110">
        <f>+ANEXO!E107</f>
        <v>102830</v>
      </c>
      <c r="U110">
        <f>+ANEXO!F107</f>
        <v>89980</v>
      </c>
      <c r="V110">
        <f>+ANEXO!G107</f>
        <v>77120</v>
      </c>
      <c r="W110">
        <f>+ANEXO!H107</f>
        <v>64270</v>
      </c>
      <c r="X110">
        <f>+ANEXO!I107</f>
        <v>51420</v>
      </c>
      <c r="Y110">
        <f>+ANEXO!J107</f>
        <v>38560</v>
      </c>
      <c r="Z110">
        <f>+ANEXO!K107</f>
        <v>25710</v>
      </c>
      <c r="AA110">
        <f>+ANEXO!L107</f>
        <v>12850</v>
      </c>
      <c r="AD110" t="s">
        <v>109</v>
      </c>
      <c r="AO110">
        <v>1</v>
      </c>
    </row>
    <row r="111" spans="1:30" ht="12.75">
      <c r="A111" t="str">
        <f t="shared" si="11"/>
        <v>= 50 &lt; 75 </v>
      </c>
      <c r="C111">
        <f t="shared" si="18"/>
        <v>0</v>
      </c>
      <c r="D111">
        <f t="shared" si="18"/>
        <v>0</v>
      </c>
      <c r="E111">
        <f t="shared" si="18"/>
        <v>0</v>
      </c>
      <c r="F111">
        <f t="shared" si="18"/>
        <v>0</v>
      </c>
      <c r="G111">
        <f t="shared" si="18"/>
        <v>0</v>
      </c>
      <c r="H111">
        <f t="shared" si="18"/>
        <v>0</v>
      </c>
      <c r="I111">
        <f t="shared" si="18"/>
        <v>0</v>
      </c>
      <c r="J111">
        <f t="shared" si="18"/>
        <v>0</v>
      </c>
      <c r="K111">
        <f t="shared" si="18"/>
        <v>0</v>
      </c>
      <c r="L111" s="325">
        <f t="shared" si="18"/>
        <v>0</v>
      </c>
      <c r="M111" s="325">
        <f>+AA111*AO111</f>
        <v>0</v>
      </c>
      <c r="N111" s="325"/>
      <c r="P111" t="str">
        <f>+ANEXO!A108</f>
        <v>= 50 &lt; 75 </v>
      </c>
      <c r="R111">
        <f>+ANEXO!C108</f>
        <v>137800</v>
      </c>
      <c r="S111">
        <f>+ANEXO!D108</f>
        <v>124020</v>
      </c>
      <c r="T111">
        <f>+ANEXO!E108</f>
        <v>110240</v>
      </c>
      <c r="U111">
        <f>+ANEXO!F108</f>
        <v>96460</v>
      </c>
      <c r="V111">
        <f>+ANEXO!G108</f>
        <v>82680</v>
      </c>
      <c r="W111">
        <f>+ANEXO!H108</f>
        <v>68900</v>
      </c>
      <c r="X111">
        <f>+ANEXO!I108</f>
        <v>55120</v>
      </c>
      <c r="Y111">
        <f>+ANEXO!J108</f>
        <v>41340</v>
      </c>
      <c r="Z111">
        <f>+ANEXO!K108</f>
        <v>27560</v>
      </c>
      <c r="AA111">
        <f>+ANEXO!L108</f>
        <v>13780</v>
      </c>
      <c r="AD111" t="s">
        <v>104</v>
      </c>
    </row>
    <row r="112" spans="1:30" ht="12.75">
      <c r="A112" t="str">
        <f t="shared" si="11"/>
        <v>= 75 &lt; 90 </v>
      </c>
      <c r="C112">
        <f t="shared" si="18"/>
        <v>0</v>
      </c>
      <c r="D112">
        <f t="shared" si="18"/>
        <v>0</v>
      </c>
      <c r="E112">
        <f t="shared" si="18"/>
        <v>0</v>
      </c>
      <c r="F112">
        <f t="shared" si="18"/>
        <v>0</v>
      </c>
      <c r="G112">
        <f t="shared" si="18"/>
        <v>0</v>
      </c>
      <c r="H112">
        <f t="shared" si="18"/>
        <v>0</v>
      </c>
      <c r="I112">
        <f t="shared" si="18"/>
        <v>0</v>
      </c>
      <c r="J112">
        <f t="shared" si="18"/>
        <v>0</v>
      </c>
      <c r="K112">
        <f t="shared" si="18"/>
        <v>0</v>
      </c>
      <c r="L112" s="325">
        <f t="shared" si="18"/>
        <v>0</v>
      </c>
      <c r="M112" s="325">
        <f>+AA112*AO112</f>
        <v>0</v>
      </c>
      <c r="N112" s="325"/>
      <c r="P112" t="str">
        <f>+ANEXO!A109</f>
        <v>= 75 &lt; 90 </v>
      </c>
      <c r="R112">
        <f>+ANEXO!C109</f>
        <v>149210</v>
      </c>
      <c r="S112">
        <f>+ANEXO!D109</f>
        <v>134290</v>
      </c>
      <c r="T112">
        <f>+ANEXO!E109</f>
        <v>119370</v>
      </c>
      <c r="U112">
        <f>+ANEXO!F109</f>
        <v>104450</v>
      </c>
      <c r="V112">
        <f>+ANEXO!G109</f>
        <v>89530</v>
      </c>
      <c r="W112">
        <f>+ANEXO!H109</f>
        <v>74610</v>
      </c>
      <c r="X112">
        <f>+ANEXO!I109</f>
        <v>59680</v>
      </c>
      <c r="Y112">
        <f>+ANEXO!J109</f>
        <v>44760</v>
      </c>
      <c r="Z112">
        <f>+ANEXO!K109</f>
        <v>29840</v>
      </c>
      <c r="AA112">
        <f>+ANEXO!L109</f>
        <v>14920</v>
      </c>
      <c r="AD112" t="s">
        <v>112</v>
      </c>
    </row>
    <row r="113" spans="1:30" ht="12.75">
      <c r="A113" t="str">
        <f t="shared" si="11"/>
        <v>= &gt;  90</v>
      </c>
      <c r="C113">
        <f t="shared" si="18"/>
        <v>0</v>
      </c>
      <c r="D113">
        <f t="shared" si="18"/>
        <v>0</v>
      </c>
      <c r="E113">
        <f t="shared" si="18"/>
        <v>0</v>
      </c>
      <c r="F113">
        <f t="shared" si="18"/>
        <v>0</v>
      </c>
      <c r="G113">
        <f t="shared" si="18"/>
        <v>0</v>
      </c>
      <c r="H113">
        <f t="shared" si="18"/>
        <v>0</v>
      </c>
      <c r="I113">
        <f t="shared" si="18"/>
        <v>0</v>
      </c>
      <c r="J113">
        <f t="shared" si="18"/>
        <v>0</v>
      </c>
      <c r="K113">
        <f t="shared" si="18"/>
        <v>0</v>
      </c>
      <c r="L113" s="325">
        <f t="shared" si="18"/>
        <v>0</v>
      </c>
      <c r="M113" s="325">
        <f>+AA113*AO113</f>
        <v>0</v>
      </c>
      <c r="N113" s="325"/>
      <c r="P113" t="str">
        <f>+ANEXO!A110</f>
        <v>= &gt;  90</v>
      </c>
      <c r="R113">
        <f>+ANEXO!C110</f>
        <v>163140</v>
      </c>
      <c r="S113">
        <f>+ANEXO!D110</f>
        <v>146830</v>
      </c>
      <c r="T113">
        <f>+ANEXO!E110</f>
        <v>130510</v>
      </c>
      <c r="U113">
        <f>+ANEXO!F110</f>
        <v>114200</v>
      </c>
      <c r="V113">
        <f>+ANEXO!G110</f>
        <v>97880</v>
      </c>
      <c r="W113">
        <f>+ANEXO!H110</f>
        <v>81570</v>
      </c>
      <c r="X113">
        <f>+ANEXO!I110</f>
        <v>65260</v>
      </c>
      <c r="Y113">
        <f>+ANEXO!J110</f>
        <v>48940</v>
      </c>
      <c r="Z113">
        <f>+ANEXO!K110</f>
        <v>32630</v>
      </c>
      <c r="AA113">
        <f>+ANEXO!L110</f>
        <v>16310</v>
      </c>
      <c r="AD113" t="s">
        <v>113</v>
      </c>
    </row>
    <row r="114" ht="12.75">
      <c r="A114">
        <f t="shared" si="11"/>
        <v>0</v>
      </c>
    </row>
    <row r="115" ht="12.75">
      <c r="A115">
        <f t="shared" si="11"/>
        <v>0</v>
      </c>
    </row>
    <row r="116" spans="1:30" ht="12.75">
      <c r="A116" t="str">
        <f t="shared" si="11"/>
        <v>= &gt; 55 (PIES)</v>
      </c>
      <c r="P116" t="str">
        <f>+ANEXO!A113</f>
        <v>= &gt; 55 (PIES)</v>
      </c>
      <c r="AD116" t="s">
        <v>114</v>
      </c>
    </row>
    <row r="117" spans="1:30" ht="12.75">
      <c r="A117" t="str">
        <f t="shared" si="11"/>
        <v>(=&gt; 16.8 m.)</v>
      </c>
      <c r="P117" t="str">
        <f>+ANEXO!A114</f>
        <v>(=&gt; 16.8 m.)</v>
      </c>
      <c r="AD117" t="s">
        <v>115</v>
      </c>
    </row>
    <row r="118" spans="1:16" ht="12.75">
      <c r="A118">
        <f t="shared" si="11"/>
        <v>0</v>
      </c>
      <c r="P118">
        <f>+ANEXO!A115</f>
        <v>0</v>
      </c>
    </row>
    <row r="119" spans="1:30" ht="12.75">
      <c r="A119" t="str">
        <f t="shared" si="11"/>
        <v>PUENTE DE MANDO + CUBIERTA INTERIOR</v>
      </c>
      <c r="P119" t="str">
        <f>+ANEXO!A116</f>
        <v>PUENTE DE MANDO + CUBIERTA INTERIOR</v>
      </c>
      <c r="AD119" t="s">
        <v>97</v>
      </c>
    </row>
    <row r="120" spans="1:30" ht="12.75">
      <c r="A120" t="str">
        <f t="shared" si="11"/>
        <v>SIN MOTOR AUXILIAR</v>
      </c>
      <c r="C120">
        <f aca="true" t="shared" si="19" ref="C120:L120">+R120*AE120</f>
        <v>0</v>
      </c>
      <c r="D120">
        <f t="shared" si="19"/>
        <v>0</v>
      </c>
      <c r="E120">
        <f t="shared" si="19"/>
        <v>0</v>
      </c>
      <c r="F120">
        <f t="shared" si="19"/>
        <v>0</v>
      </c>
      <c r="G120">
        <f t="shared" si="19"/>
        <v>0</v>
      </c>
      <c r="H120">
        <f t="shared" si="19"/>
        <v>0</v>
      </c>
      <c r="I120">
        <f t="shared" si="19"/>
        <v>0</v>
      </c>
      <c r="J120">
        <f t="shared" si="19"/>
        <v>0</v>
      </c>
      <c r="K120">
        <f t="shared" si="19"/>
        <v>0</v>
      </c>
      <c r="L120" s="325">
        <f t="shared" si="19"/>
        <v>0</v>
      </c>
      <c r="M120" s="325">
        <f>+AA120*AO120</f>
        <v>0</v>
      </c>
      <c r="N120" s="325"/>
      <c r="P120" t="str">
        <f>+ANEXO!A117</f>
        <v>SIN MOTOR AUXILIAR</v>
      </c>
      <c r="R120">
        <f>+ANEXO!C117</f>
        <v>123680</v>
      </c>
      <c r="S120">
        <f>+ANEXO!D117</f>
        <v>111310</v>
      </c>
      <c r="T120">
        <f>+ANEXO!E117</f>
        <v>98940</v>
      </c>
      <c r="U120">
        <f>+ANEXO!F117</f>
        <v>86580</v>
      </c>
      <c r="V120">
        <f>+ANEXO!G117</f>
        <v>74210</v>
      </c>
      <c r="W120">
        <f>+ANEXO!H117</f>
        <v>61840</v>
      </c>
      <c r="X120">
        <f>+ANEXO!I117</f>
        <v>49470</v>
      </c>
      <c r="Y120">
        <f>+ANEXO!J117</f>
        <v>37100</v>
      </c>
      <c r="Z120">
        <f>+ANEXO!K117</f>
        <v>24740</v>
      </c>
      <c r="AA120">
        <f>+ANEXO!L117</f>
        <v>12370</v>
      </c>
      <c r="AD120" t="s">
        <v>80</v>
      </c>
    </row>
    <row r="121" spans="1:30" ht="12.75">
      <c r="A121" t="str">
        <f t="shared" si="11"/>
        <v>CON MOTOR AUXILIAR (HP) :</v>
      </c>
      <c r="P121" t="str">
        <f>+ANEXO!A118</f>
        <v>CON MOTOR AUXILIAR (HP) :</v>
      </c>
      <c r="AD121" t="s">
        <v>81</v>
      </c>
    </row>
    <row r="122" spans="1:30" ht="12.75">
      <c r="A122" t="str">
        <f t="shared" si="11"/>
        <v>&lt;  50</v>
      </c>
      <c r="C122">
        <f aca="true" t="shared" si="20" ref="C122:L125">+R122*AE122</f>
        <v>0</v>
      </c>
      <c r="D122">
        <f t="shared" si="20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 s="325">
        <f t="shared" si="20"/>
        <v>0</v>
      </c>
      <c r="M122" s="325">
        <f>+AA122*AO122</f>
        <v>0</v>
      </c>
      <c r="N122" s="325"/>
      <c r="P122" t="str">
        <f>+ANEXO!A119</f>
        <v>&lt;  50</v>
      </c>
      <c r="R122">
        <f>+ANEXO!C119</f>
        <v>151310</v>
      </c>
      <c r="S122">
        <f>+ANEXO!D119</f>
        <v>136180</v>
      </c>
      <c r="T122">
        <f>+ANEXO!E119</f>
        <v>121050</v>
      </c>
      <c r="U122">
        <f>+ANEXO!F119</f>
        <v>105920</v>
      </c>
      <c r="V122">
        <f>+ANEXO!G119</f>
        <v>90790</v>
      </c>
      <c r="W122">
        <f>+ANEXO!H119</f>
        <v>75660</v>
      </c>
      <c r="X122">
        <f>+ANEXO!I119</f>
        <v>60520</v>
      </c>
      <c r="Y122">
        <f>+ANEXO!J119</f>
        <v>45390</v>
      </c>
      <c r="Z122">
        <f>+ANEXO!K119</f>
        <v>30260</v>
      </c>
      <c r="AA122">
        <f>+ANEXO!L119</f>
        <v>15130</v>
      </c>
      <c r="AD122" t="s">
        <v>109</v>
      </c>
    </row>
    <row r="123" spans="1:36" ht="12.75">
      <c r="A123" t="str">
        <f t="shared" si="11"/>
        <v>= 50 &lt; 75 </v>
      </c>
      <c r="C123">
        <f t="shared" si="20"/>
        <v>0</v>
      </c>
      <c r="D123">
        <f t="shared" si="20"/>
        <v>0</v>
      </c>
      <c r="E123">
        <f t="shared" si="20"/>
        <v>0</v>
      </c>
      <c r="F123">
        <f t="shared" si="20"/>
        <v>0</v>
      </c>
      <c r="G123">
        <f t="shared" si="20"/>
        <v>0</v>
      </c>
      <c r="H123">
        <f t="shared" si="20"/>
        <v>80320</v>
      </c>
      <c r="I123">
        <f t="shared" si="20"/>
        <v>0</v>
      </c>
      <c r="J123">
        <f t="shared" si="20"/>
        <v>0</v>
      </c>
      <c r="K123">
        <f t="shared" si="20"/>
        <v>0</v>
      </c>
      <c r="L123" s="325">
        <f t="shared" si="20"/>
        <v>0</v>
      </c>
      <c r="M123" s="325">
        <f>+AA123*AO123</f>
        <v>0</v>
      </c>
      <c r="N123" s="325"/>
      <c r="P123" t="str">
        <f>+ANEXO!A120</f>
        <v>= 50 &lt; 75 </v>
      </c>
      <c r="R123">
        <f>+ANEXO!C120</f>
        <v>160630</v>
      </c>
      <c r="S123">
        <f>+ANEXO!D120</f>
        <v>144570</v>
      </c>
      <c r="T123">
        <f>+ANEXO!E120</f>
        <v>128500</v>
      </c>
      <c r="U123">
        <f>+ANEXO!F120</f>
        <v>112440</v>
      </c>
      <c r="V123">
        <f>+ANEXO!G120</f>
        <v>96380</v>
      </c>
      <c r="W123">
        <f>+ANEXO!H120</f>
        <v>80320</v>
      </c>
      <c r="X123">
        <f>+ANEXO!I120</f>
        <v>64250</v>
      </c>
      <c r="Y123">
        <f>+ANEXO!J120</f>
        <v>48190</v>
      </c>
      <c r="Z123">
        <f>+ANEXO!K120</f>
        <v>32130</v>
      </c>
      <c r="AA123">
        <f>+ANEXO!L120</f>
        <v>16060</v>
      </c>
      <c r="AD123" t="s">
        <v>104</v>
      </c>
      <c r="AJ123">
        <v>1</v>
      </c>
    </row>
    <row r="124" spans="1:38" ht="12.75">
      <c r="A124" t="str">
        <f t="shared" si="11"/>
        <v>= 75 &lt; 90 </v>
      </c>
      <c r="C124">
        <f t="shared" si="20"/>
        <v>0</v>
      </c>
      <c r="D124">
        <f t="shared" si="20"/>
        <v>0</v>
      </c>
      <c r="E124">
        <f t="shared" si="20"/>
        <v>0</v>
      </c>
      <c r="F124">
        <f t="shared" si="20"/>
        <v>0</v>
      </c>
      <c r="G124">
        <f t="shared" si="20"/>
        <v>0</v>
      </c>
      <c r="H124">
        <f t="shared" si="20"/>
        <v>0</v>
      </c>
      <c r="I124">
        <f t="shared" si="20"/>
        <v>0</v>
      </c>
      <c r="J124">
        <f t="shared" si="20"/>
        <v>103340</v>
      </c>
      <c r="K124">
        <f t="shared" si="20"/>
        <v>0</v>
      </c>
      <c r="L124" s="325">
        <f t="shared" si="20"/>
        <v>0</v>
      </c>
      <c r="M124" s="325">
        <f>+AA124*AO124</f>
        <v>0</v>
      </c>
      <c r="N124" s="325"/>
      <c r="P124" t="str">
        <f>+ANEXO!A121</f>
        <v>= 75 &lt; 90 </v>
      </c>
      <c r="R124">
        <f>+ANEXO!C121</f>
        <v>172240</v>
      </c>
      <c r="S124">
        <f>+ANEXO!D121</f>
        <v>155020</v>
      </c>
      <c r="T124">
        <f>+ANEXO!E121</f>
        <v>137790</v>
      </c>
      <c r="U124">
        <f>+ANEXO!F121</f>
        <v>120570</v>
      </c>
      <c r="V124">
        <f>+ANEXO!G121</f>
        <v>103340</v>
      </c>
      <c r="W124">
        <f>+ANEXO!H121</f>
        <v>86120</v>
      </c>
      <c r="X124">
        <f>+ANEXO!I121</f>
        <v>68900</v>
      </c>
      <c r="Y124">
        <f>+ANEXO!J121</f>
        <v>51670</v>
      </c>
      <c r="Z124">
        <f>+ANEXO!K121</f>
        <v>34450</v>
      </c>
      <c r="AA124">
        <f>+ANEXO!L121</f>
        <v>17220</v>
      </c>
      <c r="AD124" t="s">
        <v>112</v>
      </c>
      <c r="AL124">
        <v>2</v>
      </c>
    </row>
    <row r="125" spans="1:30" ht="12.75">
      <c r="A125" t="str">
        <f t="shared" si="11"/>
        <v>= &gt;  90</v>
      </c>
      <c r="C125">
        <f t="shared" si="20"/>
        <v>0</v>
      </c>
      <c r="D125">
        <f t="shared" si="20"/>
        <v>0</v>
      </c>
      <c r="E125">
        <f t="shared" si="20"/>
        <v>0</v>
      </c>
      <c r="F125">
        <f t="shared" si="20"/>
        <v>0</v>
      </c>
      <c r="G125">
        <f t="shared" si="20"/>
        <v>0</v>
      </c>
      <c r="H125">
        <f t="shared" si="20"/>
        <v>0</v>
      </c>
      <c r="I125">
        <f t="shared" si="20"/>
        <v>0</v>
      </c>
      <c r="J125">
        <f t="shared" si="20"/>
        <v>0</v>
      </c>
      <c r="K125">
        <f t="shared" si="20"/>
        <v>0</v>
      </c>
      <c r="L125" s="325">
        <f t="shared" si="20"/>
        <v>0</v>
      </c>
      <c r="M125" s="325">
        <f>+AA125*AO125</f>
        <v>0</v>
      </c>
      <c r="N125" s="325"/>
      <c r="P125" t="str">
        <f>+ANEXO!A122</f>
        <v>= &gt;  90</v>
      </c>
      <c r="R125">
        <f>+ANEXO!C122</f>
        <v>186130</v>
      </c>
      <c r="S125">
        <f>+ANEXO!D122</f>
        <v>167520</v>
      </c>
      <c r="T125">
        <f>+ANEXO!E122</f>
        <v>148900</v>
      </c>
      <c r="U125">
        <f>+ANEXO!F122</f>
        <v>130290</v>
      </c>
      <c r="V125">
        <f>+ANEXO!G122</f>
        <v>111680</v>
      </c>
      <c r="W125">
        <f>+ANEXO!H122</f>
        <v>93070</v>
      </c>
      <c r="X125">
        <f>+ANEXO!I122</f>
        <v>74450</v>
      </c>
      <c r="Y125">
        <f>+ANEXO!J122</f>
        <v>55840</v>
      </c>
      <c r="Z125">
        <f>+ANEXO!K122</f>
        <v>37230</v>
      </c>
      <c r="AA125">
        <f>+ANEXO!L122</f>
        <v>18610</v>
      </c>
      <c r="AD125" t="s">
        <v>113</v>
      </c>
    </row>
    <row r="126" spans="1:42" ht="12.75">
      <c r="A126">
        <f t="shared" si="11"/>
        <v>0</v>
      </c>
      <c r="AP126">
        <v>0.06825938566552901</v>
      </c>
    </row>
    <row r="127" spans="1:30" ht="12.75">
      <c r="A127">
        <f t="shared" si="11"/>
        <v>0</v>
      </c>
      <c r="AD127" t="s">
        <v>250</v>
      </c>
    </row>
    <row r="128" spans="1:16" ht="12.75">
      <c r="A128" t="str">
        <f t="shared" si="11"/>
        <v>2. EMBARCACIONES A MOTOR CON CASCO DE FIBRA DE VIDRIO, ACERO NAVAL O ALUMINIO </v>
      </c>
      <c r="P128" t="str">
        <f>+ANEXO!A125</f>
        <v>2. EMBARCACIONES A MOTOR CON CASCO DE FIBRA DE VIDRIO, ACERO NAVAL O ALUMINIO </v>
      </c>
    </row>
    <row r="129" ht="12.75">
      <c r="A129">
        <f t="shared" si="11"/>
        <v>0</v>
      </c>
    </row>
    <row r="130" spans="1:30" ht="12.75">
      <c r="A130">
        <f t="shared" si="11"/>
        <v>0</v>
      </c>
      <c r="AD130" t="s">
        <v>116</v>
      </c>
    </row>
    <row r="131" spans="1:16" ht="12.75">
      <c r="A131" t="str">
        <f t="shared" si="11"/>
        <v>    2.1. MOTO NAUTICA</v>
      </c>
      <c r="P131" t="str">
        <f>+ANEXO!A128</f>
        <v>    2.1. MOTO NAUTICA</v>
      </c>
    </row>
    <row r="132" ht="12.75">
      <c r="A132">
        <f t="shared" si="11"/>
        <v>0</v>
      </c>
    </row>
    <row r="133" ht="12.75">
      <c r="A133">
        <f t="shared" si="11"/>
        <v>0</v>
      </c>
    </row>
    <row r="134" ht="12.75">
      <c r="A134">
        <f t="shared" si="11"/>
        <v>0</v>
      </c>
    </row>
    <row r="135" ht="12.75">
      <c r="A135">
        <f aca="true" t="shared" si="21" ref="A135:A198">+P135</f>
        <v>0</v>
      </c>
    </row>
    <row r="136" ht="12.75">
      <c r="A136">
        <f t="shared" si="21"/>
        <v>0</v>
      </c>
    </row>
    <row r="137" ht="12.75">
      <c r="A137">
        <f t="shared" si="21"/>
        <v>0</v>
      </c>
    </row>
    <row r="138" ht="12.75">
      <c r="A138">
        <f t="shared" si="21"/>
        <v>0</v>
      </c>
    </row>
    <row r="139" ht="12.75">
      <c r="A139">
        <f t="shared" si="21"/>
        <v>0</v>
      </c>
    </row>
    <row r="140" ht="12.75">
      <c r="A140">
        <f t="shared" si="21"/>
        <v>0</v>
      </c>
    </row>
    <row r="141" spans="1:16" ht="12.75">
      <c r="A141" t="str">
        <f t="shared" si="21"/>
        <v>    2.2. OTRAS EMBARCACIONES A MOTOR</v>
      </c>
      <c r="P141" t="str">
        <f>+ANEXO!A138</f>
        <v>    2.2. OTRAS EMBARCACIONES A MOTOR</v>
      </c>
    </row>
    <row r="142" ht="12.75">
      <c r="A142">
        <f t="shared" si="21"/>
        <v>0</v>
      </c>
    </row>
    <row r="143" spans="1:30" ht="12.75">
      <c r="A143">
        <f t="shared" si="21"/>
        <v>0</v>
      </c>
      <c r="AD143" t="s">
        <v>75</v>
      </c>
    </row>
    <row r="144" spans="1:27" ht="12.75">
      <c r="A144" t="str">
        <f t="shared" si="21"/>
        <v>CONCEPTO</v>
      </c>
      <c r="P144" t="str">
        <f>+ANEXO!A141</f>
        <v>CONCEPTO</v>
      </c>
      <c r="R144">
        <f>+ANEXO!C141</f>
        <v>2009</v>
      </c>
      <c r="S144">
        <f>+ANEXO!D141</f>
        <v>2008</v>
      </c>
      <c r="T144">
        <f>+ANEXO!E141</f>
        <v>2007</v>
      </c>
      <c r="U144">
        <f>+ANEXO!F141</f>
        <v>2006</v>
      </c>
      <c r="V144">
        <f>+ANEXO!G141</f>
        <v>2005</v>
      </c>
      <c r="W144">
        <f>+ANEXO!H141</f>
        <v>2004</v>
      </c>
      <c r="X144">
        <f>+ANEXO!I141</f>
        <v>2003</v>
      </c>
      <c r="Y144">
        <f>+ANEXO!J141</f>
        <v>2002</v>
      </c>
      <c r="Z144">
        <f>+ANEXO!K141</f>
        <v>2001</v>
      </c>
      <c r="AA144" t="str">
        <f>+ANEXO!L141</f>
        <v>AÑOS</v>
      </c>
    </row>
    <row r="145" spans="1:16" ht="12.75">
      <c r="A145">
        <f t="shared" si="21"/>
        <v>0</v>
      </c>
      <c r="P145">
        <f>+ANEXO!A142</f>
        <v>0</v>
      </c>
    </row>
    <row r="146" spans="1:16" ht="12.75">
      <c r="A146">
        <f t="shared" si="21"/>
        <v>0</v>
      </c>
      <c r="P146">
        <f>+ANEXO!A143</f>
        <v>0</v>
      </c>
    </row>
    <row r="147" spans="1:30" ht="12.75">
      <c r="A147" t="str">
        <f t="shared" si="21"/>
        <v>&lt; 14.1 (PIES)</v>
      </c>
      <c r="P147" t="str">
        <f>+ANEXO!A144</f>
        <v>&lt; 14.1 (PIES)</v>
      </c>
      <c r="AD147" t="s">
        <v>117</v>
      </c>
    </row>
    <row r="148" spans="1:30" ht="12.75">
      <c r="A148" t="str">
        <f t="shared" si="21"/>
        <v>(4.3  m.)</v>
      </c>
      <c r="P148" t="str">
        <f>+ANEXO!A145</f>
        <v>(4.3  m.)</v>
      </c>
      <c r="AD148" t="s">
        <v>118</v>
      </c>
    </row>
    <row r="149" spans="1:16" ht="12.75">
      <c r="A149">
        <f t="shared" si="21"/>
        <v>0</v>
      </c>
      <c r="P149">
        <f>+ANEXO!A146</f>
        <v>0</v>
      </c>
    </row>
    <row r="150" spans="1:30" ht="12.75">
      <c r="A150">
        <f t="shared" si="21"/>
        <v>0</v>
      </c>
      <c r="AD150" s="328" t="s">
        <v>251</v>
      </c>
    </row>
    <row r="151" ht="12.75">
      <c r="A151">
        <f t="shared" si="21"/>
        <v>0</v>
      </c>
    </row>
    <row r="152" spans="1:30" ht="12.75">
      <c r="A152" t="str">
        <f t="shared" si="21"/>
        <v>PUENTE DE MANDO</v>
      </c>
      <c r="P152" t="str">
        <f>+ANEXO!A147</f>
        <v>PUENTE DE MANDO</v>
      </c>
      <c r="AD152" t="s">
        <v>79</v>
      </c>
    </row>
    <row r="153" spans="1:41" ht="12.75">
      <c r="A153" t="str">
        <f t="shared" si="21"/>
        <v>&lt; 35 HP</v>
      </c>
      <c r="C153">
        <f aca="true" t="shared" si="22" ref="C153:L155">+R153*AE153</f>
        <v>0</v>
      </c>
      <c r="D153">
        <f t="shared" si="22"/>
        <v>0</v>
      </c>
      <c r="E153">
        <f t="shared" si="22"/>
        <v>0</v>
      </c>
      <c r="F153">
        <f t="shared" si="22"/>
        <v>0</v>
      </c>
      <c r="G153">
        <f t="shared" si="22"/>
        <v>0</v>
      </c>
      <c r="H153">
        <f t="shared" si="22"/>
        <v>0</v>
      </c>
      <c r="I153">
        <f t="shared" si="22"/>
        <v>0</v>
      </c>
      <c r="J153">
        <f t="shared" si="22"/>
        <v>0</v>
      </c>
      <c r="K153">
        <f t="shared" si="22"/>
        <v>0</v>
      </c>
      <c r="L153" s="325">
        <f t="shared" si="22"/>
        <v>0</v>
      </c>
      <c r="M153" s="325">
        <f>+AA153*AO153</f>
        <v>75900</v>
      </c>
      <c r="N153" s="325"/>
      <c r="P153" t="str">
        <f>+ANEXO!A148</f>
        <v>&lt; 35 HP</v>
      </c>
      <c r="R153">
        <f>+ANEXO!C148</f>
        <v>25320</v>
      </c>
      <c r="S153">
        <f>+ANEXO!D148</f>
        <v>22790</v>
      </c>
      <c r="T153">
        <f>+ANEXO!E148</f>
        <v>20260</v>
      </c>
      <c r="U153">
        <f>+ANEXO!F148</f>
        <v>17720</v>
      </c>
      <c r="V153">
        <f>+ANEXO!G148</f>
        <v>15190</v>
      </c>
      <c r="W153">
        <f>+ANEXO!H148</f>
        <v>12660</v>
      </c>
      <c r="X153">
        <f>+ANEXO!I148</f>
        <v>10130</v>
      </c>
      <c r="Y153">
        <f>+ANEXO!J148</f>
        <v>7600</v>
      </c>
      <c r="Z153">
        <f>+ANEXO!K148</f>
        <v>5060</v>
      </c>
      <c r="AA153">
        <f>+ANEXO!L148</f>
        <v>2530</v>
      </c>
      <c r="AD153" t="s">
        <v>119</v>
      </c>
      <c r="AO153">
        <v>30</v>
      </c>
    </row>
    <row r="154" spans="1:30" ht="12.75">
      <c r="A154" t="str">
        <f t="shared" si="21"/>
        <v>= 35 &lt; 50 HP</v>
      </c>
      <c r="C154">
        <f t="shared" si="22"/>
        <v>0</v>
      </c>
      <c r="D154">
        <f t="shared" si="22"/>
        <v>0</v>
      </c>
      <c r="E154">
        <f t="shared" si="22"/>
        <v>0</v>
      </c>
      <c r="F154">
        <f t="shared" si="22"/>
        <v>0</v>
      </c>
      <c r="G154">
        <f t="shared" si="22"/>
        <v>0</v>
      </c>
      <c r="H154">
        <f t="shared" si="22"/>
        <v>0</v>
      </c>
      <c r="I154">
        <f t="shared" si="22"/>
        <v>0</v>
      </c>
      <c r="J154">
        <f t="shared" si="22"/>
        <v>0</v>
      </c>
      <c r="K154">
        <f t="shared" si="22"/>
        <v>0</v>
      </c>
      <c r="L154" s="325">
        <f t="shared" si="22"/>
        <v>0</v>
      </c>
      <c r="M154" s="325">
        <f>+AA154*AO154</f>
        <v>0</v>
      </c>
      <c r="N154" s="325"/>
      <c r="P154" t="str">
        <f>+ANEXO!A149</f>
        <v>= 35 &lt; 50 HP</v>
      </c>
      <c r="R154">
        <f>+ANEXO!C149</f>
        <v>29960</v>
      </c>
      <c r="S154">
        <f>+ANEXO!D149</f>
        <v>26960</v>
      </c>
      <c r="T154">
        <f>+ANEXO!E149</f>
        <v>23970</v>
      </c>
      <c r="U154">
        <f>+ANEXO!F149</f>
        <v>20970</v>
      </c>
      <c r="V154">
        <f>+ANEXO!G149</f>
        <v>17980</v>
      </c>
      <c r="W154">
        <f>+ANEXO!H149</f>
        <v>14980</v>
      </c>
      <c r="X154">
        <f>+ANEXO!I149</f>
        <v>11980</v>
      </c>
      <c r="Y154">
        <f>+ANEXO!J149</f>
        <v>8990</v>
      </c>
      <c r="Z154">
        <f>+ANEXO!K149</f>
        <v>5990</v>
      </c>
      <c r="AA154">
        <f>+ANEXO!L149</f>
        <v>3000</v>
      </c>
      <c r="AD154" t="s">
        <v>120</v>
      </c>
    </row>
    <row r="155" spans="1:43" ht="12.75">
      <c r="A155" t="str">
        <f t="shared" si="21"/>
        <v>= &gt;  50 HP</v>
      </c>
      <c r="C155">
        <f t="shared" si="22"/>
        <v>0</v>
      </c>
      <c r="D155">
        <f t="shared" si="22"/>
        <v>0</v>
      </c>
      <c r="E155">
        <f t="shared" si="22"/>
        <v>62780</v>
      </c>
      <c r="F155">
        <f t="shared" si="22"/>
        <v>0</v>
      </c>
      <c r="G155">
        <f t="shared" si="22"/>
        <v>0</v>
      </c>
      <c r="H155">
        <f t="shared" si="22"/>
        <v>0</v>
      </c>
      <c r="I155">
        <f t="shared" si="22"/>
        <v>0</v>
      </c>
      <c r="J155">
        <f t="shared" si="22"/>
        <v>0</v>
      </c>
      <c r="K155">
        <f t="shared" si="22"/>
        <v>0</v>
      </c>
      <c r="L155" s="325">
        <f t="shared" si="22"/>
        <v>0</v>
      </c>
      <c r="M155" s="325">
        <f>+AA155*AO155</f>
        <v>0</v>
      </c>
      <c r="N155" s="325"/>
      <c r="P155" t="str">
        <f>+ANEXO!A150</f>
        <v>= &gt;  50 HP</v>
      </c>
      <c r="R155">
        <f>+ANEXO!C150</f>
        <v>39240</v>
      </c>
      <c r="S155">
        <f>+ANEXO!D150</f>
        <v>35320</v>
      </c>
      <c r="T155">
        <f>+ANEXO!E150</f>
        <v>31390</v>
      </c>
      <c r="U155">
        <f>+ANEXO!F150</f>
        <v>27470</v>
      </c>
      <c r="V155">
        <f>+ANEXO!G150</f>
        <v>23540</v>
      </c>
      <c r="W155">
        <f>+ANEXO!H150</f>
        <v>19620</v>
      </c>
      <c r="X155">
        <f>+ANEXO!I150</f>
        <v>15700</v>
      </c>
      <c r="Y155">
        <f>+ANEXO!J150</f>
        <v>11770</v>
      </c>
      <c r="Z155">
        <f>+ANEXO!K150</f>
        <v>7850</v>
      </c>
      <c r="AA155">
        <f>+ANEXO!L150</f>
        <v>3920</v>
      </c>
      <c r="AD155" t="s">
        <v>121</v>
      </c>
      <c r="AG155">
        <v>2</v>
      </c>
      <c r="AQ155">
        <v>2</v>
      </c>
    </row>
    <row r="156" spans="1:30" ht="12.75">
      <c r="A156" t="str">
        <f t="shared" si="21"/>
        <v> </v>
      </c>
      <c r="P156" t="str">
        <f>+ANEXO!A151</f>
        <v> </v>
      </c>
      <c r="AD156" t="s">
        <v>122</v>
      </c>
    </row>
    <row r="157" spans="1:16" ht="12.75">
      <c r="A157">
        <f t="shared" si="21"/>
        <v>0</v>
      </c>
      <c r="P157">
        <f>+ANEXO!A152</f>
        <v>0</v>
      </c>
    </row>
    <row r="158" spans="1:16" ht="12.75">
      <c r="A158" t="e">
        <f t="shared" si="21"/>
        <v>#REF!</v>
      </c>
      <c r="P158" t="e">
        <f>+ANEXO!#REF!</f>
        <v>#REF!</v>
      </c>
    </row>
    <row r="159" spans="1:16" ht="12.75">
      <c r="A159" t="e">
        <f t="shared" si="21"/>
        <v>#REF!</v>
      </c>
      <c r="P159" t="e">
        <f>+ANEXO!#REF!</f>
        <v>#REF!</v>
      </c>
    </row>
    <row r="160" spans="1:27" ht="12.75">
      <c r="A160" t="e">
        <f t="shared" si="21"/>
        <v>#REF!</v>
      </c>
      <c r="P160" t="e">
        <f>+ANEXO!#REF!</f>
        <v>#REF!</v>
      </c>
      <c r="R160" t="e">
        <f>+ANEXO!#REF!</f>
        <v>#REF!</v>
      </c>
      <c r="S160" t="e">
        <f>+ANEXO!#REF!</f>
        <v>#REF!</v>
      </c>
      <c r="T160" t="e">
        <f>+ANEXO!#REF!</f>
        <v>#REF!</v>
      </c>
      <c r="U160" t="e">
        <f>+ANEXO!#REF!</f>
        <v>#REF!</v>
      </c>
      <c r="V160" t="e">
        <f>+ANEXO!#REF!</f>
        <v>#REF!</v>
      </c>
      <c r="W160" t="e">
        <f>+ANEXO!#REF!</f>
        <v>#REF!</v>
      </c>
      <c r="X160" t="e">
        <f>+ANEXO!#REF!</f>
        <v>#REF!</v>
      </c>
      <c r="Y160" t="e">
        <f>+ANEXO!#REF!</f>
        <v>#REF!</v>
      </c>
      <c r="Z160" t="e">
        <f>+ANEXO!#REF!</f>
        <v>#REF!</v>
      </c>
      <c r="AA160" t="e">
        <f>+ANEXO!#REF!</f>
        <v>#REF!</v>
      </c>
    </row>
    <row r="161" spans="1:16" ht="12.75">
      <c r="A161" t="e">
        <f t="shared" si="21"/>
        <v>#REF!</v>
      </c>
      <c r="P161" t="e">
        <f>+ANEXO!#REF!</f>
        <v>#REF!</v>
      </c>
    </row>
    <row r="162" spans="1:16" ht="12.75">
      <c r="A162" t="e">
        <f t="shared" si="21"/>
        <v>#REF!</v>
      </c>
      <c r="P162" t="e">
        <f>+ANEXO!#REF!</f>
        <v>#REF!</v>
      </c>
    </row>
    <row r="163" spans="1:30" ht="12.75">
      <c r="A163" t="str">
        <f t="shared" si="21"/>
        <v>= 14.1 &lt; 22.2 (PIES)</v>
      </c>
      <c r="P163" t="str">
        <f>+ANEXO!A153</f>
        <v>= 14.1 &lt; 22.2 (PIES)</v>
      </c>
      <c r="AD163" t="s">
        <v>123</v>
      </c>
    </row>
    <row r="164" spans="1:30" ht="12.75">
      <c r="A164" t="str">
        <f t="shared" si="21"/>
        <v>(4.3 a 6.8  m.)</v>
      </c>
      <c r="P164" t="str">
        <f>+ANEXO!A154</f>
        <v>(4.3 a 6.8  m.)</v>
      </c>
      <c r="AD164" t="s">
        <v>124</v>
      </c>
    </row>
    <row r="165" spans="1:16" ht="12.75">
      <c r="A165">
        <f t="shared" si="21"/>
        <v>0</v>
      </c>
      <c r="P165">
        <f>+ANEXO!A155</f>
        <v>0</v>
      </c>
    </row>
    <row r="166" spans="1:30" ht="12.75">
      <c r="A166" t="str">
        <f t="shared" si="21"/>
        <v>PUENTE DE MANDO</v>
      </c>
      <c r="P166" t="str">
        <f>+ANEXO!A156</f>
        <v>PUENTE DE MANDO</v>
      </c>
      <c r="AD166" t="s">
        <v>79</v>
      </c>
    </row>
    <row r="167" spans="1:41" ht="12.75">
      <c r="A167" t="str">
        <f t="shared" si="21"/>
        <v>&lt; 50 HP</v>
      </c>
      <c r="C167">
        <f aca="true" t="shared" si="23" ref="C167:L169">+R167*AE167</f>
        <v>0</v>
      </c>
      <c r="D167">
        <f t="shared" si="23"/>
        <v>0</v>
      </c>
      <c r="E167">
        <f t="shared" si="23"/>
        <v>0</v>
      </c>
      <c r="F167">
        <f t="shared" si="23"/>
        <v>0</v>
      </c>
      <c r="G167">
        <f t="shared" si="23"/>
        <v>0</v>
      </c>
      <c r="H167">
        <f t="shared" si="23"/>
        <v>0</v>
      </c>
      <c r="I167">
        <f t="shared" si="23"/>
        <v>12160</v>
      </c>
      <c r="J167">
        <f t="shared" si="23"/>
        <v>0</v>
      </c>
      <c r="K167">
        <f t="shared" si="23"/>
        <v>0</v>
      </c>
      <c r="L167" s="325">
        <f t="shared" si="23"/>
        <v>0</v>
      </c>
      <c r="M167" s="325">
        <f>+AA167*AO167</f>
        <v>933280</v>
      </c>
      <c r="N167" s="325"/>
      <c r="P167" t="str">
        <f>+ANEXO!A157</f>
        <v>&lt; 50 HP</v>
      </c>
      <c r="R167">
        <f>+ANEXO!C157</f>
        <v>30400</v>
      </c>
      <c r="S167">
        <f>+ANEXO!D157</f>
        <v>27360</v>
      </c>
      <c r="T167">
        <f>+ANEXO!E157</f>
        <v>24320</v>
      </c>
      <c r="U167">
        <f>+ANEXO!F157</f>
        <v>21280</v>
      </c>
      <c r="V167">
        <f>+ANEXO!G157</f>
        <v>18240</v>
      </c>
      <c r="W167">
        <f>+ANEXO!H157</f>
        <v>15200</v>
      </c>
      <c r="X167">
        <f>+ANEXO!I157</f>
        <v>12160</v>
      </c>
      <c r="Y167">
        <f>+ANEXO!J157</f>
        <v>9120</v>
      </c>
      <c r="Z167">
        <f>+ANEXO!K157</f>
        <v>6080</v>
      </c>
      <c r="AA167">
        <f>+ANEXO!L157</f>
        <v>3040</v>
      </c>
      <c r="AD167" t="s">
        <v>125</v>
      </c>
      <c r="AK167">
        <v>1</v>
      </c>
      <c r="AO167">
        <v>307</v>
      </c>
    </row>
    <row r="168" spans="1:30" ht="12.75">
      <c r="A168" t="str">
        <f t="shared" si="21"/>
        <v>= 50 &lt; 75 HP</v>
      </c>
      <c r="C168">
        <f t="shared" si="23"/>
        <v>0</v>
      </c>
      <c r="D168">
        <f t="shared" si="23"/>
        <v>0</v>
      </c>
      <c r="E168">
        <f t="shared" si="23"/>
        <v>0</v>
      </c>
      <c r="F168">
        <f t="shared" si="23"/>
        <v>0</v>
      </c>
      <c r="G168">
        <f t="shared" si="23"/>
        <v>0</v>
      </c>
      <c r="H168">
        <f t="shared" si="23"/>
        <v>0</v>
      </c>
      <c r="I168">
        <f t="shared" si="23"/>
        <v>0</v>
      </c>
      <c r="J168">
        <f t="shared" si="23"/>
        <v>0</v>
      </c>
      <c r="K168">
        <f t="shared" si="23"/>
        <v>0</v>
      </c>
      <c r="L168" s="325">
        <f t="shared" si="23"/>
        <v>0</v>
      </c>
      <c r="M168" s="325">
        <f>+AA168*AO168</f>
        <v>0</v>
      </c>
      <c r="N168" s="325"/>
      <c r="P168" t="str">
        <f>+ANEXO!A158</f>
        <v>= 50 &lt; 75 HP</v>
      </c>
      <c r="R168">
        <f>+ANEXO!C158</f>
        <v>39470</v>
      </c>
      <c r="S168">
        <f>+ANEXO!D158</f>
        <v>35520</v>
      </c>
      <c r="T168">
        <f>+ANEXO!E158</f>
        <v>31580</v>
      </c>
      <c r="U168">
        <f>+ANEXO!F158</f>
        <v>27630</v>
      </c>
      <c r="V168">
        <f>+ANEXO!G158</f>
        <v>23680</v>
      </c>
      <c r="W168">
        <f>+ANEXO!H158</f>
        <v>19740</v>
      </c>
      <c r="X168">
        <f>+ANEXO!I158</f>
        <v>15790</v>
      </c>
      <c r="Y168">
        <f>+ANEXO!J158</f>
        <v>11840</v>
      </c>
      <c r="Z168">
        <f>+ANEXO!K158</f>
        <v>7890</v>
      </c>
      <c r="AA168">
        <f>+ANEXO!L158</f>
        <v>3950</v>
      </c>
      <c r="AD168" t="s">
        <v>126</v>
      </c>
    </row>
    <row r="169" spans="1:43" ht="12.75">
      <c r="A169" t="str">
        <f t="shared" si="21"/>
        <v>= &gt; 75 HP</v>
      </c>
      <c r="C169">
        <f t="shared" si="23"/>
        <v>0</v>
      </c>
      <c r="D169">
        <f t="shared" si="23"/>
        <v>0</v>
      </c>
      <c r="E169">
        <f t="shared" si="23"/>
        <v>0</v>
      </c>
      <c r="F169">
        <f t="shared" si="23"/>
        <v>0</v>
      </c>
      <c r="G169">
        <f t="shared" si="23"/>
        <v>0</v>
      </c>
      <c r="H169">
        <f t="shared" si="23"/>
        <v>0</v>
      </c>
      <c r="I169">
        <f t="shared" si="23"/>
        <v>0</v>
      </c>
      <c r="J169">
        <f t="shared" si="23"/>
        <v>0</v>
      </c>
      <c r="K169">
        <f t="shared" si="23"/>
        <v>0</v>
      </c>
      <c r="L169" s="325">
        <f t="shared" si="23"/>
        <v>0</v>
      </c>
      <c r="M169" s="325">
        <f>+AA169*AO169</f>
        <v>0</v>
      </c>
      <c r="N169" s="325"/>
      <c r="P169" t="str">
        <f>+ANEXO!A159</f>
        <v>= &gt; 75 HP</v>
      </c>
      <c r="R169">
        <f>+ANEXO!C159</f>
        <v>51090</v>
      </c>
      <c r="S169">
        <f>+ANEXO!D159</f>
        <v>45980</v>
      </c>
      <c r="T169">
        <f>+ANEXO!E159</f>
        <v>40870</v>
      </c>
      <c r="U169">
        <f>+ANEXO!F159</f>
        <v>35760</v>
      </c>
      <c r="V169">
        <f>+ANEXO!G159</f>
        <v>30650</v>
      </c>
      <c r="W169">
        <f>+ANEXO!H159</f>
        <v>25550</v>
      </c>
      <c r="X169">
        <f>+ANEXO!I159</f>
        <v>20440</v>
      </c>
      <c r="Y169">
        <f>+ANEXO!J159</f>
        <v>15330</v>
      </c>
      <c r="Z169">
        <f>+ANEXO!K159</f>
        <v>10220</v>
      </c>
      <c r="AA169">
        <f>+ANEXO!L159</f>
        <v>5110</v>
      </c>
      <c r="AD169" t="s">
        <v>127</v>
      </c>
      <c r="AQ169">
        <v>0</v>
      </c>
    </row>
    <row r="170" spans="1:30" ht="12.75">
      <c r="A170" t="str">
        <f t="shared" si="21"/>
        <v>CUBIERTA INTERIOR</v>
      </c>
      <c r="P170" t="str">
        <f>+ANEXO!A160</f>
        <v>CUBIERTA INTERIOR</v>
      </c>
      <c r="AD170" t="s">
        <v>128</v>
      </c>
    </row>
    <row r="171" spans="1:30" ht="12.75">
      <c r="A171" t="str">
        <f t="shared" si="21"/>
        <v>&lt; 50 HP</v>
      </c>
      <c r="C171">
        <f aca="true" t="shared" si="24" ref="C171:L173">+R171*AE171</f>
        <v>0</v>
      </c>
      <c r="D171">
        <f t="shared" si="24"/>
        <v>0</v>
      </c>
      <c r="E171">
        <f t="shared" si="24"/>
        <v>0</v>
      </c>
      <c r="F171">
        <f t="shared" si="24"/>
        <v>0</v>
      </c>
      <c r="G171">
        <f t="shared" si="24"/>
        <v>0</v>
      </c>
      <c r="H171">
        <f t="shared" si="24"/>
        <v>0</v>
      </c>
      <c r="I171">
        <f t="shared" si="24"/>
        <v>0</v>
      </c>
      <c r="J171">
        <f t="shared" si="24"/>
        <v>0</v>
      </c>
      <c r="K171">
        <f t="shared" si="24"/>
        <v>0</v>
      </c>
      <c r="L171" s="325">
        <f t="shared" si="24"/>
        <v>0</v>
      </c>
      <c r="M171" s="325">
        <f>+AA171*AO171</f>
        <v>0</v>
      </c>
      <c r="N171" s="325"/>
      <c r="P171" t="str">
        <f>+ANEXO!A161</f>
        <v>&lt; 50 HP</v>
      </c>
      <c r="R171">
        <f>+ANEXO!C161</f>
        <v>50010</v>
      </c>
      <c r="S171">
        <f>+ANEXO!D161</f>
        <v>45010</v>
      </c>
      <c r="T171">
        <f>+ANEXO!E161</f>
        <v>40010</v>
      </c>
      <c r="U171">
        <f>+ANEXO!F161</f>
        <v>35010</v>
      </c>
      <c r="V171">
        <f>+ANEXO!G161</f>
        <v>30010</v>
      </c>
      <c r="W171">
        <f>+ANEXO!H161</f>
        <v>25010</v>
      </c>
      <c r="X171">
        <f>+ANEXO!I161</f>
        <v>20000</v>
      </c>
      <c r="Y171">
        <f>+ANEXO!J161</f>
        <v>15000</v>
      </c>
      <c r="Z171">
        <f>+ANEXO!K161</f>
        <v>10000</v>
      </c>
      <c r="AA171">
        <f>+ANEXO!L161</f>
        <v>5000</v>
      </c>
      <c r="AD171" t="s">
        <v>125</v>
      </c>
    </row>
    <row r="172" spans="1:30" ht="12.75">
      <c r="A172" t="str">
        <f t="shared" si="21"/>
        <v>= 50 &lt; 75 HP</v>
      </c>
      <c r="C172">
        <f t="shared" si="24"/>
        <v>0</v>
      </c>
      <c r="D172">
        <f t="shared" si="24"/>
        <v>0</v>
      </c>
      <c r="E172">
        <f t="shared" si="24"/>
        <v>0</v>
      </c>
      <c r="F172">
        <f t="shared" si="24"/>
        <v>0</v>
      </c>
      <c r="G172">
        <f t="shared" si="24"/>
        <v>0</v>
      </c>
      <c r="H172">
        <f t="shared" si="24"/>
        <v>0</v>
      </c>
      <c r="I172">
        <f t="shared" si="24"/>
        <v>0</v>
      </c>
      <c r="J172">
        <f t="shared" si="24"/>
        <v>0</v>
      </c>
      <c r="K172">
        <f t="shared" si="24"/>
        <v>0</v>
      </c>
      <c r="L172" s="325">
        <f t="shared" si="24"/>
        <v>0</v>
      </c>
      <c r="M172" s="325">
        <f>+AA172*AO172</f>
        <v>0</v>
      </c>
      <c r="N172" s="325"/>
      <c r="P172" t="str">
        <f>+ANEXO!A162</f>
        <v>= 50 &lt; 75 HP</v>
      </c>
      <c r="R172">
        <f>+ANEXO!C162</f>
        <v>59300</v>
      </c>
      <c r="S172">
        <f>+ANEXO!D162</f>
        <v>53370</v>
      </c>
      <c r="T172">
        <f>+ANEXO!E162</f>
        <v>47440</v>
      </c>
      <c r="U172">
        <f>+ANEXO!F162</f>
        <v>41510</v>
      </c>
      <c r="V172">
        <f>+ANEXO!G162</f>
        <v>35580</v>
      </c>
      <c r="W172">
        <f>+ANEXO!H162</f>
        <v>29650</v>
      </c>
      <c r="X172">
        <f>+ANEXO!I162</f>
        <v>23720</v>
      </c>
      <c r="Y172">
        <f>+ANEXO!J162</f>
        <v>17790</v>
      </c>
      <c r="Z172">
        <f>+ANEXO!K162</f>
        <v>11860</v>
      </c>
      <c r="AA172">
        <f>+ANEXO!L162</f>
        <v>5930</v>
      </c>
      <c r="AD172" t="s">
        <v>126</v>
      </c>
    </row>
    <row r="173" spans="1:38" ht="12.75">
      <c r="A173" t="str">
        <f t="shared" si="21"/>
        <v>= &gt; 75 HP</v>
      </c>
      <c r="C173">
        <f t="shared" si="24"/>
        <v>0</v>
      </c>
      <c r="D173">
        <f t="shared" si="24"/>
        <v>0</v>
      </c>
      <c r="E173">
        <f t="shared" si="24"/>
        <v>0</v>
      </c>
      <c r="F173">
        <f t="shared" si="24"/>
        <v>0</v>
      </c>
      <c r="G173">
        <f t="shared" si="24"/>
        <v>0</v>
      </c>
      <c r="H173">
        <f t="shared" si="24"/>
        <v>0</v>
      </c>
      <c r="I173">
        <f t="shared" si="24"/>
        <v>0</v>
      </c>
      <c r="J173">
        <f t="shared" si="24"/>
        <v>42420</v>
      </c>
      <c r="K173">
        <f t="shared" si="24"/>
        <v>0</v>
      </c>
      <c r="L173" s="325">
        <f t="shared" si="24"/>
        <v>0</v>
      </c>
      <c r="M173" s="325">
        <f>+AA173*AO173</f>
        <v>0</v>
      </c>
      <c r="N173" s="325"/>
      <c r="P173" t="str">
        <f>+ANEXO!A163</f>
        <v>= &gt; 75 HP</v>
      </c>
      <c r="R173">
        <f>+ANEXO!C163</f>
        <v>70690</v>
      </c>
      <c r="S173">
        <f>+ANEXO!D163</f>
        <v>63620</v>
      </c>
      <c r="T173">
        <f>+ANEXO!E163</f>
        <v>56550</v>
      </c>
      <c r="U173">
        <f>+ANEXO!F163</f>
        <v>49480</v>
      </c>
      <c r="V173">
        <f>+ANEXO!G163</f>
        <v>42410</v>
      </c>
      <c r="W173">
        <f>+ANEXO!H163</f>
        <v>35350</v>
      </c>
      <c r="X173">
        <f>+ANEXO!I163</f>
        <v>28280</v>
      </c>
      <c r="Y173">
        <f>+ANEXO!J163</f>
        <v>21210</v>
      </c>
      <c r="Z173">
        <f>+ANEXO!K163</f>
        <v>14140</v>
      </c>
      <c r="AA173">
        <f>+ANEXO!L163</f>
        <v>7070</v>
      </c>
      <c r="AD173" t="s">
        <v>127</v>
      </c>
      <c r="AL173">
        <v>2</v>
      </c>
    </row>
    <row r="174" spans="1:30" ht="12.75">
      <c r="A174" t="str">
        <f t="shared" si="21"/>
        <v> </v>
      </c>
      <c r="P174" t="str">
        <f>+ANEXO!A164</f>
        <v> </v>
      </c>
      <c r="AD174" t="s">
        <v>122</v>
      </c>
    </row>
    <row r="175" spans="1:16" ht="12.75">
      <c r="A175">
        <f t="shared" si="21"/>
        <v>0</v>
      </c>
      <c r="P175">
        <f>+ANEXO!A165</f>
        <v>0</v>
      </c>
    </row>
    <row r="176" spans="1:30" ht="12.75">
      <c r="A176" t="str">
        <f t="shared" si="21"/>
        <v>= 22.2 &lt; 24.7 (PIES)</v>
      </c>
      <c r="P176" t="str">
        <f>+ANEXO!A166</f>
        <v>= 22.2 &lt; 24.7 (PIES)</v>
      </c>
      <c r="AD176" t="s">
        <v>129</v>
      </c>
    </row>
    <row r="177" spans="1:30" ht="12.75">
      <c r="A177" t="str">
        <f t="shared" si="21"/>
        <v>(6.8 a 7.5  m.)</v>
      </c>
      <c r="P177" t="str">
        <f>+ANEXO!A167</f>
        <v>(6.8 a 7.5  m.)</v>
      </c>
      <c r="AD177" t="s">
        <v>130</v>
      </c>
    </row>
    <row r="178" spans="1:16" ht="12.75">
      <c r="A178">
        <f t="shared" si="21"/>
        <v>0</v>
      </c>
      <c r="P178">
        <f>+ANEXO!A168</f>
        <v>0</v>
      </c>
    </row>
    <row r="179" spans="1:30" ht="12.75">
      <c r="A179" t="str">
        <f t="shared" si="21"/>
        <v>PUENTE DE MANDO</v>
      </c>
      <c r="P179" t="str">
        <f>+ANEXO!A169</f>
        <v>PUENTE DE MANDO</v>
      </c>
      <c r="AD179" t="s">
        <v>79</v>
      </c>
    </row>
    <row r="180" spans="1:41" ht="12.75">
      <c r="A180" t="str">
        <f t="shared" si="21"/>
        <v>&lt; 50 HP</v>
      </c>
      <c r="C180">
        <f aca="true" t="shared" si="25" ref="C180:L183">+R180*AE180</f>
        <v>0</v>
      </c>
      <c r="D180">
        <f t="shared" si="25"/>
        <v>0</v>
      </c>
      <c r="E180">
        <f t="shared" si="25"/>
        <v>0</v>
      </c>
      <c r="F180">
        <f t="shared" si="25"/>
        <v>0</v>
      </c>
      <c r="G180">
        <f t="shared" si="25"/>
        <v>0</v>
      </c>
      <c r="H180">
        <f t="shared" si="25"/>
        <v>0</v>
      </c>
      <c r="I180">
        <f t="shared" si="25"/>
        <v>0</v>
      </c>
      <c r="J180">
        <f t="shared" si="25"/>
        <v>0</v>
      </c>
      <c r="K180">
        <f t="shared" si="25"/>
        <v>0</v>
      </c>
      <c r="L180" s="325">
        <f t="shared" si="25"/>
        <v>0</v>
      </c>
      <c r="M180" s="325">
        <f>+AA180*AO180</f>
        <v>174420</v>
      </c>
      <c r="N180" s="325"/>
      <c r="P180" t="str">
        <f>+ANEXO!A170</f>
        <v>&lt; 50 HP</v>
      </c>
      <c r="R180">
        <f>+ANEXO!C170</f>
        <v>51280</v>
      </c>
      <c r="S180">
        <f>+ANEXO!D170</f>
        <v>46150</v>
      </c>
      <c r="T180">
        <f>+ANEXO!E170</f>
        <v>41020</v>
      </c>
      <c r="U180">
        <f>+ANEXO!F170</f>
        <v>35900</v>
      </c>
      <c r="V180">
        <f>+ANEXO!G170</f>
        <v>30770</v>
      </c>
      <c r="W180">
        <f>+ANEXO!H170</f>
        <v>25640</v>
      </c>
      <c r="X180">
        <f>+ANEXO!I170</f>
        <v>20510</v>
      </c>
      <c r="Y180">
        <f>+ANEXO!J170</f>
        <v>15380</v>
      </c>
      <c r="Z180">
        <f>+ANEXO!K170</f>
        <v>10260</v>
      </c>
      <c r="AA180">
        <f>+ANEXO!L170</f>
        <v>5130</v>
      </c>
      <c r="AD180" t="s">
        <v>125</v>
      </c>
      <c r="AO180">
        <v>34</v>
      </c>
    </row>
    <row r="181" spans="1:30" ht="12.75">
      <c r="A181" t="str">
        <f t="shared" si="21"/>
        <v>= 50 &lt; 75 HP</v>
      </c>
      <c r="C181">
        <f t="shared" si="25"/>
        <v>0</v>
      </c>
      <c r="D181">
        <f t="shared" si="25"/>
        <v>0</v>
      </c>
      <c r="E181">
        <f t="shared" si="25"/>
        <v>0</v>
      </c>
      <c r="F181">
        <f t="shared" si="25"/>
        <v>0</v>
      </c>
      <c r="G181">
        <f t="shared" si="25"/>
        <v>0</v>
      </c>
      <c r="H181">
        <f t="shared" si="25"/>
        <v>0</v>
      </c>
      <c r="I181">
        <f t="shared" si="25"/>
        <v>0</v>
      </c>
      <c r="J181">
        <f t="shared" si="25"/>
        <v>0</v>
      </c>
      <c r="K181">
        <f t="shared" si="25"/>
        <v>0</v>
      </c>
      <c r="L181" s="325">
        <f t="shared" si="25"/>
        <v>0</v>
      </c>
      <c r="M181" s="325">
        <f>+AA181*AO181</f>
        <v>0</v>
      </c>
      <c r="N181" s="325"/>
      <c r="P181" t="str">
        <f>+ANEXO!A171</f>
        <v>= 50 &lt; 75 HP</v>
      </c>
      <c r="R181">
        <f>+ANEXO!C171</f>
        <v>60560</v>
      </c>
      <c r="S181">
        <f>+ANEXO!D171</f>
        <v>54500</v>
      </c>
      <c r="T181">
        <f>+ANEXO!E171</f>
        <v>48450</v>
      </c>
      <c r="U181">
        <f>+ANEXO!F171</f>
        <v>42390</v>
      </c>
      <c r="V181">
        <f>+ANEXO!G171</f>
        <v>36340</v>
      </c>
      <c r="W181">
        <f>+ANEXO!H171</f>
        <v>30280</v>
      </c>
      <c r="X181">
        <f>+ANEXO!I171</f>
        <v>24220</v>
      </c>
      <c r="Y181">
        <f>+ANEXO!J171</f>
        <v>18170</v>
      </c>
      <c r="Z181">
        <f>+ANEXO!K171</f>
        <v>12110</v>
      </c>
      <c r="AA181">
        <f>+ANEXO!L171</f>
        <v>6060</v>
      </c>
      <c r="AD181" t="s">
        <v>126</v>
      </c>
    </row>
    <row r="182" spans="1:43" ht="12.75">
      <c r="A182" t="str">
        <f t="shared" si="21"/>
        <v>= 75 &lt; 90 HP</v>
      </c>
      <c r="C182">
        <f t="shared" si="25"/>
        <v>0</v>
      </c>
      <c r="D182">
        <f t="shared" si="25"/>
        <v>0</v>
      </c>
      <c r="E182">
        <f t="shared" si="25"/>
        <v>0</v>
      </c>
      <c r="F182">
        <f t="shared" si="25"/>
        <v>0</v>
      </c>
      <c r="G182">
        <f t="shared" si="25"/>
        <v>0</v>
      </c>
      <c r="H182">
        <f t="shared" si="25"/>
        <v>0</v>
      </c>
      <c r="I182">
        <f t="shared" si="25"/>
        <v>0</v>
      </c>
      <c r="J182">
        <f t="shared" si="25"/>
        <v>0</v>
      </c>
      <c r="K182">
        <f t="shared" si="25"/>
        <v>0</v>
      </c>
      <c r="L182" s="325">
        <f t="shared" si="25"/>
        <v>0</v>
      </c>
      <c r="M182" s="325">
        <f>+AA182*AO182</f>
        <v>0</v>
      </c>
      <c r="N182" s="325"/>
      <c r="P182" t="str">
        <f>+ANEXO!A172</f>
        <v>= 75 &lt; 90 HP</v>
      </c>
      <c r="R182">
        <f>+ANEXO!C172</f>
        <v>72190</v>
      </c>
      <c r="S182">
        <f>+ANEXO!D172</f>
        <v>64970</v>
      </c>
      <c r="T182">
        <f>+ANEXO!E172</f>
        <v>57750</v>
      </c>
      <c r="U182">
        <f>+ANEXO!F172</f>
        <v>50530</v>
      </c>
      <c r="V182">
        <f>+ANEXO!G172</f>
        <v>43310</v>
      </c>
      <c r="W182">
        <f>+ANEXO!H172</f>
        <v>36100</v>
      </c>
      <c r="X182">
        <f>+ANEXO!I172</f>
        <v>28880</v>
      </c>
      <c r="Y182">
        <f>+ANEXO!J172</f>
        <v>21660</v>
      </c>
      <c r="Z182">
        <f>+ANEXO!K172</f>
        <v>14440</v>
      </c>
      <c r="AA182">
        <f>+ANEXO!L172</f>
        <v>7220</v>
      </c>
      <c r="AD182" t="s">
        <v>131</v>
      </c>
      <c r="AQ182">
        <v>0</v>
      </c>
    </row>
    <row r="183" spans="1:30" ht="12.75">
      <c r="A183" t="str">
        <f t="shared" si="21"/>
        <v>= &gt; 90 HP</v>
      </c>
      <c r="C183">
        <f t="shared" si="25"/>
        <v>0</v>
      </c>
      <c r="D183">
        <f t="shared" si="25"/>
        <v>0</v>
      </c>
      <c r="E183">
        <f t="shared" si="25"/>
        <v>0</v>
      </c>
      <c r="F183">
        <f t="shared" si="25"/>
        <v>0</v>
      </c>
      <c r="G183">
        <f t="shared" si="25"/>
        <v>0</v>
      </c>
      <c r="H183">
        <f t="shared" si="25"/>
        <v>0</v>
      </c>
      <c r="I183">
        <f t="shared" si="25"/>
        <v>0</v>
      </c>
      <c r="J183">
        <f t="shared" si="25"/>
        <v>0</v>
      </c>
      <c r="K183">
        <f t="shared" si="25"/>
        <v>0</v>
      </c>
      <c r="L183" s="325">
        <f t="shared" si="25"/>
        <v>0</v>
      </c>
      <c r="M183" s="325">
        <f>+AA183*AO183</f>
        <v>0</v>
      </c>
      <c r="N183" s="325"/>
      <c r="P183" t="str">
        <f>+ANEXO!A173</f>
        <v>= &gt; 90 HP</v>
      </c>
      <c r="R183">
        <f>+ANEXO!C173</f>
        <v>86100</v>
      </c>
      <c r="S183">
        <f>+ANEXO!D173</f>
        <v>77490</v>
      </c>
      <c r="T183">
        <f>+ANEXO!E173</f>
        <v>68880</v>
      </c>
      <c r="U183">
        <f>+ANEXO!F173</f>
        <v>60270</v>
      </c>
      <c r="V183">
        <f>+ANEXO!G173</f>
        <v>51660</v>
      </c>
      <c r="W183">
        <f>+ANEXO!H173</f>
        <v>43050</v>
      </c>
      <c r="X183">
        <f>+ANEXO!I173</f>
        <v>34440</v>
      </c>
      <c r="Y183">
        <f>+ANEXO!J173</f>
        <v>25830</v>
      </c>
      <c r="Z183">
        <f>+ANEXO!K173</f>
        <v>17220</v>
      </c>
      <c r="AA183">
        <f>+ANEXO!L173</f>
        <v>8610</v>
      </c>
      <c r="AD183" t="s">
        <v>132</v>
      </c>
    </row>
    <row r="184" spans="1:30" ht="12.75">
      <c r="A184" t="str">
        <f t="shared" si="21"/>
        <v>CUBIERTA INTERIOR Y/O EXTERIOR</v>
      </c>
      <c r="P184" t="str">
        <f>+ANEXO!A174</f>
        <v>CUBIERTA INTERIOR Y/O EXTERIOR</v>
      </c>
      <c r="AD184" t="s">
        <v>133</v>
      </c>
    </row>
    <row r="185" spans="1:30" ht="12.75">
      <c r="A185" t="str">
        <f t="shared" si="21"/>
        <v>&lt; 50 HP</v>
      </c>
      <c r="C185">
        <f aca="true" t="shared" si="26" ref="C185:L188">+R185*AE185</f>
        <v>0</v>
      </c>
      <c r="D185">
        <f t="shared" si="26"/>
        <v>0</v>
      </c>
      <c r="E185">
        <f t="shared" si="26"/>
        <v>0</v>
      </c>
      <c r="F185">
        <f t="shared" si="26"/>
        <v>0</v>
      </c>
      <c r="G185">
        <f t="shared" si="26"/>
        <v>0</v>
      </c>
      <c r="H185">
        <f t="shared" si="26"/>
        <v>0</v>
      </c>
      <c r="I185">
        <f t="shared" si="26"/>
        <v>0</v>
      </c>
      <c r="J185">
        <f t="shared" si="26"/>
        <v>0</v>
      </c>
      <c r="K185">
        <f t="shared" si="26"/>
        <v>0</v>
      </c>
      <c r="L185" s="325">
        <f t="shared" si="26"/>
        <v>0</v>
      </c>
      <c r="M185" s="325">
        <f>+AA185*AO185</f>
        <v>0</v>
      </c>
      <c r="N185" s="325"/>
      <c r="P185" t="str">
        <f>+ANEXO!A175</f>
        <v>&lt; 50 HP</v>
      </c>
      <c r="R185">
        <f>+ANEXO!C175</f>
        <v>56340</v>
      </c>
      <c r="S185">
        <f>+ANEXO!D175</f>
        <v>50710</v>
      </c>
      <c r="T185">
        <f>+ANEXO!E175</f>
        <v>45070</v>
      </c>
      <c r="U185">
        <f>+ANEXO!F175</f>
        <v>39440</v>
      </c>
      <c r="V185">
        <f>+ANEXO!G175</f>
        <v>33800</v>
      </c>
      <c r="W185">
        <f>+ANEXO!H175</f>
        <v>28170</v>
      </c>
      <c r="X185">
        <f>+ANEXO!I175</f>
        <v>22540</v>
      </c>
      <c r="Y185">
        <f>+ANEXO!J175</f>
        <v>16900</v>
      </c>
      <c r="Z185">
        <f>+ANEXO!K175</f>
        <v>11270</v>
      </c>
      <c r="AA185">
        <f>+ANEXO!L175</f>
        <v>5630</v>
      </c>
      <c r="AD185" t="s">
        <v>125</v>
      </c>
    </row>
    <row r="186" spans="1:30" ht="12.75">
      <c r="A186" t="str">
        <f t="shared" si="21"/>
        <v>= 50 &lt; 75 HP</v>
      </c>
      <c r="C186">
        <f t="shared" si="26"/>
        <v>0</v>
      </c>
      <c r="D186">
        <f t="shared" si="26"/>
        <v>0</v>
      </c>
      <c r="E186">
        <f t="shared" si="26"/>
        <v>0</v>
      </c>
      <c r="F186">
        <f t="shared" si="26"/>
        <v>0</v>
      </c>
      <c r="G186">
        <f t="shared" si="26"/>
        <v>0</v>
      </c>
      <c r="H186">
        <f t="shared" si="26"/>
        <v>0</v>
      </c>
      <c r="I186">
        <f t="shared" si="26"/>
        <v>0</v>
      </c>
      <c r="J186">
        <f t="shared" si="26"/>
        <v>0</v>
      </c>
      <c r="K186">
        <f t="shared" si="26"/>
        <v>0</v>
      </c>
      <c r="L186" s="325">
        <f t="shared" si="26"/>
        <v>0</v>
      </c>
      <c r="M186" s="325">
        <f>+AA186*AO186</f>
        <v>0</v>
      </c>
      <c r="N186" s="325"/>
      <c r="P186" t="str">
        <f>+ANEXO!A176</f>
        <v>= 50 &lt; 75 HP</v>
      </c>
      <c r="R186">
        <f>+ANEXO!C176</f>
        <v>65630</v>
      </c>
      <c r="S186">
        <f>+ANEXO!D176</f>
        <v>59070</v>
      </c>
      <c r="T186">
        <f>+ANEXO!E176</f>
        <v>52500</v>
      </c>
      <c r="U186">
        <f>+ANEXO!F176</f>
        <v>45940</v>
      </c>
      <c r="V186">
        <f>+ANEXO!G176</f>
        <v>39380</v>
      </c>
      <c r="W186">
        <f>+ANEXO!H176</f>
        <v>32820</v>
      </c>
      <c r="X186">
        <f>+ANEXO!I176</f>
        <v>26250</v>
      </c>
      <c r="Y186">
        <f>+ANEXO!J176</f>
        <v>19690</v>
      </c>
      <c r="Z186">
        <f>+ANEXO!K176</f>
        <v>13130</v>
      </c>
      <c r="AA186">
        <f>+ANEXO!L176</f>
        <v>6560</v>
      </c>
      <c r="AD186" t="s">
        <v>126</v>
      </c>
    </row>
    <row r="187" spans="1:30" ht="12.75">
      <c r="A187" t="str">
        <f t="shared" si="21"/>
        <v>= 75 &lt; 90 HP</v>
      </c>
      <c r="C187">
        <f t="shared" si="26"/>
        <v>0</v>
      </c>
      <c r="D187">
        <f t="shared" si="26"/>
        <v>0</v>
      </c>
      <c r="E187">
        <f t="shared" si="26"/>
        <v>0</v>
      </c>
      <c r="F187">
        <f t="shared" si="26"/>
        <v>0</v>
      </c>
      <c r="G187">
        <f t="shared" si="26"/>
        <v>0</v>
      </c>
      <c r="H187">
        <f t="shared" si="26"/>
        <v>0</v>
      </c>
      <c r="I187">
        <f t="shared" si="26"/>
        <v>0</v>
      </c>
      <c r="J187">
        <f t="shared" si="26"/>
        <v>0</v>
      </c>
      <c r="K187">
        <f t="shared" si="26"/>
        <v>0</v>
      </c>
      <c r="L187" s="325">
        <f t="shared" si="26"/>
        <v>0</v>
      </c>
      <c r="M187" s="325">
        <f>+AA187*AO187</f>
        <v>0</v>
      </c>
      <c r="N187" s="325"/>
      <c r="P187" t="str">
        <f>+ANEXO!A177</f>
        <v>= 75 &lt; 90 HP</v>
      </c>
      <c r="R187">
        <f>+ANEXO!C177</f>
        <v>77040</v>
      </c>
      <c r="S187">
        <f>+ANEXO!D177</f>
        <v>69340</v>
      </c>
      <c r="T187">
        <f>+ANEXO!E177</f>
        <v>61630</v>
      </c>
      <c r="U187">
        <f>+ANEXO!F177</f>
        <v>53930</v>
      </c>
      <c r="V187">
        <f>+ANEXO!G177</f>
        <v>46220</v>
      </c>
      <c r="W187">
        <f>+ANEXO!H177</f>
        <v>38520</v>
      </c>
      <c r="X187">
        <f>+ANEXO!I177</f>
        <v>30820</v>
      </c>
      <c r="Y187">
        <f>+ANEXO!J177</f>
        <v>23110</v>
      </c>
      <c r="Z187">
        <f>+ANEXO!K177</f>
        <v>15410</v>
      </c>
      <c r="AA187">
        <f>+ANEXO!L177</f>
        <v>7700</v>
      </c>
      <c r="AD187" t="s">
        <v>131</v>
      </c>
    </row>
    <row r="188" spans="1:30" ht="12.75">
      <c r="A188" t="str">
        <f t="shared" si="21"/>
        <v>= &gt; 90 HP</v>
      </c>
      <c r="C188">
        <f t="shared" si="26"/>
        <v>0</v>
      </c>
      <c r="D188">
        <f t="shared" si="26"/>
        <v>0</v>
      </c>
      <c r="E188">
        <f t="shared" si="26"/>
        <v>0</v>
      </c>
      <c r="F188">
        <f t="shared" si="26"/>
        <v>0</v>
      </c>
      <c r="G188">
        <f t="shared" si="26"/>
        <v>0</v>
      </c>
      <c r="H188">
        <f t="shared" si="26"/>
        <v>0</v>
      </c>
      <c r="I188">
        <f t="shared" si="26"/>
        <v>0</v>
      </c>
      <c r="J188">
        <f t="shared" si="26"/>
        <v>0</v>
      </c>
      <c r="K188">
        <f t="shared" si="26"/>
        <v>0</v>
      </c>
      <c r="L188" s="325">
        <f t="shared" si="26"/>
        <v>0</v>
      </c>
      <c r="M188" s="325">
        <f>+AA188*AO188</f>
        <v>0</v>
      </c>
      <c r="N188" s="325"/>
      <c r="P188" t="str">
        <f>+ANEXO!A178</f>
        <v>= &gt; 90 HP</v>
      </c>
      <c r="R188">
        <f>+ANEXO!C178</f>
        <v>90970</v>
      </c>
      <c r="S188">
        <f>+ANEXO!D178</f>
        <v>81870</v>
      </c>
      <c r="T188">
        <f>+ANEXO!E178</f>
        <v>72780</v>
      </c>
      <c r="U188">
        <f>+ANEXO!F178</f>
        <v>63680</v>
      </c>
      <c r="V188">
        <f>+ANEXO!G178</f>
        <v>54580</v>
      </c>
      <c r="W188">
        <f>+ANEXO!H178</f>
        <v>45490</v>
      </c>
      <c r="X188">
        <f>+ANEXO!I178</f>
        <v>36390</v>
      </c>
      <c r="Y188">
        <f>+ANEXO!J178</f>
        <v>27290</v>
      </c>
      <c r="Z188">
        <f>+ANEXO!K178</f>
        <v>18190</v>
      </c>
      <c r="AA188">
        <f>+ANEXO!L178</f>
        <v>9100</v>
      </c>
      <c r="AD188" t="s">
        <v>132</v>
      </c>
    </row>
    <row r="189" spans="1:30" ht="12.75">
      <c r="A189" t="str">
        <f t="shared" si="21"/>
        <v> </v>
      </c>
      <c r="P189" t="str">
        <f>+ANEXO!A179</f>
        <v> </v>
      </c>
      <c r="AD189" t="s">
        <v>122</v>
      </c>
    </row>
    <row r="190" spans="1:16" ht="12.75">
      <c r="A190">
        <f t="shared" si="21"/>
        <v>0</v>
      </c>
      <c r="P190">
        <f>+ANEXO!A180</f>
        <v>0</v>
      </c>
    </row>
    <row r="191" spans="1:30" ht="12.75">
      <c r="A191" t="str">
        <f t="shared" si="21"/>
        <v>= 24.7 &lt; 30.7 (PIES)</v>
      </c>
      <c r="P191" t="str">
        <f>+ANEXO!A187</f>
        <v>= 24.7 &lt; 30.7 (PIES)</v>
      </c>
      <c r="AD191" t="s">
        <v>134</v>
      </c>
    </row>
    <row r="192" spans="1:30" ht="12.75">
      <c r="A192" t="str">
        <f t="shared" si="21"/>
        <v>(7.5 a 9.4  m.)</v>
      </c>
      <c r="P192" t="str">
        <f>+ANEXO!A188</f>
        <v>(7.5 a 9.4  m.)</v>
      </c>
      <c r="AD192" t="s">
        <v>135</v>
      </c>
    </row>
    <row r="193" spans="1:16" ht="12.75">
      <c r="A193">
        <f t="shared" si="21"/>
        <v>0</v>
      </c>
      <c r="P193">
        <f>+ANEXO!A189</f>
        <v>0</v>
      </c>
    </row>
    <row r="194" spans="1:30" ht="12.75">
      <c r="A194" t="str">
        <f t="shared" si="21"/>
        <v>PUENTE DE MANDO</v>
      </c>
      <c r="P194" t="str">
        <f>+ANEXO!A190</f>
        <v>PUENTE DE MANDO</v>
      </c>
      <c r="AD194" t="s">
        <v>79</v>
      </c>
    </row>
    <row r="195" spans="1:41" ht="12.75">
      <c r="A195" t="str">
        <f t="shared" si="21"/>
        <v>&lt; 75 HP</v>
      </c>
      <c r="C195">
        <f aca="true" t="shared" si="27" ref="C195:L198">+R195*AE195</f>
        <v>0</v>
      </c>
      <c r="D195">
        <f t="shared" si="27"/>
        <v>0</v>
      </c>
      <c r="E195">
        <f t="shared" si="27"/>
        <v>0</v>
      </c>
      <c r="F195">
        <f t="shared" si="27"/>
        <v>0</v>
      </c>
      <c r="G195">
        <f t="shared" si="27"/>
        <v>0</v>
      </c>
      <c r="H195">
        <f t="shared" si="27"/>
        <v>0</v>
      </c>
      <c r="I195">
        <f t="shared" si="27"/>
        <v>0</v>
      </c>
      <c r="J195">
        <f t="shared" si="27"/>
        <v>0</v>
      </c>
      <c r="K195">
        <f t="shared" si="27"/>
        <v>0</v>
      </c>
      <c r="L195" s="325">
        <f t="shared" si="27"/>
        <v>0</v>
      </c>
      <c r="M195" s="325">
        <f>+AA195*AO195</f>
        <v>384640</v>
      </c>
      <c r="N195" s="325"/>
      <c r="P195" t="str">
        <f>+ANEXO!A191</f>
        <v>&lt; 75 HP</v>
      </c>
      <c r="R195">
        <f>+ANEXO!C191</f>
        <v>60140</v>
      </c>
      <c r="S195">
        <f>+ANEXO!D191</f>
        <v>54130</v>
      </c>
      <c r="T195">
        <f>+ANEXO!E191</f>
        <v>48110</v>
      </c>
      <c r="U195">
        <f>+ANEXO!F191</f>
        <v>42100</v>
      </c>
      <c r="V195">
        <f>+ANEXO!G191</f>
        <v>36080</v>
      </c>
      <c r="W195">
        <f>+ANEXO!H191</f>
        <v>30070</v>
      </c>
      <c r="X195">
        <f>+ANEXO!I191</f>
        <v>24060</v>
      </c>
      <c r="Y195">
        <f>+ANEXO!J191</f>
        <v>18040</v>
      </c>
      <c r="Z195">
        <f>+ANEXO!K191</f>
        <v>12030</v>
      </c>
      <c r="AA195">
        <f>+ANEXO!L191</f>
        <v>6010</v>
      </c>
      <c r="AD195" t="s">
        <v>136</v>
      </c>
      <c r="AO195">
        <v>64</v>
      </c>
    </row>
    <row r="196" spans="1:30" ht="12.75">
      <c r="A196" t="str">
        <f t="shared" si="21"/>
        <v>= 75 &lt; 90 HP</v>
      </c>
      <c r="C196">
        <f t="shared" si="27"/>
        <v>0</v>
      </c>
      <c r="D196">
        <f t="shared" si="27"/>
        <v>0</v>
      </c>
      <c r="E196">
        <f t="shared" si="27"/>
        <v>0</v>
      </c>
      <c r="F196">
        <f t="shared" si="27"/>
        <v>0</v>
      </c>
      <c r="G196">
        <f t="shared" si="27"/>
        <v>0</v>
      </c>
      <c r="H196">
        <f t="shared" si="27"/>
        <v>0</v>
      </c>
      <c r="I196">
        <f t="shared" si="27"/>
        <v>0</v>
      </c>
      <c r="J196">
        <f t="shared" si="27"/>
        <v>0</v>
      </c>
      <c r="K196">
        <f t="shared" si="27"/>
        <v>0</v>
      </c>
      <c r="L196" s="325">
        <f t="shared" si="27"/>
        <v>0</v>
      </c>
      <c r="M196" s="325">
        <f>+AA196*AO196</f>
        <v>0</v>
      </c>
      <c r="N196" s="325"/>
      <c r="P196" t="str">
        <f>+ANEXO!A192</f>
        <v>= 75 &lt; 90 HP</v>
      </c>
      <c r="R196">
        <f>+ANEXO!C192</f>
        <v>71750</v>
      </c>
      <c r="S196">
        <f>+ANEXO!D192</f>
        <v>64580</v>
      </c>
      <c r="T196">
        <f>+ANEXO!E192</f>
        <v>57400</v>
      </c>
      <c r="U196">
        <f>+ANEXO!F192</f>
        <v>50230</v>
      </c>
      <c r="V196">
        <f>+ANEXO!G192</f>
        <v>43050</v>
      </c>
      <c r="W196">
        <f>+ANEXO!H192</f>
        <v>35880</v>
      </c>
      <c r="X196">
        <f>+ANEXO!I192</f>
        <v>28700</v>
      </c>
      <c r="Y196">
        <f>+ANEXO!J192</f>
        <v>21530</v>
      </c>
      <c r="Z196">
        <f>+ANEXO!K192</f>
        <v>14350</v>
      </c>
      <c r="AA196">
        <f>+ANEXO!L192</f>
        <v>7180</v>
      </c>
      <c r="AD196" t="s">
        <v>131</v>
      </c>
    </row>
    <row r="197" spans="1:43" ht="12.75">
      <c r="A197" t="str">
        <f t="shared" si="21"/>
        <v>= 90 &lt; 110 HP</v>
      </c>
      <c r="C197">
        <f t="shared" si="27"/>
        <v>0</v>
      </c>
      <c r="D197">
        <f t="shared" si="27"/>
        <v>0</v>
      </c>
      <c r="E197">
        <f t="shared" si="27"/>
        <v>0</v>
      </c>
      <c r="F197">
        <f t="shared" si="27"/>
        <v>0</v>
      </c>
      <c r="G197">
        <f t="shared" si="27"/>
        <v>0</v>
      </c>
      <c r="H197">
        <f t="shared" si="27"/>
        <v>0</v>
      </c>
      <c r="I197">
        <f t="shared" si="27"/>
        <v>0</v>
      </c>
      <c r="J197">
        <f t="shared" si="27"/>
        <v>0</v>
      </c>
      <c r="K197">
        <f t="shared" si="27"/>
        <v>0</v>
      </c>
      <c r="L197" s="325">
        <f t="shared" si="27"/>
        <v>0</v>
      </c>
      <c r="M197" s="325">
        <f>+AA197*AO197</f>
        <v>0</v>
      </c>
      <c r="N197" s="325"/>
      <c r="P197" t="str">
        <f>+ANEXO!A193</f>
        <v>= 90 &lt; 110 HP</v>
      </c>
      <c r="R197">
        <f>+ANEXO!C193</f>
        <v>85670</v>
      </c>
      <c r="S197">
        <f>+ANEXO!D193</f>
        <v>77100</v>
      </c>
      <c r="T197">
        <f>+ANEXO!E193</f>
        <v>68540</v>
      </c>
      <c r="U197">
        <f>+ANEXO!F193</f>
        <v>59970</v>
      </c>
      <c r="V197">
        <f>+ANEXO!G193</f>
        <v>51400</v>
      </c>
      <c r="W197">
        <f>+ANEXO!H193</f>
        <v>42840</v>
      </c>
      <c r="X197">
        <f>+ANEXO!I193</f>
        <v>34270</v>
      </c>
      <c r="Y197">
        <f>+ANEXO!J193</f>
        <v>25700</v>
      </c>
      <c r="Z197">
        <f>+ANEXO!K193</f>
        <v>17130</v>
      </c>
      <c r="AA197">
        <f>+ANEXO!L193</f>
        <v>8570</v>
      </c>
      <c r="AD197" t="s">
        <v>137</v>
      </c>
      <c r="AQ197">
        <v>0</v>
      </c>
    </row>
    <row r="198" spans="1:30" ht="12.75">
      <c r="A198" t="str">
        <f t="shared" si="21"/>
        <v>= &gt; 110 HP</v>
      </c>
      <c r="C198">
        <f t="shared" si="27"/>
        <v>0</v>
      </c>
      <c r="D198">
        <f t="shared" si="27"/>
        <v>0</v>
      </c>
      <c r="E198">
        <f t="shared" si="27"/>
        <v>0</v>
      </c>
      <c r="F198">
        <f t="shared" si="27"/>
        <v>0</v>
      </c>
      <c r="G198">
        <f t="shared" si="27"/>
        <v>0</v>
      </c>
      <c r="H198">
        <f t="shared" si="27"/>
        <v>0</v>
      </c>
      <c r="I198">
        <f t="shared" si="27"/>
        <v>0</v>
      </c>
      <c r="J198">
        <f t="shared" si="27"/>
        <v>0</v>
      </c>
      <c r="K198">
        <f t="shared" si="27"/>
        <v>0</v>
      </c>
      <c r="L198" s="325">
        <f t="shared" si="27"/>
        <v>0</v>
      </c>
      <c r="M198" s="325">
        <f>+AA198*AO198</f>
        <v>0</v>
      </c>
      <c r="N198" s="325"/>
      <c r="P198" t="str">
        <f>+ANEXO!A194</f>
        <v>= &gt; 110 HP</v>
      </c>
      <c r="R198">
        <f>+ANEXO!C194</f>
        <v>107650</v>
      </c>
      <c r="S198">
        <f>+ANEXO!D194</f>
        <v>96890</v>
      </c>
      <c r="T198">
        <f>+ANEXO!E194</f>
        <v>86120</v>
      </c>
      <c r="U198">
        <f>+ANEXO!F194</f>
        <v>75360</v>
      </c>
      <c r="V198">
        <f>+ANEXO!G194</f>
        <v>64590</v>
      </c>
      <c r="W198">
        <f>+ANEXO!H194</f>
        <v>53830</v>
      </c>
      <c r="X198">
        <f>+ANEXO!I194</f>
        <v>43060</v>
      </c>
      <c r="Y198">
        <f>+ANEXO!J194</f>
        <v>32300</v>
      </c>
      <c r="Z198">
        <f>+ANEXO!K194</f>
        <v>21530</v>
      </c>
      <c r="AA198">
        <f>+ANEXO!L194</f>
        <v>10770</v>
      </c>
      <c r="AD198" t="s">
        <v>138</v>
      </c>
    </row>
    <row r="199" spans="1:30" ht="12.75">
      <c r="A199" t="str">
        <f aca="true" t="shared" si="28" ref="A199:A262">+P199</f>
        <v>CUBIERTA INTERIOR</v>
      </c>
      <c r="P199" t="str">
        <f>+ANEXO!A195</f>
        <v>CUBIERTA INTERIOR</v>
      </c>
      <c r="AD199" t="s">
        <v>128</v>
      </c>
    </row>
    <row r="200" spans="1:30" ht="12.75">
      <c r="A200" t="str">
        <f t="shared" si="28"/>
        <v>&lt; 75 HP</v>
      </c>
      <c r="C200">
        <f aca="true" t="shared" si="29" ref="C200:L203">+R200*AE200</f>
        <v>0</v>
      </c>
      <c r="D200">
        <f t="shared" si="29"/>
        <v>0</v>
      </c>
      <c r="E200">
        <f t="shared" si="29"/>
        <v>0</v>
      </c>
      <c r="F200">
        <f t="shared" si="29"/>
        <v>0</v>
      </c>
      <c r="G200">
        <f t="shared" si="29"/>
        <v>0</v>
      </c>
      <c r="H200">
        <f t="shared" si="29"/>
        <v>0</v>
      </c>
      <c r="I200">
        <f t="shared" si="29"/>
        <v>0</v>
      </c>
      <c r="J200">
        <f t="shared" si="29"/>
        <v>0</v>
      </c>
      <c r="K200">
        <f t="shared" si="29"/>
        <v>0</v>
      </c>
      <c r="L200" s="325">
        <f t="shared" si="29"/>
        <v>0</v>
      </c>
      <c r="M200" s="325">
        <f>+AA200*AO200</f>
        <v>0</v>
      </c>
      <c r="N200" s="325"/>
      <c r="P200" t="str">
        <f>+ANEXO!A196</f>
        <v>&lt; 75 HP</v>
      </c>
      <c r="R200">
        <f>+ANEXO!C196</f>
        <v>139950</v>
      </c>
      <c r="S200">
        <f>+ANEXO!D196</f>
        <v>125960</v>
      </c>
      <c r="T200">
        <f>+ANEXO!E196</f>
        <v>111960</v>
      </c>
      <c r="U200">
        <f>+ANEXO!F196</f>
        <v>97970</v>
      </c>
      <c r="V200">
        <f>+ANEXO!G196</f>
        <v>83970</v>
      </c>
      <c r="W200">
        <f>+ANEXO!H196</f>
        <v>69980</v>
      </c>
      <c r="X200">
        <f>+ANEXO!I196</f>
        <v>55980</v>
      </c>
      <c r="Y200">
        <f>+ANEXO!J196</f>
        <v>41990</v>
      </c>
      <c r="Z200">
        <f>+ANEXO!K196</f>
        <v>27990</v>
      </c>
      <c r="AA200">
        <f>+ANEXO!L196</f>
        <v>14000</v>
      </c>
      <c r="AD200" t="s">
        <v>136</v>
      </c>
    </row>
    <row r="201" spans="1:30" ht="12.75">
      <c r="A201" t="str">
        <f t="shared" si="28"/>
        <v>= 75 &lt; 90 HP</v>
      </c>
      <c r="C201">
        <f t="shared" si="29"/>
        <v>0</v>
      </c>
      <c r="D201">
        <f t="shared" si="29"/>
        <v>0</v>
      </c>
      <c r="E201">
        <f t="shared" si="29"/>
        <v>0</v>
      </c>
      <c r="F201">
        <f t="shared" si="29"/>
        <v>0</v>
      </c>
      <c r="G201">
        <f t="shared" si="29"/>
        <v>0</v>
      </c>
      <c r="H201">
        <f t="shared" si="29"/>
        <v>0</v>
      </c>
      <c r="I201">
        <f t="shared" si="29"/>
        <v>0</v>
      </c>
      <c r="J201">
        <f t="shared" si="29"/>
        <v>0</v>
      </c>
      <c r="K201">
        <f t="shared" si="29"/>
        <v>0</v>
      </c>
      <c r="L201" s="325">
        <f t="shared" si="29"/>
        <v>0</v>
      </c>
      <c r="M201" s="325">
        <f>+AA201*AO201</f>
        <v>0</v>
      </c>
      <c r="N201" s="325"/>
      <c r="P201" t="str">
        <f>+ANEXO!A197</f>
        <v>= 75 &lt; 90 HP</v>
      </c>
      <c r="R201">
        <f>+ANEXO!C197</f>
        <v>151560</v>
      </c>
      <c r="S201">
        <f>+ANEXO!D197</f>
        <v>136400</v>
      </c>
      <c r="T201">
        <f>+ANEXO!E197</f>
        <v>121250</v>
      </c>
      <c r="U201">
        <f>+ANEXO!F197</f>
        <v>106090</v>
      </c>
      <c r="V201">
        <f>+ANEXO!G197</f>
        <v>90940</v>
      </c>
      <c r="W201">
        <f>+ANEXO!H197</f>
        <v>75780</v>
      </c>
      <c r="X201">
        <f>+ANEXO!I197</f>
        <v>60620</v>
      </c>
      <c r="Y201">
        <f>+ANEXO!J197</f>
        <v>45470</v>
      </c>
      <c r="Z201">
        <f>+ANEXO!K197</f>
        <v>30310</v>
      </c>
      <c r="AA201">
        <f>+ANEXO!L197</f>
        <v>15160</v>
      </c>
      <c r="AD201" t="s">
        <v>131</v>
      </c>
    </row>
    <row r="202" spans="1:30" ht="12.75">
      <c r="A202" t="str">
        <f t="shared" si="28"/>
        <v>= 90 &lt; 110 HP</v>
      </c>
      <c r="C202">
        <f t="shared" si="29"/>
        <v>0</v>
      </c>
      <c r="D202">
        <f t="shared" si="29"/>
        <v>0</v>
      </c>
      <c r="E202">
        <f t="shared" si="29"/>
        <v>0</v>
      </c>
      <c r="F202">
        <f t="shared" si="29"/>
        <v>0</v>
      </c>
      <c r="G202">
        <f t="shared" si="29"/>
        <v>0</v>
      </c>
      <c r="H202">
        <f t="shared" si="29"/>
        <v>0</v>
      </c>
      <c r="I202">
        <f t="shared" si="29"/>
        <v>0</v>
      </c>
      <c r="J202">
        <f t="shared" si="29"/>
        <v>0</v>
      </c>
      <c r="K202">
        <f t="shared" si="29"/>
        <v>0</v>
      </c>
      <c r="L202" s="325">
        <f t="shared" si="29"/>
        <v>0</v>
      </c>
      <c r="M202" s="325">
        <f>+AA202*AO202</f>
        <v>0</v>
      </c>
      <c r="N202" s="325"/>
      <c r="P202" t="str">
        <f>+ANEXO!A198</f>
        <v>= 90 &lt; 110 HP</v>
      </c>
      <c r="R202">
        <f>+ANEXO!C198</f>
        <v>165260</v>
      </c>
      <c r="S202">
        <f>+ANEXO!D198</f>
        <v>148730</v>
      </c>
      <c r="T202">
        <f>+ANEXO!E198</f>
        <v>132210</v>
      </c>
      <c r="U202">
        <f>+ANEXO!F198</f>
        <v>115680</v>
      </c>
      <c r="V202">
        <f>+ANEXO!G198</f>
        <v>99160</v>
      </c>
      <c r="W202">
        <f>+ANEXO!H198</f>
        <v>82630</v>
      </c>
      <c r="X202">
        <f>+ANEXO!I198</f>
        <v>66100</v>
      </c>
      <c r="Y202">
        <f>+ANEXO!J198</f>
        <v>49580</v>
      </c>
      <c r="Z202">
        <f>+ANEXO!K198</f>
        <v>33050</v>
      </c>
      <c r="AA202">
        <f>+ANEXO!L198</f>
        <v>16530</v>
      </c>
      <c r="AD202" t="s">
        <v>137</v>
      </c>
    </row>
    <row r="203" spans="1:30" ht="12.75">
      <c r="A203" t="str">
        <f t="shared" si="28"/>
        <v>= &gt; 110 HP</v>
      </c>
      <c r="C203">
        <f t="shared" si="29"/>
        <v>0</v>
      </c>
      <c r="D203">
        <f t="shared" si="29"/>
        <v>0</v>
      </c>
      <c r="E203">
        <f t="shared" si="29"/>
        <v>0</v>
      </c>
      <c r="F203">
        <f t="shared" si="29"/>
        <v>0</v>
      </c>
      <c r="G203">
        <f t="shared" si="29"/>
        <v>0</v>
      </c>
      <c r="H203">
        <f t="shared" si="29"/>
        <v>0</v>
      </c>
      <c r="I203">
        <f t="shared" si="29"/>
        <v>0</v>
      </c>
      <c r="J203">
        <f t="shared" si="29"/>
        <v>0</v>
      </c>
      <c r="K203">
        <f t="shared" si="29"/>
        <v>0</v>
      </c>
      <c r="L203" s="325">
        <f t="shared" si="29"/>
        <v>0</v>
      </c>
      <c r="M203" s="325">
        <f>+AA203*AO203</f>
        <v>0</v>
      </c>
      <c r="N203" s="325"/>
      <c r="P203" t="str">
        <f>+ANEXO!A199</f>
        <v>= &gt; 110 HP</v>
      </c>
      <c r="R203">
        <f>+ANEXO!C199</f>
        <v>187220</v>
      </c>
      <c r="S203">
        <f>+ANEXO!D199</f>
        <v>168500</v>
      </c>
      <c r="T203">
        <f>+ANEXO!E199</f>
        <v>149780</v>
      </c>
      <c r="U203">
        <f>+ANEXO!F199</f>
        <v>131050</v>
      </c>
      <c r="V203">
        <f>+ANEXO!G199</f>
        <v>112330</v>
      </c>
      <c r="W203">
        <f>+ANEXO!H199</f>
        <v>93610</v>
      </c>
      <c r="X203">
        <f>+ANEXO!I199</f>
        <v>74890</v>
      </c>
      <c r="Y203">
        <f>+ANEXO!J199</f>
        <v>56170</v>
      </c>
      <c r="Z203">
        <f>+ANEXO!K199</f>
        <v>37440</v>
      </c>
      <c r="AA203">
        <f>+ANEXO!L199</f>
        <v>18720</v>
      </c>
      <c r="AD203" t="s">
        <v>138</v>
      </c>
    </row>
    <row r="204" spans="1:30" ht="12.75">
      <c r="A204" t="str">
        <f t="shared" si="28"/>
        <v>CUBIERTA INTERIOR Y EXTERIOR</v>
      </c>
      <c r="P204" t="str">
        <f>+ANEXO!A200</f>
        <v>CUBIERTA INTERIOR Y EXTERIOR</v>
      </c>
      <c r="AD204" t="s">
        <v>139</v>
      </c>
    </row>
    <row r="205" spans="1:30" ht="12.75">
      <c r="A205" t="str">
        <f t="shared" si="28"/>
        <v>&lt; 75 HP</v>
      </c>
      <c r="C205">
        <f aca="true" t="shared" si="30" ref="C205:L208">+R205*AE205</f>
        <v>0</v>
      </c>
      <c r="D205">
        <f t="shared" si="30"/>
        <v>0</v>
      </c>
      <c r="E205">
        <f t="shared" si="30"/>
        <v>0</v>
      </c>
      <c r="F205">
        <f t="shared" si="30"/>
        <v>0</v>
      </c>
      <c r="G205">
        <f t="shared" si="30"/>
        <v>0</v>
      </c>
      <c r="H205">
        <f t="shared" si="30"/>
        <v>0</v>
      </c>
      <c r="I205">
        <f t="shared" si="30"/>
        <v>0</v>
      </c>
      <c r="J205">
        <f t="shared" si="30"/>
        <v>0</v>
      </c>
      <c r="K205">
        <f t="shared" si="30"/>
        <v>0</v>
      </c>
      <c r="L205" s="325">
        <f t="shared" si="30"/>
        <v>0</v>
      </c>
      <c r="M205" s="325">
        <f>+AA205*AO205</f>
        <v>0</v>
      </c>
      <c r="N205" s="325"/>
      <c r="P205" t="str">
        <f>+ANEXO!A201</f>
        <v>&lt; 75 HP</v>
      </c>
      <c r="R205">
        <f>+ANEXO!C201</f>
        <v>194140</v>
      </c>
      <c r="S205">
        <f>+ANEXO!D201</f>
        <v>174730</v>
      </c>
      <c r="T205">
        <f>+ANEXO!E201</f>
        <v>155310</v>
      </c>
      <c r="U205">
        <f>+ANEXO!F201</f>
        <v>135900</v>
      </c>
      <c r="V205">
        <f>+ANEXO!G201</f>
        <v>116480</v>
      </c>
      <c r="W205">
        <f>+ANEXO!H201</f>
        <v>97070</v>
      </c>
      <c r="X205">
        <f>+ANEXO!I201</f>
        <v>77660</v>
      </c>
      <c r="Y205">
        <f>+ANEXO!J201</f>
        <v>58240</v>
      </c>
      <c r="Z205">
        <f>+ANEXO!K201</f>
        <v>38830</v>
      </c>
      <c r="AA205">
        <f>+ANEXO!L201</f>
        <v>19410</v>
      </c>
      <c r="AD205" t="s">
        <v>136</v>
      </c>
    </row>
    <row r="206" spans="1:30" ht="12.75">
      <c r="A206" t="str">
        <f t="shared" si="28"/>
        <v>= 75 &lt; 90 HP</v>
      </c>
      <c r="C206">
        <f t="shared" si="30"/>
        <v>0</v>
      </c>
      <c r="D206">
        <f t="shared" si="30"/>
        <v>0</v>
      </c>
      <c r="E206">
        <f t="shared" si="30"/>
        <v>0</v>
      </c>
      <c r="F206">
        <f t="shared" si="30"/>
        <v>0</v>
      </c>
      <c r="G206">
        <f t="shared" si="30"/>
        <v>0</v>
      </c>
      <c r="H206">
        <f t="shared" si="30"/>
        <v>0</v>
      </c>
      <c r="I206">
        <f t="shared" si="30"/>
        <v>0</v>
      </c>
      <c r="J206">
        <f t="shared" si="30"/>
        <v>0</v>
      </c>
      <c r="K206">
        <f t="shared" si="30"/>
        <v>0</v>
      </c>
      <c r="L206" s="325">
        <f t="shared" si="30"/>
        <v>0</v>
      </c>
      <c r="M206" s="325">
        <f>+AA206*AO206</f>
        <v>0</v>
      </c>
      <c r="N206" s="325"/>
      <c r="P206" t="str">
        <f>+ANEXO!A202</f>
        <v>= 75 &lt; 90 HP</v>
      </c>
      <c r="R206">
        <f>+ANEXO!C202</f>
        <v>205770</v>
      </c>
      <c r="S206">
        <f>+ANEXO!D202</f>
        <v>185190</v>
      </c>
      <c r="T206">
        <f>+ANEXO!E202</f>
        <v>164620</v>
      </c>
      <c r="U206">
        <f>+ANEXO!F202</f>
        <v>144040</v>
      </c>
      <c r="V206">
        <f>+ANEXO!G202</f>
        <v>123460</v>
      </c>
      <c r="W206">
        <f>+ANEXO!H202</f>
        <v>102890</v>
      </c>
      <c r="X206">
        <f>+ANEXO!I202</f>
        <v>82310</v>
      </c>
      <c r="Y206">
        <f>+ANEXO!J202</f>
        <v>61730</v>
      </c>
      <c r="Z206">
        <f>+ANEXO!K202</f>
        <v>41150</v>
      </c>
      <c r="AA206">
        <f>+ANEXO!L202</f>
        <v>20580</v>
      </c>
      <c r="AD206" t="s">
        <v>131</v>
      </c>
    </row>
    <row r="207" spans="1:30" ht="12.75">
      <c r="A207" t="str">
        <f t="shared" si="28"/>
        <v>= 90 &lt; 110 HP</v>
      </c>
      <c r="C207">
        <f t="shared" si="30"/>
        <v>0</v>
      </c>
      <c r="D207">
        <f t="shared" si="30"/>
        <v>0</v>
      </c>
      <c r="E207">
        <f t="shared" si="30"/>
        <v>0</v>
      </c>
      <c r="F207">
        <f t="shared" si="30"/>
        <v>0</v>
      </c>
      <c r="G207">
        <f t="shared" si="30"/>
        <v>0</v>
      </c>
      <c r="H207">
        <f t="shared" si="30"/>
        <v>0</v>
      </c>
      <c r="I207">
        <f t="shared" si="30"/>
        <v>0</v>
      </c>
      <c r="J207">
        <f t="shared" si="30"/>
        <v>0</v>
      </c>
      <c r="K207">
        <f t="shared" si="30"/>
        <v>0</v>
      </c>
      <c r="L207" s="325">
        <f t="shared" si="30"/>
        <v>0</v>
      </c>
      <c r="M207" s="325">
        <f>+AA207*AO207</f>
        <v>0</v>
      </c>
      <c r="N207" s="325"/>
      <c r="P207" t="str">
        <f>+ANEXO!A203</f>
        <v>= 90 &lt; 110 HP</v>
      </c>
      <c r="R207">
        <f>+ANEXO!C203</f>
        <v>219700</v>
      </c>
      <c r="S207">
        <f>+ANEXO!D203</f>
        <v>197730</v>
      </c>
      <c r="T207">
        <f>+ANEXO!E203</f>
        <v>175760</v>
      </c>
      <c r="U207">
        <f>+ANEXO!F203</f>
        <v>153790</v>
      </c>
      <c r="V207">
        <f>+ANEXO!G203</f>
        <v>131820</v>
      </c>
      <c r="W207">
        <f>+ANEXO!H203</f>
        <v>109850</v>
      </c>
      <c r="X207">
        <f>+ANEXO!I203</f>
        <v>87880</v>
      </c>
      <c r="Y207">
        <f>+ANEXO!J203</f>
        <v>65910</v>
      </c>
      <c r="Z207">
        <f>+ANEXO!K203</f>
        <v>43940</v>
      </c>
      <c r="AA207">
        <f>+ANEXO!L203</f>
        <v>21970</v>
      </c>
      <c r="AD207" t="s">
        <v>137</v>
      </c>
    </row>
    <row r="208" spans="1:35" ht="12.75">
      <c r="A208" t="str">
        <f t="shared" si="28"/>
        <v>= &gt; 110 HP</v>
      </c>
      <c r="C208">
        <f t="shared" si="30"/>
        <v>0</v>
      </c>
      <c r="D208">
        <f t="shared" si="30"/>
        <v>0</v>
      </c>
      <c r="E208">
        <f t="shared" si="30"/>
        <v>0</v>
      </c>
      <c r="F208">
        <f t="shared" si="30"/>
        <v>0</v>
      </c>
      <c r="G208">
        <f t="shared" si="30"/>
        <v>145010</v>
      </c>
      <c r="H208">
        <f t="shared" si="30"/>
        <v>0</v>
      </c>
      <c r="I208">
        <f t="shared" si="30"/>
        <v>0</v>
      </c>
      <c r="J208">
        <f t="shared" si="30"/>
        <v>0</v>
      </c>
      <c r="K208">
        <f t="shared" si="30"/>
        <v>0</v>
      </c>
      <c r="L208" s="325">
        <f t="shared" si="30"/>
        <v>0</v>
      </c>
      <c r="M208" s="325">
        <f>+AA208*AO208</f>
        <v>0</v>
      </c>
      <c r="N208" s="325"/>
      <c r="P208" t="str">
        <f>+ANEXO!A204</f>
        <v>= &gt; 110 HP</v>
      </c>
      <c r="R208">
        <f>+ANEXO!C204</f>
        <v>241680</v>
      </c>
      <c r="S208">
        <f>+ANEXO!D204</f>
        <v>217510</v>
      </c>
      <c r="T208">
        <f>+ANEXO!E204</f>
        <v>193340</v>
      </c>
      <c r="U208">
        <f>+ANEXO!F204</f>
        <v>169180</v>
      </c>
      <c r="V208">
        <f>+ANEXO!G204</f>
        <v>145010</v>
      </c>
      <c r="W208">
        <f>+ANEXO!H204</f>
        <v>120840</v>
      </c>
      <c r="X208">
        <f>+ANEXO!I204</f>
        <v>96670</v>
      </c>
      <c r="Y208">
        <f>+ANEXO!J204</f>
        <v>72500</v>
      </c>
      <c r="Z208">
        <f>+ANEXO!K204</f>
        <v>48340</v>
      </c>
      <c r="AA208">
        <f>+ANEXO!L204</f>
        <v>24170</v>
      </c>
      <c r="AD208" t="s">
        <v>138</v>
      </c>
      <c r="AI208">
        <v>1</v>
      </c>
    </row>
    <row r="209" spans="1:30" ht="12.75">
      <c r="A209" t="str">
        <f t="shared" si="28"/>
        <v> </v>
      </c>
      <c r="P209" t="str">
        <f>+ANEXO!A205</f>
        <v> </v>
      </c>
      <c r="AD209" t="s">
        <v>122</v>
      </c>
    </row>
    <row r="210" spans="1:16" ht="12.75">
      <c r="A210">
        <f t="shared" si="28"/>
        <v>0</v>
      </c>
      <c r="P210">
        <f>+ANEXO!A206</f>
        <v>0</v>
      </c>
    </row>
    <row r="211" spans="1:16" ht="12.75">
      <c r="A211" t="e">
        <f t="shared" si="28"/>
        <v>#REF!</v>
      </c>
      <c r="P211" t="e">
        <f>+ANEXO!#REF!</f>
        <v>#REF!</v>
      </c>
    </row>
    <row r="212" spans="1:16" ht="12.75">
      <c r="A212" t="e">
        <f t="shared" si="28"/>
        <v>#REF!</v>
      </c>
      <c r="P212" t="e">
        <f>+ANEXO!#REF!</f>
        <v>#REF!</v>
      </c>
    </row>
    <row r="213" spans="1:27" ht="12.75">
      <c r="A213" t="e">
        <f t="shared" si="28"/>
        <v>#REF!</v>
      </c>
      <c r="P213" t="e">
        <f>+ANEXO!#REF!</f>
        <v>#REF!</v>
      </c>
      <c r="R213" t="e">
        <f>+ANEXO!#REF!</f>
        <v>#REF!</v>
      </c>
      <c r="S213" t="e">
        <f>+ANEXO!#REF!</f>
        <v>#REF!</v>
      </c>
      <c r="T213" t="e">
        <f>+ANEXO!#REF!</f>
        <v>#REF!</v>
      </c>
      <c r="U213" t="e">
        <f>+ANEXO!#REF!</f>
        <v>#REF!</v>
      </c>
      <c r="V213" t="e">
        <f>+ANEXO!#REF!</f>
        <v>#REF!</v>
      </c>
      <c r="W213" t="e">
        <f>+ANEXO!#REF!</f>
        <v>#REF!</v>
      </c>
      <c r="X213" t="e">
        <f>+ANEXO!#REF!</f>
        <v>#REF!</v>
      </c>
      <c r="Y213" t="e">
        <f>+ANEXO!#REF!</f>
        <v>#REF!</v>
      </c>
      <c r="Z213" t="e">
        <f>+ANEXO!#REF!</f>
        <v>#REF!</v>
      </c>
      <c r="AA213" t="e">
        <f>+ANEXO!#REF!</f>
        <v>#REF!</v>
      </c>
    </row>
    <row r="214" spans="1:16" ht="12.75">
      <c r="A214" t="e">
        <f t="shared" si="28"/>
        <v>#REF!</v>
      </c>
      <c r="P214" t="e">
        <f>+ANEXO!#REF!</f>
        <v>#REF!</v>
      </c>
    </row>
    <row r="215" spans="1:16" ht="12.75">
      <c r="A215" t="e">
        <f t="shared" si="28"/>
        <v>#REF!</v>
      </c>
      <c r="P215" t="e">
        <f>+ANEXO!#REF!</f>
        <v>#REF!</v>
      </c>
    </row>
    <row r="216" spans="1:30" ht="12.75">
      <c r="A216" t="str">
        <f t="shared" si="28"/>
        <v>= 30.7 &lt; 36.1 (PIES)</v>
      </c>
      <c r="P216" t="str">
        <f>+ANEXO!A207</f>
        <v>= 30.7 &lt; 36.1 (PIES)</v>
      </c>
      <c r="AD216" t="s">
        <v>140</v>
      </c>
    </row>
    <row r="217" spans="1:30" ht="12.75">
      <c r="A217" t="str">
        <f t="shared" si="28"/>
        <v>( 9.4 a 11.0 m.)</v>
      </c>
      <c r="P217" t="str">
        <f>+ANEXO!A208</f>
        <v>( 9.4 a 11.0 m.)</v>
      </c>
      <c r="AD217" t="s">
        <v>141</v>
      </c>
    </row>
    <row r="218" spans="1:16" ht="12.75">
      <c r="A218">
        <f t="shared" si="28"/>
        <v>0</v>
      </c>
      <c r="P218">
        <f>+ANEXO!A209</f>
        <v>0</v>
      </c>
    </row>
    <row r="219" spans="1:30" ht="12.75">
      <c r="A219" t="str">
        <f t="shared" si="28"/>
        <v>CUBIERTA INTERIOR</v>
      </c>
      <c r="P219" t="str">
        <f>+ANEXO!A210</f>
        <v>CUBIERTA INTERIOR</v>
      </c>
      <c r="AD219" t="s">
        <v>128</v>
      </c>
    </row>
    <row r="220" spans="1:41" ht="12.75">
      <c r="A220" t="str">
        <f t="shared" si="28"/>
        <v>&lt; 110 HP</v>
      </c>
      <c r="C220">
        <f aca="true" t="shared" si="31" ref="C220:L223">+R220*AE220</f>
        <v>0</v>
      </c>
      <c r="D220">
        <f t="shared" si="31"/>
        <v>0</v>
      </c>
      <c r="E220">
        <f t="shared" si="31"/>
        <v>0</v>
      </c>
      <c r="F220">
        <f t="shared" si="31"/>
        <v>0</v>
      </c>
      <c r="G220">
        <f t="shared" si="31"/>
        <v>0</v>
      </c>
      <c r="H220">
        <f t="shared" si="31"/>
        <v>0</v>
      </c>
      <c r="I220">
        <f t="shared" si="31"/>
        <v>0</v>
      </c>
      <c r="J220">
        <f t="shared" si="31"/>
        <v>0</v>
      </c>
      <c r="K220">
        <f t="shared" si="31"/>
        <v>0</v>
      </c>
      <c r="L220" s="325">
        <f t="shared" si="31"/>
        <v>0</v>
      </c>
      <c r="M220" s="325">
        <f>+AA220*AO220</f>
        <v>89920</v>
      </c>
      <c r="N220" s="325"/>
      <c r="P220" t="str">
        <f>+ANEXO!A211</f>
        <v>&lt; 110 HP</v>
      </c>
      <c r="R220">
        <f>+ANEXO!C211</f>
        <v>224760</v>
      </c>
      <c r="S220">
        <f>+ANEXO!D211</f>
        <v>202280</v>
      </c>
      <c r="T220">
        <f>+ANEXO!E211</f>
        <v>179810</v>
      </c>
      <c r="U220">
        <f>+ANEXO!F211</f>
        <v>157330</v>
      </c>
      <c r="V220">
        <f>+ANEXO!G211</f>
        <v>134860</v>
      </c>
      <c r="W220">
        <f>+ANEXO!H211</f>
        <v>112380</v>
      </c>
      <c r="X220">
        <f>+ANEXO!I211</f>
        <v>89900</v>
      </c>
      <c r="Y220">
        <f>+ANEXO!J211</f>
        <v>67430</v>
      </c>
      <c r="Z220">
        <f>+ANEXO!K211</f>
        <v>44950</v>
      </c>
      <c r="AA220">
        <f>+ANEXO!L211</f>
        <v>22480</v>
      </c>
      <c r="AD220" t="s">
        <v>142</v>
      </c>
      <c r="AO220">
        <v>4</v>
      </c>
    </row>
    <row r="221" spans="1:30" ht="12.75">
      <c r="A221" t="str">
        <f t="shared" si="28"/>
        <v>= 110 &lt; 150 HP</v>
      </c>
      <c r="C221">
        <f t="shared" si="31"/>
        <v>0</v>
      </c>
      <c r="D221">
        <f t="shared" si="31"/>
        <v>0</v>
      </c>
      <c r="E221">
        <f t="shared" si="31"/>
        <v>0</v>
      </c>
      <c r="F221">
        <f t="shared" si="31"/>
        <v>0</v>
      </c>
      <c r="G221">
        <f t="shared" si="31"/>
        <v>0</v>
      </c>
      <c r="H221">
        <f t="shared" si="31"/>
        <v>0</v>
      </c>
      <c r="I221">
        <f t="shared" si="31"/>
        <v>0</v>
      </c>
      <c r="J221">
        <f t="shared" si="31"/>
        <v>0</v>
      </c>
      <c r="K221">
        <f t="shared" si="31"/>
        <v>0</v>
      </c>
      <c r="L221" s="325">
        <f t="shared" si="31"/>
        <v>0</v>
      </c>
      <c r="M221" s="325">
        <f>+AA221*AO221</f>
        <v>0</v>
      </c>
      <c r="N221" s="325"/>
      <c r="P221" t="str">
        <f>+ANEXO!A212</f>
        <v>= 110 &lt; 150 HP</v>
      </c>
      <c r="R221">
        <f>+ANEXO!C212</f>
        <v>246710</v>
      </c>
      <c r="S221">
        <f>+ANEXO!D212</f>
        <v>222040</v>
      </c>
      <c r="T221">
        <f>+ANEXO!E212</f>
        <v>197370</v>
      </c>
      <c r="U221">
        <f>+ANEXO!F212</f>
        <v>172700</v>
      </c>
      <c r="V221">
        <f>+ANEXO!G212</f>
        <v>148030</v>
      </c>
      <c r="W221">
        <f>+ANEXO!H212</f>
        <v>123360</v>
      </c>
      <c r="X221">
        <f>+ANEXO!I212</f>
        <v>98680</v>
      </c>
      <c r="Y221">
        <f>+ANEXO!J212</f>
        <v>74010</v>
      </c>
      <c r="Z221">
        <f>+ANEXO!K212</f>
        <v>49340</v>
      </c>
      <c r="AA221">
        <f>+ANEXO!L212</f>
        <v>24670</v>
      </c>
      <c r="AD221" t="s">
        <v>143</v>
      </c>
    </row>
    <row r="222" spans="1:43" ht="12.75">
      <c r="A222" t="str">
        <f t="shared" si="28"/>
        <v>= 150 &lt; 200 HP</v>
      </c>
      <c r="C222">
        <f t="shared" si="31"/>
        <v>0</v>
      </c>
      <c r="D222">
        <f t="shared" si="31"/>
        <v>0</v>
      </c>
      <c r="E222">
        <f t="shared" si="31"/>
        <v>0</v>
      </c>
      <c r="F222">
        <f t="shared" si="31"/>
        <v>0</v>
      </c>
      <c r="G222">
        <f t="shared" si="31"/>
        <v>0</v>
      </c>
      <c r="H222">
        <f t="shared" si="31"/>
        <v>0</v>
      </c>
      <c r="I222">
        <f t="shared" si="31"/>
        <v>0</v>
      </c>
      <c r="J222">
        <f t="shared" si="31"/>
        <v>0</v>
      </c>
      <c r="K222">
        <f t="shared" si="31"/>
        <v>0</v>
      </c>
      <c r="L222" s="325">
        <f t="shared" si="31"/>
        <v>0</v>
      </c>
      <c r="M222" s="325">
        <f>+AA222*AO222</f>
        <v>0</v>
      </c>
      <c r="N222" s="325"/>
      <c r="P222" t="str">
        <f>+ANEXO!A213</f>
        <v>= 150 &lt; 200 HP</v>
      </c>
      <c r="R222">
        <f>+ANEXO!C213</f>
        <v>265270</v>
      </c>
      <c r="S222">
        <f>+ANEXO!D213</f>
        <v>238740</v>
      </c>
      <c r="T222">
        <f>+ANEXO!E213</f>
        <v>212220</v>
      </c>
      <c r="U222">
        <f>+ANEXO!F213</f>
        <v>185690</v>
      </c>
      <c r="V222">
        <f>+ANEXO!G213</f>
        <v>159160</v>
      </c>
      <c r="W222">
        <f>+ANEXO!H213</f>
        <v>132640</v>
      </c>
      <c r="X222">
        <f>+ANEXO!I213</f>
        <v>106110</v>
      </c>
      <c r="Y222">
        <f>+ANEXO!J213</f>
        <v>79580</v>
      </c>
      <c r="Z222">
        <f>+ANEXO!K213</f>
        <v>53050</v>
      </c>
      <c r="AA222">
        <f>+ANEXO!L213</f>
        <v>26530</v>
      </c>
      <c r="AD222" t="s">
        <v>144</v>
      </c>
      <c r="AQ222">
        <v>0</v>
      </c>
    </row>
    <row r="223" spans="1:30" ht="12.75">
      <c r="A223" t="str">
        <f t="shared" si="28"/>
        <v>= &gt; 200 HP</v>
      </c>
      <c r="C223">
        <f t="shared" si="31"/>
        <v>0</v>
      </c>
      <c r="D223">
        <f t="shared" si="31"/>
        <v>0</v>
      </c>
      <c r="E223">
        <f t="shared" si="31"/>
        <v>0</v>
      </c>
      <c r="F223">
        <f t="shared" si="31"/>
        <v>0</v>
      </c>
      <c r="G223">
        <f t="shared" si="31"/>
        <v>0</v>
      </c>
      <c r="H223">
        <f t="shared" si="31"/>
        <v>0</v>
      </c>
      <c r="I223">
        <f t="shared" si="31"/>
        <v>0</v>
      </c>
      <c r="J223">
        <f t="shared" si="31"/>
        <v>0</v>
      </c>
      <c r="K223">
        <f t="shared" si="31"/>
        <v>0</v>
      </c>
      <c r="L223" s="325">
        <f t="shared" si="31"/>
        <v>0</v>
      </c>
      <c r="M223" s="325">
        <f>+AA223*AO223</f>
        <v>0</v>
      </c>
      <c r="N223" s="325"/>
      <c r="P223" t="str">
        <f>+ANEXO!A214</f>
        <v>= &gt; 200 HP</v>
      </c>
      <c r="R223">
        <f>+ANEXO!C214</f>
        <v>308160</v>
      </c>
      <c r="S223">
        <f>+ANEXO!D214</f>
        <v>277340</v>
      </c>
      <c r="T223">
        <f>+ANEXO!E214</f>
        <v>246530</v>
      </c>
      <c r="U223">
        <f>+ANEXO!F214</f>
        <v>215710</v>
      </c>
      <c r="V223">
        <f>+ANEXO!G214</f>
        <v>184900</v>
      </c>
      <c r="W223">
        <f>+ANEXO!H214</f>
        <v>154080</v>
      </c>
      <c r="X223">
        <f>+ANEXO!I214</f>
        <v>123260</v>
      </c>
      <c r="Y223">
        <f>+ANEXO!J214</f>
        <v>92450</v>
      </c>
      <c r="Z223">
        <f>+ANEXO!K214</f>
        <v>61630</v>
      </c>
      <c r="AA223">
        <f>+ANEXO!L214</f>
        <v>30820</v>
      </c>
      <c r="AD223" t="s">
        <v>145</v>
      </c>
    </row>
    <row r="224" spans="1:30" ht="12.75">
      <c r="A224" t="str">
        <f t="shared" si="28"/>
        <v>CUBIERTA INTERIOR Y EXTERIOR</v>
      </c>
      <c r="P224" t="str">
        <f>+ANEXO!A215</f>
        <v>CUBIERTA INTERIOR Y EXTERIOR</v>
      </c>
      <c r="AD224" t="s">
        <v>139</v>
      </c>
    </row>
    <row r="225" spans="1:30" ht="12.75">
      <c r="A225" t="str">
        <f t="shared" si="28"/>
        <v>&lt; 110 HP</v>
      </c>
      <c r="C225">
        <f aca="true" t="shared" si="32" ref="C225:L228">+R225*AE225</f>
        <v>0</v>
      </c>
      <c r="D225">
        <f t="shared" si="32"/>
        <v>0</v>
      </c>
      <c r="E225">
        <f t="shared" si="32"/>
        <v>0</v>
      </c>
      <c r="F225">
        <f t="shared" si="32"/>
        <v>0</v>
      </c>
      <c r="G225">
        <f t="shared" si="32"/>
        <v>0</v>
      </c>
      <c r="H225">
        <f t="shared" si="32"/>
        <v>0</v>
      </c>
      <c r="I225">
        <f t="shared" si="32"/>
        <v>0</v>
      </c>
      <c r="J225">
        <f t="shared" si="32"/>
        <v>0</v>
      </c>
      <c r="K225">
        <f t="shared" si="32"/>
        <v>0</v>
      </c>
      <c r="L225" s="325">
        <f t="shared" si="32"/>
        <v>0</v>
      </c>
      <c r="M225" s="325">
        <f>+AA225*AO225</f>
        <v>0</v>
      </c>
      <c r="N225" s="325"/>
      <c r="P225" t="str">
        <f>+ANEXO!A216</f>
        <v>&lt; 110 HP</v>
      </c>
      <c r="R225">
        <f>+ANEXO!C216</f>
        <v>262110</v>
      </c>
      <c r="S225">
        <f>+ANEXO!D216</f>
        <v>235900</v>
      </c>
      <c r="T225">
        <f>+ANEXO!E216</f>
        <v>209690</v>
      </c>
      <c r="U225">
        <f>+ANEXO!F216</f>
        <v>183480</v>
      </c>
      <c r="V225">
        <f>+ANEXO!G216</f>
        <v>157270</v>
      </c>
      <c r="W225">
        <f>+ANEXO!H216</f>
        <v>131060</v>
      </c>
      <c r="X225">
        <f>+ANEXO!I216</f>
        <v>104840</v>
      </c>
      <c r="Y225">
        <f>+ANEXO!J216</f>
        <v>78630</v>
      </c>
      <c r="Z225">
        <f>+ANEXO!K216</f>
        <v>52420</v>
      </c>
      <c r="AA225">
        <f>+ANEXO!L216</f>
        <v>26210</v>
      </c>
      <c r="AD225" t="s">
        <v>142</v>
      </c>
    </row>
    <row r="226" spans="1:33" ht="12.75">
      <c r="A226" t="str">
        <f t="shared" si="28"/>
        <v>= 110 &lt; 150 HP</v>
      </c>
      <c r="C226">
        <f t="shared" si="32"/>
        <v>0</v>
      </c>
      <c r="D226">
        <f t="shared" si="32"/>
        <v>255660</v>
      </c>
      <c r="E226">
        <f t="shared" si="32"/>
        <v>227260</v>
      </c>
      <c r="F226">
        <f t="shared" si="32"/>
        <v>0</v>
      </c>
      <c r="G226">
        <f t="shared" si="32"/>
        <v>0</v>
      </c>
      <c r="H226">
        <f t="shared" si="32"/>
        <v>0</v>
      </c>
      <c r="I226">
        <f t="shared" si="32"/>
        <v>0</v>
      </c>
      <c r="J226">
        <f t="shared" si="32"/>
        <v>0</v>
      </c>
      <c r="K226">
        <f t="shared" si="32"/>
        <v>0</v>
      </c>
      <c r="L226" s="325">
        <f t="shared" si="32"/>
        <v>0</v>
      </c>
      <c r="M226" s="325">
        <f>+AA226*AO226</f>
        <v>0</v>
      </c>
      <c r="N226" s="325"/>
      <c r="P226" t="str">
        <f>+ANEXO!A217</f>
        <v>= 110 &lt; 150 HP</v>
      </c>
      <c r="R226">
        <f>+ANEXO!C217</f>
        <v>284070</v>
      </c>
      <c r="S226">
        <f>+ANEXO!D217</f>
        <v>255660</v>
      </c>
      <c r="T226">
        <f>+ANEXO!E217</f>
        <v>227260</v>
      </c>
      <c r="U226">
        <f>+ANEXO!F217</f>
        <v>198850</v>
      </c>
      <c r="V226">
        <f>+ANEXO!G217</f>
        <v>170440</v>
      </c>
      <c r="W226">
        <f>+ANEXO!H217</f>
        <v>142040</v>
      </c>
      <c r="X226">
        <f>+ANEXO!I217</f>
        <v>113630</v>
      </c>
      <c r="Y226">
        <f>+ANEXO!J217</f>
        <v>85220</v>
      </c>
      <c r="Z226">
        <f>+ANEXO!K217</f>
        <v>56810</v>
      </c>
      <c r="AA226">
        <f>+ANEXO!L217</f>
        <v>28410</v>
      </c>
      <c r="AD226" t="s">
        <v>143</v>
      </c>
      <c r="AF226">
        <v>1</v>
      </c>
      <c r="AG226">
        <v>1</v>
      </c>
    </row>
    <row r="227" spans="1:30" ht="12.75">
      <c r="A227" t="str">
        <f t="shared" si="28"/>
        <v>= 150 &lt; 200 HP</v>
      </c>
      <c r="C227">
        <f t="shared" si="32"/>
        <v>0</v>
      </c>
      <c r="D227">
        <f t="shared" si="32"/>
        <v>0</v>
      </c>
      <c r="E227">
        <f t="shared" si="32"/>
        <v>0</v>
      </c>
      <c r="F227">
        <f t="shared" si="32"/>
        <v>0</v>
      </c>
      <c r="G227">
        <f t="shared" si="32"/>
        <v>0</v>
      </c>
      <c r="H227">
        <f t="shared" si="32"/>
        <v>0</v>
      </c>
      <c r="I227">
        <f t="shared" si="32"/>
        <v>0</v>
      </c>
      <c r="J227">
        <f t="shared" si="32"/>
        <v>0</v>
      </c>
      <c r="K227">
        <f t="shared" si="32"/>
        <v>0</v>
      </c>
      <c r="L227" s="325">
        <f t="shared" si="32"/>
        <v>0</v>
      </c>
      <c r="M227" s="325">
        <f>+AA227*AO227</f>
        <v>0</v>
      </c>
      <c r="N227" s="325"/>
      <c r="P227" t="str">
        <f>+ANEXO!A218</f>
        <v>= 150 &lt; 200 HP</v>
      </c>
      <c r="R227">
        <f>+ANEXO!C218</f>
        <v>302650</v>
      </c>
      <c r="S227">
        <f>+ANEXO!D218</f>
        <v>272390</v>
      </c>
      <c r="T227">
        <f>+ANEXO!E218</f>
        <v>242120</v>
      </c>
      <c r="U227">
        <f>+ANEXO!F218</f>
        <v>211860</v>
      </c>
      <c r="V227">
        <f>+ANEXO!G218</f>
        <v>181590</v>
      </c>
      <c r="W227">
        <f>+ANEXO!H218</f>
        <v>151330</v>
      </c>
      <c r="X227">
        <f>+ANEXO!I218</f>
        <v>121060</v>
      </c>
      <c r="Y227">
        <f>+ANEXO!J218</f>
        <v>90800</v>
      </c>
      <c r="Z227">
        <f>+ANEXO!K218</f>
        <v>60530</v>
      </c>
      <c r="AA227">
        <f>+ANEXO!L218</f>
        <v>30270</v>
      </c>
      <c r="AD227" t="s">
        <v>144</v>
      </c>
    </row>
    <row r="228" spans="1:38" ht="12.75">
      <c r="A228" t="str">
        <f t="shared" si="28"/>
        <v>= &gt; 200 HP</v>
      </c>
      <c r="C228">
        <f t="shared" si="32"/>
        <v>0</v>
      </c>
      <c r="D228">
        <f t="shared" si="32"/>
        <v>0</v>
      </c>
      <c r="E228">
        <f t="shared" si="32"/>
        <v>0</v>
      </c>
      <c r="F228">
        <f t="shared" si="32"/>
        <v>0</v>
      </c>
      <c r="G228">
        <f t="shared" si="32"/>
        <v>0</v>
      </c>
      <c r="H228">
        <f t="shared" si="32"/>
        <v>0</v>
      </c>
      <c r="I228">
        <f t="shared" si="32"/>
        <v>138140</v>
      </c>
      <c r="J228">
        <f t="shared" si="32"/>
        <v>103600</v>
      </c>
      <c r="K228">
        <f t="shared" si="32"/>
        <v>0</v>
      </c>
      <c r="L228" s="325">
        <f t="shared" si="32"/>
        <v>0</v>
      </c>
      <c r="M228" s="325">
        <f>+AA228*AO228</f>
        <v>0</v>
      </c>
      <c r="N228" s="325"/>
      <c r="P228" t="str">
        <f>+ANEXO!A219</f>
        <v>= &gt; 200 HP</v>
      </c>
      <c r="R228">
        <f>+ANEXO!C219</f>
        <v>345340</v>
      </c>
      <c r="S228">
        <f>+ANEXO!D219</f>
        <v>310810</v>
      </c>
      <c r="T228">
        <f>+ANEXO!E219</f>
        <v>276270</v>
      </c>
      <c r="U228">
        <f>+ANEXO!F219</f>
        <v>241740</v>
      </c>
      <c r="V228">
        <f>+ANEXO!G219</f>
        <v>207200</v>
      </c>
      <c r="W228">
        <f>+ANEXO!H219</f>
        <v>172670</v>
      </c>
      <c r="X228">
        <f>+ANEXO!I219</f>
        <v>138140</v>
      </c>
      <c r="Y228">
        <f>+ANEXO!J219</f>
        <v>103600</v>
      </c>
      <c r="Z228">
        <f>+ANEXO!K219</f>
        <v>69070</v>
      </c>
      <c r="AA228">
        <f>+ANEXO!L219</f>
        <v>34530</v>
      </c>
      <c r="AD228" t="s">
        <v>145</v>
      </c>
      <c r="AK228">
        <v>1</v>
      </c>
      <c r="AL228">
        <v>1</v>
      </c>
    </row>
    <row r="229" spans="1:16" ht="12.75">
      <c r="A229">
        <f t="shared" si="28"/>
        <v>0</v>
      </c>
      <c r="P229">
        <f>+ANEXO!A220</f>
        <v>0</v>
      </c>
    </row>
    <row r="230" spans="1:16" ht="12.75">
      <c r="A230">
        <f t="shared" si="28"/>
        <v>0</v>
      </c>
      <c r="P230">
        <f>+ANEXO!A221</f>
        <v>0</v>
      </c>
    </row>
    <row r="231" spans="1:30" ht="12.75">
      <c r="A231" t="str">
        <f t="shared" si="28"/>
        <v>= 36.1 &lt; 43.1 (PIES)</v>
      </c>
      <c r="P231" t="str">
        <f>+ANEXO!A222</f>
        <v>= 36.1 &lt; 43.1 (PIES)</v>
      </c>
      <c r="AD231" t="s">
        <v>146</v>
      </c>
    </row>
    <row r="232" spans="1:30" ht="12.75">
      <c r="A232" t="str">
        <f t="shared" si="28"/>
        <v>( 11.0 a 13.1 m.)</v>
      </c>
      <c r="P232" t="str">
        <f>+ANEXO!A223</f>
        <v>( 11.0 a 13.1 m.)</v>
      </c>
      <c r="AD232" t="s">
        <v>147</v>
      </c>
    </row>
    <row r="233" spans="1:16" ht="12.75">
      <c r="A233">
        <f t="shared" si="28"/>
        <v>0</v>
      </c>
      <c r="P233">
        <f>+ANEXO!A224</f>
        <v>0</v>
      </c>
    </row>
    <row r="234" spans="1:30" ht="12.75">
      <c r="A234" t="str">
        <f t="shared" si="28"/>
        <v>CUBIERTA INTERIOR Y EXTERIOR</v>
      </c>
      <c r="P234" t="str">
        <f>+ANEXO!A225</f>
        <v>CUBIERTA INTERIOR Y EXTERIOR</v>
      </c>
      <c r="AD234" t="s">
        <v>139</v>
      </c>
    </row>
    <row r="235" spans="1:41" ht="12.75">
      <c r="A235" t="str">
        <f t="shared" si="28"/>
        <v>&lt; 110 HP</v>
      </c>
      <c r="C235">
        <f aca="true" t="shared" si="33" ref="C235:L238">+R235*AE235</f>
        <v>0</v>
      </c>
      <c r="D235">
        <f t="shared" si="33"/>
        <v>0</v>
      </c>
      <c r="E235">
        <f t="shared" si="33"/>
        <v>0</v>
      </c>
      <c r="F235">
        <f t="shared" si="33"/>
        <v>0</v>
      </c>
      <c r="G235">
        <f t="shared" si="33"/>
        <v>0</v>
      </c>
      <c r="H235">
        <f t="shared" si="33"/>
        <v>0</v>
      </c>
      <c r="I235">
        <f t="shared" si="33"/>
        <v>0</v>
      </c>
      <c r="J235">
        <f t="shared" si="33"/>
        <v>0</v>
      </c>
      <c r="K235">
        <f t="shared" si="33"/>
        <v>0</v>
      </c>
      <c r="L235" s="325">
        <f t="shared" si="33"/>
        <v>0</v>
      </c>
      <c r="M235" s="325">
        <f>+AA235*AO235</f>
        <v>706330</v>
      </c>
      <c r="N235" s="325"/>
      <c r="P235" t="str">
        <f>+ANEXO!A226</f>
        <v>&lt; 110 HP</v>
      </c>
      <c r="R235">
        <f>+ANEXO!C226</f>
        <v>307080</v>
      </c>
      <c r="S235">
        <f>+ANEXO!D226</f>
        <v>276370</v>
      </c>
      <c r="T235">
        <f>+ANEXO!E226</f>
        <v>245660</v>
      </c>
      <c r="U235">
        <f>+ANEXO!F226</f>
        <v>214960</v>
      </c>
      <c r="V235">
        <f>+ANEXO!G226</f>
        <v>184250</v>
      </c>
      <c r="W235">
        <f>+ANEXO!H226</f>
        <v>153540</v>
      </c>
      <c r="X235">
        <f>+ANEXO!I226</f>
        <v>122830</v>
      </c>
      <c r="Y235">
        <f>+ANEXO!J226</f>
        <v>92120</v>
      </c>
      <c r="Z235">
        <f>+ANEXO!K226</f>
        <v>61420</v>
      </c>
      <c r="AA235">
        <f>+ANEXO!L226</f>
        <v>30710</v>
      </c>
      <c r="AD235" t="s">
        <v>142</v>
      </c>
      <c r="AO235">
        <v>23</v>
      </c>
    </row>
    <row r="236" spans="1:30" ht="12.75">
      <c r="A236" t="str">
        <f t="shared" si="28"/>
        <v>= 110 &lt; 150 HP</v>
      </c>
      <c r="C236">
        <f t="shared" si="33"/>
        <v>0</v>
      </c>
      <c r="D236">
        <f t="shared" si="33"/>
        <v>0</v>
      </c>
      <c r="E236">
        <f t="shared" si="33"/>
        <v>0</v>
      </c>
      <c r="F236">
        <f t="shared" si="33"/>
        <v>0</v>
      </c>
      <c r="G236">
        <f t="shared" si="33"/>
        <v>0</v>
      </c>
      <c r="H236">
        <f t="shared" si="33"/>
        <v>0</v>
      </c>
      <c r="I236">
        <f t="shared" si="33"/>
        <v>0</v>
      </c>
      <c r="J236">
        <f t="shared" si="33"/>
        <v>0</v>
      </c>
      <c r="K236">
        <f t="shared" si="33"/>
        <v>0</v>
      </c>
      <c r="L236" s="325">
        <f t="shared" si="33"/>
        <v>0</v>
      </c>
      <c r="M236" s="325">
        <f>+AA236*AO236</f>
        <v>0</v>
      </c>
      <c r="N236" s="325"/>
      <c r="P236" t="str">
        <f>+ANEXO!A227</f>
        <v>= 110 &lt; 150 HP</v>
      </c>
      <c r="R236">
        <f>+ANEXO!C227</f>
        <v>329020</v>
      </c>
      <c r="S236">
        <f>+ANEXO!D227</f>
        <v>296120</v>
      </c>
      <c r="T236">
        <f>+ANEXO!E227</f>
        <v>263220</v>
      </c>
      <c r="U236">
        <f>+ANEXO!F227</f>
        <v>230310</v>
      </c>
      <c r="V236">
        <f>+ANEXO!G227</f>
        <v>197410</v>
      </c>
      <c r="W236">
        <f>+ANEXO!H227</f>
        <v>164510</v>
      </c>
      <c r="X236">
        <f>+ANEXO!I227</f>
        <v>131610</v>
      </c>
      <c r="Y236">
        <f>+ANEXO!J227</f>
        <v>98710</v>
      </c>
      <c r="Z236">
        <f>+ANEXO!K227</f>
        <v>65800</v>
      </c>
      <c r="AA236">
        <f>+ANEXO!L227</f>
        <v>32900</v>
      </c>
      <c r="AD236" t="s">
        <v>143</v>
      </c>
    </row>
    <row r="237" spans="1:43" ht="12.75">
      <c r="A237" t="str">
        <f t="shared" si="28"/>
        <v>= 150 &lt; 200 HP</v>
      </c>
      <c r="C237">
        <f t="shared" si="33"/>
        <v>0</v>
      </c>
      <c r="D237">
        <f t="shared" si="33"/>
        <v>0</v>
      </c>
      <c r="E237">
        <f t="shared" si="33"/>
        <v>0</v>
      </c>
      <c r="F237">
        <f t="shared" si="33"/>
        <v>0</v>
      </c>
      <c r="G237">
        <f t="shared" si="33"/>
        <v>0</v>
      </c>
      <c r="H237">
        <f t="shared" si="33"/>
        <v>0</v>
      </c>
      <c r="I237">
        <f t="shared" si="33"/>
        <v>0</v>
      </c>
      <c r="J237">
        <f t="shared" si="33"/>
        <v>0</v>
      </c>
      <c r="K237">
        <f t="shared" si="33"/>
        <v>0</v>
      </c>
      <c r="L237" s="325">
        <f t="shared" si="33"/>
        <v>0</v>
      </c>
      <c r="M237" s="325">
        <f>+AA237*AO237</f>
        <v>0</v>
      </c>
      <c r="N237" s="325"/>
      <c r="P237" t="str">
        <f>+ANEXO!A228</f>
        <v>= 150 &lt; 200 HP</v>
      </c>
      <c r="R237">
        <f>+ANEXO!C228</f>
        <v>347400</v>
      </c>
      <c r="S237">
        <f>+ANEXO!D228</f>
        <v>312660</v>
      </c>
      <c r="T237">
        <f>+ANEXO!E228</f>
        <v>277920</v>
      </c>
      <c r="U237">
        <f>+ANEXO!F228</f>
        <v>243180</v>
      </c>
      <c r="V237">
        <f>+ANEXO!G228</f>
        <v>208440</v>
      </c>
      <c r="W237">
        <f>+ANEXO!H228</f>
        <v>173700</v>
      </c>
      <c r="X237">
        <f>+ANEXO!I228</f>
        <v>138960</v>
      </c>
      <c r="Y237">
        <f>+ANEXO!J228</f>
        <v>104220</v>
      </c>
      <c r="Z237">
        <f>+ANEXO!K228</f>
        <v>69480</v>
      </c>
      <c r="AA237">
        <f>+ANEXO!L228</f>
        <v>34740</v>
      </c>
      <c r="AD237" t="s">
        <v>144</v>
      </c>
      <c r="AQ237">
        <v>0</v>
      </c>
    </row>
    <row r="238" spans="1:37" ht="12.75">
      <c r="A238" t="str">
        <f t="shared" si="28"/>
        <v>= &gt; 200 HP</v>
      </c>
      <c r="C238">
        <f t="shared" si="33"/>
        <v>0</v>
      </c>
      <c r="D238">
        <f t="shared" si="33"/>
        <v>0</v>
      </c>
      <c r="E238">
        <f t="shared" si="33"/>
        <v>0</v>
      </c>
      <c r="F238">
        <f t="shared" si="33"/>
        <v>0</v>
      </c>
      <c r="G238">
        <f t="shared" si="33"/>
        <v>234150</v>
      </c>
      <c r="H238">
        <f t="shared" si="33"/>
        <v>195130</v>
      </c>
      <c r="I238">
        <f t="shared" si="33"/>
        <v>312200</v>
      </c>
      <c r="J238">
        <f t="shared" si="33"/>
        <v>0</v>
      </c>
      <c r="K238">
        <f t="shared" si="33"/>
        <v>0</v>
      </c>
      <c r="L238" s="325">
        <f t="shared" si="33"/>
        <v>0</v>
      </c>
      <c r="M238" s="325">
        <f>+AA238*AO238</f>
        <v>0</v>
      </c>
      <c r="N238" s="325"/>
      <c r="P238" t="str">
        <f>+ANEXO!A229</f>
        <v>= &gt; 200 HP</v>
      </c>
      <c r="R238">
        <f>+ANEXO!C229</f>
        <v>390250</v>
      </c>
      <c r="S238">
        <f>+ANEXO!D229</f>
        <v>351230</v>
      </c>
      <c r="T238">
        <f>+ANEXO!E229</f>
        <v>312200</v>
      </c>
      <c r="U238">
        <f>+ANEXO!F229</f>
        <v>273180</v>
      </c>
      <c r="V238">
        <f>+ANEXO!G229</f>
        <v>234150</v>
      </c>
      <c r="W238">
        <f>+ANEXO!H229</f>
        <v>195130</v>
      </c>
      <c r="X238">
        <f>+ANEXO!I229</f>
        <v>156100</v>
      </c>
      <c r="Y238">
        <f>+ANEXO!J229</f>
        <v>117080</v>
      </c>
      <c r="Z238">
        <f>+ANEXO!K229</f>
        <v>78050</v>
      </c>
      <c r="AA238">
        <f>+ANEXO!L229</f>
        <v>39030</v>
      </c>
      <c r="AD238" t="s">
        <v>145</v>
      </c>
      <c r="AI238">
        <v>1</v>
      </c>
      <c r="AJ238">
        <v>1</v>
      </c>
      <c r="AK238">
        <v>2</v>
      </c>
    </row>
    <row r="239" spans="1:16" ht="12.75">
      <c r="A239">
        <f t="shared" si="28"/>
        <v>0</v>
      </c>
      <c r="P239">
        <f>+ANEXO!A230</f>
        <v>0</v>
      </c>
    </row>
    <row r="240" spans="1:16" ht="12.75">
      <c r="A240">
        <f t="shared" si="28"/>
        <v>0</v>
      </c>
      <c r="P240">
        <f>+ANEXO!A231</f>
        <v>0</v>
      </c>
    </row>
    <row r="241" spans="1:30" ht="12.75">
      <c r="A241" t="str">
        <f t="shared" si="28"/>
        <v>= 43.1 &lt; 47.4 (PIES)</v>
      </c>
      <c r="P241" t="str">
        <f>+ANEXO!A238</f>
        <v>= 43.1 &lt; 47.4 (PIES)</v>
      </c>
      <c r="AD241" t="s">
        <v>148</v>
      </c>
    </row>
    <row r="242" spans="1:30" ht="12.75">
      <c r="A242" t="str">
        <f t="shared" si="28"/>
        <v>( 13.1 a 14.4 m.)</v>
      </c>
      <c r="P242" t="str">
        <f>+ANEXO!A239</f>
        <v>( 13.1 a 14.4 m.)</v>
      </c>
      <c r="AD242" t="s">
        <v>149</v>
      </c>
    </row>
    <row r="243" spans="1:16" ht="12.75">
      <c r="A243">
        <f t="shared" si="28"/>
        <v>0</v>
      </c>
      <c r="P243">
        <f>+ANEXO!A240</f>
        <v>0</v>
      </c>
    </row>
    <row r="244" spans="1:30" ht="12.75">
      <c r="A244" t="str">
        <f t="shared" si="28"/>
        <v>CUBIERTA INTERIOR Y EXTERIOR</v>
      </c>
      <c r="P244" t="str">
        <f>+ANEXO!A241</f>
        <v>CUBIERTA INTERIOR Y EXTERIOR</v>
      </c>
      <c r="AD244" t="s">
        <v>139</v>
      </c>
    </row>
    <row r="245" spans="1:41" ht="12.75">
      <c r="A245" t="str">
        <f t="shared" si="28"/>
        <v>&lt; 200 HP</v>
      </c>
      <c r="C245">
        <f aca="true" t="shared" si="34" ref="C245:L248">+R245*AE245</f>
        <v>0</v>
      </c>
      <c r="D245">
        <f t="shared" si="34"/>
        <v>0</v>
      </c>
      <c r="E245">
        <f t="shared" si="34"/>
        <v>1147100</v>
      </c>
      <c r="F245">
        <f t="shared" si="34"/>
        <v>0</v>
      </c>
      <c r="G245">
        <f t="shared" si="34"/>
        <v>0</v>
      </c>
      <c r="H245">
        <f t="shared" si="34"/>
        <v>0</v>
      </c>
      <c r="I245">
        <f t="shared" si="34"/>
        <v>0</v>
      </c>
      <c r="J245">
        <f t="shared" si="34"/>
        <v>215080</v>
      </c>
      <c r="K245">
        <f t="shared" si="34"/>
        <v>0</v>
      </c>
      <c r="L245" s="325">
        <f t="shared" si="34"/>
        <v>0</v>
      </c>
      <c r="M245" s="325">
        <f>+AA245*AO245</f>
        <v>501830</v>
      </c>
      <c r="N245" s="325"/>
      <c r="P245" t="str">
        <f>+ANEXO!A242</f>
        <v>&lt; 200 HP</v>
      </c>
      <c r="R245">
        <f>+ANEXO!C242</f>
        <v>716940</v>
      </c>
      <c r="S245">
        <f>+ANEXO!D242</f>
        <v>645250</v>
      </c>
      <c r="T245">
        <f>+ANEXO!E242</f>
        <v>573550</v>
      </c>
      <c r="U245">
        <f>+ANEXO!F242</f>
        <v>501860</v>
      </c>
      <c r="V245">
        <f>+ANEXO!G242</f>
        <v>430160</v>
      </c>
      <c r="W245">
        <f>+ANEXO!H242</f>
        <v>358470</v>
      </c>
      <c r="X245">
        <f>+ANEXO!I242</f>
        <v>286780</v>
      </c>
      <c r="Y245">
        <f>+ANEXO!J242</f>
        <v>215080</v>
      </c>
      <c r="Z245">
        <f>+ANEXO!K242</f>
        <v>143390</v>
      </c>
      <c r="AA245">
        <f>+ANEXO!L242</f>
        <v>71690</v>
      </c>
      <c r="AD245" t="s">
        <v>150</v>
      </c>
      <c r="AG245">
        <v>2</v>
      </c>
      <c r="AL245">
        <v>1</v>
      </c>
      <c r="AO245">
        <v>7</v>
      </c>
    </row>
    <row r="246" spans="1:30" ht="12.75">
      <c r="A246" t="str">
        <f t="shared" si="28"/>
        <v>= 200 &lt; 300 HP</v>
      </c>
      <c r="C246">
        <f t="shared" si="34"/>
        <v>0</v>
      </c>
      <c r="D246">
        <f t="shared" si="34"/>
        <v>0</v>
      </c>
      <c r="E246">
        <f t="shared" si="34"/>
        <v>0</v>
      </c>
      <c r="F246">
        <f t="shared" si="34"/>
        <v>0</v>
      </c>
      <c r="G246">
        <f t="shared" si="34"/>
        <v>0</v>
      </c>
      <c r="H246">
        <f t="shared" si="34"/>
        <v>0</v>
      </c>
      <c r="I246">
        <f t="shared" si="34"/>
        <v>0</v>
      </c>
      <c r="J246">
        <f t="shared" si="34"/>
        <v>0</v>
      </c>
      <c r="K246">
        <f t="shared" si="34"/>
        <v>0</v>
      </c>
      <c r="L246" s="325">
        <f t="shared" si="34"/>
        <v>0</v>
      </c>
      <c r="M246" s="325">
        <f>+AA246*AO246</f>
        <v>0</v>
      </c>
      <c r="N246" s="325"/>
      <c r="P246" t="str">
        <f>+ANEXO!A243</f>
        <v>= 200 &lt; 300 HP</v>
      </c>
      <c r="R246">
        <f>+ANEXO!C243</f>
        <v>759580</v>
      </c>
      <c r="S246">
        <f>+ANEXO!D243</f>
        <v>683620</v>
      </c>
      <c r="T246">
        <f>+ANEXO!E243</f>
        <v>607660</v>
      </c>
      <c r="U246">
        <f>+ANEXO!F243</f>
        <v>531710</v>
      </c>
      <c r="V246">
        <f>+ANEXO!G243</f>
        <v>455750</v>
      </c>
      <c r="W246">
        <f>+ANEXO!H243</f>
        <v>379790</v>
      </c>
      <c r="X246">
        <f>+ANEXO!I243</f>
        <v>303830</v>
      </c>
      <c r="Y246">
        <f>+ANEXO!J243</f>
        <v>227870</v>
      </c>
      <c r="Z246">
        <f>+ANEXO!K243</f>
        <v>151920</v>
      </c>
      <c r="AA246">
        <f>+ANEXO!L243</f>
        <v>75960</v>
      </c>
      <c r="AD246" t="s">
        <v>151</v>
      </c>
    </row>
    <row r="247" spans="1:30" ht="12.75">
      <c r="A247" t="str">
        <f t="shared" si="28"/>
        <v>= 300 &lt; 450 HP</v>
      </c>
      <c r="C247">
        <f t="shared" si="34"/>
        <v>0</v>
      </c>
      <c r="D247">
        <f t="shared" si="34"/>
        <v>0</v>
      </c>
      <c r="E247">
        <f t="shared" si="34"/>
        <v>0</v>
      </c>
      <c r="F247">
        <f t="shared" si="34"/>
        <v>0</v>
      </c>
      <c r="G247">
        <f t="shared" si="34"/>
        <v>0</v>
      </c>
      <c r="H247">
        <f t="shared" si="34"/>
        <v>0</v>
      </c>
      <c r="I247">
        <f t="shared" si="34"/>
        <v>0</v>
      </c>
      <c r="J247">
        <f t="shared" si="34"/>
        <v>0</v>
      </c>
      <c r="K247">
        <f t="shared" si="34"/>
        <v>0</v>
      </c>
      <c r="L247" s="325">
        <f t="shared" si="34"/>
        <v>0</v>
      </c>
      <c r="M247" s="325">
        <f>+AA247*AO247</f>
        <v>0</v>
      </c>
      <c r="N247" s="325"/>
      <c r="P247" t="str">
        <f>+ANEXO!A244</f>
        <v>= 300 &lt; 450 HP</v>
      </c>
      <c r="R247">
        <f>+ANEXO!C244</f>
        <v>848650</v>
      </c>
      <c r="S247">
        <f>+ANEXO!D244</f>
        <v>763790</v>
      </c>
      <c r="T247">
        <f>+ANEXO!E244</f>
        <v>678920</v>
      </c>
      <c r="U247">
        <f>+ANEXO!F244</f>
        <v>594060</v>
      </c>
      <c r="V247">
        <f>+ANEXO!G244</f>
        <v>509190</v>
      </c>
      <c r="W247">
        <f>+ANEXO!H244</f>
        <v>424330</v>
      </c>
      <c r="X247">
        <f>+ANEXO!I244</f>
        <v>339460</v>
      </c>
      <c r="Y247">
        <f>+ANEXO!J244</f>
        <v>254600</v>
      </c>
      <c r="Z247">
        <f>+ANEXO!K244</f>
        <v>169730</v>
      </c>
      <c r="AA247">
        <f>+ANEXO!L244</f>
        <v>84870</v>
      </c>
      <c r="AD247" t="s">
        <v>152</v>
      </c>
    </row>
    <row r="248" spans="1:43" ht="12.75">
      <c r="A248" t="str">
        <f t="shared" si="28"/>
        <v>= &gt; 450 HP</v>
      </c>
      <c r="C248">
        <f t="shared" si="34"/>
        <v>0</v>
      </c>
      <c r="D248">
        <f t="shared" si="34"/>
        <v>0</v>
      </c>
      <c r="E248">
        <f t="shared" si="34"/>
        <v>0</v>
      </c>
      <c r="F248">
        <f t="shared" si="34"/>
        <v>0</v>
      </c>
      <c r="G248">
        <f t="shared" si="34"/>
        <v>564650</v>
      </c>
      <c r="H248">
        <f t="shared" si="34"/>
        <v>470550</v>
      </c>
      <c r="I248">
        <f t="shared" si="34"/>
        <v>0</v>
      </c>
      <c r="J248">
        <f t="shared" si="34"/>
        <v>0</v>
      </c>
      <c r="K248">
        <f t="shared" si="34"/>
        <v>0</v>
      </c>
      <c r="L248" s="325">
        <f t="shared" si="34"/>
        <v>0</v>
      </c>
      <c r="M248" s="325">
        <f>+AA248*AO248</f>
        <v>0</v>
      </c>
      <c r="N248" s="325"/>
      <c r="P248" t="str">
        <f>+ANEXO!A245</f>
        <v>= &gt; 450 HP</v>
      </c>
      <c r="R248">
        <f>+ANEXO!C245</f>
        <v>941090</v>
      </c>
      <c r="S248">
        <f>+ANEXO!D245</f>
        <v>846980</v>
      </c>
      <c r="T248">
        <f>+ANEXO!E245</f>
        <v>752870</v>
      </c>
      <c r="U248">
        <f>+ANEXO!F245</f>
        <v>658760</v>
      </c>
      <c r="V248">
        <f>+ANEXO!G245</f>
        <v>564650</v>
      </c>
      <c r="W248">
        <f>+ANEXO!H245</f>
        <v>470550</v>
      </c>
      <c r="X248">
        <f>+ANEXO!I245</f>
        <v>376440</v>
      </c>
      <c r="Y248">
        <f>+ANEXO!J245</f>
        <v>282330</v>
      </c>
      <c r="Z248">
        <f>+ANEXO!K245</f>
        <v>188220</v>
      </c>
      <c r="AA248">
        <f>+ANEXO!L245</f>
        <v>94110</v>
      </c>
      <c r="AD248" t="s">
        <v>153</v>
      </c>
      <c r="AI248">
        <v>1</v>
      </c>
      <c r="AJ248">
        <v>1</v>
      </c>
      <c r="AQ248">
        <v>2</v>
      </c>
    </row>
    <row r="249" spans="1:16" ht="12.75">
      <c r="A249">
        <f t="shared" si="28"/>
        <v>0</v>
      </c>
      <c r="P249">
        <f>+ANEXO!A246</f>
        <v>0</v>
      </c>
    </row>
    <row r="250" spans="1:16" ht="12.75">
      <c r="A250">
        <f t="shared" si="28"/>
        <v>0</v>
      </c>
      <c r="P250">
        <f>+ANEXO!A247</f>
        <v>0</v>
      </c>
    </row>
    <row r="251" spans="1:30" ht="12.75">
      <c r="A251">
        <f t="shared" si="28"/>
        <v>0</v>
      </c>
      <c r="P251">
        <f>+ANEXO!A248</f>
        <v>0</v>
      </c>
      <c r="AD251" t="s">
        <v>154</v>
      </c>
    </row>
    <row r="252" spans="1:30" ht="12.75">
      <c r="A252" t="str">
        <f t="shared" si="28"/>
        <v>= &gt; 47.4 (PIES)</v>
      </c>
      <c r="P252" t="str">
        <f>+ANEXO!A249</f>
        <v>= &gt; 47.4 (PIES)</v>
      </c>
      <c r="AD252" t="s">
        <v>155</v>
      </c>
    </row>
    <row r="253" spans="1:16" ht="12.75">
      <c r="A253" t="str">
        <f t="shared" si="28"/>
        <v>( = &gt; 14.4 m.)</v>
      </c>
      <c r="P253" t="str">
        <f>+ANEXO!A250</f>
        <v>( = &gt; 14.4 m.)</v>
      </c>
    </row>
    <row r="254" spans="1:30" ht="12.75">
      <c r="A254">
        <f t="shared" si="28"/>
        <v>0</v>
      </c>
      <c r="P254">
        <f>+ANEXO!A251</f>
        <v>0</v>
      </c>
      <c r="AD254" t="s">
        <v>139</v>
      </c>
    </row>
    <row r="255" spans="1:41" ht="12.75">
      <c r="A255" t="str">
        <f t="shared" si="28"/>
        <v>CUBIERTA INTERIOR Y EXTERIOR</v>
      </c>
      <c r="P255" t="str">
        <f>+ANEXO!A252</f>
        <v>CUBIERTA INTERIOR Y EXTERIOR</v>
      </c>
      <c r="AD255" t="s">
        <v>150</v>
      </c>
      <c r="AO255">
        <v>14</v>
      </c>
    </row>
    <row r="256" spans="1:30" ht="12.75">
      <c r="A256" t="str">
        <f t="shared" si="28"/>
        <v>&lt; 200 HP</v>
      </c>
      <c r="C256">
        <f aca="true" t="shared" si="35" ref="C256:L259">+R256*AE256</f>
        <v>0</v>
      </c>
      <c r="D256">
        <f t="shared" si="35"/>
        <v>0</v>
      </c>
      <c r="E256">
        <f t="shared" si="35"/>
        <v>0</v>
      </c>
      <c r="F256">
        <f t="shared" si="35"/>
        <v>0</v>
      </c>
      <c r="G256">
        <f t="shared" si="35"/>
        <v>0</v>
      </c>
      <c r="H256">
        <f t="shared" si="35"/>
        <v>0</v>
      </c>
      <c r="I256">
        <f t="shared" si="35"/>
        <v>0</v>
      </c>
      <c r="J256">
        <f t="shared" si="35"/>
        <v>0</v>
      </c>
      <c r="K256">
        <f t="shared" si="35"/>
        <v>0</v>
      </c>
      <c r="L256" s="325">
        <f t="shared" si="35"/>
        <v>0</v>
      </c>
      <c r="M256" s="325">
        <f>+AA256*AO256</f>
        <v>0</v>
      </c>
      <c r="N256" s="325"/>
      <c r="P256" t="str">
        <f>+ANEXO!A253</f>
        <v>&lt; 200 HP</v>
      </c>
      <c r="R256">
        <f>+ANEXO!C253</f>
        <v>1398210</v>
      </c>
      <c r="S256">
        <f>+ANEXO!D253</f>
        <v>1258390</v>
      </c>
      <c r="T256">
        <f>+ANEXO!E253</f>
        <v>1118570</v>
      </c>
      <c r="U256">
        <f>+ANEXO!F253</f>
        <v>978750</v>
      </c>
      <c r="V256">
        <f>+ANEXO!G253</f>
        <v>838930</v>
      </c>
      <c r="W256">
        <f>+ANEXO!H253</f>
        <v>699110</v>
      </c>
      <c r="X256">
        <f>+ANEXO!I253</f>
        <v>559280</v>
      </c>
      <c r="Y256">
        <f>+ANEXO!J253</f>
        <v>419460</v>
      </c>
      <c r="Z256">
        <f>+ANEXO!K253</f>
        <v>279640</v>
      </c>
      <c r="AA256">
        <f>+ANEXO!L253</f>
        <v>139820</v>
      </c>
      <c r="AD256" t="s">
        <v>151</v>
      </c>
    </row>
    <row r="257" spans="1:43" ht="12.75">
      <c r="A257" t="str">
        <f t="shared" si="28"/>
        <v>= 200 &lt; 300 HP</v>
      </c>
      <c r="C257">
        <f t="shared" si="35"/>
        <v>0</v>
      </c>
      <c r="D257">
        <f t="shared" si="35"/>
        <v>0</v>
      </c>
      <c r="E257">
        <f t="shared" si="35"/>
        <v>0</v>
      </c>
      <c r="F257">
        <f t="shared" si="35"/>
        <v>0</v>
      </c>
      <c r="G257">
        <f t="shared" si="35"/>
        <v>0</v>
      </c>
      <c r="H257">
        <f t="shared" si="35"/>
        <v>0</v>
      </c>
      <c r="I257">
        <f t="shared" si="35"/>
        <v>0</v>
      </c>
      <c r="J257">
        <f t="shared" si="35"/>
        <v>0</v>
      </c>
      <c r="K257">
        <f t="shared" si="35"/>
        <v>0</v>
      </c>
      <c r="L257" s="325">
        <f t="shared" si="35"/>
        <v>0</v>
      </c>
      <c r="M257" s="325">
        <f>+AA257*AO257</f>
        <v>0</v>
      </c>
      <c r="N257" s="325"/>
      <c r="P257" t="str">
        <f>+ANEXO!A254</f>
        <v>= 200 &lt; 300 HP</v>
      </c>
      <c r="R257">
        <f>+ANEXO!C254</f>
        <v>1440860</v>
      </c>
      <c r="S257">
        <f>+ANEXO!D254</f>
        <v>1296770</v>
      </c>
      <c r="T257">
        <f>+ANEXO!E254</f>
        <v>1152690</v>
      </c>
      <c r="U257">
        <f>+ANEXO!F254</f>
        <v>1008600</v>
      </c>
      <c r="V257">
        <f>+ANEXO!G254</f>
        <v>864520</v>
      </c>
      <c r="W257">
        <f>+ANEXO!H254</f>
        <v>720430</v>
      </c>
      <c r="X257">
        <f>+ANEXO!I254</f>
        <v>576340</v>
      </c>
      <c r="Y257">
        <f>+ANEXO!J254</f>
        <v>432260</v>
      </c>
      <c r="Z257">
        <f>+ANEXO!K254</f>
        <v>288170</v>
      </c>
      <c r="AA257">
        <f>+ANEXO!L254</f>
        <v>144090</v>
      </c>
      <c r="AD257" t="s">
        <v>152</v>
      </c>
      <c r="AQ257">
        <v>0</v>
      </c>
    </row>
    <row r="258" spans="1:30" ht="12.75">
      <c r="A258" t="str">
        <f t="shared" si="28"/>
        <v>= 300 &lt; 450 HP</v>
      </c>
      <c r="C258">
        <f t="shared" si="35"/>
        <v>0</v>
      </c>
      <c r="D258">
        <f t="shared" si="35"/>
        <v>0</v>
      </c>
      <c r="E258">
        <f t="shared" si="35"/>
        <v>0</v>
      </c>
      <c r="F258">
        <f t="shared" si="35"/>
        <v>0</v>
      </c>
      <c r="G258">
        <f t="shared" si="35"/>
        <v>0</v>
      </c>
      <c r="H258">
        <f t="shared" si="35"/>
        <v>0</v>
      </c>
      <c r="I258">
        <f t="shared" si="35"/>
        <v>0</v>
      </c>
      <c r="J258">
        <f t="shared" si="35"/>
        <v>0</v>
      </c>
      <c r="K258">
        <f t="shared" si="35"/>
        <v>0</v>
      </c>
      <c r="L258" s="325">
        <f t="shared" si="35"/>
        <v>0</v>
      </c>
      <c r="M258" s="325">
        <f>+AA258*AO258</f>
        <v>0</v>
      </c>
      <c r="N258" s="325"/>
      <c r="P258" t="str">
        <f>+ANEXO!A255</f>
        <v>= 300 &lt; 450 HP</v>
      </c>
      <c r="R258">
        <f>+ANEXO!C255</f>
        <v>1529930</v>
      </c>
      <c r="S258">
        <f>+ANEXO!D255</f>
        <v>1376940</v>
      </c>
      <c r="T258">
        <f>+ANEXO!E255</f>
        <v>1223940</v>
      </c>
      <c r="U258">
        <f>+ANEXO!F255</f>
        <v>1070950</v>
      </c>
      <c r="V258">
        <f>+ANEXO!G255</f>
        <v>917960</v>
      </c>
      <c r="W258">
        <f>+ANEXO!H255</f>
        <v>764970</v>
      </c>
      <c r="X258">
        <f>+ANEXO!I255</f>
        <v>611970</v>
      </c>
      <c r="Y258">
        <f>+ANEXO!J255</f>
        <v>458980</v>
      </c>
      <c r="Z258">
        <f>+ANEXO!K255</f>
        <v>305990</v>
      </c>
      <c r="AA258">
        <f>+ANEXO!L255</f>
        <v>152990</v>
      </c>
      <c r="AD258" t="s">
        <v>153</v>
      </c>
    </row>
    <row r="259" spans="1:27" ht="12.75">
      <c r="A259" t="str">
        <f t="shared" si="28"/>
        <v>= &gt; 450 HP</v>
      </c>
      <c r="C259">
        <f t="shared" si="35"/>
        <v>0</v>
      </c>
      <c r="D259">
        <f t="shared" si="35"/>
        <v>0</v>
      </c>
      <c r="E259">
        <f t="shared" si="35"/>
        <v>0</v>
      </c>
      <c r="F259">
        <f t="shared" si="35"/>
        <v>0</v>
      </c>
      <c r="G259">
        <f t="shared" si="35"/>
        <v>0</v>
      </c>
      <c r="H259">
        <f t="shared" si="35"/>
        <v>0</v>
      </c>
      <c r="I259">
        <f t="shared" si="35"/>
        <v>0</v>
      </c>
      <c r="J259">
        <f t="shared" si="35"/>
        <v>0</v>
      </c>
      <c r="K259">
        <f t="shared" si="35"/>
        <v>0</v>
      </c>
      <c r="L259" s="325">
        <f t="shared" si="35"/>
        <v>0</v>
      </c>
      <c r="M259" s="325">
        <f>+AA259*AO259</f>
        <v>0</v>
      </c>
      <c r="N259" s="325"/>
      <c r="P259" t="str">
        <f>+ANEXO!A256</f>
        <v>= &gt; 450 HP</v>
      </c>
      <c r="R259">
        <f>+ANEXO!C256</f>
        <v>1622390</v>
      </c>
      <c r="S259">
        <f>+ANEXO!D256</f>
        <v>1460150</v>
      </c>
      <c r="T259">
        <f>+ANEXO!E256</f>
        <v>1297910</v>
      </c>
      <c r="U259">
        <f>+ANEXO!F256</f>
        <v>1135670</v>
      </c>
      <c r="V259">
        <f>+ANEXO!G256</f>
        <v>973430</v>
      </c>
      <c r="W259">
        <f>+ANEXO!H256</f>
        <v>811200</v>
      </c>
      <c r="X259">
        <f>+ANEXO!I256</f>
        <v>648960</v>
      </c>
      <c r="Y259">
        <f>+ANEXO!J256</f>
        <v>486720</v>
      </c>
      <c r="Z259">
        <f>+ANEXO!K256</f>
        <v>324480</v>
      </c>
      <c r="AA259">
        <f>+ANEXO!L256</f>
        <v>162240</v>
      </c>
    </row>
    <row r="260" spans="1:42" ht="12.75">
      <c r="A260">
        <f t="shared" si="28"/>
        <v>0</v>
      </c>
      <c r="P260">
        <f>+ANEXO!A257</f>
        <v>0</v>
      </c>
      <c r="AP260">
        <v>0.8213879408418657</v>
      </c>
    </row>
    <row r="261" spans="1:30" ht="12.75">
      <c r="A261">
        <f t="shared" si="28"/>
        <v>0</v>
      </c>
      <c r="P261">
        <f>+ANEXO!A258</f>
        <v>0</v>
      </c>
      <c r="AD261" t="s">
        <v>250</v>
      </c>
    </row>
    <row r="262" spans="1:16" ht="12.75">
      <c r="A262" t="e">
        <f t="shared" si="28"/>
        <v>#REF!</v>
      </c>
      <c r="P262" t="e">
        <f>+ANEXO!#REF!</f>
        <v>#REF!</v>
      </c>
    </row>
    <row r="263" spans="1:16" ht="12.75">
      <c r="A263" t="e">
        <f aca="true" t="shared" si="36" ref="A263:A326">+P263</f>
        <v>#REF!</v>
      </c>
      <c r="P263" t="e">
        <f>+ANEXO!#REF!</f>
        <v>#REF!</v>
      </c>
    </row>
    <row r="264" spans="1:16" ht="12.75">
      <c r="A264" t="e">
        <f t="shared" si="36"/>
        <v>#REF!</v>
      </c>
      <c r="P264" t="e">
        <f>+ANEXO!#REF!</f>
        <v>#REF!</v>
      </c>
    </row>
    <row r="265" spans="1:16" ht="12.75">
      <c r="A265" t="e">
        <f t="shared" si="36"/>
        <v>#REF!</v>
      </c>
      <c r="P265" t="e">
        <f>+ANEXO!#REF!</f>
        <v>#REF!</v>
      </c>
    </row>
    <row r="266" spans="1:44" ht="12.75">
      <c r="A266" t="e">
        <f t="shared" si="36"/>
        <v>#REF!</v>
      </c>
      <c r="P266" t="e">
        <f>+ANEXO!#REF!</f>
        <v>#REF!</v>
      </c>
      <c r="R266" t="e">
        <f>+ANEXO!#REF!</f>
        <v>#REF!</v>
      </c>
      <c r="S266" t="e">
        <f>+ANEXO!#REF!</f>
        <v>#REF!</v>
      </c>
      <c r="T266" t="e">
        <f>+ANEXO!#REF!</f>
        <v>#REF!</v>
      </c>
      <c r="U266" t="e">
        <f>+ANEXO!#REF!</f>
        <v>#REF!</v>
      </c>
      <c r="V266" t="e">
        <f>+ANEXO!#REF!</f>
        <v>#REF!</v>
      </c>
      <c r="W266" t="e">
        <f>+ANEXO!#REF!</f>
        <v>#REF!</v>
      </c>
      <c r="X266" t="e">
        <f>+ANEXO!#REF!</f>
        <v>#REF!</v>
      </c>
      <c r="Y266" t="e">
        <f>+ANEXO!#REF!</f>
        <v>#REF!</v>
      </c>
      <c r="Z266" t="e">
        <f>+ANEXO!#REF!</f>
        <v>#REF!</v>
      </c>
      <c r="AA266" t="e">
        <f>+ANEXO!#REF!</f>
        <v>#REF!</v>
      </c>
      <c r="AD266" t="s">
        <v>75</v>
      </c>
      <c r="AR266" t="s">
        <v>247</v>
      </c>
    </row>
    <row r="267" spans="1:16" ht="12.75">
      <c r="A267" t="e">
        <f t="shared" si="36"/>
        <v>#REF!</v>
      </c>
      <c r="P267" t="e">
        <f>+ANEXO!#REF!</f>
        <v>#REF!</v>
      </c>
    </row>
    <row r="268" spans="1:16" ht="12.75">
      <c r="A268" t="e">
        <f t="shared" si="36"/>
        <v>#REF!</v>
      </c>
      <c r="P268" t="e">
        <f>+ANEXO!#REF!</f>
        <v>#REF!</v>
      </c>
    </row>
    <row r="269" spans="1:30" ht="12.75">
      <c r="A269" t="str">
        <f t="shared" si="36"/>
        <v>3. EMBARCACIONES A MOTOR CON CASCO DE MADERA Y OTROS</v>
      </c>
      <c r="P269" t="str">
        <f>+ANEXO!A260</f>
        <v>3. EMBARCACIONES A MOTOR CON CASCO DE MADERA Y OTROS</v>
      </c>
      <c r="AD269" t="s">
        <v>156</v>
      </c>
    </row>
    <row r="270" spans="1:16" ht="12.75">
      <c r="A270">
        <f t="shared" si="36"/>
        <v>0</v>
      </c>
      <c r="P270">
        <f>+ANEXO!A261</f>
        <v>0</v>
      </c>
    </row>
    <row r="271" spans="1:30" ht="12.75">
      <c r="A271" t="str">
        <f t="shared" si="36"/>
        <v>&lt; 14.1 (PIES)</v>
      </c>
      <c r="P271" t="str">
        <f>+ANEXO!A266</f>
        <v>&lt; 14.1 (PIES)</v>
      </c>
      <c r="AD271" t="s">
        <v>117</v>
      </c>
    </row>
    <row r="272" spans="1:30" ht="12.75">
      <c r="A272" t="str">
        <f t="shared" si="36"/>
        <v>(4.3  m.)</v>
      </c>
      <c r="P272" t="str">
        <f>+ANEXO!A267</f>
        <v>(4.3  m.)</v>
      </c>
      <c r="AD272" t="s">
        <v>118</v>
      </c>
    </row>
    <row r="273" spans="1:16" ht="12.75">
      <c r="A273">
        <f t="shared" si="36"/>
        <v>0</v>
      </c>
      <c r="P273">
        <f>+ANEXO!A268</f>
        <v>0</v>
      </c>
    </row>
    <row r="274" spans="1:30" ht="12.75">
      <c r="A274" t="str">
        <f t="shared" si="36"/>
        <v>PUENTE DE MANDO</v>
      </c>
      <c r="P274" t="str">
        <f>+ANEXO!A269</f>
        <v>PUENTE DE MANDO</v>
      </c>
      <c r="AD274" t="s">
        <v>79</v>
      </c>
    </row>
    <row r="275" spans="1:41" ht="12.75">
      <c r="A275" t="str">
        <f t="shared" si="36"/>
        <v>&lt; 35 HP</v>
      </c>
      <c r="C275">
        <f aca="true" t="shared" si="37" ref="C275:L277">+R275*AE275</f>
        <v>0</v>
      </c>
      <c r="D275">
        <f t="shared" si="37"/>
        <v>0</v>
      </c>
      <c r="E275">
        <f t="shared" si="37"/>
        <v>0</v>
      </c>
      <c r="F275">
        <f t="shared" si="37"/>
        <v>0</v>
      </c>
      <c r="G275">
        <f t="shared" si="37"/>
        <v>0</v>
      </c>
      <c r="H275">
        <f t="shared" si="37"/>
        <v>0</v>
      </c>
      <c r="I275">
        <f t="shared" si="37"/>
        <v>0</v>
      </c>
      <c r="J275">
        <f t="shared" si="37"/>
        <v>0</v>
      </c>
      <c r="K275">
        <f t="shared" si="37"/>
        <v>0</v>
      </c>
      <c r="L275" s="325">
        <f t="shared" si="37"/>
        <v>0</v>
      </c>
      <c r="M275" s="325">
        <f>+AA275*AO275</f>
        <v>16730</v>
      </c>
      <c r="N275" s="325"/>
      <c r="P275" t="str">
        <f>+ANEXO!A270</f>
        <v>&lt; 35 HP</v>
      </c>
      <c r="R275">
        <f>+ANEXO!C270</f>
        <v>23860</v>
      </c>
      <c r="S275">
        <f>+ANEXO!D270</f>
        <v>21470</v>
      </c>
      <c r="T275">
        <f>+ANEXO!E270</f>
        <v>19090</v>
      </c>
      <c r="U275">
        <f>+ANEXO!F270</f>
        <v>16700</v>
      </c>
      <c r="V275">
        <f>+ANEXO!G270</f>
        <v>14320</v>
      </c>
      <c r="W275">
        <f>+ANEXO!H270</f>
        <v>11930</v>
      </c>
      <c r="X275">
        <f>+ANEXO!I270</f>
        <v>9540</v>
      </c>
      <c r="Y275">
        <f>+ANEXO!J270</f>
        <v>7160</v>
      </c>
      <c r="Z275">
        <f>+ANEXO!K270</f>
        <v>4770</v>
      </c>
      <c r="AA275">
        <f>+ANEXO!L270</f>
        <v>2390</v>
      </c>
      <c r="AD275" t="s">
        <v>119</v>
      </c>
      <c r="AO275">
        <v>7</v>
      </c>
    </row>
    <row r="276" spans="1:30" ht="12.75">
      <c r="A276" t="str">
        <f t="shared" si="36"/>
        <v>= 35 &lt; 50 HP</v>
      </c>
      <c r="C276">
        <f t="shared" si="37"/>
        <v>0</v>
      </c>
      <c r="D276">
        <f t="shared" si="37"/>
        <v>0</v>
      </c>
      <c r="E276">
        <f t="shared" si="37"/>
        <v>0</v>
      </c>
      <c r="F276">
        <f t="shared" si="37"/>
        <v>0</v>
      </c>
      <c r="G276">
        <f t="shared" si="37"/>
        <v>0</v>
      </c>
      <c r="H276">
        <f t="shared" si="37"/>
        <v>0</v>
      </c>
      <c r="I276">
        <f t="shared" si="37"/>
        <v>0</v>
      </c>
      <c r="J276">
        <f t="shared" si="37"/>
        <v>0</v>
      </c>
      <c r="K276">
        <f t="shared" si="37"/>
        <v>0</v>
      </c>
      <c r="L276" s="325">
        <f t="shared" si="37"/>
        <v>0</v>
      </c>
      <c r="M276" s="325">
        <f>+AA276*AO276</f>
        <v>0</v>
      </c>
      <c r="N276" s="325"/>
      <c r="P276" t="str">
        <f>+ANEXO!A271</f>
        <v>= 35 &lt; 50 HP</v>
      </c>
      <c r="R276">
        <f>+ANEXO!C271</f>
        <v>28520</v>
      </c>
      <c r="S276">
        <f>+ANEXO!D271</f>
        <v>25670</v>
      </c>
      <c r="T276">
        <f>+ANEXO!E271</f>
        <v>22820</v>
      </c>
      <c r="U276">
        <f>+ANEXO!F271</f>
        <v>19960</v>
      </c>
      <c r="V276">
        <f>+ANEXO!G271</f>
        <v>17110</v>
      </c>
      <c r="W276">
        <f>+ANEXO!H271</f>
        <v>14260</v>
      </c>
      <c r="X276">
        <f>+ANEXO!I271</f>
        <v>11410</v>
      </c>
      <c r="Y276">
        <f>+ANEXO!J271</f>
        <v>8560</v>
      </c>
      <c r="Z276">
        <f>+ANEXO!K271</f>
        <v>5700</v>
      </c>
      <c r="AA276">
        <f>+ANEXO!L271</f>
        <v>2850</v>
      </c>
      <c r="AD276" t="s">
        <v>120</v>
      </c>
    </row>
    <row r="277" spans="1:30" ht="12.75">
      <c r="A277" t="str">
        <f t="shared" si="36"/>
        <v>= &gt; 50 HP</v>
      </c>
      <c r="C277">
        <f t="shared" si="37"/>
        <v>0</v>
      </c>
      <c r="D277">
        <f t="shared" si="37"/>
        <v>0</v>
      </c>
      <c r="E277">
        <f t="shared" si="37"/>
        <v>0</v>
      </c>
      <c r="F277">
        <f t="shared" si="37"/>
        <v>0</v>
      </c>
      <c r="G277">
        <f t="shared" si="37"/>
        <v>0</v>
      </c>
      <c r="H277">
        <f t="shared" si="37"/>
        <v>0</v>
      </c>
      <c r="I277">
        <f t="shared" si="37"/>
        <v>0</v>
      </c>
      <c r="J277">
        <f t="shared" si="37"/>
        <v>0</v>
      </c>
      <c r="K277">
        <f t="shared" si="37"/>
        <v>0</v>
      </c>
      <c r="L277" s="325">
        <f t="shared" si="37"/>
        <v>0</v>
      </c>
      <c r="M277" s="325">
        <f>+AA277*AO277</f>
        <v>0</v>
      </c>
      <c r="N277" s="325"/>
      <c r="P277" t="str">
        <f>+ANEXO!A272</f>
        <v>= &gt; 50 HP</v>
      </c>
      <c r="R277">
        <f>+ANEXO!C272</f>
        <v>37790</v>
      </c>
      <c r="S277">
        <f>+ANEXO!D272</f>
        <v>34010</v>
      </c>
      <c r="T277">
        <f>+ANEXO!E272</f>
        <v>30230</v>
      </c>
      <c r="U277">
        <f>+ANEXO!F272</f>
        <v>26450</v>
      </c>
      <c r="V277">
        <f>+ANEXO!G272</f>
        <v>22670</v>
      </c>
      <c r="W277">
        <f>+ANEXO!H272</f>
        <v>18900</v>
      </c>
      <c r="X277">
        <f>+ANEXO!I272</f>
        <v>15120</v>
      </c>
      <c r="Y277">
        <f>+ANEXO!J272</f>
        <v>11340</v>
      </c>
      <c r="Z277">
        <f>+ANEXO!K272</f>
        <v>7560</v>
      </c>
      <c r="AA277">
        <f>+ANEXO!L272</f>
        <v>3780</v>
      </c>
      <c r="AD277" t="s">
        <v>157</v>
      </c>
    </row>
    <row r="278" spans="1:30" ht="12.75">
      <c r="A278" t="str">
        <f t="shared" si="36"/>
        <v> </v>
      </c>
      <c r="P278" t="str">
        <f>+ANEXO!A273</f>
        <v> </v>
      </c>
      <c r="AD278" t="s">
        <v>122</v>
      </c>
    </row>
    <row r="279" spans="1:16" ht="12.75">
      <c r="A279">
        <f t="shared" si="36"/>
        <v>0</v>
      </c>
      <c r="P279">
        <f>+ANEXO!A274</f>
        <v>0</v>
      </c>
    </row>
    <row r="280" spans="1:30" ht="12.75">
      <c r="A280" t="str">
        <f t="shared" si="36"/>
        <v>= 14.1 &lt; 22.2 (PIES)</v>
      </c>
      <c r="P280" t="str">
        <f>+ANEXO!A275</f>
        <v>= 14.1 &lt; 22.2 (PIES)</v>
      </c>
      <c r="AD280" t="s">
        <v>123</v>
      </c>
    </row>
    <row r="281" spans="1:30" ht="12.75">
      <c r="A281" t="str">
        <f t="shared" si="36"/>
        <v>(4.3 a 6.8  m.)</v>
      </c>
      <c r="P281" t="str">
        <f>+ANEXO!A276</f>
        <v>(4.3 a 6.8  m.)</v>
      </c>
      <c r="AD281" t="s">
        <v>124</v>
      </c>
    </row>
    <row r="282" spans="1:16" ht="12.75">
      <c r="A282">
        <f t="shared" si="36"/>
        <v>0</v>
      </c>
      <c r="P282">
        <f>+ANEXO!A277</f>
        <v>0</v>
      </c>
    </row>
    <row r="283" spans="1:30" ht="12.75">
      <c r="A283" t="str">
        <f t="shared" si="36"/>
        <v>PUENTE DE MANDO</v>
      </c>
      <c r="P283" t="str">
        <f>+ANEXO!A278</f>
        <v>PUENTE DE MANDO</v>
      </c>
      <c r="AD283" t="s">
        <v>79</v>
      </c>
    </row>
    <row r="284" spans="1:41" ht="12.75">
      <c r="A284" t="str">
        <f t="shared" si="36"/>
        <v>&lt; 50 HP</v>
      </c>
      <c r="C284">
        <f aca="true" t="shared" si="38" ref="C284:L286">+R284*AE284</f>
        <v>0</v>
      </c>
      <c r="D284">
        <f t="shared" si="38"/>
        <v>0</v>
      </c>
      <c r="E284">
        <f t="shared" si="38"/>
        <v>0</v>
      </c>
      <c r="F284">
        <f t="shared" si="38"/>
        <v>0</v>
      </c>
      <c r="G284">
        <f t="shared" si="38"/>
        <v>0</v>
      </c>
      <c r="H284">
        <f t="shared" si="38"/>
        <v>0</v>
      </c>
      <c r="I284">
        <f t="shared" si="38"/>
        <v>0</v>
      </c>
      <c r="J284">
        <f t="shared" si="38"/>
        <v>0</v>
      </c>
      <c r="K284">
        <f t="shared" si="38"/>
        <v>0</v>
      </c>
      <c r="L284" s="325">
        <f t="shared" si="38"/>
        <v>0</v>
      </c>
      <c r="M284" s="325">
        <f>+AA284*AO284</f>
        <v>102600</v>
      </c>
      <c r="N284" s="325"/>
      <c r="P284" t="str">
        <f>+ANEXO!A279</f>
        <v>&lt; 50 HP</v>
      </c>
      <c r="R284">
        <f>+ANEXO!C279</f>
        <v>28520</v>
      </c>
      <c r="S284">
        <f>+ANEXO!D279</f>
        <v>25670</v>
      </c>
      <c r="T284">
        <f>+ANEXO!E279</f>
        <v>22820</v>
      </c>
      <c r="U284">
        <f>+ANEXO!F279</f>
        <v>19960</v>
      </c>
      <c r="V284">
        <f>+ANEXO!G279</f>
        <v>17110</v>
      </c>
      <c r="W284">
        <f>+ANEXO!H279</f>
        <v>14260</v>
      </c>
      <c r="X284">
        <f>+ANEXO!I279</f>
        <v>11410</v>
      </c>
      <c r="Y284">
        <f>+ANEXO!J279</f>
        <v>8560</v>
      </c>
      <c r="Z284">
        <f>+ANEXO!K279</f>
        <v>5700</v>
      </c>
      <c r="AA284">
        <f>+ANEXO!L279</f>
        <v>2850</v>
      </c>
      <c r="AD284" t="s">
        <v>125</v>
      </c>
      <c r="AO284">
        <v>36</v>
      </c>
    </row>
    <row r="285" spans="1:30" ht="12.75">
      <c r="A285" t="str">
        <f t="shared" si="36"/>
        <v>= 50 &lt; 75 HP</v>
      </c>
      <c r="C285">
        <f t="shared" si="38"/>
        <v>0</v>
      </c>
      <c r="D285">
        <f t="shared" si="38"/>
        <v>0</v>
      </c>
      <c r="E285">
        <f t="shared" si="38"/>
        <v>0</v>
      </c>
      <c r="F285">
        <f t="shared" si="38"/>
        <v>0</v>
      </c>
      <c r="G285">
        <f t="shared" si="38"/>
        <v>0</v>
      </c>
      <c r="H285">
        <f t="shared" si="38"/>
        <v>0</v>
      </c>
      <c r="I285">
        <f t="shared" si="38"/>
        <v>0</v>
      </c>
      <c r="J285">
        <f t="shared" si="38"/>
        <v>0</v>
      </c>
      <c r="K285">
        <f t="shared" si="38"/>
        <v>0</v>
      </c>
      <c r="L285" s="325">
        <f t="shared" si="38"/>
        <v>0</v>
      </c>
      <c r="M285" s="325">
        <f>+AA285*AO285</f>
        <v>0</v>
      </c>
      <c r="N285" s="325"/>
      <c r="P285" t="str">
        <f>+ANEXO!A280</f>
        <v>= 50 &lt; 75 HP</v>
      </c>
      <c r="R285">
        <f>+ANEXO!C280</f>
        <v>37790</v>
      </c>
      <c r="S285">
        <f>+ANEXO!D280</f>
        <v>34010</v>
      </c>
      <c r="T285">
        <f>+ANEXO!E280</f>
        <v>30230</v>
      </c>
      <c r="U285">
        <f>+ANEXO!F280</f>
        <v>26450</v>
      </c>
      <c r="V285">
        <f>+ANEXO!G280</f>
        <v>22670</v>
      </c>
      <c r="W285">
        <f>+ANEXO!H280</f>
        <v>18900</v>
      </c>
      <c r="X285">
        <f>+ANEXO!I280</f>
        <v>15120</v>
      </c>
      <c r="Y285">
        <f>+ANEXO!J280</f>
        <v>11340</v>
      </c>
      <c r="Z285">
        <f>+ANEXO!K280</f>
        <v>7560</v>
      </c>
      <c r="AA285">
        <f>+ANEXO!L280</f>
        <v>3780</v>
      </c>
      <c r="AD285" t="s">
        <v>126</v>
      </c>
    </row>
    <row r="286" spans="1:30" ht="12.75">
      <c r="A286" t="str">
        <f t="shared" si="36"/>
        <v>= &gt; 75 HP</v>
      </c>
      <c r="C286">
        <f t="shared" si="38"/>
        <v>0</v>
      </c>
      <c r="D286">
        <f t="shared" si="38"/>
        <v>0</v>
      </c>
      <c r="E286">
        <f t="shared" si="38"/>
        <v>0</v>
      </c>
      <c r="F286">
        <f t="shared" si="38"/>
        <v>0</v>
      </c>
      <c r="G286">
        <f t="shared" si="38"/>
        <v>0</v>
      </c>
      <c r="H286">
        <f t="shared" si="38"/>
        <v>0</v>
      </c>
      <c r="I286">
        <f t="shared" si="38"/>
        <v>0</v>
      </c>
      <c r="J286">
        <f t="shared" si="38"/>
        <v>0</v>
      </c>
      <c r="K286">
        <f t="shared" si="38"/>
        <v>0</v>
      </c>
      <c r="L286" s="325">
        <f t="shared" si="38"/>
        <v>0</v>
      </c>
      <c r="M286" s="325">
        <f>+AA286*AO286</f>
        <v>0</v>
      </c>
      <c r="N286" s="325"/>
      <c r="P286" t="str">
        <f>+ANEXO!A281</f>
        <v>= &gt; 75 HP</v>
      </c>
      <c r="R286">
        <f>+ANEXO!C281</f>
        <v>49380</v>
      </c>
      <c r="S286">
        <f>+ANEXO!D281</f>
        <v>44440</v>
      </c>
      <c r="T286">
        <f>+ANEXO!E281</f>
        <v>39500</v>
      </c>
      <c r="U286">
        <f>+ANEXO!F281</f>
        <v>34570</v>
      </c>
      <c r="V286">
        <f>+ANEXO!G281</f>
        <v>29630</v>
      </c>
      <c r="W286">
        <f>+ANEXO!H281</f>
        <v>24690</v>
      </c>
      <c r="X286">
        <f>+ANEXO!I281</f>
        <v>19750</v>
      </c>
      <c r="Y286">
        <f>+ANEXO!J281</f>
        <v>14810</v>
      </c>
      <c r="Z286">
        <f>+ANEXO!K281</f>
        <v>9880</v>
      </c>
      <c r="AA286">
        <f>+ANEXO!L281</f>
        <v>4940</v>
      </c>
      <c r="AD286" t="s">
        <v>127</v>
      </c>
    </row>
    <row r="287" spans="1:30" ht="12.75">
      <c r="A287" t="str">
        <f t="shared" si="36"/>
        <v>CUBIERTA INTERIOR</v>
      </c>
      <c r="P287" t="str">
        <f>+ANEXO!A289</f>
        <v>CUBIERTA INTERIOR</v>
      </c>
      <c r="AD287" t="s">
        <v>128</v>
      </c>
    </row>
    <row r="288" spans="1:30" ht="12.75">
      <c r="A288" t="str">
        <f t="shared" si="36"/>
        <v>&lt; 50 HP</v>
      </c>
      <c r="C288">
        <f aca="true" t="shared" si="39" ref="C288:L290">+R288*AE288</f>
        <v>0</v>
      </c>
      <c r="D288">
        <f t="shared" si="39"/>
        <v>0</v>
      </c>
      <c r="E288">
        <f t="shared" si="39"/>
        <v>0</v>
      </c>
      <c r="F288">
        <f t="shared" si="39"/>
        <v>0</v>
      </c>
      <c r="G288">
        <f t="shared" si="39"/>
        <v>0</v>
      </c>
      <c r="H288">
        <f t="shared" si="39"/>
        <v>0</v>
      </c>
      <c r="I288">
        <f t="shared" si="39"/>
        <v>0</v>
      </c>
      <c r="J288">
        <f t="shared" si="39"/>
        <v>0</v>
      </c>
      <c r="K288">
        <f t="shared" si="39"/>
        <v>0</v>
      </c>
      <c r="L288" s="325">
        <f t="shared" si="39"/>
        <v>0</v>
      </c>
      <c r="M288" s="325">
        <f>+AA288*AO288</f>
        <v>0</v>
      </c>
      <c r="N288" s="325"/>
      <c r="P288" t="str">
        <f>+ANEXO!A290</f>
        <v>&lt; 50 HP</v>
      </c>
      <c r="R288">
        <f>+ANEXO!C290</f>
        <v>35250</v>
      </c>
      <c r="S288">
        <f>+ANEXO!D290</f>
        <v>31730</v>
      </c>
      <c r="T288">
        <f>+ANEXO!E290</f>
        <v>28200</v>
      </c>
      <c r="U288">
        <f>+ANEXO!F290</f>
        <v>24680</v>
      </c>
      <c r="V288">
        <f>+ANEXO!G290</f>
        <v>21150</v>
      </c>
      <c r="W288">
        <f>+ANEXO!H290</f>
        <v>17630</v>
      </c>
      <c r="X288">
        <f>+ANEXO!I290</f>
        <v>14100</v>
      </c>
      <c r="Y288">
        <f>+ANEXO!J290</f>
        <v>10580</v>
      </c>
      <c r="Z288">
        <f>+ANEXO!K290</f>
        <v>7050</v>
      </c>
      <c r="AA288">
        <f>+ANEXO!L290</f>
        <v>3530</v>
      </c>
      <c r="AD288" t="s">
        <v>125</v>
      </c>
    </row>
    <row r="289" spans="1:30" ht="12.75">
      <c r="A289" t="str">
        <f t="shared" si="36"/>
        <v>= 50 &lt; 75 HP</v>
      </c>
      <c r="C289">
        <f t="shared" si="39"/>
        <v>0</v>
      </c>
      <c r="D289">
        <f t="shared" si="39"/>
        <v>0</v>
      </c>
      <c r="E289">
        <f t="shared" si="39"/>
        <v>0</v>
      </c>
      <c r="F289">
        <f t="shared" si="39"/>
        <v>0</v>
      </c>
      <c r="G289">
        <f t="shared" si="39"/>
        <v>0</v>
      </c>
      <c r="H289">
        <f t="shared" si="39"/>
        <v>0</v>
      </c>
      <c r="I289">
        <f t="shared" si="39"/>
        <v>0</v>
      </c>
      <c r="J289">
        <f t="shared" si="39"/>
        <v>0</v>
      </c>
      <c r="K289">
        <f t="shared" si="39"/>
        <v>0</v>
      </c>
      <c r="L289" s="325">
        <f t="shared" si="39"/>
        <v>0</v>
      </c>
      <c r="M289" s="325">
        <f>+AA289*AO289</f>
        <v>0</v>
      </c>
      <c r="N289" s="325"/>
      <c r="P289" t="str">
        <f>+ANEXO!A291</f>
        <v>= 50 &lt; 75 HP</v>
      </c>
      <c r="R289">
        <f>+ANEXO!C291</f>
        <v>44320</v>
      </c>
      <c r="S289">
        <f>+ANEXO!D291</f>
        <v>39890</v>
      </c>
      <c r="T289">
        <f>+ANEXO!E291</f>
        <v>35460</v>
      </c>
      <c r="U289">
        <f>+ANEXO!F291</f>
        <v>31020</v>
      </c>
      <c r="V289">
        <f>+ANEXO!G291</f>
        <v>26590</v>
      </c>
      <c r="W289">
        <f>+ANEXO!H291</f>
        <v>22160</v>
      </c>
      <c r="X289">
        <f>+ANEXO!I291</f>
        <v>17730</v>
      </c>
      <c r="Y289">
        <f>+ANEXO!J291</f>
        <v>13300</v>
      </c>
      <c r="Z289">
        <f>+ANEXO!K291</f>
        <v>8860</v>
      </c>
      <c r="AA289">
        <f>+ANEXO!L291</f>
        <v>4430</v>
      </c>
      <c r="AD289" t="s">
        <v>126</v>
      </c>
    </row>
    <row r="290" spans="1:30" ht="12.75">
      <c r="A290" t="str">
        <f t="shared" si="36"/>
        <v>= &gt; 75 HP</v>
      </c>
      <c r="C290">
        <f t="shared" si="39"/>
        <v>0</v>
      </c>
      <c r="D290">
        <f t="shared" si="39"/>
        <v>0</v>
      </c>
      <c r="E290">
        <f t="shared" si="39"/>
        <v>0</v>
      </c>
      <c r="F290">
        <f t="shared" si="39"/>
        <v>0</v>
      </c>
      <c r="G290">
        <f t="shared" si="39"/>
        <v>0</v>
      </c>
      <c r="H290">
        <f t="shared" si="39"/>
        <v>0</v>
      </c>
      <c r="I290">
        <f t="shared" si="39"/>
        <v>0</v>
      </c>
      <c r="J290">
        <f t="shared" si="39"/>
        <v>0</v>
      </c>
      <c r="K290">
        <f t="shared" si="39"/>
        <v>0</v>
      </c>
      <c r="L290" s="325">
        <f t="shared" si="39"/>
        <v>0</v>
      </c>
      <c r="M290" s="325">
        <f>+AA290*AO290</f>
        <v>0</v>
      </c>
      <c r="N290" s="325"/>
      <c r="P290" t="str">
        <f>+ANEXO!A292</f>
        <v>= &gt; 75 HP</v>
      </c>
      <c r="R290">
        <f>+ANEXO!C292</f>
        <v>55940</v>
      </c>
      <c r="S290">
        <f>+ANEXO!D292</f>
        <v>50350</v>
      </c>
      <c r="T290">
        <f>+ANEXO!E292</f>
        <v>44750</v>
      </c>
      <c r="U290">
        <f>+ANEXO!F292</f>
        <v>39160</v>
      </c>
      <c r="V290">
        <f>+ANEXO!G292</f>
        <v>33560</v>
      </c>
      <c r="W290">
        <f>+ANEXO!H292</f>
        <v>27970</v>
      </c>
      <c r="X290">
        <f>+ANEXO!I292</f>
        <v>22380</v>
      </c>
      <c r="Y290">
        <f>+ANEXO!J292</f>
        <v>16780</v>
      </c>
      <c r="Z290">
        <f>+ANEXO!K292</f>
        <v>11190</v>
      </c>
      <c r="AA290">
        <f>+ANEXO!L292</f>
        <v>5590</v>
      </c>
      <c r="AD290" t="s">
        <v>127</v>
      </c>
    </row>
    <row r="291" spans="1:30" ht="12.75">
      <c r="A291" t="str">
        <f t="shared" si="36"/>
        <v> </v>
      </c>
      <c r="P291" t="str">
        <f>+ANEXO!A293</f>
        <v> </v>
      </c>
      <c r="AD291" t="s">
        <v>122</v>
      </c>
    </row>
    <row r="292" spans="1:16" ht="12.75">
      <c r="A292" t="e">
        <f t="shared" si="36"/>
        <v>#REF!</v>
      </c>
      <c r="P292" t="e">
        <f>+ANEXO!#REF!</f>
        <v>#REF!</v>
      </c>
    </row>
    <row r="293" spans="1:30" ht="12.75">
      <c r="A293" t="str">
        <f t="shared" si="36"/>
        <v>= 22.2 &lt; 24.7 (PIES)</v>
      </c>
      <c r="P293" t="str">
        <f>+ANEXO!A295</f>
        <v>= 22.2 &lt; 24.7 (PIES)</v>
      </c>
      <c r="AD293" t="s">
        <v>129</v>
      </c>
    </row>
    <row r="294" spans="1:30" ht="12.75">
      <c r="A294" t="str">
        <f t="shared" si="36"/>
        <v>(6.8 a 7.5  m.)</v>
      </c>
      <c r="P294" t="str">
        <f>+ANEXO!A296</f>
        <v>(6.8 a 7.5  m.)</v>
      </c>
      <c r="AD294" t="s">
        <v>130</v>
      </c>
    </row>
    <row r="295" spans="1:16" ht="12.75">
      <c r="A295">
        <f t="shared" si="36"/>
        <v>0</v>
      </c>
      <c r="P295">
        <f>+ANEXO!A297</f>
        <v>0</v>
      </c>
    </row>
    <row r="296" spans="1:30" ht="12.75">
      <c r="A296" t="str">
        <f t="shared" si="36"/>
        <v>PUENTE DE MANDO</v>
      </c>
      <c r="P296" t="str">
        <f>+ANEXO!A298</f>
        <v>PUENTE DE MANDO</v>
      </c>
      <c r="AD296" t="s">
        <v>79</v>
      </c>
    </row>
    <row r="297" spans="1:41" ht="12.75">
      <c r="A297" t="str">
        <f t="shared" si="36"/>
        <v>&lt; 50 HP</v>
      </c>
      <c r="C297">
        <f aca="true" t="shared" si="40" ref="C297:L300">+R297*AE297</f>
        <v>0</v>
      </c>
      <c r="D297">
        <f t="shared" si="40"/>
        <v>0</v>
      </c>
      <c r="E297">
        <f t="shared" si="40"/>
        <v>0</v>
      </c>
      <c r="F297">
        <f t="shared" si="40"/>
        <v>0</v>
      </c>
      <c r="G297">
        <f t="shared" si="40"/>
        <v>0</v>
      </c>
      <c r="H297">
        <f t="shared" si="40"/>
        <v>0</v>
      </c>
      <c r="I297">
        <f t="shared" si="40"/>
        <v>0</v>
      </c>
      <c r="J297">
        <f t="shared" si="40"/>
        <v>0</v>
      </c>
      <c r="K297">
        <f t="shared" si="40"/>
        <v>0</v>
      </c>
      <c r="L297" s="325">
        <f t="shared" si="40"/>
        <v>0</v>
      </c>
      <c r="M297" s="325">
        <f>+AA297*AO297</f>
        <v>14280</v>
      </c>
      <c r="N297" s="325"/>
      <c r="P297" t="str">
        <f>+ANEXO!A299</f>
        <v>&lt; 50 HP</v>
      </c>
      <c r="R297">
        <f>+ANEXO!C299</f>
        <v>35660</v>
      </c>
      <c r="S297">
        <f>+ANEXO!D299</f>
        <v>32090</v>
      </c>
      <c r="T297">
        <f>+ANEXO!E299</f>
        <v>28530</v>
      </c>
      <c r="U297">
        <f>+ANEXO!F299</f>
        <v>24960</v>
      </c>
      <c r="V297">
        <f>+ANEXO!G299</f>
        <v>21400</v>
      </c>
      <c r="W297">
        <f>+ANEXO!H299</f>
        <v>17830</v>
      </c>
      <c r="X297">
        <f>+ANEXO!I299</f>
        <v>14260</v>
      </c>
      <c r="Y297">
        <f>+ANEXO!J299</f>
        <v>10700</v>
      </c>
      <c r="Z297">
        <f>+ANEXO!K299</f>
        <v>7130</v>
      </c>
      <c r="AA297">
        <f>+ANEXO!L299</f>
        <v>3570</v>
      </c>
      <c r="AD297" t="s">
        <v>125</v>
      </c>
      <c r="AO297">
        <v>4</v>
      </c>
    </row>
    <row r="298" spans="1:30" ht="12.75">
      <c r="A298" t="str">
        <f t="shared" si="36"/>
        <v>= 50 &lt; 75 HP</v>
      </c>
      <c r="C298">
        <f t="shared" si="40"/>
        <v>0</v>
      </c>
      <c r="D298">
        <f t="shared" si="40"/>
        <v>0</v>
      </c>
      <c r="E298">
        <f t="shared" si="40"/>
        <v>0</v>
      </c>
      <c r="F298">
        <f t="shared" si="40"/>
        <v>0</v>
      </c>
      <c r="G298">
        <f t="shared" si="40"/>
        <v>0</v>
      </c>
      <c r="H298">
        <f t="shared" si="40"/>
        <v>0</v>
      </c>
      <c r="I298">
        <f t="shared" si="40"/>
        <v>0</v>
      </c>
      <c r="J298">
        <f t="shared" si="40"/>
        <v>0</v>
      </c>
      <c r="K298">
        <f t="shared" si="40"/>
        <v>0</v>
      </c>
      <c r="L298" s="325">
        <f t="shared" si="40"/>
        <v>0</v>
      </c>
      <c r="M298" s="325">
        <f>+AA298*AO298</f>
        <v>0</v>
      </c>
      <c r="N298" s="325"/>
      <c r="P298" t="str">
        <f>+ANEXO!A300</f>
        <v>= 50 &lt; 75 HP</v>
      </c>
      <c r="R298">
        <f>+ANEXO!C300</f>
        <v>44930</v>
      </c>
      <c r="S298">
        <f>+ANEXO!D300</f>
        <v>40440</v>
      </c>
      <c r="T298">
        <f>+ANEXO!E300</f>
        <v>35940</v>
      </c>
      <c r="U298">
        <f>+ANEXO!F300</f>
        <v>31450</v>
      </c>
      <c r="V298">
        <f>+ANEXO!G300</f>
        <v>26960</v>
      </c>
      <c r="W298">
        <f>+ANEXO!H300</f>
        <v>22470</v>
      </c>
      <c r="X298">
        <f>+ANEXO!I300</f>
        <v>17970</v>
      </c>
      <c r="Y298">
        <f>+ANEXO!J300</f>
        <v>13480</v>
      </c>
      <c r="Z298">
        <f>+ANEXO!K300</f>
        <v>8990</v>
      </c>
      <c r="AA298">
        <f>+ANEXO!L300</f>
        <v>4490</v>
      </c>
      <c r="AD298" t="s">
        <v>126</v>
      </c>
    </row>
    <row r="299" spans="1:30" ht="12.75">
      <c r="A299" t="str">
        <f t="shared" si="36"/>
        <v>= 75 &lt; 90 HP</v>
      </c>
      <c r="C299">
        <f t="shared" si="40"/>
        <v>0</v>
      </c>
      <c r="D299">
        <f t="shared" si="40"/>
        <v>0</v>
      </c>
      <c r="E299">
        <f t="shared" si="40"/>
        <v>0</v>
      </c>
      <c r="F299">
        <f t="shared" si="40"/>
        <v>0</v>
      </c>
      <c r="G299">
        <f t="shared" si="40"/>
        <v>0</v>
      </c>
      <c r="H299">
        <f t="shared" si="40"/>
        <v>0</v>
      </c>
      <c r="I299">
        <f t="shared" si="40"/>
        <v>0</v>
      </c>
      <c r="J299">
        <f t="shared" si="40"/>
        <v>0</v>
      </c>
      <c r="K299">
        <f t="shared" si="40"/>
        <v>0</v>
      </c>
      <c r="L299" s="325">
        <f t="shared" si="40"/>
        <v>0</v>
      </c>
      <c r="M299" s="325">
        <f>+AA299*AO299</f>
        <v>0</v>
      </c>
      <c r="N299" s="325"/>
      <c r="P299" t="str">
        <f>+ANEXO!A301</f>
        <v>= 75 &lt; 90 HP</v>
      </c>
      <c r="R299">
        <f>+ANEXO!C301</f>
        <v>56340</v>
      </c>
      <c r="S299">
        <f>+ANEXO!D301</f>
        <v>50710</v>
      </c>
      <c r="T299">
        <f>+ANEXO!E301</f>
        <v>45070</v>
      </c>
      <c r="U299">
        <f>+ANEXO!F301</f>
        <v>39440</v>
      </c>
      <c r="V299">
        <f>+ANEXO!G301</f>
        <v>33800</v>
      </c>
      <c r="W299">
        <f>+ANEXO!H301</f>
        <v>28170</v>
      </c>
      <c r="X299">
        <f>+ANEXO!I301</f>
        <v>22540</v>
      </c>
      <c r="Y299">
        <f>+ANEXO!J301</f>
        <v>16900</v>
      </c>
      <c r="Z299">
        <f>+ANEXO!K301</f>
        <v>11270</v>
      </c>
      <c r="AA299">
        <f>+ANEXO!L301</f>
        <v>5630</v>
      </c>
      <c r="AD299" t="s">
        <v>131</v>
      </c>
    </row>
    <row r="300" spans="1:30" ht="12.75">
      <c r="A300" t="str">
        <f t="shared" si="36"/>
        <v>= &gt; 90 HP</v>
      </c>
      <c r="C300">
        <f t="shared" si="40"/>
        <v>0</v>
      </c>
      <c r="D300">
        <f t="shared" si="40"/>
        <v>0</v>
      </c>
      <c r="E300">
        <f t="shared" si="40"/>
        <v>0</v>
      </c>
      <c r="F300">
        <f t="shared" si="40"/>
        <v>0</v>
      </c>
      <c r="G300">
        <f t="shared" si="40"/>
        <v>0</v>
      </c>
      <c r="H300">
        <f t="shared" si="40"/>
        <v>0</v>
      </c>
      <c r="I300">
        <f t="shared" si="40"/>
        <v>0</v>
      </c>
      <c r="J300">
        <f t="shared" si="40"/>
        <v>0</v>
      </c>
      <c r="K300">
        <f t="shared" si="40"/>
        <v>0</v>
      </c>
      <c r="L300" s="325">
        <f t="shared" si="40"/>
        <v>0</v>
      </c>
      <c r="M300" s="325">
        <f>+AA300*AO300</f>
        <v>0</v>
      </c>
      <c r="N300" s="325"/>
      <c r="P300" t="str">
        <f>+ANEXO!A302</f>
        <v>= &gt; 90 HP</v>
      </c>
      <c r="R300">
        <f>+ANEXO!C302</f>
        <v>70300</v>
      </c>
      <c r="S300">
        <f>+ANEXO!D302</f>
        <v>63270</v>
      </c>
      <c r="T300">
        <f>+ANEXO!E302</f>
        <v>56240</v>
      </c>
      <c r="U300">
        <f>+ANEXO!F302</f>
        <v>49210</v>
      </c>
      <c r="V300">
        <f>+ANEXO!G302</f>
        <v>42180</v>
      </c>
      <c r="W300">
        <f>+ANEXO!H302</f>
        <v>35150</v>
      </c>
      <c r="X300">
        <f>+ANEXO!I302</f>
        <v>28120</v>
      </c>
      <c r="Y300">
        <f>+ANEXO!J302</f>
        <v>21090</v>
      </c>
      <c r="Z300">
        <f>+ANEXO!K302</f>
        <v>14060</v>
      </c>
      <c r="AA300">
        <f>+ANEXO!L302</f>
        <v>7030</v>
      </c>
      <c r="AD300" t="s">
        <v>132</v>
      </c>
    </row>
    <row r="301" spans="1:16" ht="12.75">
      <c r="A301">
        <f t="shared" si="36"/>
        <v>0</v>
      </c>
      <c r="P301">
        <f>+ANEXO!A303</f>
        <v>0</v>
      </c>
    </row>
    <row r="302" spans="1:30" ht="12.75">
      <c r="A302">
        <f t="shared" si="36"/>
        <v>0</v>
      </c>
      <c r="P302">
        <f>+ANEXO!A304</f>
        <v>0</v>
      </c>
      <c r="AD302" t="s">
        <v>133</v>
      </c>
    </row>
    <row r="303" spans="1:30" ht="12.75">
      <c r="A303" t="str">
        <f t="shared" si="36"/>
        <v>CUBIERTA INTERIOR Y/O EXTERIOR</v>
      </c>
      <c r="P303" t="str">
        <f>+ANEXO!A305</f>
        <v>CUBIERTA INTERIOR Y/O EXTERIOR</v>
      </c>
      <c r="AD303" t="s">
        <v>125</v>
      </c>
    </row>
    <row r="304" spans="1:30" ht="12.75">
      <c r="A304" t="str">
        <f t="shared" si="36"/>
        <v>&lt; 50 HP</v>
      </c>
      <c r="C304">
        <f aca="true" t="shared" si="41" ref="C304:L307">+R304*AE304</f>
        <v>0</v>
      </c>
      <c r="D304">
        <f t="shared" si="41"/>
        <v>0</v>
      </c>
      <c r="E304">
        <f t="shared" si="41"/>
        <v>0</v>
      </c>
      <c r="F304">
        <f t="shared" si="41"/>
        <v>0</v>
      </c>
      <c r="G304">
        <f t="shared" si="41"/>
        <v>0</v>
      </c>
      <c r="H304">
        <f t="shared" si="41"/>
        <v>0</v>
      </c>
      <c r="I304">
        <f t="shared" si="41"/>
        <v>0</v>
      </c>
      <c r="J304">
        <f t="shared" si="41"/>
        <v>0</v>
      </c>
      <c r="K304">
        <f t="shared" si="41"/>
        <v>0</v>
      </c>
      <c r="L304" s="325">
        <f t="shared" si="41"/>
        <v>0</v>
      </c>
      <c r="M304" s="325">
        <f>+AA304*AO304</f>
        <v>0</v>
      </c>
      <c r="N304" s="325"/>
      <c r="P304" t="str">
        <f>+ANEXO!A306</f>
        <v>&lt; 50 HP</v>
      </c>
      <c r="R304">
        <f>+ANEXO!C306</f>
        <v>37350</v>
      </c>
      <c r="S304">
        <f>+ANEXO!D306</f>
        <v>33620</v>
      </c>
      <c r="T304">
        <f>+ANEXO!E306</f>
        <v>29880</v>
      </c>
      <c r="U304">
        <f>+ANEXO!F306</f>
        <v>26150</v>
      </c>
      <c r="V304">
        <f>+ANEXO!G306</f>
        <v>22410</v>
      </c>
      <c r="W304">
        <f>+ANEXO!H306</f>
        <v>18680</v>
      </c>
      <c r="X304">
        <f>+ANEXO!I306</f>
        <v>14940</v>
      </c>
      <c r="Y304">
        <f>+ANEXO!J306</f>
        <v>11210</v>
      </c>
      <c r="Z304">
        <f>+ANEXO!K306</f>
        <v>7470</v>
      </c>
      <c r="AA304">
        <f>+ANEXO!L306</f>
        <v>3740</v>
      </c>
      <c r="AD304" t="s">
        <v>126</v>
      </c>
    </row>
    <row r="305" spans="1:30" ht="12.75">
      <c r="A305" t="str">
        <f t="shared" si="36"/>
        <v>= 50 &lt; 75 HP</v>
      </c>
      <c r="C305">
        <f t="shared" si="41"/>
        <v>0</v>
      </c>
      <c r="D305">
        <f t="shared" si="41"/>
        <v>0</v>
      </c>
      <c r="E305">
        <f t="shared" si="41"/>
        <v>0</v>
      </c>
      <c r="F305">
        <f t="shared" si="41"/>
        <v>0</v>
      </c>
      <c r="G305">
        <f t="shared" si="41"/>
        <v>0</v>
      </c>
      <c r="H305">
        <f t="shared" si="41"/>
        <v>0</v>
      </c>
      <c r="I305">
        <f t="shared" si="41"/>
        <v>0</v>
      </c>
      <c r="J305">
        <f t="shared" si="41"/>
        <v>0</v>
      </c>
      <c r="K305">
        <f t="shared" si="41"/>
        <v>0</v>
      </c>
      <c r="L305" s="325">
        <f t="shared" si="41"/>
        <v>0</v>
      </c>
      <c r="M305" s="325">
        <f>+AA305*AO305</f>
        <v>0</v>
      </c>
      <c r="N305" s="325"/>
      <c r="P305" t="str">
        <f>+ANEXO!A307</f>
        <v>= 50 &lt; 75 HP</v>
      </c>
      <c r="R305">
        <f>+ANEXO!C307</f>
        <v>46450</v>
      </c>
      <c r="S305">
        <f>+ANEXO!D307</f>
        <v>41810</v>
      </c>
      <c r="T305">
        <f>+ANEXO!E307</f>
        <v>37160</v>
      </c>
      <c r="U305">
        <f>+ANEXO!F307</f>
        <v>32520</v>
      </c>
      <c r="V305">
        <f>+ANEXO!G307</f>
        <v>27870</v>
      </c>
      <c r="W305">
        <f>+ANEXO!H307</f>
        <v>23230</v>
      </c>
      <c r="X305">
        <f>+ANEXO!I307</f>
        <v>18580</v>
      </c>
      <c r="Y305">
        <f>+ANEXO!J307</f>
        <v>13940</v>
      </c>
      <c r="Z305">
        <f>+ANEXO!K307</f>
        <v>9290</v>
      </c>
      <c r="AA305">
        <f>+ANEXO!L307</f>
        <v>4650</v>
      </c>
      <c r="AD305" t="s">
        <v>131</v>
      </c>
    </row>
    <row r="306" spans="1:30" ht="12.75">
      <c r="A306" t="str">
        <f t="shared" si="36"/>
        <v>= 75 &lt; 90 HP</v>
      </c>
      <c r="C306">
        <f t="shared" si="41"/>
        <v>0</v>
      </c>
      <c r="D306">
        <f t="shared" si="41"/>
        <v>0</v>
      </c>
      <c r="E306">
        <f t="shared" si="41"/>
        <v>0</v>
      </c>
      <c r="F306">
        <f t="shared" si="41"/>
        <v>0</v>
      </c>
      <c r="G306">
        <f t="shared" si="41"/>
        <v>0</v>
      </c>
      <c r="H306">
        <f t="shared" si="41"/>
        <v>0</v>
      </c>
      <c r="I306">
        <f t="shared" si="41"/>
        <v>0</v>
      </c>
      <c r="J306">
        <f t="shared" si="41"/>
        <v>0</v>
      </c>
      <c r="K306">
        <f t="shared" si="41"/>
        <v>0</v>
      </c>
      <c r="L306" s="325">
        <f t="shared" si="41"/>
        <v>0</v>
      </c>
      <c r="M306" s="325">
        <f>+AA306*AO306</f>
        <v>0</v>
      </c>
      <c r="N306" s="325"/>
      <c r="P306" t="str">
        <f>+ANEXO!A308</f>
        <v>= 75 &lt; 90 HP</v>
      </c>
      <c r="R306">
        <f>+ANEXO!C308</f>
        <v>58030</v>
      </c>
      <c r="S306">
        <f>+ANEXO!D308</f>
        <v>52230</v>
      </c>
      <c r="T306">
        <f>+ANEXO!E308</f>
        <v>46420</v>
      </c>
      <c r="U306">
        <f>+ANEXO!F308</f>
        <v>40620</v>
      </c>
      <c r="V306">
        <f>+ANEXO!G308</f>
        <v>34820</v>
      </c>
      <c r="W306">
        <f>+ANEXO!H308</f>
        <v>29020</v>
      </c>
      <c r="X306">
        <f>+ANEXO!I308</f>
        <v>23210</v>
      </c>
      <c r="Y306">
        <f>+ANEXO!J308</f>
        <v>17410</v>
      </c>
      <c r="Z306">
        <f>+ANEXO!K308</f>
        <v>11610</v>
      </c>
      <c r="AA306">
        <f>+ANEXO!L308</f>
        <v>5800</v>
      </c>
      <c r="AD306" t="s">
        <v>132</v>
      </c>
    </row>
    <row r="307" spans="1:30" ht="12.75">
      <c r="A307" t="str">
        <f t="shared" si="36"/>
        <v>= &gt; 90 HP</v>
      </c>
      <c r="C307">
        <f t="shared" si="41"/>
        <v>0</v>
      </c>
      <c r="D307">
        <f t="shared" si="41"/>
        <v>0</v>
      </c>
      <c r="E307">
        <f t="shared" si="41"/>
        <v>0</v>
      </c>
      <c r="F307">
        <f t="shared" si="41"/>
        <v>0</v>
      </c>
      <c r="G307">
        <f t="shared" si="41"/>
        <v>0</v>
      </c>
      <c r="H307">
        <f t="shared" si="41"/>
        <v>0</v>
      </c>
      <c r="I307">
        <f t="shared" si="41"/>
        <v>0</v>
      </c>
      <c r="J307">
        <f t="shared" si="41"/>
        <v>0</v>
      </c>
      <c r="K307">
        <f t="shared" si="41"/>
        <v>0</v>
      </c>
      <c r="L307" s="325">
        <f t="shared" si="41"/>
        <v>0</v>
      </c>
      <c r="M307" s="325">
        <f>+AA307*AO307</f>
        <v>0</v>
      </c>
      <c r="N307" s="325"/>
      <c r="P307" t="str">
        <f>+ANEXO!A309</f>
        <v>= &gt; 90 HP</v>
      </c>
      <c r="R307">
        <f>+ANEXO!C309</f>
        <v>71990</v>
      </c>
      <c r="S307">
        <f>+ANEXO!D309</f>
        <v>64790</v>
      </c>
      <c r="T307">
        <f>+ANEXO!E309</f>
        <v>57590</v>
      </c>
      <c r="U307">
        <f>+ANEXO!F309</f>
        <v>50390</v>
      </c>
      <c r="V307">
        <f>+ANEXO!G309</f>
        <v>43190</v>
      </c>
      <c r="W307">
        <f>+ANEXO!H309</f>
        <v>36000</v>
      </c>
      <c r="X307">
        <f>+ANEXO!I309</f>
        <v>28800</v>
      </c>
      <c r="Y307">
        <f>+ANEXO!J309</f>
        <v>21600</v>
      </c>
      <c r="Z307">
        <f>+ANEXO!K309</f>
        <v>14400</v>
      </c>
      <c r="AA307">
        <f>+ANEXO!L309</f>
        <v>7200</v>
      </c>
      <c r="AD307" t="s">
        <v>122</v>
      </c>
    </row>
    <row r="308" spans="1:16" ht="12.75">
      <c r="A308" t="str">
        <f t="shared" si="36"/>
        <v> </v>
      </c>
      <c r="P308" t="str">
        <f>+ANEXO!A310</f>
        <v> </v>
      </c>
    </row>
    <row r="309" spans="1:16" ht="12.75">
      <c r="A309">
        <f t="shared" si="36"/>
        <v>0</v>
      </c>
      <c r="P309">
        <f>+ANEXO!A311</f>
        <v>0</v>
      </c>
    </row>
    <row r="310" spans="1:16" ht="12.75">
      <c r="A310" t="e">
        <f t="shared" si="36"/>
        <v>#REF!</v>
      </c>
      <c r="P310" t="e">
        <f>+ANEXO!#REF!</f>
        <v>#REF!</v>
      </c>
    </row>
    <row r="311" spans="1:16" ht="12.75">
      <c r="A311" t="e">
        <f t="shared" si="36"/>
        <v>#REF!</v>
      </c>
      <c r="P311" t="e">
        <f>+ANEXO!#REF!</f>
        <v>#REF!</v>
      </c>
    </row>
    <row r="312" spans="1:16" ht="12.75">
      <c r="A312" t="e">
        <f t="shared" si="36"/>
        <v>#REF!</v>
      </c>
      <c r="P312" t="e">
        <f>+ANEXO!#REF!</f>
        <v>#REF!</v>
      </c>
    </row>
    <row r="313" spans="1:27" ht="12.75">
      <c r="A313" t="e">
        <f t="shared" si="36"/>
        <v>#REF!</v>
      </c>
      <c r="P313" t="e">
        <f>+ANEXO!#REF!</f>
        <v>#REF!</v>
      </c>
      <c r="R313" t="e">
        <f>+ANEXO!#REF!</f>
        <v>#REF!</v>
      </c>
      <c r="S313" t="e">
        <f>+ANEXO!#REF!</f>
        <v>#REF!</v>
      </c>
      <c r="T313" t="e">
        <f>+ANEXO!#REF!</f>
        <v>#REF!</v>
      </c>
      <c r="U313" t="e">
        <f>+ANEXO!#REF!</f>
        <v>#REF!</v>
      </c>
      <c r="V313" t="e">
        <f>+ANEXO!#REF!</f>
        <v>#REF!</v>
      </c>
      <c r="W313" t="e">
        <f>+ANEXO!#REF!</f>
        <v>#REF!</v>
      </c>
      <c r="X313" t="e">
        <f>+ANEXO!#REF!</f>
        <v>#REF!</v>
      </c>
      <c r="Y313" t="e">
        <f>+ANEXO!#REF!</f>
        <v>#REF!</v>
      </c>
      <c r="Z313" t="e">
        <f>+ANEXO!#REF!</f>
        <v>#REF!</v>
      </c>
      <c r="AA313" t="e">
        <f>+ANEXO!#REF!</f>
        <v>#REF!</v>
      </c>
    </row>
    <row r="314" spans="1:16" ht="12.75">
      <c r="A314" t="e">
        <f t="shared" si="36"/>
        <v>#REF!</v>
      </c>
      <c r="P314" t="e">
        <f>+ANEXO!#REF!</f>
        <v>#REF!</v>
      </c>
    </row>
    <row r="315" spans="1:16" ht="12.75">
      <c r="A315">
        <f t="shared" si="36"/>
        <v>0</v>
      </c>
      <c r="P315">
        <f>+ANEXO!A312</f>
        <v>0</v>
      </c>
    </row>
    <row r="316" spans="1:30" ht="12.75">
      <c r="A316" t="str">
        <f t="shared" si="36"/>
        <v>= 24.7 &lt; 30.7 (PIES)</v>
      </c>
      <c r="P316" t="str">
        <f>+ANEXO!A313</f>
        <v>= 24.7 &lt; 30.7 (PIES)</v>
      </c>
      <c r="AD316" t="s">
        <v>134</v>
      </c>
    </row>
    <row r="317" spans="1:30" ht="12.75">
      <c r="A317" t="str">
        <f t="shared" si="36"/>
        <v>(7.5 a 9.4  m.)</v>
      </c>
      <c r="P317" t="str">
        <f>+ANEXO!A314</f>
        <v>(7.5 a 9.4  m.)</v>
      </c>
      <c r="AD317" t="s">
        <v>135</v>
      </c>
    </row>
    <row r="318" spans="1:16" ht="12.75">
      <c r="A318">
        <f t="shared" si="36"/>
        <v>0</v>
      </c>
      <c r="P318">
        <f>+ANEXO!A315</f>
        <v>0</v>
      </c>
    </row>
    <row r="319" spans="1:30" ht="12.75">
      <c r="A319" t="str">
        <f t="shared" si="36"/>
        <v>PUENTE DE MANDO</v>
      </c>
      <c r="P319" t="str">
        <f>+ANEXO!A316</f>
        <v>PUENTE DE MANDO</v>
      </c>
      <c r="AD319" t="s">
        <v>79</v>
      </c>
    </row>
    <row r="320" spans="1:41" ht="12.75">
      <c r="A320" t="str">
        <f t="shared" si="36"/>
        <v>&lt; 75 HP</v>
      </c>
      <c r="C320">
        <f aca="true" t="shared" si="42" ref="C320:L323">+R320*AE320</f>
        <v>0</v>
      </c>
      <c r="D320">
        <f t="shared" si="42"/>
        <v>0</v>
      </c>
      <c r="E320">
        <f t="shared" si="42"/>
        <v>0</v>
      </c>
      <c r="F320">
        <f t="shared" si="42"/>
        <v>0</v>
      </c>
      <c r="G320">
        <f t="shared" si="42"/>
        <v>0</v>
      </c>
      <c r="H320">
        <f t="shared" si="42"/>
        <v>0</v>
      </c>
      <c r="I320">
        <f t="shared" si="42"/>
        <v>0</v>
      </c>
      <c r="J320">
        <f t="shared" si="42"/>
        <v>0</v>
      </c>
      <c r="K320">
        <f t="shared" si="42"/>
        <v>0</v>
      </c>
      <c r="L320" s="325">
        <f t="shared" si="42"/>
        <v>0</v>
      </c>
      <c r="M320" s="325">
        <f>+AA320*AO320</f>
        <v>89600</v>
      </c>
      <c r="N320" s="325"/>
      <c r="P320" t="str">
        <f>+ANEXO!A317</f>
        <v>&lt; 75 HP</v>
      </c>
      <c r="R320">
        <f>+ANEXO!C317</f>
        <v>44750</v>
      </c>
      <c r="S320">
        <f>+ANEXO!D317</f>
        <v>40280</v>
      </c>
      <c r="T320">
        <f>+ANEXO!E317</f>
        <v>35800</v>
      </c>
      <c r="U320">
        <f>+ANEXO!F317</f>
        <v>31330</v>
      </c>
      <c r="V320">
        <f>+ANEXO!G317</f>
        <v>26850</v>
      </c>
      <c r="W320">
        <f>+ANEXO!H317</f>
        <v>22380</v>
      </c>
      <c r="X320">
        <f>+ANEXO!I317</f>
        <v>17900</v>
      </c>
      <c r="Y320">
        <f>+ANEXO!J317</f>
        <v>13430</v>
      </c>
      <c r="Z320">
        <f>+ANEXO!K317</f>
        <v>8950</v>
      </c>
      <c r="AA320">
        <f>+ANEXO!L317</f>
        <v>4480</v>
      </c>
      <c r="AD320" t="s">
        <v>136</v>
      </c>
      <c r="AO320">
        <v>20</v>
      </c>
    </row>
    <row r="321" spans="1:30" ht="12.75">
      <c r="A321" t="str">
        <f t="shared" si="36"/>
        <v>= 75 &lt; 90 HP</v>
      </c>
      <c r="C321">
        <f t="shared" si="42"/>
        <v>0</v>
      </c>
      <c r="D321">
        <f t="shared" si="42"/>
        <v>0</v>
      </c>
      <c r="E321">
        <f t="shared" si="42"/>
        <v>0</v>
      </c>
      <c r="F321">
        <f t="shared" si="42"/>
        <v>0</v>
      </c>
      <c r="G321">
        <f t="shared" si="42"/>
        <v>0</v>
      </c>
      <c r="H321">
        <f t="shared" si="42"/>
        <v>0</v>
      </c>
      <c r="I321">
        <f t="shared" si="42"/>
        <v>0</v>
      </c>
      <c r="J321">
        <f t="shared" si="42"/>
        <v>0</v>
      </c>
      <c r="K321">
        <f t="shared" si="42"/>
        <v>0</v>
      </c>
      <c r="L321" s="325">
        <f t="shared" si="42"/>
        <v>0</v>
      </c>
      <c r="M321" s="325">
        <f>+AA321*AO321</f>
        <v>0</v>
      </c>
      <c r="N321" s="325"/>
      <c r="P321" t="str">
        <f>+ANEXO!A318</f>
        <v>= 75 &lt; 90 HP</v>
      </c>
      <c r="R321">
        <f>+ANEXO!C318</f>
        <v>56340</v>
      </c>
      <c r="S321">
        <f>+ANEXO!D318</f>
        <v>50710</v>
      </c>
      <c r="T321">
        <f>+ANEXO!E318</f>
        <v>45070</v>
      </c>
      <c r="U321">
        <f>+ANEXO!F318</f>
        <v>39440</v>
      </c>
      <c r="V321">
        <f>+ANEXO!G318</f>
        <v>33800</v>
      </c>
      <c r="W321">
        <f>+ANEXO!H318</f>
        <v>28170</v>
      </c>
      <c r="X321">
        <f>+ANEXO!I318</f>
        <v>22540</v>
      </c>
      <c r="Y321">
        <f>+ANEXO!J318</f>
        <v>16900</v>
      </c>
      <c r="Z321">
        <f>+ANEXO!K318</f>
        <v>11270</v>
      </c>
      <c r="AA321">
        <f>+ANEXO!L318</f>
        <v>5630</v>
      </c>
      <c r="AD321" t="s">
        <v>131</v>
      </c>
    </row>
    <row r="322" spans="1:30" ht="12.75">
      <c r="A322" t="str">
        <f t="shared" si="36"/>
        <v>= 90 &lt; 110 HP</v>
      </c>
      <c r="C322">
        <f t="shared" si="42"/>
        <v>0</v>
      </c>
      <c r="D322">
        <f t="shared" si="42"/>
        <v>0</v>
      </c>
      <c r="E322">
        <f t="shared" si="42"/>
        <v>0</v>
      </c>
      <c r="F322">
        <f t="shared" si="42"/>
        <v>0</v>
      </c>
      <c r="G322">
        <f t="shared" si="42"/>
        <v>0</v>
      </c>
      <c r="H322">
        <f t="shared" si="42"/>
        <v>0</v>
      </c>
      <c r="I322">
        <f t="shared" si="42"/>
        <v>0</v>
      </c>
      <c r="J322">
        <f t="shared" si="42"/>
        <v>0</v>
      </c>
      <c r="K322">
        <f t="shared" si="42"/>
        <v>0</v>
      </c>
      <c r="L322" s="325">
        <f t="shared" si="42"/>
        <v>0</v>
      </c>
      <c r="M322" s="325">
        <f>+AA322*AO322</f>
        <v>0</v>
      </c>
      <c r="N322" s="325"/>
      <c r="P322" t="str">
        <f>+ANEXO!A319</f>
        <v>= 90 &lt; 110 HP</v>
      </c>
      <c r="R322">
        <f>+ANEXO!C319</f>
        <v>70060</v>
      </c>
      <c r="S322">
        <f>+ANEXO!D319</f>
        <v>63050</v>
      </c>
      <c r="T322">
        <f>+ANEXO!E319</f>
        <v>56050</v>
      </c>
      <c r="U322">
        <f>+ANEXO!F319</f>
        <v>49040</v>
      </c>
      <c r="V322">
        <f>+ANEXO!G319</f>
        <v>42040</v>
      </c>
      <c r="W322">
        <f>+ANEXO!H319</f>
        <v>35030</v>
      </c>
      <c r="X322">
        <f>+ANEXO!I319</f>
        <v>28020</v>
      </c>
      <c r="Y322">
        <f>+ANEXO!J319</f>
        <v>21020</v>
      </c>
      <c r="Z322">
        <f>+ANEXO!K319</f>
        <v>14010</v>
      </c>
      <c r="AA322">
        <f>+ANEXO!L319</f>
        <v>7010</v>
      </c>
      <c r="AD322" t="s">
        <v>137</v>
      </c>
    </row>
    <row r="323" spans="1:30" ht="12.75">
      <c r="A323" t="str">
        <f t="shared" si="36"/>
        <v>= &gt; 110 HP</v>
      </c>
      <c r="C323">
        <f t="shared" si="42"/>
        <v>0</v>
      </c>
      <c r="D323">
        <f t="shared" si="42"/>
        <v>0</v>
      </c>
      <c r="E323">
        <f t="shared" si="42"/>
        <v>0</v>
      </c>
      <c r="F323">
        <f t="shared" si="42"/>
        <v>0</v>
      </c>
      <c r="G323">
        <f t="shared" si="42"/>
        <v>0</v>
      </c>
      <c r="H323">
        <f t="shared" si="42"/>
        <v>0</v>
      </c>
      <c r="I323">
        <f t="shared" si="42"/>
        <v>0</v>
      </c>
      <c r="J323">
        <f t="shared" si="42"/>
        <v>0</v>
      </c>
      <c r="K323">
        <f t="shared" si="42"/>
        <v>0</v>
      </c>
      <c r="L323" s="325">
        <f t="shared" si="42"/>
        <v>0</v>
      </c>
      <c r="M323" s="325">
        <f>+AA323*AO323</f>
        <v>0</v>
      </c>
      <c r="N323" s="325"/>
      <c r="P323" t="str">
        <f>+ANEXO!A320</f>
        <v>= &gt; 110 HP</v>
      </c>
      <c r="R323">
        <f>+ANEXO!C320</f>
        <v>92020</v>
      </c>
      <c r="S323">
        <f>+ANEXO!D320</f>
        <v>82820</v>
      </c>
      <c r="T323">
        <f>+ANEXO!E320</f>
        <v>73620</v>
      </c>
      <c r="U323">
        <f>+ANEXO!F320</f>
        <v>64410</v>
      </c>
      <c r="V323">
        <f>+ANEXO!G320</f>
        <v>55210</v>
      </c>
      <c r="W323">
        <f>+ANEXO!H320</f>
        <v>46010</v>
      </c>
      <c r="X323">
        <f>+ANEXO!I320</f>
        <v>36810</v>
      </c>
      <c r="Y323">
        <f>+ANEXO!J320</f>
        <v>27610</v>
      </c>
      <c r="Z323">
        <f>+ANEXO!K320</f>
        <v>18400</v>
      </c>
      <c r="AA323">
        <f>+ANEXO!L320</f>
        <v>9200</v>
      </c>
      <c r="AD323" t="s">
        <v>138</v>
      </c>
    </row>
    <row r="324" spans="1:30" ht="12.75">
      <c r="A324" t="str">
        <f t="shared" si="36"/>
        <v>CUBIERTA INTERIOR</v>
      </c>
      <c r="P324" t="str">
        <f>+ANEXO!A321</f>
        <v>CUBIERTA INTERIOR</v>
      </c>
      <c r="AD324" t="s">
        <v>128</v>
      </c>
    </row>
    <row r="325" spans="1:30" ht="12.75">
      <c r="A325" t="str">
        <f t="shared" si="36"/>
        <v>&lt; 75 HP</v>
      </c>
      <c r="C325">
        <f aca="true" t="shared" si="43" ref="C325:L328">+R325*AE325</f>
        <v>0</v>
      </c>
      <c r="D325">
        <f t="shared" si="43"/>
        <v>0</v>
      </c>
      <c r="E325">
        <f t="shared" si="43"/>
        <v>0</v>
      </c>
      <c r="F325">
        <f t="shared" si="43"/>
        <v>0</v>
      </c>
      <c r="G325">
        <f t="shared" si="43"/>
        <v>0</v>
      </c>
      <c r="H325">
        <f t="shared" si="43"/>
        <v>0</v>
      </c>
      <c r="I325">
        <f t="shared" si="43"/>
        <v>0</v>
      </c>
      <c r="J325">
        <f t="shared" si="43"/>
        <v>0</v>
      </c>
      <c r="K325">
        <f t="shared" si="43"/>
        <v>0</v>
      </c>
      <c r="L325" s="325">
        <f t="shared" si="43"/>
        <v>0</v>
      </c>
      <c r="M325" s="325">
        <f>+AA325*AO325</f>
        <v>0</v>
      </c>
      <c r="N325" s="325"/>
      <c r="P325" t="str">
        <f>+ANEXO!A322</f>
        <v>&lt; 75 HP</v>
      </c>
      <c r="R325">
        <f>+ANEXO!C322</f>
        <v>71350</v>
      </c>
      <c r="S325">
        <f>+ANEXO!D322</f>
        <v>64220</v>
      </c>
      <c r="T325">
        <f>+ANEXO!E322</f>
        <v>57080</v>
      </c>
      <c r="U325">
        <f>+ANEXO!F322</f>
        <v>49950</v>
      </c>
      <c r="V325">
        <f>+ANEXO!G322</f>
        <v>42810</v>
      </c>
      <c r="W325">
        <f>+ANEXO!H322</f>
        <v>35680</v>
      </c>
      <c r="X325">
        <f>+ANEXO!I322</f>
        <v>28540</v>
      </c>
      <c r="Y325">
        <f>+ANEXO!J322</f>
        <v>21410</v>
      </c>
      <c r="Z325">
        <f>+ANEXO!K322</f>
        <v>14270</v>
      </c>
      <c r="AA325">
        <f>+ANEXO!L322</f>
        <v>7140</v>
      </c>
      <c r="AD325" t="s">
        <v>136</v>
      </c>
    </row>
    <row r="326" spans="1:30" ht="12.75">
      <c r="A326" t="str">
        <f t="shared" si="36"/>
        <v>= 75 &lt; 90 HP</v>
      </c>
      <c r="C326">
        <f t="shared" si="43"/>
        <v>0</v>
      </c>
      <c r="D326">
        <f t="shared" si="43"/>
        <v>0</v>
      </c>
      <c r="E326">
        <f t="shared" si="43"/>
        <v>0</v>
      </c>
      <c r="F326">
        <f t="shared" si="43"/>
        <v>0</v>
      </c>
      <c r="G326">
        <f t="shared" si="43"/>
        <v>0</v>
      </c>
      <c r="H326">
        <f t="shared" si="43"/>
        <v>0</v>
      </c>
      <c r="I326">
        <f t="shared" si="43"/>
        <v>0</v>
      </c>
      <c r="J326">
        <f t="shared" si="43"/>
        <v>0</v>
      </c>
      <c r="K326">
        <f t="shared" si="43"/>
        <v>0</v>
      </c>
      <c r="L326" s="325">
        <f t="shared" si="43"/>
        <v>0</v>
      </c>
      <c r="M326" s="325">
        <f>+AA326*AO326</f>
        <v>0</v>
      </c>
      <c r="N326" s="325"/>
      <c r="P326" t="str">
        <f>+ANEXO!A323</f>
        <v>= 75 &lt; 90 HP</v>
      </c>
      <c r="R326">
        <f>+ANEXO!C323</f>
        <v>82960</v>
      </c>
      <c r="S326">
        <f>+ANEXO!D323</f>
        <v>74660</v>
      </c>
      <c r="T326">
        <f>+ANEXO!E323</f>
        <v>66370</v>
      </c>
      <c r="U326">
        <f>+ANEXO!F323</f>
        <v>58070</v>
      </c>
      <c r="V326">
        <f>+ANEXO!G323</f>
        <v>49780</v>
      </c>
      <c r="W326">
        <f>+ANEXO!H323</f>
        <v>41480</v>
      </c>
      <c r="X326">
        <f>+ANEXO!I323</f>
        <v>33180</v>
      </c>
      <c r="Y326">
        <f>+ANEXO!J323</f>
        <v>24890</v>
      </c>
      <c r="Z326">
        <f>+ANEXO!K323</f>
        <v>16590</v>
      </c>
      <c r="AA326">
        <f>+ANEXO!L323</f>
        <v>8300</v>
      </c>
      <c r="AD326" t="s">
        <v>131</v>
      </c>
    </row>
    <row r="327" spans="1:30" ht="12.75">
      <c r="A327" t="str">
        <f aca="true" t="shared" si="44" ref="A327:A383">+P327</f>
        <v>= 90 &lt; 110 HP</v>
      </c>
      <c r="C327">
        <f t="shared" si="43"/>
        <v>0</v>
      </c>
      <c r="D327">
        <f t="shared" si="43"/>
        <v>0</v>
      </c>
      <c r="E327">
        <f t="shared" si="43"/>
        <v>0</v>
      </c>
      <c r="F327">
        <f t="shared" si="43"/>
        <v>0</v>
      </c>
      <c r="G327">
        <f t="shared" si="43"/>
        <v>0</v>
      </c>
      <c r="H327">
        <f t="shared" si="43"/>
        <v>0</v>
      </c>
      <c r="I327">
        <f t="shared" si="43"/>
        <v>0</v>
      </c>
      <c r="J327">
        <f t="shared" si="43"/>
        <v>0</v>
      </c>
      <c r="K327">
        <f t="shared" si="43"/>
        <v>0</v>
      </c>
      <c r="L327" s="325">
        <f t="shared" si="43"/>
        <v>0</v>
      </c>
      <c r="M327" s="325">
        <f>+AA327*AO327</f>
        <v>0</v>
      </c>
      <c r="N327" s="325"/>
      <c r="P327" t="str">
        <f>+ANEXO!A324</f>
        <v>= 90 &lt; 110 HP</v>
      </c>
      <c r="R327">
        <f>+ANEXO!C324</f>
        <v>96680</v>
      </c>
      <c r="S327">
        <f>+ANEXO!D324</f>
        <v>87010</v>
      </c>
      <c r="T327">
        <f>+ANEXO!E324</f>
        <v>77340</v>
      </c>
      <c r="U327">
        <f>+ANEXO!F324</f>
        <v>67680</v>
      </c>
      <c r="V327">
        <f>+ANEXO!G324</f>
        <v>58010</v>
      </c>
      <c r="W327">
        <f>+ANEXO!H324</f>
        <v>48340</v>
      </c>
      <c r="X327">
        <f>+ANEXO!I324</f>
        <v>38670</v>
      </c>
      <c r="Y327">
        <f>+ANEXO!J324</f>
        <v>29000</v>
      </c>
      <c r="Z327">
        <f>+ANEXO!K324</f>
        <v>19340</v>
      </c>
      <c r="AA327">
        <f>+ANEXO!L324</f>
        <v>9670</v>
      </c>
      <c r="AD327" t="s">
        <v>137</v>
      </c>
    </row>
    <row r="328" spans="1:30" ht="12.75">
      <c r="A328" t="str">
        <f t="shared" si="44"/>
        <v>= &gt; 110 HP</v>
      </c>
      <c r="C328">
        <f t="shared" si="43"/>
        <v>0</v>
      </c>
      <c r="D328">
        <f t="shared" si="43"/>
        <v>0</v>
      </c>
      <c r="E328">
        <f t="shared" si="43"/>
        <v>0</v>
      </c>
      <c r="F328">
        <f t="shared" si="43"/>
        <v>0</v>
      </c>
      <c r="G328">
        <f t="shared" si="43"/>
        <v>0</v>
      </c>
      <c r="H328">
        <f t="shared" si="43"/>
        <v>0</v>
      </c>
      <c r="I328">
        <f t="shared" si="43"/>
        <v>0</v>
      </c>
      <c r="J328">
        <f t="shared" si="43"/>
        <v>0</v>
      </c>
      <c r="K328">
        <f t="shared" si="43"/>
        <v>0</v>
      </c>
      <c r="L328" s="325">
        <f t="shared" si="43"/>
        <v>0</v>
      </c>
      <c r="M328" s="325">
        <f>+AA328*AO328</f>
        <v>0</v>
      </c>
      <c r="N328" s="325"/>
      <c r="P328" t="str">
        <f>+ANEXO!A325</f>
        <v>= &gt; 110 HP</v>
      </c>
      <c r="R328">
        <f>+ANEXO!C325</f>
        <v>118620</v>
      </c>
      <c r="S328">
        <f>+ANEXO!D325</f>
        <v>106760</v>
      </c>
      <c r="T328">
        <f>+ANEXO!E325</f>
        <v>94900</v>
      </c>
      <c r="U328">
        <f>+ANEXO!F325</f>
        <v>83030</v>
      </c>
      <c r="V328">
        <f>+ANEXO!G325</f>
        <v>71170</v>
      </c>
      <c r="W328">
        <f>+ANEXO!H325</f>
        <v>59310</v>
      </c>
      <c r="X328">
        <f>+ANEXO!I325</f>
        <v>47450</v>
      </c>
      <c r="Y328">
        <f>+ANEXO!J325</f>
        <v>35590</v>
      </c>
      <c r="Z328">
        <f>+ANEXO!K325</f>
        <v>23720</v>
      </c>
      <c r="AA328">
        <f>+ANEXO!L325</f>
        <v>11860</v>
      </c>
      <c r="AD328" t="s">
        <v>138</v>
      </c>
    </row>
    <row r="329" spans="1:30" ht="12.75">
      <c r="A329" t="str">
        <f t="shared" si="44"/>
        <v>CUBIERTA INTERIOR Y EXTERIOR</v>
      </c>
      <c r="P329" t="str">
        <f>+ANEXO!A326</f>
        <v>CUBIERTA INTERIOR Y EXTERIOR</v>
      </c>
      <c r="AD329" t="s">
        <v>139</v>
      </c>
    </row>
    <row r="330" spans="1:30" ht="12.75">
      <c r="A330" t="str">
        <f t="shared" si="44"/>
        <v>&lt; 75 HP</v>
      </c>
      <c r="C330">
        <f aca="true" t="shared" si="45" ref="C330:L333">+R330*AE330</f>
        <v>0</v>
      </c>
      <c r="D330">
        <f t="shared" si="45"/>
        <v>0</v>
      </c>
      <c r="E330">
        <f t="shared" si="45"/>
        <v>0</v>
      </c>
      <c r="F330">
        <f t="shared" si="45"/>
        <v>0</v>
      </c>
      <c r="G330">
        <f t="shared" si="45"/>
        <v>0</v>
      </c>
      <c r="H330">
        <f t="shared" si="45"/>
        <v>0</v>
      </c>
      <c r="I330">
        <f t="shared" si="45"/>
        <v>0</v>
      </c>
      <c r="J330">
        <f t="shared" si="45"/>
        <v>0</v>
      </c>
      <c r="K330">
        <f t="shared" si="45"/>
        <v>0</v>
      </c>
      <c r="L330" s="325">
        <f t="shared" si="45"/>
        <v>0</v>
      </c>
      <c r="M330" s="325">
        <f>+AA330*AO330</f>
        <v>0</v>
      </c>
      <c r="N330" s="325"/>
      <c r="P330" t="str">
        <f>+ANEXO!A327</f>
        <v>&lt; 75 HP</v>
      </c>
      <c r="R330">
        <f>+ANEXO!C327</f>
        <v>89470</v>
      </c>
      <c r="S330">
        <f>+ANEXO!D327</f>
        <v>80520</v>
      </c>
      <c r="T330">
        <f>+ANEXO!E327</f>
        <v>71580</v>
      </c>
      <c r="U330">
        <f>+ANEXO!F327</f>
        <v>62630</v>
      </c>
      <c r="V330">
        <f>+ANEXO!G327</f>
        <v>53680</v>
      </c>
      <c r="W330">
        <f>+ANEXO!H327</f>
        <v>44740</v>
      </c>
      <c r="X330">
        <f>+ANEXO!I327</f>
        <v>35790</v>
      </c>
      <c r="Y330">
        <f>+ANEXO!J327</f>
        <v>26840</v>
      </c>
      <c r="Z330">
        <f>+ANEXO!K327</f>
        <v>17890</v>
      </c>
      <c r="AA330">
        <f>+ANEXO!L327</f>
        <v>8950</v>
      </c>
      <c r="AD330" t="s">
        <v>136</v>
      </c>
    </row>
    <row r="331" spans="1:30" ht="12.75">
      <c r="A331" t="str">
        <f t="shared" si="44"/>
        <v>= 75 &lt; 90 HP</v>
      </c>
      <c r="C331">
        <f t="shared" si="45"/>
        <v>0</v>
      </c>
      <c r="D331">
        <f t="shared" si="45"/>
        <v>0</v>
      </c>
      <c r="E331">
        <f t="shared" si="45"/>
        <v>0</v>
      </c>
      <c r="F331">
        <f t="shared" si="45"/>
        <v>0</v>
      </c>
      <c r="G331">
        <f t="shared" si="45"/>
        <v>0</v>
      </c>
      <c r="H331">
        <f t="shared" si="45"/>
        <v>0</v>
      </c>
      <c r="I331">
        <f t="shared" si="45"/>
        <v>0</v>
      </c>
      <c r="J331">
        <f t="shared" si="45"/>
        <v>0</v>
      </c>
      <c r="K331">
        <f t="shared" si="45"/>
        <v>0</v>
      </c>
      <c r="L331" s="325">
        <f t="shared" si="45"/>
        <v>0</v>
      </c>
      <c r="M331" s="325">
        <f>+AA331*AO331</f>
        <v>0</v>
      </c>
      <c r="N331" s="325"/>
      <c r="P331" t="str">
        <f>+ANEXO!A328</f>
        <v>= 75 &lt; 90 HP</v>
      </c>
      <c r="R331">
        <f>+ANEXO!C328</f>
        <v>100870</v>
      </c>
      <c r="S331">
        <f>+ANEXO!D328</f>
        <v>90780</v>
      </c>
      <c r="T331">
        <f>+ANEXO!E328</f>
        <v>80700</v>
      </c>
      <c r="U331">
        <f>+ANEXO!F328</f>
        <v>70610</v>
      </c>
      <c r="V331">
        <f>+ANEXO!G328</f>
        <v>60520</v>
      </c>
      <c r="W331">
        <f>+ANEXO!H328</f>
        <v>50440</v>
      </c>
      <c r="X331">
        <f>+ANEXO!I328</f>
        <v>40350</v>
      </c>
      <c r="Y331">
        <f>+ANEXO!J328</f>
        <v>30260</v>
      </c>
      <c r="Z331">
        <f>+ANEXO!K328</f>
        <v>20170</v>
      </c>
      <c r="AA331">
        <f>+ANEXO!L328</f>
        <v>10090</v>
      </c>
      <c r="AD331" t="s">
        <v>131</v>
      </c>
    </row>
    <row r="332" spans="1:30" ht="12.75">
      <c r="A332" t="str">
        <f t="shared" si="44"/>
        <v>= 90 &lt; 110 HP</v>
      </c>
      <c r="C332">
        <f t="shared" si="45"/>
        <v>0</v>
      </c>
      <c r="D332">
        <f t="shared" si="45"/>
        <v>0</v>
      </c>
      <c r="E332">
        <f t="shared" si="45"/>
        <v>0</v>
      </c>
      <c r="F332">
        <f t="shared" si="45"/>
        <v>0</v>
      </c>
      <c r="G332">
        <f t="shared" si="45"/>
        <v>0</v>
      </c>
      <c r="H332">
        <f t="shared" si="45"/>
        <v>0</v>
      </c>
      <c r="I332">
        <f t="shared" si="45"/>
        <v>0</v>
      </c>
      <c r="J332">
        <f t="shared" si="45"/>
        <v>0</v>
      </c>
      <c r="K332">
        <f t="shared" si="45"/>
        <v>0</v>
      </c>
      <c r="L332" s="325">
        <f t="shared" si="45"/>
        <v>0</v>
      </c>
      <c r="M332" s="325">
        <f>+AA332*AO332</f>
        <v>0</v>
      </c>
      <c r="N332" s="325"/>
      <c r="P332" t="str">
        <f>+ANEXO!A329</f>
        <v>= 90 &lt; 110 HP</v>
      </c>
      <c r="R332">
        <f>+ANEXO!C329</f>
        <v>114830</v>
      </c>
      <c r="S332">
        <f>+ANEXO!D329</f>
        <v>103350</v>
      </c>
      <c r="T332">
        <f>+ANEXO!E329</f>
        <v>91860</v>
      </c>
      <c r="U332">
        <f>+ANEXO!F329</f>
        <v>80380</v>
      </c>
      <c r="V332">
        <f>+ANEXO!G329</f>
        <v>68900</v>
      </c>
      <c r="W332">
        <f>+ANEXO!H329</f>
        <v>57420</v>
      </c>
      <c r="X332">
        <f>+ANEXO!I329</f>
        <v>45930</v>
      </c>
      <c r="Y332">
        <f>+ANEXO!J329</f>
        <v>34450</v>
      </c>
      <c r="Z332">
        <f>+ANEXO!K329</f>
        <v>22970</v>
      </c>
      <c r="AA332">
        <f>+ANEXO!L329</f>
        <v>11480</v>
      </c>
      <c r="AD332" t="s">
        <v>137</v>
      </c>
    </row>
    <row r="333" spans="1:30" ht="12.75">
      <c r="A333" t="str">
        <f t="shared" si="44"/>
        <v>= &gt; 110 HP</v>
      </c>
      <c r="C333">
        <f t="shared" si="45"/>
        <v>0</v>
      </c>
      <c r="D333">
        <f t="shared" si="45"/>
        <v>0</v>
      </c>
      <c r="E333">
        <f t="shared" si="45"/>
        <v>0</v>
      </c>
      <c r="F333">
        <f t="shared" si="45"/>
        <v>0</v>
      </c>
      <c r="G333">
        <f t="shared" si="45"/>
        <v>0</v>
      </c>
      <c r="H333">
        <f t="shared" si="45"/>
        <v>0</v>
      </c>
      <c r="I333">
        <f t="shared" si="45"/>
        <v>0</v>
      </c>
      <c r="J333">
        <f t="shared" si="45"/>
        <v>0</v>
      </c>
      <c r="K333">
        <f t="shared" si="45"/>
        <v>0</v>
      </c>
      <c r="L333" s="325">
        <f t="shared" si="45"/>
        <v>0</v>
      </c>
      <c r="M333" s="325">
        <f>+AA333*AO333</f>
        <v>0</v>
      </c>
      <c r="N333" s="325"/>
      <c r="P333" t="str">
        <f>+ANEXO!A330</f>
        <v>= &gt; 110 HP</v>
      </c>
      <c r="R333">
        <f>+ANEXO!C330</f>
        <v>136770</v>
      </c>
      <c r="S333">
        <f>+ANEXO!D330</f>
        <v>123090</v>
      </c>
      <c r="T333">
        <f>+ANEXO!E330</f>
        <v>109420</v>
      </c>
      <c r="U333">
        <f>+ANEXO!F330</f>
        <v>95740</v>
      </c>
      <c r="V333">
        <f>+ANEXO!G330</f>
        <v>82060</v>
      </c>
      <c r="W333">
        <f>+ANEXO!H330</f>
        <v>68390</v>
      </c>
      <c r="X333">
        <f>+ANEXO!I330</f>
        <v>54710</v>
      </c>
      <c r="Y333">
        <f>+ANEXO!J330</f>
        <v>41030</v>
      </c>
      <c r="Z333">
        <f>+ANEXO!K330</f>
        <v>27350</v>
      </c>
      <c r="AA333">
        <f>+ANEXO!L330</f>
        <v>13680</v>
      </c>
      <c r="AD333" t="s">
        <v>138</v>
      </c>
    </row>
    <row r="334" spans="1:30" ht="12.75">
      <c r="A334" t="str">
        <f t="shared" si="44"/>
        <v> </v>
      </c>
      <c r="P334" t="str">
        <f>+ANEXO!A331</f>
        <v> </v>
      </c>
      <c r="AD334" t="s">
        <v>122</v>
      </c>
    </row>
    <row r="335" spans="1:16" ht="12.75">
      <c r="A335">
        <f t="shared" si="44"/>
        <v>0</v>
      </c>
      <c r="P335">
        <f>+ANEXO!A332</f>
        <v>0</v>
      </c>
    </row>
    <row r="336" spans="1:30" ht="12.75">
      <c r="A336" t="str">
        <f t="shared" si="44"/>
        <v>= 30.7 &lt; 36.1 (PIES)</v>
      </c>
      <c r="P336" t="str">
        <f>+ANEXO!A339</f>
        <v>= 30.7 &lt; 36.1 (PIES)</v>
      </c>
      <c r="AD336" t="s">
        <v>140</v>
      </c>
    </row>
    <row r="337" spans="1:30" ht="12.75">
      <c r="A337" t="str">
        <f t="shared" si="44"/>
        <v>( 9.4 a 11.0 m.)</v>
      </c>
      <c r="P337" t="str">
        <f>+ANEXO!A340</f>
        <v>( 9.4 a 11.0 m.)</v>
      </c>
      <c r="AD337" t="s">
        <v>141</v>
      </c>
    </row>
    <row r="338" spans="1:16" ht="12.75">
      <c r="A338">
        <f t="shared" si="44"/>
        <v>0</v>
      </c>
      <c r="P338">
        <f>+ANEXO!A341</f>
        <v>0</v>
      </c>
    </row>
    <row r="339" spans="1:30" ht="12.75">
      <c r="A339" t="str">
        <f t="shared" si="44"/>
        <v>CUBIERTA INTERIOR</v>
      </c>
      <c r="P339" t="str">
        <f>+ANEXO!A342</f>
        <v>CUBIERTA INTERIOR</v>
      </c>
      <c r="AD339" t="s">
        <v>128</v>
      </c>
    </row>
    <row r="340" spans="1:41" ht="12.75">
      <c r="A340" t="str">
        <f t="shared" si="44"/>
        <v>&lt; 110 HP</v>
      </c>
      <c r="C340">
        <f aca="true" t="shared" si="46" ref="C340:L343">+R340*AE340</f>
        <v>0</v>
      </c>
      <c r="D340">
        <f t="shared" si="46"/>
        <v>0</v>
      </c>
      <c r="E340">
        <f t="shared" si="46"/>
        <v>0</v>
      </c>
      <c r="F340">
        <f t="shared" si="46"/>
        <v>0</v>
      </c>
      <c r="G340">
        <f t="shared" si="46"/>
        <v>0</v>
      </c>
      <c r="H340">
        <f t="shared" si="46"/>
        <v>0</v>
      </c>
      <c r="I340">
        <f t="shared" si="46"/>
        <v>0</v>
      </c>
      <c r="J340">
        <f t="shared" si="46"/>
        <v>0</v>
      </c>
      <c r="K340">
        <f t="shared" si="46"/>
        <v>0</v>
      </c>
      <c r="L340" s="325">
        <f t="shared" si="46"/>
        <v>0</v>
      </c>
      <c r="M340" s="325">
        <f>+AA340*AO340</f>
        <v>116500</v>
      </c>
      <c r="N340" s="325"/>
      <c r="P340" t="str">
        <f>+ANEXO!A343</f>
        <v>&lt; 110 HP</v>
      </c>
      <c r="R340">
        <f>+ANEXO!C343</f>
        <v>116500</v>
      </c>
      <c r="S340">
        <f>+ANEXO!D343</f>
        <v>104850</v>
      </c>
      <c r="T340">
        <f>+ANEXO!E343</f>
        <v>93200</v>
      </c>
      <c r="U340">
        <f>+ANEXO!F343</f>
        <v>81550</v>
      </c>
      <c r="V340">
        <f>+ANEXO!G343</f>
        <v>69900</v>
      </c>
      <c r="W340">
        <f>+ANEXO!H343</f>
        <v>58250</v>
      </c>
      <c r="X340">
        <f>+ANEXO!I343</f>
        <v>46600</v>
      </c>
      <c r="Y340">
        <f>+ANEXO!J343</f>
        <v>34950</v>
      </c>
      <c r="Z340">
        <f>+ANEXO!K343</f>
        <v>23300</v>
      </c>
      <c r="AA340">
        <f>+ANEXO!L343</f>
        <v>11650</v>
      </c>
      <c r="AD340" t="s">
        <v>142</v>
      </c>
      <c r="AO340">
        <v>10</v>
      </c>
    </row>
    <row r="341" spans="1:30" ht="12.75">
      <c r="A341" t="str">
        <f t="shared" si="44"/>
        <v>= 110 &lt; 150 HP</v>
      </c>
      <c r="C341">
        <f t="shared" si="46"/>
        <v>0</v>
      </c>
      <c r="D341">
        <f t="shared" si="46"/>
        <v>0</v>
      </c>
      <c r="E341">
        <f t="shared" si="46"/>
        <v>0</v>
      </c>
      <c r="F341">
        <f t="shared" si="46"/>
        <v>0</v>
      </c>
      <c r="G341">
        <f t="shared" si="46"/>
        <v>0</v>
      </c>
      <c r="H341">
        <f t="shared" si="46"/>
        <v>0</v>
      </c>
      <c r="I341">
        <f t="shared" si="46"/>
        <v>0</v>
      </c>
      <c r="J341">
        <f t="shared" si="46"/>
        <v>0</v>
      </c>
      <c r="K341">
        <f t="shared" si="46"/>
        <v>0</v>
      </c>
      <c r="L341" s="325">
        <f t="shared" si="46"/>
        <v>0</v>
      </c>
      <c r="M341" s="325">
        <f>+AA341*AO341</f>
        <v>0</v>
      </c>
      <c r="N341" s="325"/>
      <c r="P341" t="str">
        <f>+ANEXO!A344</f>
        <v>= 110 &lt; 150 HP</v>
      </c>
      <c r="R341">
        <f>+ANEXO!C344</f>
        <v>138440</v>
      </c>
      <c r="S341">
        <f>+ANEXO!D344</f>
        <v>124600</v>
      </c>
      <c r="T341">
        <f>+ANEXO!E344</f>
        <v>110750</v>
      </c>
      <c r="U341">
        <f>+ANEXO!F344</f>
        <v>96910</v>
      </c>
      <c r="V341">
        <f>+ANEXO!G344</f>
        <v>83060</v>
      </c>
      <c r="W341">
        <f>+ANEXO!H344</f>
        <v>69220</v>
      </c>
      <c r="X341">
        <f>+ANEXO!I344</f>
        <v>55380</v>
      </c>
      <c r="Y341">
        <f>+ANEXO!J344</f>
        <v>41530</v>
      </c>
      <c r="Z341">
        <f>+ANEXO!K344</f>
        <v>27690</v>
      </c>
      <c r="AA341">
        <f>+ANEXO!L344</f>
        <v>13840</v>
      </c>
      <c r="AD341" t="s">
        <v>143</v>
      </c>
    </row>
    <row r="342" spans="1:30" ht="12.75">
      <c r="A342" t="str">
        <f t="shared" si="44"/>
        <v>= 150 &lt; 200 HP</v>
      </c>
      <c r="C342">
        <f t="shared" si="46"/>
        <v>0</v>
      </c>
      <c r="D342">
        <f t="shared" si="46"/>
        <v>0</v>
      </c>
      <c r="E342">
        <f t="shared" si="46"/>
        <v>0</v>
      </c>
      <c r="F342">
        <f t="shared" si="46"/>
        <v>0</v>
      </c>
      <c r="G342">
        <f t="shared" si="46"/>
        <v>0</v>
      </c>
      <c r="H342">
        <f t="shared" si="46"/>
        <v>0</v>
      </c>
      <c r="I342">
        <f t="shared" si="46"/>
        <v>0</v>
      </c>
      <c r="J342">
        <f t="shared" si="46"/>
        <v>0</v>
      </c>
      <c r="K342">
        <f t="shared" si="46"/>
        <v>0</v>
      </c>
      <c r="L342" s="325">
        <f t="shared" si="46"/>
        <v>0</v>
      </c>
      <c r="M342" s="325">
        <f>+AA342*AO342</f>
        <v>0</v>
      </c>
      <c r="N342" s="325"/>
      <c r="P342" t="str">
        <f>+ANEXO!A345</f>
        <v>= 150 &lt; 200 HP</v>
      </c>
      <c r="R342">
        <f>+ANEXO!C345</f>
        <v>157040</v>
      </c>
      <c r="S342">
        <f>+ANEXO!D345</f>
        <v>141340</v>
      </c>
      <c r="T342">
        <f>+ANEXO!E345</f>
        <v>125630</v>
      </c>
      <c r="U342">
        <f>+ANEXO!F345</f>
        <v>109930</v>
      </c>
      <c r="V342">
        <f>+ANEXO!G345</f>
        <v>94220</v>
      </c>
      <c r="W342">
        <f>+ANEXO!H345</f>
        <v>78520</v>
      </c>
      <c r="X342">
        <f>+ANEXO!I345</f>
        <v>62820</v>
      </c>
      <c r="Y342">
        <f>+ANEXO!J345</f>
        <v>47110</v>
      </c>
      <c r="Z342">
        <f>+ANEXO!K345</f>
        <v>31410</v>
      </c>
      <c r="AA342">
        <f>+ANEXO!L345</f>
        <v>15700</v>
      </c>
      <c r="AD342" t="s">
        <v>144</v>
      </c>
    </row>
    <row r="343" spans="1:30" ht="12.75">
      <c r="A343" t="str">
        <f t="shared" si="44"/>
        <v>= &gt; 200 HP</v>
      </c>
      <c r="C343">
        <f t="shared" si="46"/>
        <v>0</v>
      </c>
      <c r="D343">
        <f t="shared" si="46"/>
        <v>0</v>
      </c>
      <c r="E343">
        <f t="shared" si="46"/>
        <v>0</v>
      </c>
      <c r="F343">
        <f t="shared" si="46"/>
        <v>0</v>
      </c>
      <c r="G343">
        <f t="shared" si="46"/>
        <v>0</v>
      </c>
      <c r="H343">
        <f t="shared" si="46"/>
        <v>0</v>
      </c>
      <c r="I343">
        <f t="shared" si="46"/>
        <v>0</v>
      </c>
      <c r="J343">
        <f t="shared" si="46"/>
        <v>0</v>
      </c>
      <c r="K343">
        <f t="shared" si="46"/>
        <v>0</v>
      </c>
      <c r="L343" s="325">
        <f t="shared" si="46"/>
        <v>0</v>
      </c>
      <c r="M343" s="325">
        <f>+AA343*AO343</f>
        <v>0</v>
      </c>
      <c r="N343" s="325"/>
      <c r="P343" t="str">
        <f>+ANEXO!A346</f>
        <v>= &gt; 200 HP</v>
      </c>
      <c r="R343">
        <f>+ANEXO!C346</f>
        <v>199670</v>
      </c>
      <c r="S343">
        <f>+ANEXO!D346</f>
        <v>179700</v>
      </c>
      <c r="T343">
        <f>+ANEXO!E346</f>
        <v>159740</v>
      </c>
      <c r="U343">
        <f>+ANEXO!F346</f>
        <v>139770</v>
      </c>
      <c r="V343">
        <f>+ANEXO!G346</f>
        <v>119800</v>
      </c>
      <c r="W343">
        <f>+ANEXO!H346</f>
        <v>99840</v>
      </c>
      <c r="X343">
        <f>+ANEXO!I346</f>
        <v>79870</v>
      </c>
      <c r="Y343">
        <f>+ANEXO!J346</f>
        <v>59900</v>
      </c>
      <c r="Z343">
        <f>+ANEXO!K346</f>
        <v>39930</v>
      </c>
      <c r="AA343">
        <f>+ANEXO!L346</f>
        <v>19970</v>
      </c>
      <c r="AD343" t="s">
        <v>145</v>
      </c>
    </row>
    <row r="344" spans="1:30" ht="12.75">
      <c r="A344" t="str">
        <f t="shared" si="44"/>
        <v>CUBIERTA INTERIOR Y EXTERIOR</v>
      </c>
      <c r="P344" t="str">
        <f>+ANEXO!A347</f>
        <v>CUBIERTA INTERIOR Y EXTERIOR</v>
      </c>
      <c r="AD344" t="s">
        <v>139</v>
      </c>
    </row>
    <row r="345" spans="1:30" ht="12.75">
      <c r="A345" t="str">
        <f t="shared" si="44"/>
        <v>&lt; 110 HP</v>
      </c>
      <c r="C345">
        <f aca="true" t="shared" si="47" ref="C345:L348">+R345*AE345</f>
        <v>0</v>
      </c>
      <c r="D345">
        <f t="shared" si="47"/>
        <v>0</v>
      </c>
      <c r="E345">
        <f t="shared" si="47"/>
        <v>0</v>
      </c>
      <c r="F345">
        <f t="shared" si="47"/>
        <v>0</v>
      </c>
      <c r="G345">
        <f t="shared" si="47"/>
        <v>0</v>
      </c>
      <c r="H345">
        <f t="shared" si="47"/>
        <v>0</v>
      </c>
      <c r="I345">
        <f t="shared" si="47"/>
        <v>0</v>
      </c>
      <c r="J345">
        <f t="shared" si="47"/>
        <v>0</v>
      </c>
      <c r="K345">
        <f t="shared" si="47"/>
        <v>0</v>
      </c>
      <c r="L345" s="325">
        <f t="shared" si="47"/>
        <v>0</v>
      </c>
      <c r="M345" s="325">
        <f>+AA345*AO345</f>
        <v>0</v>
      </c>
      <c r="N345" s="325"/>
      <c r="P345" t="str">
        <f>+ANEXO!A348</f>
        <v>&lt; 110 HP</v>
      </c>
      <c r="R345">
        <f>+ANEXO!C348</f>
        <v>128930</v>
      </c>
      <c r="S345">
        <f>+ANEXO!D348</f>
        <v>116040</v>
      </c>
      <c r="T345">
        <f>+ANEXO!E348</f>
        <v>103140</v>
      </c>
      <c r="U345">
        <f>+ANEXO!F348</f>
        <v>90250</v>
      </c>
      <c r="V345">
        <f>+ANEXO!G348</f>
        <v>77360</v>
      </c>
      <c r="W345">
        <f>+ANEXO!H348</f>
        <v>64470</v>
      </c>
      <c r="X345">
        <f>+ANEXO!I348</f>
        <v>51570</v>
      </c>
      <c r="Y345">
        <f>+ANEXO!J348</f>
        <v>38680</v>
      </c>
      <c r="Z345">
        <f>+ANEXO!K348</f>
        <v>25790</v>
      </c>
      <c r="AA345">
        <f>+ANEXO!L348</f>
        <v>12890</v>
      </c>
      <c r="AD345" t="s">
        <v>142</v>
      </c>
    </row>
    <row r="346" spans="1:30" ht="12.75">
      <c r="A346" t="str">
        <f t="shared" si="44"/>
        <v>= 110 &lt; 150 HP</v>
      </c>
      <c r="C346">
        <f t="shared" si="47"/>
        <v>0</v>
      </c>
      <c r="D346">
        <f t="shared" si="47"/>
        <v>0</v>
      </c>
      <c r="E346">
        <f t="shared" si="47"/>
        <v>0</v>
      </c>
      <c r="F346">
        <f t="shared" si="47"/>
        <v>0</v>
      </c>
      <c r="G346">
        <f t="shared" si="47"/>
        <v>0</v>
      </c>
      <c r="H346">
        <f t="shared" si="47"/>
        <v>0</v>
      </c>
      <c r="I346">
        <f t="shared" si="47"/>
        <v>0</v>
      </c>
      <c r="J346">
        <f t="shared" si="47"/>
        <v>0</v>
      </c>
      <c r="K346">
        <f t="shared" si="47"/>
        <v>0</v>
      </c>
      <c r="L346" s="325">
        <f t="shared" si="47"/>
        <v>0</v>
      </c>
      <c r="M346" s="325">
        <f>+AA346*AO346</f>
        <v>0</v>
      </c>
      <c r="N346" s="325"/>
      <c r="P346" t="str">
        <f>+ANEXO!A349</f>
        <v>= 110 &lt; 150 HP</v>
      </c>
      <c r="R346">
        <f>+ANEXO!C349</f>
        <v>150920</v>
      </c>
      <c r="S346">
        <f>+ANEXO!D349</f>
        <v>135830</v>
      </c>
      <c r="T346">
        <f>+ANEXO!E349</f>
        <v>120740</v>
      </c>
      <c r="U346">
        <f>+ANEXO!F349</f>
        <v>105640</v>
      </c>
      <c r="V346">
        <f>+ANEXO!G349</f>
        <v>90550</v>
      </c>
      <c r="W346">
        <f>+ANEXO!H349</f>
        <v>75460</v>
      </c>
      <c r="X346">
        <f>+ANEXO!I349</f>
        <v>60370</v>
      </c>
      <c r="Y346">
        <f>+ANEXO!J349</f>
        <v>45280</v>
      </c>
      <c r="Z346">
        <f>+ANEXO!K349</f>
        <v>30180</v>
      </c>
      <c r="AA346">
        <f>+ANEXO!L349</f>
        <v>15090</v>
      </c>
      <c r="AD346" t="s">
        <v>143</v>
      </c>
    </row>
    <row r="347" spans="1:30" ht="12.75">
      <c r="A347" t="str">
        <f t="shared" si="44"/>
        <v>= 150 &lt; 200 HP</v>
      </c>
      <c r="C347">
        <f t="shared" si="47"/>
        <v>0</v>
      </c>
      <c r="D347">
        <f t="shared" si="47"/>
        <v>0</v>
      </c>
      <c r="E347">
        <f t="shared" si="47"/>
        <v>0</v>
      </c>
      <c r="F347">
        <f t="shared" si="47"/>
        <v>0</v>
      </c>
      <c r="G347">
        <f t="shared" si="47"/>
        <v>0</v>
      </c>
      <c r="H347">
        <f t="shared" si="47"/>
        <v>0</v>
      </c>
      <c r="I347">
        <f t="shared" si="47"/>
        <v>0</v>
      </c>
      <c r="J347">
        <f t="shared" si="47"/>
        <v>0</v>
      </c>
      <c r="K347">
        <f t="shared" si="47"/>
        <v>0</v>
      </c>
      <c r="L347" s="325">
        <f t="shared" si="47"/>
        <v>0</v>
      </c>
      <c r="M347" s="325">
        <f>+AA347*AO347</f>
        <v>0</v>
      </c>
      <c r="N347" s="325"/>
      <c r="P347" t="str">
        <f>+ANEXO!A350</f>
        <v>= 150 &lt; 200 HP</v>
      </c>
      <c r="R347">
        <f>+ANEXO!C350</f>
        <v>169450</v>
      </c>
      <c r="S347">
        <f>+ANEXO!D350</f>
        <v>152510</v>
      </c>
      <c r="T347">
        <f>+ANEXO!E350</f>
        <v>135560</v>
      </c>
      <c r="U347">
        <f>+ANEXO!F350</f>
        <v>118620</v>
      </c>
      <c r="V347">
        <f>+ANEXO!G350</f>
        <v>101670</v>
      </c>
      <c r="W347">
        <f>+ANEXO!H350</f>
        <v>84730</v>
      </c>
      <c r="X347">
        <f>+ANEXO!I350</f>
        <v>67780</v>
      </c>
      <c r="Y347">
        <f>+ANEXO!J350</f>
        <v>50840</v>
      </c>
      <c r="Z347">
        <f>+ANEXO!K350</f>
        <v>33890</v>
      </c>
      <c r="AA347">
        <f>+ANEXO!L350</f>
        <v>16950</v>
      </c>
      <c r="AD347" t="s">
        <v>144</v>
      </c>
    </row>
    <row r="348" spans="1:30" ht="12.75">
      <c r="A348" t="str">
        <f t="shared" si="44"/>
        <v>= &gt; 200 HP</v>
      </c>
      <c r="C348">
        <f t="shared" si="47"/>
        <v>0</v>
      </c>
      <c r="D348">
        <f t="shared" si="47"/>
        <v>0</v>
      </c>
      <c r="E348">
        <f t="shared" si="47"/>
        <v>0</v>
      </c>
      <c r="F348">
        <f t="shared" si="47"/>
        <v>0</v>
      </c>
      <c r="G348">
        <f t="shared" si="47"/>
        <v>0</v>
      </c>
      <c r="H348">
        <f t="shared" si="47"/>
        <v>0</v>
      </c>
      <c r="I348">
        <f t="shared" si="47"/>
        <v>0</v>
      </c>
      <c r="J348">
        <f t="shared" si="47"/>
        <v>0</v>
      </c>
      <c r="K348">
        <f t="shared" si="47"/>
        <v>0</v>
      </c>
      <c r="L348" s="325">
        <f t="shared" si="47"/>
        <v>0</v>
      </c>
      <c r="M348" s="325">
        <f>+AA348*AO348</f>
        <v>0</v>
      </c>
      <c r="N348" s="325"/>
      <c r="P348" t="str">
        <f>+ANEXO!A351</f>
        <v>= &gt; 200 HP</v>
      </c>
      <c r="R348">
        <f>+ANEXO!C351</f>
        <v>212130</v>
      </c>
      <c r="S348">
        <f>+ANEXO!D351</f>
        <v>190920</v>
      </c>
      <c r="T348">
        <f>+ANEXO!E351</f>
        <v>169700</v>
      </c>
      <c r="U348">
        <f>+ANEXO!F351</f>
        <v>148490</v>
      </c>
      <c r="V348">
        <f>+ANEXO!G351</f>
        <v>127280</v>
      </c>
      <c r="W348">
        <f>+ANEXO!H351</f>
        <v>106070</v>
      </c>
      <c r="X348">
        <f>+ANEXO!I351</f>
        <v>84850</v>
      </c>
      <c r="Y348">
        <f>+ANEXO!J351</f>
        <v>63640</v>
      </c>
      <c r="Z348">
        <f>+ANEXO!K351</f>
        <v>42430</v>
      </c>
      <c r="AA348">
        <f>+ANEXO!L351</f>
        <v>21210</v>
      </c>
      <c r="AD348" t="s">
        <v>145</v>
      </c>
    </row>
    <row r="349" spans="1:16" ht="12.75">
      <c r="A349">
        <f t="shared" si="44"/>
        <v>0</v>
      </c>
      <c r="P349">
        <f>+ANEXO!A352</f>
        <v>0</v>
      </c>
    </row>
    <row r="350" spans="1:16" ht="12.75">
      <c r="A350">
        <f t="shared" si="44"/>
        <v>0</v>
      </c>
      <c r="P350">
        <f>+ANEXO!A353</f>
        <v>0</v>
      </c>
    </row>
    <row r="351" spans="1:16" ht="12.75">
      <c r="A351" t="e">
        <f t="shared" si="44"/>
        <v>#REF!</v>
      </c>
      <c r="P351" t="e">
        <f>+ANEXO!#REF!</f>
        <v>#REF!</v>
      </c>
    </row>
    <row r="352" spans="1:16" ht="12.75">
      <c r="A352" t="e">
        <f t="shared" si="44"/>
        <v>#REF!</v>
      </c>
      <c r="P352" t="e">
        <f>+ANEXO!#REF!</f>
        <v>#REF!</v>
      </c>
    </row>
    <row r="353" spans="1:27" ht="12.75">
      <c r="A353" t="e">
        <f t="shared" si="44"/>
        <v>#REF!</v>
      </c>
      <c r="P353" t="e">
        <f>+ANEXO!#REF!</f>
        <v>#REF!</v>
      </c>
      <c r="R353" t="e">
        <f>+ANEXO!#REF!</f>
        <v>#REF!</v>
      </c>
      <c r="S353" t="e">
        <f>+ANEXO!#REF!</f>
        <v>#REF!</v>
      </c>
      <c r="T353" t="e">
        <f>+ANEXO!#REF!</f>
        <v>#REF!</v>
      </c>
      <c r="U353" t="e">
        <f>+ANEXO!#REF!</f>
        <v>#REF!</v>
      </c>
      <c r="V353" t="e">
        <f>+ANEXO!#REF!</f>
        <v>#REF!</v>
      </c>
      <c r="W353" t="e">
        <f>+ANEXO!#REF!</f>
        <v>#REF!</v>
      </c>
      <c r="X353" t="e">
        <f>+ANEXO!#REF!</f>
        <v>#REF!</v>
      </c>
      <c r="Y353" t="e">
        <f>+ANEXO!#REF!</f>
        <v>#REF!</v>
      </c>
      <c r="Z353" t="e">
        <f>+ANEXO!#REF!</f>
        <v>#REF!</v>
      </c>
      <c r="AA353" t="e">
        <f>+ANEXO!#REF!</f>
        <v>#REF!</v>
      </c>
    </row>
    <row r="354" spans="1:16" ht="12.75">
      <c r="A354" t="e">
        <f t="shared" si="44"/>
        <v>#REF!</v>
      </c>
      <c r="P354" t="e">
        <f>+ANEXO!#REF!</f>
        <v>#REF!</v>
      </c>
    </row>
    <row r="355" spans="1:16" ht="12.75">
      <c r="A355" t="e">
        <f t="shared" si="44"/>
        <v>#REF!</v>
      </c>
      <c r="P355" t="e">
        <f>+ANEXO!#REF!</f>
        <v>#REF!</v>
      </c>
    </row>
    <row r="356" spans="1:30" ht="12.75">
      <c r="A356" t="str">
        <f t="shared" si="44"/>
        <v>= 36.1 &lt; 43.1 (PIES)</v>
      </c>
      <c r="P356" t="str">
        <f>+ANEXO!A354</f>
        <v>= 36.1 &lt; 43.1 (PIES)</v>
      </c>
      <c r="AD356" t="s">
        <v>146</v>
      </c>
    </row>
    <row r="357" spans="1:30" ht="12.75">
      <c r="A357" t="str">
        <f t="shared" si="44"/>
        <v>( 11.0 a 13.1 m.)</v>
      </c>
      <c r="P357" t="str">
        <f>+ANEXO!A355</f>
        <v>( 11.0 a 13.1 m.)</v>
      </c>
      <c r="AD357" t="s">
        <v>147</v>
      </c>
    </row>
    <row r="358" spans="1:16" ht="12.75">
      <c r="A358">
        <f t="shared" si="44"/>
        <v>0</v>
      </c>
      <c r="P358">
        <f>+ANEXO!A356</f>
        <v>0</v>
      </c>
    </row>
    <row r="359" spans="1:30" ht="12.75">
      <c r="A359" t="str">
        <f t="shared" si="44"/>
        <v>CUBIERTA INTERIOR Y EXTERIOR</v>
      </c>
      <c r="P359" t="str">
        <f>+ANEXO!A357</f>
        <v>CUBIERTA INTERIOR Y EXTERIOR</v>
      </c>
      <c r="AD359" t="s">
        <v>139</v>
      </c>
    </row>
    <row r="360" spans="1:41" ht="12.75">
      <c r="A360" t="str">
        <f t="shared" si="44"/>
        <v>&lt; 110 HP</v>
      </c>
      <c r="C360">
        <f aca="true" t="shared" si="48" ref="C360:L363">+R360*AE360</f>
        <v>0</v>
      </c>
      <c r="D360">
        <f t="shared" si="48"/>
        <v>0</v>
      </c>
      <c r="E360">
        <f t="shared" si="48"/>
        <v>0</v>
      </c>
      <c r="F360">
        <f t="shared" si="48"/>
        <v>0</v>
      </c>
      <c r="G360">
        <f t="shared" si="48"/>
        <v>0</v>
      </c>
      <c r="H360">
        <f t="shared" si="48"/>
        <v>0</v>
      </c>
      <c r="I360">
        <f t="shared" si="48"/>
        <v>0</v>
      </c>
      <c r="J360">
        <f t="shared" si="48"/>
        <v>0</v>
      </c>
      <c r="K360">
        <f t="shared" si="48"/>
        <v>0</v>
      </c>
      <c r="L360" s="325">
        <f t="shared" si="48"/>
        <v>0</v>
      </c>
      <c r="M360" s="325">
        <f>+AA360*AO360</f>
        <v>115120</v>
      </c>
      <c r="N360" s="325"/>
      <c r="P360" t="str">
        <f>+ANEXO!A358</f>
        <v>&lt; 110 HP</v>
      </c>
      <c r="R360">
        <f>+ANEXO!C358</f>
        <v>143930</v>
      </c>
      <c r="S360">
        <f>+ANEXO!D358</f>
        <v>129540</v>
      </c>
      <c r="T360">
        <f>+ANEXO!E358</f>
        <v>115140</v>
      </c>
      <c r="U360">
        <f>+ANEXO!F358</f>
        <v>100750</v>
      </c>
      <c r="V360">
        <f>+ANEXO!G358</f>
        <v>86360</v>
      </c>
      <c r="W360">
        <f>+ANEXO!H358</f>
        <v>71970</v>
      </c>
      <c r="X360">
        <f>+ANEXO!I358</f>
        <v>57570</v>
      </c>
      <c r="Y360">
        <f>+ANEXO!J358</f>
        <v>43180</v>
      </c>
      <c r="Z360">
        <f>+ANEXO!K358</f>
        <v>28790</v>
      </c>
      <c r="AA360">
        <f>+ANEXO!L358</f>
        <v>14390</v>
      </c>
      <c r="AD360" t="s">
        <v>142</v>
      </c>
      <c r="AO360">
        <v>8</v>
      </c>
    </row>
    <row r="361" spans="1:30" ht="12.75">
      <c r="A361" t="str">
        <f t="shared" si="44"/>
        <v>= 110 &lt; 150 HP</v>
      </c>
      <c r="C361">
        <f t="shared" si="48"/>
        <v>0</v>
      </c>
      <c r="D361">
        <f t="shared" si="48"/>
        <v>0</v>
      </c>
      <c r="E361">
        <f t="shared" si="48"/>
        <v>0</v>
      </c>
      <c r="F361">
        <f t="shared" si="48"/>
        <v>0</v>
      </c>
      <c r="G361">
        <f t="shared" si="48"/>
        <v>0</v>
      </c>
      <c r="H361">
        <f t="shared" si="48"/>
        <v>0</v>
      </c>
      <c r="I361">
        <f t="shared" si="48"/>
        <v>0</v>
      </c>
      <c r="J361">
        <f t="shared" si="48"/>
        <v>0</v>
      </c>
      <c r="K361">
        <f t="shared" si="48"/>
        <v>0</v>
      </c>
      <c r="L361" s="325">
        <f t="shared" si="48"/>
        <v>0</v>
      </c>
      <c r="M361" s="325">
        <f>+AA361*AO361</f>
        <v>0</v>
      </c>
      <c r="N361" s="325"/>
      <c r="P361" t="str">
        <f>+ANEXO!A359</f>
        <v>= 110 &lt; 150 HP</v>
      </c>
      <c r="R361">
        <f>+ANEXO!C359</f>
        <v>165910</v>
      </c>
      <c r="S361">
        <f>+ANEXO!D359</f>
        <v>149320</v>
      </c>
      <c r="T361">
        <f>+ANEXO!E359</f>
        <v>132730</v>
      </c>
      <c r="U361">
        <f>+ANEXO!F359</f>
        <v>116140</v>
      </c>
      <c r="V361">
        <f>+ANEXO!G359</f>
        <v>99550</v>
      </c>
      <c r="W361">
        <f>+ANEXO!H359</f>
        <v>82960</v>
      </c>
      <c r="X361">
        <f>+ANEXO!I359</f>
        <v>66360</v>
      </c>
      <c r="Y361">
        <f>+ANEXO!J359</f>
        <v>49770</v>
      </c>
      <c r="Z361">
        <f>+ANEXO!K359</f>
        <v>33180</v>
      </c>
      <c r="AA361">
        <f>+ANEXO!L359</f>
        <v>16590</v>
      </c>
      <c r="AD361" t="s">
        <v>143</v>
      </c>
    </row>
    <row r="362" spans="1:30" ht="12.75">
      <c r="A362" t="str">
        <f t="shared" si="44"/>
        <v>= 150 &lt; 200 HP</v>
      </c>
      <c r="C362">
        <f t="shared" si="48"/>
        <v>0</v>
      </c>
      <c r="D362">
        <f t="shared" si="48"/>
        <v>0</v>
      </c>
      <c r="E362">
        <f t="shared" si="48"/>
        <v>0</v>
      </c>
      <c r="F362">
        <f t="shared" si="48"/>
        <v>0</v>
      </c>
      <c r="G362">
        <f t="shared" si="48"/>
        <v>0</v>
      </c>
      <c r="H362">
        <f t="shared" si="48"/>
        <v>0</v>
      </c>
      <c r="I362">
        <f t="shared" si="48"/>
        <v>0</v>
      </c>
      <c r="J362">
        <f t="shared" si="48"/>
        <v>0</v>
      </c>
      <c r="K362">
        <f t="shared" si="48"/>
        <v>0</v>
      </c>
      <c r="L362" s="325">
        <f t="shared" si="48"/>
        <v>0</v>
      </c>
      <c r="M362" s="325">
        <f>+AA362*AO362</f>
        <v>0</v>
      </c>
      <c r="N362" s="325"/>
      <c r="P362" t="str">
        <f>+ANEXO!A360</f>
        <v>= 150 &lt; 200 HP</v>
      </c>
      <c r="R362">
        <f>+ANEXO!C360</f>
        <v>184480</v>
      </c>
      <c r="S362">
        <f>+ANEXO!D360</f>
        <v>166030</v>
      </c>
      <c r="T362">
        <f>+ANEXO!E360</f>
        <v>147580</v>
      </c>
      <c r="U362">
        <f>+ANEXO!F360</f>
        <v>129140</v>
      </c>
      <c r="V362">
        <f>+ANEXO!G360</f>
        <v>110690</v>
      </c>
      <c r="W362">
        <f>+ANEXO!H360</f>
        <v>92240</v>
      </c>
      <c r="X362">
        <f>+ANEXO!I360</f>
        <v>73790</v>
      </c>
      <c r="Y362">
        <f>+ANEXO!J360</f>
        <v>55340</v>
      </c>
      <c r="Z362">
        <f>+ANEXO!K360</f>
        <v>36900</v>
      </c>
      <c r="AA362">
        <f>+ANEXO!L360</f>
        <v>18450</v>
      </c>
      <c r="AD362" t="s">
        <v>144</v>
      </c>
    </row>
    <row r="363" spans="1:30" ht="12.75">
      <c r="A363" t="str">
        <f t="shared" si="44"/>
        <v>= &gt; 200 HP</v>
      </c>
      <c r="C363">
        <f t="shared" si="48"/>
        <v>0</v>
      </c>
      <c r="D363">
        <f t="shared" si="48"/>
        <v>0</v>
      </c>
      <c r="E363">
        <f t="shared" si="48"/>
        <v>0</v>
      </c>
      <c r="F363">
        <f t="shared" si="48"/>
        <v>0</v>
      </c>
      <c r="G363">
        <f t="shared" si="48"/>
        <v>0</v>
      </c>
      <c r="H363">
        <f t="shared" si="48"/>
        <v>0</v>
      </c>
      <c r="I363">
        <f t="shared" si="48"/>
        <v>0</v>
      </c>
      <c r="J363">
        <f t="shared" si="48"/>
        <v>0</v>
      </c>
      <c r="K363">
        <f t="shared" si="48"/>
        <v>0</v>
      </c>
      <c r="L363" s="325">
        <f t="shared" si="48"/>
        <v>0</v>
      </c>
      <c r="M363" s="325">
        <f>+AA363*AO363</f>
        <v>0</v>
      </c>
      <c r="N363" s="325"/>
      <c r="P363" t="str">
        <f>+ANEXO!A361</f>
        <v>= &gt; 200 HP</v>
      </c>
      <c r="R363">
        <f>+ANEXO!C361</f>
        <v>227100</v>
      </c>
      <c r="S363">
        <f>+ANEXO!D361</f>
        <v>204390</v>
      </c>
      <c r="T363">
        <f>+ANEXO!E361</f>
        <v>181680</v>
      </c>
      <c r="U363">
        <f>+ANEXO!F361</f>
        <v>158970</v>
      </c>
      <c r="V363">
        <f>+ANEXO!G361</f>
        <v>136260</v>
      </c>
      <c r="W363">
        <f>+ANEXO!H361</f>
        <v>113550</v>
      </c>
      <c r="X363">
        <f>+ANEXO!I361</f>
        <v>90840</v>
      </c>
      <c r="Y363">
        <f>+ANEXO!J361</f>
        <v>68130</v>
      </c>
      <c r="Z363">
        <f>+ANEXO!K361</f>
        <v>45420</v>
      </c>
      <c r="AA363">
        <f>+ANEXO!L361</f>
        <v>22710</v>
      </c>
      <c r="AD363" t="s">
        <v>145</v>
      </c>
    </row>
    <row r="364" spans="1:16" ht="12.75">
      <c r="A364">
        <f t="shared" si="44"/>
        <v>0</v>
      </c>
      <c r="P364">
        <f>+ANEXO!A362</f>
        <v>0</v>
      </c>
    </row>
    <row r="365" spans="1:16" ht="12.75">
      <c r="A365">
        <f t="shared" si="44"/>
        <v>0</v>
      </c>
      <c r="P365">
        <f>+ANEXO!A363</f>
        <v>0</v>
      </c>
    </row>
    <row r="366" spans="1:30" ht="12.75">
      <c r="A366" t="str">
        <f t="shared" si="44"/>
        <v>= 43.1 &lt; 47.4 (PIES)</v>
      </c>
      <c r="P366" t="str">
        <f>+ANEXO!A364</f>
        <v>= 43.1 &lt; 47.4 (PIES)</v>
      </c>
      <c r="AD366" t="s">
        <v>148</v>
      </c>
    </row>
    <row r="367" spans="1:30" ht="12.75">
      <c r="A367" t="str">
        <f t="shared" si="44"/>
        <v>( 13.1 a 14.4 m.)</v>
      </c>
      <c r="P367" t="str">
        <f>+ANEXO!A365</f>
        <v>( 13.1 a 14.4 m.)</v>
      </c>
      <c r="AD367" t="s">
        <v>149</v>
      </c>
    </row>
    <row r="368" spans="1:16" ht="12.75">
      <c r="A368">
        <f t="shared" si="44"/>
        <v>0</v>
      </c>
      <c r="P368">
        <f>+ANEXO!A366</f>
        <v>0</v>
      </c>
    </row>
    <row r="369" spans="1:30" ht="12.75">
      <c r="A369" t="str">
        <f t="shared" si="44"/>
        <v>CUBIERTA INTERIOR Y EXTERIOR</v>
      </c>
      <c r="P369" t="str">
        <f>+ANEXO!A367</f>
        <v>CUBIERTA INTERIOR Y EXTERIOR</v>
      </c>
      <c r="AD369" t="s">
        <v>139</v>
      </c>
    </row>
    <row r="370" spans="1:41" ht="12.75">
      <c r="A370" t="str">
        <f t="shared" si="44"/>
        <v>&lt; 200 HP</v>
      </c>
      <c r="C370">
        <f aca="true" t="shared" si="49" ref="C370:L373">+R370*AE370</f>
        <v>0</v>
      </c>
      <c r="D370">
        <f t="shared" si="49"/>
        <v>0</v>
      </c>
      <c r="E370">
        <f t="shared" si="49"/>
        <v>0</v>
      </c>
      <c r="F370">
        <f t="shared" si="49"/>
        <v>0</v>
      </c>
      <c r="G370">
        <f t="shared" si="49"/>
        <v>0</v>
      </c>
      <c r="H370">
        <f t="shared" si="49"/>
        <v>0</v>
      </c>
      <c r="I370">
        <f t="shared" si="49"/>
        <v>0</v>
      </c>
      <c r="J370">
        <f t="shared" si="49"/>
        <v>0</v>
      </c>
      <c r="K370">
        <f t="shared" si="49"/>
        <v>0</v>
      </c>
      <c r="L370" s="325">
        <f t="shared" si="49"/>
        <v>0</v>
      </c>
      <c r="M370" s="325">
        <f>+AA370*AO370</f>
        <v>61760</v>
      </c>
      <c r="N370" s="325"/>
      <c r="P370" t="str">
        <f>+ANEXO!A368</f>
        <v>&lt; 200 HP</v>
      </c>
      <c r="R370">
        <f>+ANEXO!C368</f>
        <v>308800</v>
      </c>
      <c r="S370">
        <f>+ANEXO!D368</f>
        <v>277920</v>
      </c>
      <c r="T370">
        <f>+ANEXO!E368</f>
        <v>247040</v>
      </c>
      <c r="U370">
        <f>+ANEXO!F368</f>
        <v>216160</v>
      </c>
      <c r="V370">
        <f>+ANEXO!G368</f>
        <v>185280</v>
      </c>
      <c r="W370">
        <f>+ANEXO!H368</f>
        <v>154400</v>
      </c>
      <c r="X370">
        <f>+ANEXO!I368</f>
        <v>123520</v>
      </c>
      <c r="Y370">
        <f>+ANEXO!J368</f>
        <v>92640</v>
      </c>
      <c r="Z370">
        <f>+ANEXO!K368</f>
        <v>61760</v>
      </c>
      <c r="AA370">
        <f>+ANEXO!L368</f>
        <v>30880</v>
      </c>
      <c r="AD370" t="s">
        <v>150</v>
      </c>
      <c r="AO370">
        <v>2</v>
      </c>
    </row>
    <row r="371" spans="1:30" ht="12.75">
      <c r="A371" t="str">
        <f t="shared" si="44"/>
        <v>= 200 &lt; 300 HP</v>
      </c>
      <c r="C371">
        <f t="shared" si="49"/>
        <v>0</v>
      </c>
      <c r="D371">
        <f t="shared" si="49"/>
        <v>0</v>
      </c>
      <c r="E371">
        <f t="shared" si="49"/>
        <v>0</v>
      </c>
      <c r="F371">
        <f t="shared" si="49"/>
        <v>0</v>
      </c>
      <c r="G371">
        <f t="shared" si="49"/>
        <v>0</v>
      </c>
      <c r="H371">
        <f t="shared" si="49"/>
        <v>0</v>
      </c>
      <c r="I371">
        <f t="shared" si="49"/>
        <v>0</v>
      </c>
      <c r="J371">
        <f t="shared" si="49"/>
        <v>0</v>
      </c>
      <c r="K371">
        <f t="shared" si="49"/>
        <v>0</v>
      </c>
      <c r="L371" s="325">
        <f t="shared" si="49"/>
        <v>0</v>
      </c>
      <c r="M371" s="325">
        <f>+AA371*AO371</f>
        <v>0</v>
      </c>
      <c r="N371" s="325"/>
      <c r="P371" t="str">
        <f>+ANEXO!A369</f>
        <v>= 200 &lt; 300 HP</v>
      </c>
      <c r="R371">
        <f>+ANEXO!C369</f>
        <v>350320</v>
      </c>
      <c r="S371">
        <f>+ANEXO!D369</f>
        <v>315290</v>
      </c>
      <c r="T371">
        <f>+ANEXO!E369</f>
        <v>280260</v>
      </c>
      <c r="U371">
        <f>+ANEXO!F369</f>
        <v>245220</v>
      </c>
      <c r="V371">
        <f>+ANEXO!G369</f>
        <v>210190</v>
      </c>
      <c r="W371">
        <f>+ANEXO!H369</f>
        <v>175160</v>
      </c>
      <c r="X371">
        <f>+ANEXO!I369</f>
        <v>140130</v>
      </c>
      <c r="Y371">
        <f>+ANEXO!J369</f>
        <v>105100</v>
      </c>
      <c r="Z371">
        <f>+ANEXO!K369</f>
        <v>70060</v>
      </c>
      <c r="AA371">
        <f>+ANEXO!L369</f>
        <v>35030</v>
      </c>
      <c r="AD371" t="s">
        <v>151</v>
      </c>
    </row>
    <row r="372" spans="1:30" ht="12.75">
      <c r="A372" t="str">
        <f t="shared" si="44"/>
        <v>= 300 &lt; 450 HP</v>
      </c>
      <c r="C372">
        <f t="shared" si="49"/>
        <v>0</v>
      </c>
      <c r="D372">
        <f t="shared" si="49"/>
        <v>0</v>
      </c>
      <c r="E372">
        <f t="shared" si="49"/>
        <v>0</v>
      </c>
      <c r="F372">
        <f t="shared" si="49"/>
        <v>0</v>
      </c>
      <c r="G372">
        <f t="shared" si="49"/>
        <v>0</v>
      </c>
      <c r="H372">
        <f t="shared" si="49"/>
        <v>0</v>
      </c>
      <c r="I372">
        <f t="shared" si="49"/>
        <v>0</v>
      </c>
      <c r="J372">
        <f t="shared" si="49"/>
        <v>0</v>
      </c>
      <c r="K372">
        <f t="shared" si="49"/>
        <v>0</v>
      </c>
      <c r="L372" s="325">
        <f t="shared" si="49"/>
        <v>0</v>
      </c>
      <c r="M372" s="325">
        <f>+AA372*AO372</f>
        <v>0</v>
      </c>
      <c r="N372" s="325"/>
      <c r="P372" t="str">
        <f>+ANEXO!A370</f>
        <v>= 300 &lt; 450 HP</v>
      </c>
      <c r="R372">
        <f>+ANEXO!C370</f>
        <v>439220</v>
      </c>
      <c r="S372">
        <f>+ANEXO!D370</f>
        <v>395300</v>
      </c>
      <c r="T372">
        <f>+ANEXO!E370</f>
        <v>351380</v>
      </c>
      <c r="U372">
        <f>+ANEXO!F370</f>
        <v>307450</v>
      </c>
      <c r="V372">
        <f>+ANEXO!G370</f>
        <v>263530</v>
      </c>
      <c r="W372">
        <f>+ANEXO!H370</f>
        <v>219610</v>
      </c>
      <c r="X372">
        <f>+ANEXO!I370</f>
        <v>175690</v>
      </c>
      <c r="Y372">
        <f>+ANEXO!J370</f>
        <v>131770</v>
      </c>
      <c r="Z372">
        <f>+ANEXO!K370</f>
        <v>87840</v>
      </c>
      <c r="AA372">
        <f>+ANEXO!L370</f>
        <v>43920</v>
      </c>
      <c r="AD372" t="s">
        <v>152</v>
      </c>
    </row>
    <row r="373" spans="1:30" ht="12.75">
      <c r="A373" t="str">
        <f t="shared" si="44"/>
        <v>= &gt; 450 HP</v>
      </c>
      <c r="C373">
        <f t="shared" si="49"/>
        <v>0</v>
      </c>
      <c r="D373">
        <f t="shared" si="49"/>
        <v>0</v>
      </c>
      <c r="E373">
        <f t="shared" si="49"/>
        <v>0</v>
      </c>
      <c r="F373">
        <f t="shared" si="49"/>
        <v>0</v>
      </c>
      <c r="G373">
        <f t="shared" si="49"/>
        <v>0</v>
      </c>
      <c r="H373">
        <f t="shared" si="49"/>
        <v>0</v>
      </c>
      <c r="I373">
        <f t="shared" si="49"/>
        <v>0</v>
      </c>
      <c r="J373">
        <f t="shared" si="49"/>
        <v>0</v>
      </c>
      <c r="K373">
        <f t="shared" si="49"/>
        <v>0</v>
      </c>
      <c r="L373" s="325">
        <f t="shared" si="49"/>
        <v>0</v>
      </c>
      <c r="M373" s="325">
        <f>+AA373*AO373</f>
        <v>0</v>
      </c>
      <c r="N373" s="325"/>
      <c r="P373" t="str">
        <f>+ANEXO!A371</f>
        <v>= &gt; 450 HP</v>
      </c>
      <c r="R373">
        <f>+ANEXO!C371</f>
        <v>531640</v>
      </c>
      <c r="S373">
        <f>+ANEXO!D371</f>
        <v>478480</v>
      </c>
      <c r="T373">
        <f>+ANEXO!E371</f>
        <v>425310</v>
      </c>
      <c r="U373">
        <f>+ANEXO!F371</f>
        <v>372150</v>
      </c>
      <c r="V373">
        <f>+ANEXO!G371</f>
        <v>318980</v>
      </c>
      <c r="W373">
        <f>+ANEXO!H371</f>
        <v>265820</v>
      </c>
      <c r="X373">
        <f>+ANEXO!I371</f>
        <v>212660</v>
      </c>
      <c r="Y373">
        <f>+ANEXO!J371</f>
        <v>159490</v>
      </c>
      <c r="Z373">
        <f>+ANEXO!K371</f>
        <v>106330</v>
      </c>
      <c r="AA373">
        <f>+ANEXO!L371</f>
        <v>53160</v>
      </c>
      <c r="AD373" t="s">
        <v>153</v>
      </c>
    </row>
    <row r="374" spans="1:16" ht="12.75">
      <c r="A374">
        <f t="shared" si="44"/>
        <v>0</v>
      </c>
      <c r="P374">
        <f>+ANEXO!A372</f>
        <v>0</v>
      </c>
    </row>
    <row r="375" spans="1:16" ht="12.75">
      <c r="A375">
        <f t="shared" si="44"/>
        <v>0</v>
      </c>
      <c r="P375">
        <f>+ANEXO!A373</f>
        <v>0</v>
      </c>
    </row>
    <row r="376" spans="1:30" ht="12.75">
      <c r="A376" t="str">
        <f t="shared" si="44"/>
        <v>= &gt; 47.4 (PIES)</v>
      </c>
      <c r="P376" t="str">
        <f>+ANEXO!A374</f>
        <v>= &gt; 47.4 (PIES)</v>
      </c>
      <c r="AD376" t="s">
        <v>154</v>
      </c>
    </row>
    <row r="377" spans="1:30" ht="12.75">
      <c r="A377" t="str">
        <f t="shared" si="44"/>
        <v>( = &gt; 14.4 m.)</v>
      </c>
      <c r="P377" t="str">
        <f>+ANEXO!A375</f>
        <v>( = &gt; 14.4 m.)</v>
      </c>
      <c r="AD377" t="s">
        <v>155</v>
      </c>
    </row>
    <row r="378" spans="1:16" ht="12.75">
      <c r="A378">
        <f t="shared" si="44"/>
        <v>0</v>
      </c>
      <c r="P378">
        <f>+ANEXO!A376</f>
        <v>0</v>
      </c>
    </row>
    <row r="379" spans="1:30" ht="12.75">
      <c r="A379" t="str">
        <f t="shared" si="44"/>
        <v>CUBIERTA INTERIOR Y EXTERIOR</v>
      </c>
      <c r="P379" t="str">
        <f>+ANEXO!A377</f>
        <v>CUBIERTA INTERIOR Y EXTERIOR</v>
      </c>
      <c r="AD379" t="s">
        <v>139</v>
      </c>
    </row>
    <row r="380" spans="1:41" ht="12.75">
      <c r="A380" t="str">
        <f t="shared" si="44"/>
        <v>&lt; 200 HP</v>
      </c>
      <c r="C380">
        <f aca="true" t="shared" si="50" ref="C380:L383">+R380*AE380</f>
        <v>0</v>
      </c>
      <c r="D380">
        <f t="shared" si="50"/>
        <v>0</v>
      </c>
      <c r="E380">
        <f t="shared" si="50"/>
        <v>0</v>
      </c>
      <c r="F380">
        <f t="shared" si="50"/>
        <v>0</v>
      </c>
      <c r="G380">
        <f t="shared" si="50"/>
        <v>0</v>
      </c>
      <c r="H380">
        <f t="shared" si="50"/>
        <v>0</v>
      </c>
      <c r="I380">
        <f t="shared" si="50"/>
        <v>0</v>
      </c>
      <c r="J380">
        <f t="shared" si="50"/>
        <v>0</v>
      </c>
      <c r="K380">
        <f t="shared" si="50"/>
        <v>0</v>
      </c>
      <c r="L380" s="325">
        <f t="shared" si="50"/>
        <v>0</v>
      </c>
      <c r="M380" s="325">
        <f>+AA380*AO380</f>
        <v>534600</v>
      </c>
      <c r="N380" s="325"/>
      <c r="P380" t="str">
        <f>+ANEXO!A378</f>
        <v>&lt; 200 HP</v>
      </c>
      <c r="R380">
        <f>+ANEXO!C378</f>
        <v>534610</v>
      </c>
      <c r="S380">
        <f>+ANEXO!D378</f>
        <v>481150</v>
      </c>
      <c r="T380">
        <f>+ANEXO!E378</f>
        <v>427690</v>
      </c>
      <c r="U380">
        <f>+ANEXO!F378</f>
        <v>374230</v>
      </c>
      <c r="V380">
        <f>+ANEXO!G378</f>
        <v>320770</v>
      </c>
      <c r="W380">
        <f>+ANEXO!H378</f>
        <v>267310</v>
      </c>
      <c r="X380">
        <f>+ANEXO!I378</f>
        <v>213840</v>
      </c>
      <c r="Y380">
        <f>+ANEXO!J378</f>
        <v>160380</v>
      </c>
      <c r="Z380">
        <f>+ANEXO!K378</f>
        <v>106920</v>
      </c>
      <c r="AA380">
        <f>+ANEXO!L378</f>
        <v>53460</v>
      </c>
      <c r="AD380" t="s">
        <v>150</v>
      </c>
      <c r="AO380">
        <v>10</v>
      </c>
    </row>
    <row r="381" spans="1:30" ht="12.75">
      <c r="A381" t="str">
        <f t="shared" si="44"/>
        <v>= 200 &lt; 300 HP</v>
      </c>
      <c r="C381">
        <f t="shared" si="50"/>
        <v>0</v>
      </c>
      <c r="D381">
        <f t="shared" si="50"/>
        <v>0</v>
      </c>
      <c r="E381">
        <f t="shared" si="50"/>
        <v>0</v>
      </c>
      <c r="F381">
        <f t="shared" si="50"/>
        <v>0</v>
      </c>
      <c r="G381">
        <f t="shared" si="50"/>
        <v>0</v>
      </c>
      <c r="H381">
        <f t="shared" si="50"/>
        <v>0</v>
      </c>
      <c r="I381">
        <f t="shared" si="50"/>
        <v>0</v>
      </c>
      <c r="J381">
        <f t="shared" si="50"/>
        <v>0</v>
      </c>
      <c r="K381">
        <f t="shared" si="50"/>
        <v>0</v>
      </c>
      <c r="L381" s="325">
        <f t="shared" si="50"/>
        <v>0</v>
      </c>
      <c r="M381" s="325">
        <f>+AA381*AO381</f>
        <v>0</v>
      </c>
      <c r="N381" s="325"/>
      <c r="P381" t="str">
        <f>+ANEXO!A379</f>
        <v>= 200 &lt; 300 HP</v>
      </c>
      <c r="R381">
        <f>+ANEXO!C379</f>
        <v>577480</v>
      </c>
      <c r="S381">
        <f>+ANEXO!D379</f>
        <v>519730</v>
      </c>
      <c r="T381">
        <f>+ANEXO!E379</f>
        <v>461980</v>
      </c>
      <c r="U381">
        <f>+ANEXO!F379</f>
        <v>404240</v>
      </c>
      <c r="V381">
        <f>+ANEXO!G379</f>
        <v>346490</v>
      </c>
      <c r="W381">
        <f>+ANEXO!H379</f>
        <v>288740</v>
      </c>
      <c r="X381">
        <f>+ANEXO!I379</f>
        <v>230990</v>
      </c>
      <c r="Y381">
        <f>+ANEXO!J379</f>
        <v>173240</v>
      </c>
      <c r="Z381">
        <f>+ANEXO!K379</f>
        <v>115500</v>
      </c>
      <c r="AA381">
        <f>+ANEXO!L379</f>
        <v>57750</v>
      </c>
      <c r="AD381" t="s">
        <v>151</v>
      </c>
    </row>
    <row r="382" spans="1:30" ht="12.75">
      <c r="A382" t="str">
        <f t="shared" si="44"/>
        <v>= 300 &lt; 450 HP</v>
      </c>
      <c r="C382">
        <f t="shared" si="50"/>
        <v>0</v>
      </c>
      <c r="D382">
        <f t="shared" si="50"/>
        <v>0</v>
      </c>
      <c r="E382">
        <f t="shared" si="50"/>
        <v>0</v>
      </c>
      <c r="F382">
        <f t="shared" si="50"/>
        <v>0</v>
      </c>
      <c r="G382">
        <f t="shared" si="50"/>
        <v>0</v>
      </c>
      <c r="H382">
        <f t="shared" si="50"/>
        <v>0</v>
      </c>
      <c r="I382">
        <f t="shared" si="50"/>
        <v>0</v>
      </c>
      <c r="J382">
        <f t="shared" si="50"/>
        <v>0</v>
      </c>
      <c r="K382">
        <f t="shared" si="50"/>
        <v>0</v>
      </c>
      <c r="L382" s="325">
        <f t="shared" si="50"/>
        <v>0</v>
      </c>
      <c r="M382" s="325">
        <f>+AA382*AO382</f>
        <v>0</v>
      </c>
      <c r="N382" s="325"/>
      <c r="P382" t="str">
        <f>+ANEXO!A380</f>
        <v>= 300 &lt; 450 HP</v>
      </c>
      <c r="R382">
        <f>+ANEXO!C380</f>
        <v>666310</v>
      </c>
      <c r="S382">
        <f>+ANEXO!D380</f>
        <v>599680</v>
      </c>
      <c r="T382">
        <f>+ANEXO!E380</f>
        <v>533050</v>
      </c>
      <c r="U382">
        <f>+ANEXO!F380</f>
        <v>466420</v>
      </c>
      <c r="V382">
        <f>+ANEXO!G380</f>
        <v>399790</v>
      </c>
      <c r="W382">
        <f>+ANEXO!H380</f>
        <v>333160</v>
      </c>
      <c r="X382">
        <f>+ANEXO!I380</f>
        <v>266520</v>
      </c>
      <c r="Y382">
        <f>+ANEXO!J380</f>
        <v>199890</v>
      </c>
      <c r="Z382">
        <f>+ANEXO!K380</f>
        <v>133260</v>
      </c>
      <c r="AA382">
        <f>+ANEXO!L380</f>
        <v>66630</v>
      </c>
      <c r="AD382" t="s">
        <v>152</v>
      </c>
    </row>
    <row r="383" spans="1:30" ht="12.75">
      <c r="A383" t="str">
        <f t="shared" si="44"/>
        <v>= &gt; 450 HP</v>
      </c>
      <c r="C383">
        <f t="shared" si="50"/>
        <v>0</v>
      </c>
      <c r="D383">
        <f t="shared" si="50"/>
        <v>0</v>
      </c>
      <c r="E383">
        <f t="shared" si="50"/>
        <v>0</v>
      </c>
      <c r="F383">
        <f t="shared" si="50"/>
        <v>0</v>
      </c>
      <c r="G383">
        <f t="shared" si="50"/>
        <v>0</v>
      </c>
      <c r="H383">
        <f t="shared" si="50"/>
        <v>0</v>
      </c>
      <c r="I383">
        <f t="shared" si="50"/>
        <v>0</v>
      </c>
      <c r="J383">
        <f t="shared" si="50"/>
        <v>0</v>
      </c>
      <c r="K383">
        <f t="shared" si="50"/>
        <v>0</v>
      </c>
      <c r="L383" s="325">
        <f t="shared" si="50"/>
        <v>0</v>
      </c>
      <c r="M383" s="325">
        <f>+AA383*AO383</f>
        <v>0</v>
      </c>
      <c r="N383" s="325"/>
      <c r="P383" t="str">
        <f>+ANEXO!A381</f>
        <v>= &gt; 450 HP</v>
      </c>
      <c r="R383">
        <f>+ANEXO!C381</f>
        <v>758780</v>
      </c>
      <c r="S383">
        <f>+ANEXO!D381</f>
        <v>682900</v>
      </c>
      <c r="T383">
        <f>+ANEXO!E381</f>
        <v>607020</v>
      </c>
      <c r="U383">
        <f>+ANEXO!F381</f>
        <v>531150</v>
      </c>
      <c r="V383">
        <f>+ANEXO!G381</f>
        <v>455270</v>
      </c>
      <c r="W383">
        <f>+ANEXO!H381</f>
        <v>379390</v>
      </c>
      <c r="X383">
        <f>+ANEXO!I381</f>
        <v>303510</v>
      </c>
      <c r="Y383">
        <f>+ANEXO!J381</f>
        <v>227630</v>
      </c>
      <c r="Z383">
        <f>+ANEXO!K381</f>
        <v>151760</v>
      </c>
      <c r="AA383">
        <f>+ANEXO!L381</f>
        <v>75880</v>
      </c>
      <c r="AD383" t="s">
        <v>153</v>
      </c>
    </row>
    <row r="385" ht="12.75">
      <c r="AP385">
        <v>0.11035267349260523</v>
      </c>
    </row>
    <row r="386" ht="12.75">
      <c r="AD386" t="s">
        <v>250</v>
      </c>
    </row>
    <row r="388" ht="12.75">
      <c r="AD388" t="s">
        <v>252</v>
      </c>
    </row>
    <row r="389" ht="12.75">
      <c r="AD389" t="s">
        <v>253</v>
      </c>
    </row>
    <row r="390" ht="12.75">
      <c r="AD390" t="s">
        <v>254</v>
      </c>
    </row>
    <row r="391" ht="12.75">
      <c r="AQ391">
        <v>0.8213879408418657</v>
      </c>
    </row>
    <row r="397" ht="12.75">
      <c r="M397" s="326">
        <f>SUM(RESUMEN!I14:S14)*5%</f>
        <v>434346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367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 customHeight="1" outlineLevelRow="1" outlineLevelCol="1"/>
  <cols>
    <col min="1" max="1" width="20.57421875" style="172" customWidth="1"/>
    <col min="2" max="10" width="7.421875" style="172" customWidth="1" outlineLevel="1"/>
    <col min="11" max="11" width="8.7109375" style="172" customWidth="1" outlineLevel="1"/>
    <col min="12" max="12" width="8.140625" style="171" customWidth="1"/>
    <col min="13" max="13" width="8.28125" style="172" customWidth="1"/>
    <col min="14" max="14" width="21.00390625" style="173" customWidth="1"/>
    <col min="15" max="16384" width="11.421875" style="172" customWidth="1"/>
  </cols>
  <sheetData>
    <row r="3" spans="1:11" ht="12.75" customHeight="1">
      <c r="A3" s="169" t="s">
        <v>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33" customHeight="1">
      <c r="A5" s="473" t="s">
        <v>244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1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2.75" customHeight="1">
      <c r="A7" s="175" t="s">
        <v>73</v>
      </c>
      <c r="B7" s="175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4" ht="30.75" customHeight="1">
      <c r="A9" s="469" t="s">
        <v>75</v>
      </c>
      <c r="B9" s="461">
        <v>2003</v>
      </c>
      <c r="C9" s="461">
        <v>2002</v>
      </c>
      <c r="D9" s="461">
        <v>2001</v>
      </c>
      <c r="E9" s="461">
        <v>2000</v>
      </c>
      <c r="F9" s="461">
        <v>1999</v>
      </c>
      <c r="G9" s="461">
        <v>1998</v>
      </c>
      <c r="H9" s="461">
        <v>1997</v>
      </c>
      <c r="I9" s="478">
        <v>1996</v>
      </c>
      <c r="J9" s="461">
        <v>1995</v>
      </c>
      <c r="K9" s="476" t="s">
        <v>245</v>
      </c>
      <c r="L9" s="471" t="s">
        <v>246</v>
      </c>
      <c r="M9" s="472"/>
      <c r="N9" s="474" t="s">
        <v>247</v>
      </c>
    </row>
    <row r="10" spans="1:14" ht="12.75" customHeight="1">
      <c r="A10" s="470"/>
      <c r="B10" s="468">
        <v>2003</v>
      </c>
      <c r="C10" s="468">
        <v>2002</v>
      </c>
      <c r="D10" s="468">
        <v>2001</v>
      </c>
      <c r="E10" s="468">
        <v>2000</v>
      </c>
      <c r="F10" s="468">
        <v>1999</v>
      </c>
      <c r="G10" s="468">
        <v>1998</v>
      </c>
      <c r="H10" s="468"/>
      <c r="I10" s="479">
        <v>1996</v>
      </c>
      <c r="J10" s="477">
        <v>1995</v>
      </c>
      <c r="K10" s="475"/>
      <c r="L10" s="177" t="s">
        <v>248</v>
      </c>
      <c r="M10" s="178" t="s">
        <v>249</v>
      </c>
      <c r="N10" s="475"/>
    </row>
    <row r="11" spans="1:14" ht="4.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1"/>
      <c r="L11" s="182"/>
      <c r="M11" s="183"/>
      <c r="N11" s="184"/>
    </row>
    <row r="12" spans="1:14" ht="12.75" customHeight="1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7"/>
      <c r="L12" s="177"/>
      <c r="M12" s="188"/>
      <c r="N12" s="189"/>
    </row>
    <row r="13" spans="1:14" ht="12.75" customHeight="1">
      <c r="A13" s="190" t="s">
        <v>77</v>
      </c>
      <c r="B13" s="186">
        <f aca="true" t="shared" si="0" ref="B13:K13">SUM(B16:B21)</f>
        <v>0</v>
      </c>
      <c r="C13" s="186">
        <f t="shared" si="0"/>
        <v>0</v>
      </c>
      <c r="D13" s="186">
        <f t="shared" si="0"/>
        <v>1</v>
      </c>
      <c r="E13" s="186">
        <f t="shared" si="0"/>
        <v>0</v>
      </c>
      <c r="F13" s="186">
        <f t="shared" si="0"/>
        <v>0</v>
      </c>
      <c r="G13" s="186">
        <f t="shared" si="0"/>
        <v>0</v>
      </c>
      <c r="H13" s="186">
        <f t="shared" si="0"/>
        <v>0</v>
      </c>
      <c r="I13" s="186">
        <f t="shared" si="0"/>
        <v>0</v>
      </c>
      <c r="J13" s="186">
        <f t="shared" si="0"/>
        <v>0</v>
      </c>
      <c r="K13" s="187">
        <f t="shared" si="0"/>
        <v>8</v>
      </c>
      <c r="L13" s="191">
        <f>SUM(B13:K13)</f>
        <v>9</v>
      </c>
      <c r="M13" s="192">
        <f>L13/$L$114</f>
        <v>0.15</v>
      </c>
      <c r="N13" s="193">
        <f>K13/$L$114</f>
        <v>0.13333333333333333</v>
      </c>
    </row>
    <row r="14" spans="1:14" ht="11.25" customHeight="1">
      <c r="A14" s="190" t="s">
        <v>78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177"/>
      <c r="M14" s="188"/>
      <c r="N14" s="189"/>
    </row>
    <row r="15" spans="1:14" ht="11.25" customHeight="1" outlineLevel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177"/>
      <c r="M15" s="188"/>
      <c r="N15" s="189"/>
    </row>
    <row r="16" spans="1:14" ht="11.25" customHeight="1" outlineLevel="1">
      <c r="A16" s="190" t="s">
        <v>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7"/>
      <c r="L16" s="177"/>
      <c r="M16" s="188"/>
      <c r="N16" s="189"/>
    </row>
    <row r="17" spans="1:14" ht="11.25" customHeight="1" outlineLevel="1">
      <c r="A17" s="190" t="s">
        <v>80</v>
      </c>
      <c r="B17" s="186"/>
      <c r="C17" s="194"/>
      <c r="D17" s="194">
        <v>1</v>
      </c>
      <c r="E17" s="194"/>
      <c r="F17" s="194"/>
      <c r="G17" s="194"/>
      <c r="H17" s="194"/>
      <c r="I17" s="194"/>
      <c r="J17" s="194"/>
      <c r="K17" s="195"/>
      <c r="L17" s="177"/>
      <c r="M17" s="188"/>
      <c r="N17" s="189"/>
    </row>
    <row r="18" spans="1:14" ht="11.25" customHeight="1" outlineLevel="1">
      <c r="A18" s="190" t="s">
        <v>81</v>
      </c>
      <c r="B18" s="186"/>
      <c r="C18" s="194"/>
      <c r="D18" s="194"/>
      <c r="E18" s="194"/>
      <c r="F18" s="194"/>
      <c r="G18" s="194"/>
      <c r="H18" s="194"/>
      <c r="I18" s="194"/>
      <c r="J18" s="194"/>
      <c r="K18" s="195"/>
      <c r="L18" s="177"/>
      <c r="M18" s="188"/>
      <c r="N18" s="189"/>
    </row>
    <row r="19" spans="1:14" ht="11.25" customHeight="1" outlineLevel="1">
      <c r="A19" s="196" t="s">
        <v>82</v>
      </c>
      <c r="B19" s="197"/>
      <c r="C19" s="194"/>
      <c r="D19" s="194"/>
      <c r="E19" s="194"/>
      <c r="F19" s="194"/>
      <c r="G19" s="194"/>
      <c r="H19" s="194"/>
      <c r="I19" s="194"/>
      <c r="J19" s="194"/>
      <c r="K19" s="195">
        <v>8</v>
      </c>
      <c r="L19" s="177"/>
      <c r="M19" s="188"/>
      <c r="N19" s="189"/>
    </row>
    <row r="20" spans="1:14" ht="11.25" customHeight="1" outlineLevel="1">
      <c r="A20" s="196" t="s">
        <v>83</v>
      </c>
      <c r="B20" s="197"/>
      <c r="C20" s="194"/>
      <c r="D20" s="194"/>
      <c r="E20" s="194"/>
      <c r="F20" s="194"/>
      <c r="G20" s="194"/>
      <c r="H20" s="194"/>
      <c r="I20" s="194"/>
      <c r="J20" s="194"/>
      <c r="K20" s="195"/>
      <c r="L20" s="177"/>
      <c r="M20" s="188"/>
      <c r="N20" s="189"/>
    </row>
    <row r="21" spans="1:14" ht="11.25" customHeight="1" outlineLevel="1">
      <c r="A21" s="196" t="s">
        <v>84</v>
      </c>
      <c r="B21" s="197"/>
      <c r="C21" s="194"/>
      <c r="D21" s="194"/>
      <c r="E21" s="194"/>
      <c r="F21" s="194"/>
      <c r="G21" s="194"/>
      <c r="H21" s="194"/>
      <c r="I21" s="194"/>
      <c r="J21" s="194"/>
      <c r="K21" s="195"/>
      <c r="L21" s="177"/>
      <c r="M21" s="188"/>
      <c r="N21" s="189"/>
    </row>
    <row r="22" spans="1:14" ht="11.25" customHeight="1">
      <c r="A22" s="179"/>
      <c r="B22" s="180"/>
      <c r="C22" s="198"/>
      <c r="D22" s="198"/>
      <c r="E22" s="198"/>
      <c r="F22" s="198"/>
      <c r="G22" s="198"/>
      <c r="H22" s="198"/>
      <c r="I22" s="198"/>
      <c r="J22" s="198"/>
      <c r="K22" s="199"/>
      <c r="L22" s="177"/>
      <c r="M22" s="188"/>
      <c r="N22" s="189"/>
    </row>
    <row r="23" spans="1:14" ht="12.75" customHeight="1">
      <c r="A23" s="200"/>
      <c r="B23" s="201"/>
      <c r="C23" s="202"/>
      <c r="D23" s="202"/>
      <c r="E23" s="202"/>
      <c r="F23" s="202"/>
      <c r="G23" s="202"/>
      <c r="H23" s="202"/>
      <c r="I23" s="202"/>
      <c r="J23" s="202"/>
      <c r="K23" s="203"/>
      <c r="L23" s="204"/>
      <c r="M23" s="205"/>
      <c r="N23" s="206"/>
    </row>
    <row r="24" spans="1:14" ht="12.75" customHeight="1">
      <c r="A24" s="196" t="s">
        <v>85</v>
      </c>
      <c r="B24" s="197">
        <f aca="true" t="shared" si="1" ref="B24:K24">SUM(B28:B32)</f>
        <v>2</v>
      </c>
      <c r="C24" s="197">
        <f t="shared" si="1"/>
        <v>0</v>
      </c>
      <c r="D24" s="197">
        <f t="shared" si="1"/>
        <v>0</v>
      </c>
      <c r="E24" s="197">
        <f t="shared" si="1"/>
        <v>0</v>
      </c>
      <c r="F24" s="197">
        <f t="shared" si="1"/>
        <v>0</v>
      </c>
      <c r="G24" s="197">
        <f t="shared" si="1"/>
        <v>2</v>
      </c>
      <c r="H24" s="197">
        <f t="shared" si="1"/>
        <v>0</v>
      </c>
      <c r="I24" s="197">
        <f t="shared" si="1"/>
        <v>0</v>
      </c>
      <c r="J24" s="197">
        <f t="shared" si="1"/>
        <v>0</v>
      </c>
      <c r="K24" s="207">
        <f t="shared" si="1"/>
        <v>4</v>
      </c>
      <c r="L24" s="191">
        <f>SUM(B24:K24)</f>
        <v>8</v>
      </c>
      <c r="M24" s="192">
        <f>L24/$L$114</f>
        <v>0.13333333333333333</v>
      </c>
      <c r="N24" s="193">
        <f>K24/$L$114</f>
        <v>0.06666666666666667</v>
      </c>
    </row>
    <row r="25" spans="1:14" ht="12.75" customHeight="1">
      <c r="A25" s="190" t="s">
        <v>86</v>
      </c>
      <c r="B25" s="186"/>
      <c r="C25" s="208"/>
      <c r="D25" s="208"/>
      <c r="E25" s="208"/>
      <c r="F25" s="208"/>
      <c r="G25" s="208"/>
      <c r="H25" s="208"/>
      <c r="I25" s="208"/>
      <c r="J25" s="208"/>
      <c r="K25" s="209"/>
      <c r="L25" s="177"/>
      <c r="M25" s="188"/>
      <c r="N25" s="189"/>
    </row>
    <row r="26" spans="1:14" ht="12.75" customHeight="1" outlineLevel="1">
      <c r="A26" s="185"/>
      <c r="B26" s="186"/>
      <c r="C26" s="208"/>
      <c r="D26" s="208"/>
      <c r="E26" s="208"/>
      <c r="F26" s="208"/>
      <c r="G26" s="208"/>
      <c r="H26" s="208"/>
      <c r="I26" s="208"/>
      <c r="J26" s="208"/>
      <c r="K26" s="209"/>
      <c r="L26" s="177"/>
      <c r="M26" s="188"/>
      <c r="N26" s="189"/>
    </row>
    <row r="27" spans="1:14" ht="12.75" customHeight="1" outlineLevel="1">
      <c r="A27" s="190" t="s">
        <v>79</v>
      </c>
      <c r="B27" s="186"/>
      <c r="C27" s="208"/>
      <c r="D27" s="208"/>
      <c r="E27" s="208"/>
      <c r="F27" s="208"/>
      <c r="G27" s="208"/>
      <c r="H27" s="208"/>
      <c r="I27" s="208"/>
      <c r="J27" s="208"/>
      <c r="K27" s="209"/>
      <c r="L27" s="177"/>
      <c r="M27" s="188"/>
      <c r="N27" s="189"/>
    </row>
    <row r="28" spans="1:14" ht="12.75" customHeight="1" outlineLevel="1">
      <c r="A28" s="190" t="s">
        <v>80</v>
      </c>
      <c r="B28" s="186"/>
      <c r="C28" s="194"/>
      <c r="D28" s="194"/>
      <c r="E28" s="194"/>
      <c r="F28" s="194"/>
      <c r="G28" s="194">
        <v>2</v>
      </c>
      <c r="H28" s="194"/>
      <c r="I28" s="194"/>
      <c r="J28" s="194"/>
      <c r="K28" s="195"/>
      <c r="L28" s="177"/>
      <c r="M28" s="188"/>
      <c r="N28" s="189"/>
    </row>
    <row r="29" spans="1:14" ht="12.75" customHeight="1" outlineLevel="1">
      <c r="A29" s="190" t="s">
        <v>81</v>
      </c>
      <c r="B29" s="186"/>
      <c r="C29" s="194"/>
      <c r="D29" s="194"/>
      <c r="E29" s="194"/>
      <c r="F29" s="194"/>
      <c r="G29" s="194"/>
      <c r="H29" s="194"/>
      <c r="I29" s="194"/>
      <c r="J29" s="194"/>
      <c r="K29" s="195"/>
      <c r="L29" s="177"/>
      <c r="M29" s="188"/>
      <c r="N29" s="189"/>
    </row>
    <row r="30" spans="1:14" ht="12.75" customHeight="1" outlineLevel="1">
      <c r="A30" s="196" t="s">
        <v>82</v>
      </c>
      <c r="B30" s="197"/>
      <c r="C30" s="194"/>
      <c r="D30" s="194"/>
      <c r="E30" s="194"/>
      <c r="F30" s="194"/>
      <c r="G30" s="194"/>
      <c r="H30" s="194"/>
      <c r="I30" s="194"/>
      <c r="J30" s="194"/>
      <c r="K30" s="195">
        <v>4</v>
      </c>
      <c r="L30" s="177"/>
      <c r="M30" s="188"/>
      <c r="N30" s="189"/>
    </row>
    <row r="31" spans="1:14" ht="12.75" customHeight="1" outlineLevel="1">
      <c r="A31" s="196" t="s">
        <v>83</v>
      </c>
      <c r="B31" s="197"/>
      <c r="C31" s="194"/>
      <c r="D31" s="194"/>
      <c r="E31" s="194"/>
      <c r="F31" s="194"/>
      <c r="G31" s="194"/>
      <c r="H31" s="194"/>
      <c r="I31" s="194"/>
      <c r="J31" s="194"/>
      <c r="K31" s="195"/>
      <c r="L31" s="177"/>
      <c r="M31" s="188"/>
      <c r="N31" s="189"/>
    </row>
    <row r="32" spans="1:14" ht="12.75" customHeight="1" outlineLevel="1">
      <c r="A32" s="196" t="s">
        <v>84</v>
      </c>
      <c r="B32" s="197">
        <v>2</v>
      </c>
      <c r="C32" s="194"/>
      <c r="D32" s="194"/>
      <c r="E32" s="194"/>
      <c r="F32" s="194"/>
      <c r="G32" s="194"/>
      <c r="H32" s="194"/>
      <c r="I32" s="194"/>
      <c r="J32" s="194"/>
      <c r="K32" s="195"/>
      <c r="L32" s="177"/>
      <c r="M32" s="188"/>
      <c r="N32" s="189"/>
    </row>
    <row r="33" spans="1:14" ht="12.75" customHeight="1">
      <c r="A33" s="179"/>
      <c r="B33" s="186"/>
      <c r="C33" s="194"/>
      <c r="D33" s="194"/>
      <c r="E33" s="194"/>
      <c r="F33" s="194"/>
      <c r="G33" s="194"/>
      <c r="H33" s="194"/>
      <c r="I33" s="194"/>
      <c r="J33" s="194"/>
      <c r="K33" s="195"/>
      <c r="L33" s="182"/>
      <c r="M33" s="183"/>
      <c r="N33" s="184"/>
    </row>
    <row r="34" spans="1:14" ht="12.75" customHeight="1">
      <c r="A34" s="200"/>
      <c r="B34" s="201"/>
      <c r="C34" s="202"/>
      <c r="D34" s="202"/>
      <c r="E34" s="202"/>
      <c r="F34" s="202"/>
      <c r="G34" s="202"/>
      <c r="H34" s="202"/>
      <c r="I34" s="202"/>
      <c r="J34" s="202"/>
      <c r="K34" s="203"/>
      <c r="L34" s="177"/>
      <c r="M34" s="188"/>
      <c r="N34" s="189"/>
    </row>
    <row r="35" spans="1:14" ht="12.75" customHeight="1">
      <c r="A35" s="190" t="s">
        <v>87</v>
      </c>
      <c r="B35" s="186">
        <f aca="true" t="shared" si="2" ref="B35:K35">SUM(B39:B43)</f>
        <v>1</v>
      </c>
      <c r="C35" s="186">
        <f t="shared" si="2"/>
        <v>1</v>
      </c>
      <c r="D35" s="186">
        <f t="shared" si="2"/>
        <v>0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</v>
      </c>
      <c r="I35" s="186">
        <f t="shared" si="2"/>
        <v>0</v>
      </c>
      <c r="J35" s="186">
        <f t="shared" si="2"/>
        <v>0</v>
      </c>
      <c r="K35" s="187">
        <f t="shared" si="2"/>
        <v>21</v>
      </c>
      <c r="L35" s="191">
        <f>SUM(B35:K35)</f>
        <v>23</v>
      </c>
      <c r="M35" s="192">
        <f>L35/$L$114</f>
        <v>0.38333333333333336</v>
      </c>
      <c r="N35" s="193">
        <f>K35/$L$114</f>
        <v>0.35</v>
      </c>
    </row>
    <row r="36" spans="1:14" ht="12.75" customHeight="1">
      <c r="A36" s="190" t="s">
        <v>88</v>
      </c>
      <c r="B36" s="186"/>
      <c r="C36" s="208"/>
      <c r="D36" s="208"/>
      <c r="E36" s="208"/>
      <c r="F36" s="208"/>
      <c r="G36" s="208"/>
      <c r="H36" s="208"/>
      <c r="I36" s="208"/>
      <c r="J36" s="208"/>
      <c r="K36" s="209"/>
      <c r="L36" s="177"/>
      <c r="M36" s="188"/>
      <c r="N36" s="189"/>
    </row>
    <row r="37" spans="1:14" ht="12.75" customHeight="1" outlineLevel="1">
      <c r="A37" s="185"/>
      <c r="B37" s="186"/>
      <c r="C37" s="208"/>
      <c r="D37" s="208"/>
      <c r="E37" s="208"/>
      <c r="F37" s="208"/>
      <c r="G37" s="208"/>
      <c r="H37" s="208"/>
      <c r="I37" s="208"/>
      <c r="J37" s="208"/>
      <c r="K37" s="209"/>
      <c r="L37" s="177"/>
      <c r="M37" s="188"/>
      <c r="N37" s="189"/>
    </row>
    <row r="38" spans="1:14" ht="12.75" customHeight="1" outlineLevel="1">
      <c r="A38" s="190" t="s">
        <v>79</v>
      </c>
      <c r="B38" s="186"/>
      <c r="C38" s="208"/>
      <c r="D38" s="208"/>
      <c r="E38" s="208"/>
      <c r="F38" s="208"/>
      <c r="G38" s="208"/>
      <c r="H38" s="208"/>
      <c r="I38" s="208"/>
      <c r="J38" s="208"/>
      <c r="K38" s="195"/>
      <c r="L38" s="177"/>
      <c r="M38" s="188"/>
      <c r="N38" s="189"/>
    </row>
    <row r="39" spans="1:14" ht="12.75" customHeight="1" outlineLevel="1">
      <c r="A39" s="190" t="s">
        <v>80</v>
      </c>
      <c r="B39" s="186"/>
      <c r="C39" s="194"/>
      <c r="D39" s="194"/>
      <c r="E39" s="194"/>
      <c r="F39" s="194"/>
      <c r="G39" s="194"/>
      <c r="H39" s="194"/>
      <c r="I39" s="194"/>
      <c r="J39" s="194"/>
      <c r="K39" s="195">
        <v>21</v>
      </c>
      <c r="L39" s="177"/>
      <c r="M39" s="188"/>
      <c r="N39" s="189"/>
    </row>
    <row r="40" spans="1:14" ht="12.75" customHeight="1" outlineLevel="1">
      <c r="A40" s="190" t="s">
        <v>81</v>
      </c>
      <c r="B40" s="186"/>
      <c r="C40" s="194"/>
      <c r="D40" s="194"/>
      <c r="E40" s="194"/>
      <c r="F40" s="194"/>
      <c r="G40" s="194"/>
      <c r="H40" s="194"/>
      <c r="I40" s="194"/>
      <c r="J40" s="194"/>
      <c r="K40" s="195"/>
      <c r="L40" s="177"/>
      <c r="M40" s="188"/>
      <c r="N40" s="189"/>
    </row>
    <row r="41" spans="1:14" ht="12.75" customHeight="1" outlineLevel="1">
      <c r="A41" s="196" t="s">
        <v>89</v>
      </c>
      <c r="B41" s="197"/>
      <c r="C41" s="194"/>
      <c r="D41" s="194"/>
      <c r="E41" s="194"/>
      <c r="F41" s="194"/>
      <c r="G41" s="194"/>
      <c r="H41" s="194"/>
      <c r="I41" s="194"/>
      <c r="J41" s="194"/>
      <c r="K41" s="195"/>
      <c r="L41" s="177"/>
      <c r="M41" s="188"/>
      <c r="N41" s="189"/>
    </row>
    <row r="42" spans="1:14" ht="12.75" customHeight="1" outlineLevel="1">
      <c r="A42" s="196" t="s">
        <v>90</v>
      </c>
      <c r="B42" s="197"/>
      <c r="C42" s="194"/>
      <c r="D42" s="194"/>
      <c r="E42" s="194"/>
      <c r="F42" s="194"/>
      <c r="G42" s="194"/>
      <c r="H42" s="194"/>
      <c r="I42" s="194"/>
      <c r="J42" s="194"/>
      <c r="K42" s="195"/>
      <c r="L42" s="177"/>
      <c r="M42" s="188"/>
      <c r="N42" s="189"/>
    </row>
    <row r="43" spans="1:14" ht="12.75" customHeight="1" outlineLevel="1">
      <c r="A43" s="196" t="s">
        <v>91</v>
      </c>
      <c r="B43" s="197">
        <v>1</v>
      </c>
      <c r="C43" s="194">
        <v>1</v>
      </c>
      <c r="D43" s="194"/>
      <c r="E43" s="194"/>
      <c r="F43" s="194"/>
      <c r="G43" s="194"/>
      <c r="H43" s="194"/>
      <c r="I43" s="194"/>
      <c r="J43" s="194"/>
      <c r="K43" s="195"/>
      <c r="L43" s="177"/>
      <c r="M43" s="188"/>
      <c r="N43" s="189"/>
    </row>
    <row r="44" spans="1:14" ht="12.75" customHeight="1">
      <c r="A44" s="179"/>
      <c r="B44" s="180"/>
      <c r="C44" s="198"/>
      <c r="D44" s="198"/>
      <c r="E44" s="198"/>
      <c r="F44" s="198"/>
      <c r="G44" s="198"/>
      <c r="H44" s="198"/>
      <c r="I44" s="198"/>
      <c r="J44" s="198"/>
      <c r="K44" s="199"/>
      <c r="L44" s="177"/>
      <c r="M44" s="188"/>
      <c r="N44" s="189"/>
    </row>
    <row r="45" spans="1:14" ht="12.75" customHeight="1">
      <c r="A45" s="185"/>
      <c r="B45" s="186"/>
      <c r="C45" s="208"/>
      <c r="D45" s="208"/>
      <c r="E45" s="208"/>
      <c r="F45" s="208"/>
      <c r="G45" s="208"/>
      <c r="H45" s="208"/>
      <c r="I45" s="208"/>
      <c r="J45" s="208"/>
      <c r="K45" s="209"/>
      <c r="L45" s="177"/>
      <c r="M45" s="188"/>
      <c r="N45" s="189"/>
    </row>
    <row r="46" spans="1:14" ht="12.75" customHeight="1">
      <c r="A46" s="196" t="s">
        <v>92</v>
      </c>
      <c r="B46" s="197">
        <f aca="true" t="shared" si="3" ref="B46:K46">SUM(B50:B54)</f>
        <v>0</v>
      </c>
      <c r="C46" s="197">
        <f t="shared" si="3"/>
        <v>0</v>
      </c>
      <c r="D46" s="197">
        <f t="shared" si="3"/>
        <v>0</v>
      </c>
      <c r="E46" s="197">
        <f t="shared" si="3"/>
        <v>0</v>
      </c>
      <c r="F46" s="197">
        <f t="shared" si="3"/>
        <v>0</v>
      </c>
      <c r="G46" s="197">
        <f t="shared" si="3"/>
        <v>0</v>
      </c>
      <c r="H46" s="197">
        <f t="shared" si="3"/>
        <v>0</v>
      </c>
      <c r="I46" s="197">
        <f t="shared" si="3"/>
        <v>0</v>
      </c>
      <c r="J46" s="197">
        <f t="shared" si="3"/>
        <v>0</v>
      </c>
      <c r="K46" s="207">
        <f t="shared" si="3"/>
        <v>7</v>
      </c>
      <c r="L46" s="191">
        <f>SUM(B46:K46)</f>
        <v>7</v>
      </c>
      <c r="M46" s="192">
        <f>L46/$L$114</f>
        <v>0.11666666666666667</v>
      </c>
      <c r="N46" s="193">
        <f>K46/$L$114</f>
        <v>0.11666666666666667</v>
      </c>
    </row>
    <row r="47" spans="1:14" ht="12.75" customHeight="1">
      <c r="A47" s="190" t="s">
        <v>93</v>
      </c>
      <c r="B47" s="186"/>
      <c r="C47" s="208"/>
      <c r="D47" s="208"/>
      <c r="E47" s="208"/>
      <c r="F47" s="208"/>
      <c r="G47" s="208"/>
      <c r="H47" s="208"/>
      <c r="I47" s="208"/>
      <c r="J47" s="208"/>
      <c r="K47" s="209"/>
      <c r="L47" s="177"/>
      <c r="M47" s="188"/>
      <c r="N47" s="189"/>
    </row>
    <row r="48" spans="1:14" ht="12.75" customHeight="1" outlineLevel="1">
      <c r="A48" s="190"/>
      <c r="B48" s="186"/>
      <c r="C48" s="208"/>
      <c r="D48" s="208"/>
      <c r="E48" s="208"/>
      <c r="F48" s="208"/>
      <c r="G48" s="208"/>
      <c r="H48" s="208"/>
      <c r="I48" s="208"/>
      <c r="J48" s="208"/>
      <c r="K48" s="209"/>
      <c r="L48" s="177"/>
      <c r="M48" s="188"/>
      <c r="N48" s="189"/>
    </row>
    <row r="49" spans="1:14" ht="12.75" customHeight="1" outlineLevel="1">
      <c r="A49" s="190" t="s">
        <v>79</v>
      </c>
      <c r="B49" s="186"/>
      <c r="C49" s="208"/>
      <c r="D49" s="208"/>
      <c r="E49" s="208"/>
      <c r="F49" s="208"/>
      <c r="G49" s="208"/>
      <c r="H49" s="208"/>
      <c r="I49" s="208"/>
      <c r="J49" s="208"/>
      <c r="K49" s="209"/>
      <c r="L49" s="177"/>
      <c r="M49" s="188"/>
      <c r="N49" s="189"/>
    </row>
    <row r="50" spans="1:14" ht="12.75" customHeight="1" outlineLevel="1">
      <c r="A50" s="190" t="s">
        <v>80</v>
      </c>
      <c r="B50" s="186"/>
      <c r="C50" s="194"/>
      <c r="D50" s="194"/>
      <c r="E50" s="194"/>
      <c r="F50" s="194"/>
      <c r="G50" s="194"/>
      <c r="H50" s="194"/>
      <c r="I50" s="194"/>
      <c r="J50" s="194"/>
      <c r="K50" s="195">
        <v>7</v>
      </c>
      <c r="L50" s="177"/>
      <c r="M50" s="188"/>
      <c r="N50" s="189"/>
    </row>
    <row r="51" spans="1:14" ht="12.75" customHeight="1" outlineLevel="1">
      <c r="A51" s="190" t="s">
        <v>81</v>
      </c>
      <c r="B51" s="186"/>
      <c r="C51" s="194"/>
      <c r="D51" s="194"/>
      <c r="E51" s="194"/>
      <c r="F51" s="194"/>
      <c r="G51" s="194"/>
      <c r="H51" s="194"/>
      <c r="I51" s="194"/>
      <c r="J51" s="194"/>
      <c r="K51" s="195"/>
      <c r="L51" s="177"/>
      <c r="M51" s="188"/>
      <c r="N51" s="189"/>
    </row>
    <row r="52" spans="1:14" ht="12.75" customHeight="1" outlineLevel="1">
      <c r="A52" s="196" t="s">
        <v>89</v>
      </c>
      <c r="B52" s="197"/>
      <c r="C52" s="194"/>
      <c r="D52" s="194"/>
      <c r="E52" s="194"/>
      <c r="F52" s="194"/>
      <c r="G52" s="194"/>
      <c r="H52" s="194"/>
      <c r="I52" s="194"/>
      <c r="J52" s="194"/>
      <c r="K52" s="195"/>
      <c r="L52" s="177"/>
      <c r="M52" s="188"/>
      <c r="N52" s="189"/>
    </row>
    <row r="53" spans="1:14" ht="12.75" customHeight="1" outlineLevel="1">
      <c r="A53" s="196" t="s">
        <v>94</v>
      </c>
      <c r="B53" s="197"/>
      <c r="C53" s="194"/>
      <c r="D53" s="194"/>
      <c r="E53" s="194"/>
      <c r="F53" s="194"/>
      <c r="G53" s="194"/>
      <c r="H53" s="194"/>
      <c r="I53" s="194"/>
      <c r="J53" s="194"/>
      <c r="K53" s="195"/>
      <c r="L53" s="177"/>
      <c r="M53" s="188"/>
      <c r="N53" s="189"/>
    </row>
    <row r="54" spans="1:14" ht="12.75" customHeight="1" outlineLevel="1">
      <c r="A54" s="196" t="s">
        <v>91</v>
      </c>
      <c r="B54" s="197"/>
      <c r="C54" s="194"/>
      <c r="D54" s="194"/>
      <c r="E54" s="194"/>
      <c r="F54" s="194"/>
      <c r="G54" s="194"/>
      <c r="H54" s="194"/>
      <c r="I54" s="194"/>
      <c r="J54" s="194"/>
      <c r="K54" s="195"/>
      <c r="L54" s="177"/>
      <c r="M54" s="188"/>
      <c r="N54" s="189"/>
    </row>
    <row r="55" spans="1:14" ht="12.75" customHeight="1">
      <c r="A55" s="179"/>
      <c r="B55" s="180"/>
      <c r="C55" s="198"/>
      <c r="D55" s="198"/>
      <c r="E55" s="198"/>
      <c r="F55" s="198"/>
      <c r="G55" s="198"/>
      <c r="H55" s="198"/>
      <c r="I55" s="198"/>
      <c r="J55" s="198"/>
      <c r="K55" s="199"/>
      <c r="L55" s="182"/>
      <c r="M55" s="183"/>
      <c r="N55" s="184"/>
    </row>
    <row r="56" spans="1:14" ht="12.75" customHeight="1">
      <c r="A56" s="200"/>
      <c r="B56" s="201"/>
      <c r="C56" s="202"/>
      <c r="D56" s="202"/>
      <c r="E56" s="202"/>
      <c r="F56" s="202"/>
      <c r="G56" s="202"/>
      <c r="H56" s="202"/>
      <c r="I56" s="202"/>
      <c r="J56" s="202"/>
      <c r="K56" s="203"/>
      <c r="L56" s="177"/>
      <c r="M56" s="188"/>
      <c r="N56" s="189"/>
    </row>
    <row r="57" spans="1:14" ht="12.75" customHeight="1">
      <c r="A57" s="196" t="s">
        <v>95</v>
      </c>
      <c r="B57" s="197">
        <f aca="true" t="shared" si="4" ref="B57:K57">SUM(B61:B65)</f>
        <v>0</v>
      </c>
      <c r="C57" s="197">
        <f t="shared" si="4"/>
        <v>1</v>
      </c>
      <c r="D57" s="197">
        <f t="shared" si="4"/>
        <v>0</v>
      </c>
      <c r="E57" s="197">
        <f t="shared" si="4"/>
        <v>0</v>
      </c>
      <c r="F57" s="197">
        <f t="shared" si="4"/>
        <v>0</v>
      </c>
      <c r="G57" s="197">
        <f t="shared" si="4"/>
        <v>0</v>
      </c>
      <c r="H57" s="197">
        <f t="shared" si="4"/>
        <v>0</v>
      </c>
      <c r="I57" s="197">
        <f t="shared" si="4"/>
        <v>0</v>
      </c>
      <c r="J57" s="197">
        <f t="shared" si="4"/>
        <v>0</v>
      </c>
      <c r="K57" s="207">
        <f t="shared" si="4"/>
        <v>4</v>
      </c>
      <c r="L57" s="191">
        <f>SUM(B57:K57)</f>
        <v>5</v>
      </c>
      <c r="M57" s="192">
        <f>L57/$L$114</f>
        <v>0.08333333333333333</v>
      </c>
      <c r="N57" s="193">
        <f>K57/$L$114</f>
        <v>0.06666666666666667</v>
      </c>
    </row>
    <row r="58" spans="1:14" ht="12.75" customHeight="1">
      <c r="A58" s="190" t="s">
        <v>96</v>
      </c>
      <c r="B58" s="186"/>
      <c r="C58" s="208"/>
      <c r="D58" s="208"/>
      <c r="E58" s="208"/>
      <c r="F58" s="208"/>
      <c r="G58" s="208"/>
      <c r="H58" s="208"/>
      <c r="I58" s="208"/>
      <c r="J58" s="208"/>
      <c r="K58" s="209"/>
      <c r="L58" s="177"/>
      <c r="M58" s="188"/>
      <c r="N58" s="189"/>
    </row>
    <row r="59" spans="1:14" ht="12.75" customHeight="1" outlineLevel="1">
      <c r="A59" s="185"/>
      <c r="B59" s="186"/>
      <c r="C59" s="208"/>
      <c r="D59" s="208"/>
      <c r="E59" s="208"/>
      <c r="F59" s="208"/>
      <c r="G59" s="208"/>
      <c r="H59" s="208"/>
      <c r="I59" s="208"/>
      <c r="J59" s="208"/>
      <c r="K59" s="209"/>
      <c r="L59" s="177"/>
      <c r="M59" s="188"/>
      <c r="N59" s="189"/>
    </row>
    <row r="60" spans="1:14" ht="12.75" customHeight="1" outlineLevel="1">
      <c r="A60" s="190" t="s">
        <v>97</v>
      </c>
      <c r="B60" s="186"/>
      <c r="C60" s="208"/>
      <c r="D60" s="208"/>
      <c r="E60" s="208"/>
      <c r="F60" s="208"/>
      <c r="G60" s="208"/>
      <c r="H60" s="208"/>
      <c r="I60" s="208"/>
      <c r="J60" s="208"/>
      <c r="K60" s="209"/>
      <c r="L60" s="177"/>
      <c r="M60" s="188"/>
      <c r="N60" s="189"/>
    </row>
    <row r="61" spans="1:14" ht="12.75" customHeight="1" outlineLevel="1">
      <c r="A61" s="190" t="s">
        <v>80</v>
      </c>
      <c r="B61" s="186"/>
      <c r="C61" s="194">
        <v>1</v>
      </c>
      <c r="D61" s="194"/>
      <c r="E61" s="194"/>
      <c r="F61" s="194"/>
      <c r="G61" s="194"/>
      <c r="H61" s="194"/>
      <c r="I61" s="194"/>
      <c r="J61" s="194"/>
      <c r="K61" s="195"/>
      <c r="L61" s="177"/>
      <c r="M61" s="188"/>
      <c r="N61" s="189"/>
    </row>
    <row r="62" spans="1:14" ht="12.75" customHeight="1" outlineLevel="1">
      <c r="A62" s="190" t="s">
        <v>81</v>
      </c>
      <c r="B62" s="186"/>
      <c r="C62" s="194"/>
      <c r="D62" s="194"/>
      <c r="E62" s="194"/>
      <c r="F62" s="194"/>
      <c r="G62" s="194"/>
      <c r="H62" s="194"/>
      <c r="I62" s="194"/>
      <c r="J62" s="194"/>
      <c r="K62" s="195"/>
      <c r="L62" s="177"/>
      <c r="M62" s="188"/>
      <c r="N62" s="189"/>
    </row>
    <row r="63" spans="1:14" ht="12.75" customHeight="1" outlineLevel="1">
      <c r="A63" s="196" t="s">
        <v>98</v>
      </c>
      <c r="B63" s="197"/>
      <c r="C63" s="194"/>
      <c r="D63" s="194"/>
      <c r="E63" s="194"/>
      <c r="F63" s="194"/>
      <c r="G63" s="194"/>
      <c r="H63" s="194"/>
      <c r="I63" s="194"/>
      <c r="J63" s="194"/>
      <c r="K63" s="195">
        <v>4</v>
      </c>
      <c r="L63" s="177"/>
      <c r="M63" s="188"/>
      <c r="N63" s="189"/>
    </row>
    <row r="64" spans="1:14" ht="12.75" customHeight="1" outlineLevel="1">
      <c r="A64" s="196" t="s">
        <v>99</v>
      </c>
      <c r="B64" s="197"/>
      <c r="C64" s="194"/>
      <c r="D64" s="194"/>
      <c r="E64" s="194"/>
      <c r="F64" s="194"/>
      <c r="G64" s="194"/>
      <c r="H64" s="194"/>
      <c r="I64" s="194"/>
      <c r="J64" s="194"/>
      <c r="K64" s="195"/>
      <c r="L64" s="177"/>
      <c r="M64" s="188"/>
      <c r="N64" s="189"/>
    </row>
    <row r="65" spans="1:14" ht="12.75" customHeight="1" outlineLevel="1">
      <c r="A65" s="190" t="s">
        <v>100</v>
      </c>
      <c r="B65" s="186"/>
      <c r="C65" s="194"/>
      <c r="D65" s="194"/>
      <c r="E65" s="194"/>
      <c r="F65" s="194"/>
      <c r="G65" s="194"/>
      <c r="H65" s="194"/>
      <c r="I65" s="194"/>
      <c r="J65" s="194"/>
      <c r="K65" s="195"/>
      <c r="L65" s="177"/>
      <c r="M65" s="188"/>
      <c r="N65" s="189"/>
    </row>
    <row r="66" spans="1:14" ht="12.75" customHeight="1">
      <c r="A66" s="179"/>
      <c r="B66" s="180"/>
      <c r="C66" s="198"/>
      <c r="D66" s="198"/>
      <c r="E66" s="198"/>
      <c r="F66" s="198"/>
      <c r="G66" s="198"/>
      <c r="H66" s="198"/>
      <c r="I66" s="198"/>
      <c r="J66" s="198"/>
      <c r="K66" s="199"/>
      <c r="L66" s="177"/>
      <c r="M66" s="188"/>
      <c r="N66" s="189"/>
    </row>
    <row r="67" spans="1:14" ht="12.75" customHeight="1">
      <c r="A67" s="200"/>
      <c r="B67" s="201"/>
      <c r="C67" s="202"/>
      <c r="D67" s="202"/>
      <c r="E67" s="202"/>
      <c r="F67" s="202"/>
      <c r="G67" s="202"/>
      <c r="H67" s="202"/>
      <c r="I67" s="202"/>
      <c r="J67" s="202"/>
      <c r="K67" s="203"/>
      <c r="L67" s="204"/>
      <c r="M67" s="205"/>
      <c r="N67" s="206"/>
    </row>
    <row r="68" spans="1:14" ht="12.75" customHeight="1">
      <c r="A68" s="196" t="s">
        <v>101</v>
      </c>
      <c r="B68" s="197"/>
      <c r="C68" s="208"/>
      <c r="D68" s="208"/>
      <c r="E68" s="208"/>
      <c r="F68" s="208"/>
      <c r="G68" s="208"/>
      <c r="H68" s="208"/>
      <c r="I68" s="208"/>
      <c r="J68" s="208"/>
      <c r="K68" s="209"/>
      <c r="L68" s="177"/>
      <c r="M68" s="188"/>
      <c r="N68" s="189"/>
    </row>
    <row r="69" spans="1:14" ht="12.75" customHeight="1">
      <c r="A69" s="190" t="s">
        <v>102</v>
      </c>
      <c r="B69" s="186">
        <f aca="true" t="shared" si="5" ref="B69:K69">SUM(B72:B77)</f>
        <v>0</v>
      </c>
      <c r="C69" s="186">
        <f t="shared" si="5"/>
        <v>0</v>
      </c>
      <c r="D69" s="186">
        <f t="shared" si="5"/>
        <v>0</v>
      </c>
      <c r="E69" s="186">
        <f t="shared" si="5"/>
        <v>0</v>
      </c>
      <c r="F69" s="186">
        <f t="shared" si="5"/>
        <v>0</v>
      </c>
      <c r="G69" s="186">
        <f t="shared" si="5"/>
        <v>0</v>
      </c>
      <c r="H69" s="186">
        <f t="shared" si="5"/>
        <v>0</v>
      </c>
      <c r="I69" s="186">
        <f t="shared" si="5"/>
        <v>0</v>
      </c>
      <c r="J69" s="186">
        <f t="shared" si="5"/>
        <v>0</v>
      </c>
      <c r="K69" s="187">
        <f t="shared" si="5"/>
        <v>1</v>
      </c>
      <c r="L69" s="191">
        <f>SUM(B69:K69)</f>
        <v>1</v>
      </c>
      <c r="M69" s="192">
        <f>L69/$L$114</f>
        <v>0.016666666666666666</v>
      </c>
      <c r="N69" s="193">
        <f>K69/$L$114</f>
        <v>0.016666666666666666</v>
      </c>
    </row>
    <row r="70" spans="1:14" ht="12.75" customHeight="1" outlineLevel="1">
      <c r="A70" s="185"/>
      <c r="B70" s="186"/>
      <c r="C70" s="208"/>
      <c r="D70" s="208"/>
      <c r="E70" s="208"/>
      <c r="F70" s="208"/>
      <c r="G70" s="208"/>
      <c r="H70" s="208"/>
      <c r="I70" s="208"/>
      <c r="J70" s="208"/>
      <c r="K70" s="209"/>
      <c r="L70" s="177"/>
      <c r="M70" s="188"/>
      <c r="N70" s="189"/>
    </row>
    <row r="71" spans="1:14" ht="12.75" customHeight="1" outlineLevel="1">
      <c r="A71" s="190" t="s">
        <v>97</v>
      </c>
      <c r="B71" s="186"/>
      <c r="C71" s="208"/>
      <c r="D71" s="208"/>
      <c r="E71" s="208"/>
      <c r="F71" s="208"/>
      <c r="G71" s="208"/>
      <c r="H71" s="208"/>
      <c r="I71" s="208"/>
      <c r="J71" s="208"/>
      <c r="K71" s="209"/>
      <c r="L71" s="177"/>
      <c r="M71" s="188"/>
      <c r="N71" s="189"/>
    </row>
    <row r="72" spans="1:14" ht="12.75" customHeight="1" outlineLevel="1">
      <c r="A72" s="190" t="s">
        <v>80</v>
      </c>
      <c r="B72" s="186"/>
      <c r="C72" s="194"/>
      <c r="D72" s="194"/>
      <c r="E72" s="194"/>
      <c r="F72" s="194"/>
      <c r="G72" s="194"/>
      <c r="H72" s="194"/>
      <c r="I72" s="194"/>
      <c r="J72" s="194"/>
      <c r="K72" s="195"/>
      <c r="L72" s="177"/>
      <c r="M72" s="188"/>
      <c r="N72" s="189"/>
    </row>
    <row r="73" spans="1:14" ht="12.75" customHeight="1" outlineLevel="1">
      <c r="A73" s="190" t="s">
        <v>81</v>
      </c>
      <c r="B73" s="186"/>
      <c r="C73" s="194"/>
      <c r="D73" s="194"/>
      <c r="E73" s="194"/>
      <c r="F73" s="194"/>
      <c r="G73" s="194"/>
      <c r="H73" s="194"/>
      <c r="I73" s="194"/>
      <c r="J73" s="194"/>
      <c r="K73" s="195"/>
      <c r="L73" s="177"/>
      <c r="M73" s="188"/>
      <c r="N73" s="189"/>
    </row>
    <row r="74" spans="1:14" ht="12.75" customHeight="1" outlineLevel="1">
      <c r="A74" s="196" t="s">
        <v>98</v>
      </c>
      <c r="B74" s="197"/>
      <c r="C74" s="194"/>
      <c r="D74" s="194"/>
      <c r="E74" s="194"/>
      <c r="F74" s="194"/>
      <c r="G74" s="194"/>
      <c r="H74" s="194"/>
      <c r="I74" s="194"/>
      <c r="J74" s="194"/>
      <c r="K74" s="195">
        <v>1</v>
      </c>
      <c r="L74" s="177"/>
      <c r="M74" s="188"/>
      <c r="N74" s="189"/>
    </row>
    <row r="75" spans="1:14" ht="12.75" customHeight="1" outlineLevel="1">
      <c r="A75" s="196" t="s">
        <v>103</v>
      </c>
      <c r="B75" s="197"/>
      <c r="C75" s="194"/>
      <c r="D75" s="194"/>
      <c r="E75" s="194"/>
      <c r="F75" s="194"/>
      <c r="G75" s="194"/>
      <c r="H75" s="194"/>
      <c r="I75" s="194"/>
      <c r="J75" s="194"/>
      <c r="K75" s="195"/>
      <c r="L75" s="177"/>
      <c r="M75" s="188"/>
      <c r="N75" s="189"/>
    </row>
    <row r="76" spans="1:14" ht="12.75" customHeight="1" outlineLevel="1">
      <c r="A76" s="196" t="s">
        <v>104</v>
      </c>
      <c r="B76" s="197"/>
      <c r="C76" s="194"/>
      <c r="D76" s="194"/>
      <c r="E76" s="194"/>
      <c r="F76" s="194"/>
      <c r="G76" s="194"/>
      <c r="H76" s="194"/>
      <c r="I76" s="194"/>
      <c r="J76" s="194"/>
      <c r="K76" s="195"/>
      <c r="L76" s="177"/>
      <c r="M76" s="188"/>
      <c r="N76" s="189"/>
    </row>
    <row r="77" spans="1:14" ht="12.75" customHeight="1" outlineLevel="1">
      <c r="A77" s="196" t="s">
        <v>105</v>
      </c>
      <c r="B77" s="197"/>
      <c r="C77" s="194"/>
      <c r="D77" s="194"/>
      <c r="E77" s="194"/>
      <c r="F77" s="194"/>
      <c r="G77" s="194"/>
      <c r="H77" s="194"/>
      <c r="I77" s="194"/>
      <c r="J77" s="194"/>
      <c r="K77" s="195"/>
      <c r="L77" s="177"/>
      <c r="M77" s="188"/>
      <c r="N77" s="189"/>
    </row>
    <row r="78" spans="1:14" ht="12.75" customHeight="1">
      <c r="A78" s="179"/>
      <c r="B78" s="180"/>
      <c r="C78" s="198"/>
      <c r="D78" s="198"/>
      <c r="E78" s="198"/>
      <c r="F78" s="198"/>
      <c r="G78" s="198"/>
      <c r="H78" s="198"/>
      <c r="I78" s="198"/>
      <c r="J78" s="198"/>
      <c r="K78" s="199"/>
      <c r="L78" s="182"/>
      <c r="M78" s="183"/>
      <c r="N78" s="184"/>
    </row>
    <row r="79" spans="1:14" ht="12.75" customHeight="1">
      <c r="A79" s="200"/>
      <c r="B79" s="201"/>
      <c r="C79" s="202"/>
      <c r="D79" s="202"/>
      <c r="E79" s="202"/>
      <c r="F79" s="202"/>
      <c r="G79" s="202"/>
      <c r="H79" s="202"/>
      <c r="I79" s="202"/>
      <c r="J79" s="202"/>
      <c r="K79" s="203"/>
      <c r="L79" s="177"/>
      <c r="M79" s="188"/>
      <c r="N79" s="189"/>
    </row>
    <row r="80" spans="1:14" ht="12.75" customHeight="1">
      <c r="A80" s="196" t="s">
        <v>106</v>
      </c>
      <c r="B80" s="197">
        <f aca="true" t="shared" si="6" ref="B80:K80">SUM(B84:B88)</f>
        <v>0</v>
      </c>
      <c r="C80" s="197">
        <f t="shared" si="6"/>
        <v>0</v>
      </c>
      <c r="D80" s="197">
        <f t="shared" si="6"/>
        <v>1</v>
      </c>
      <c r="E80" s="197">
        <f t="shared" si="6"/>
        <v>0</v>
      </c>
      <c r="F80" s="197">
        <f t="shared" si="6"/>
        <v>0</v>
      </c>
      <c r="G80" s="197">
        <f t="shared" si="6"/>
        <v>0</v>
      </c>
      <c r="H80" s="197">
        <f t="shared" si="6"/>
        <v>0</v>
      </c>
      <c r="I80" s="197">
        <f t="shared" si="6"/>
        <v>0</v>
      </c>
      <c r="J80" s="197">
        <f t="shared" si="6"/>
        <v>0</v>
      </c>
      <c r="K80" s="207">
        <f t="shared" si="6"/>
        <v>2</v>
      </c>
      <c r="L80" s="191">
        <f>SUM(B80:K80)</f>
        <v>3</v>
      </c>
      <c r="M80" s="192">
        <f>L80/$L$114</f>
        <v>0.05</v>
      </c>
      <c r="N80" s="193">
        <f>K80/$L$114</f>
        <v>0.03333333333333333</v>
      </c>
    </row>
    <row r="81" spans="1:14" ht="12.75" customHeight="1">
      <c r="A81" s="190" t="s">
        <v>107</v>
      </c>
      <c r="B81" s="186"/>
      <c r="C81" s="208"/>
      <c r="D81" s="208"/>
      <c r="E81" s="208"/>
      <c r="F81" s="208"/>
      <c r="G81" s="208"/>
      <c r="H81" s="208"/>
      <c r="I81" s="208"/>
      <c r="J81" s="208"/>
      <c r="K81" s="209"/>
      <c r="L81" s="177"/>
      <c r="M81" s="188"/>
      <c r="N81" s="189"/>
    </row>
    <row r="82" spans="1:14" ht="12.75" customHeight="1" outlineLevel="1">
      <c r="A82" s="185"/>
      <c r="B82" s="186"/>
      <c r="C82" s="208"/>
      <c r="D82" s="208"/>
      <c r="E82" s="208"/>
      <c r="F82" s="208"/>
      <c r="G82" s="208"/>
      <c r="H82" s="208"/>
      <c r="I82" s="208"/>
      <c r="J82" s="208"/>
      <c r="K82" s="209"/>
      <c r="L82" s="177"/>
      <c r="M82" s="188"/>
      <c r="N82" s="189"/>
    </row>
    <row r="83" spans="1:14" ht="12.75" customHeight="1" outlineLevel="1">
      <c r="A83" s="190" t="s">
        <v>97</v>
      </c>
      <c r="B83" s="186"/>
      <c r="C83" s="208"/>
      <c r="D83" s="208"/>
      <c r="E83" s="208"/>
      <c r="F83" s="208"/>
      <c r="G83" s="208"/>
      <c r="H83" s="208"/>
      <c r="I83" s="208"/>
      <c r="J83" s="208"/>
      <c r="K83" s="209"/>
      <c r="L83" s="177"/>
      <c r="M83" s="188"/>
      <c r="N83" s="189"/>
    </row>
    <row r="84" spans="1:14" ht="12.75" customHeight="1" outlineLevel="1">
      <c r="A84" s="190" t="s">
        <v>80</v>
      </c>
      <c r="B84" s="186"/>
      <c r="C84" s="194"/>
      <c r="D84" s="194"/>
      <c r="E84" s="194"/>
      <c r="F84" s="194"/>
      <c r="G84" s="194"/>
      <c r="H84" s="194"/>
      <c r="I84" s="194"/>
      <c r="J84" s="194"/>
      <c r="K84" s="195"/>
      <c r="L84" s="177"/>
      <c r="M84" s="188"/>
      <c r="N84" s="189"/>
    </row>
    <row r="85" spans="1:14" ht="12.75" customHeight="1" outlineLevel="1">
      <c r="A85" s="190" t="s">
        <v>81</v>
      </c>
      <c r="B85" s="186"/>
      <c r="C85" s="194"/>
      <c r="D85" s="194"/>
      <c r="E85" s="194"/>
      <c r="F85" s="194"/>
      <c r="G85" s="194"/>
      <c r="H85" s="194"/>
      <c r="I85" s="194"/>
      <c r="J85" s="194"/>
      <c r="K85" s="195"/>
      <c r="L85" s="177"/>
      <c r="M85" s="188"/>
      <c r="N85" s="189"/>
    </row>
    <row r="86" spans="1:14" ht="12.75" customHeight="1" outlineLevel="1">
      <c r="A86" s="196" t="s">
        <v>108</v>
      </c>
      <c r="B86" s="197"/>
      <c r="C86" s="194"/>
      <c r="D86" s="194"/>
      <c r="E86" s="194"/>
      <c r="F86" s="194"/>
      <c r="G86" s="194"/>
      <c r="H86" s="194"/>
      <c r="I86" s="194"/>
      <c r="J86" s="194"/>
      <c r="K86" s="195">
        <v>2</v>
      </c>
      <c r="L86" s="177"/>
      <c r="M86" s="188"/>
      <c r="N86" s="189"/>
    </row>
    <row r="87" spans="1:14" ht="12.75" customHeight="1" outlineLevel="1">
      <c r="A87" s="196" t="s">
        <v>104</v>
      </c>
      <c r="B87" s="197"/>
      <c r="C87" s="194"/>
      <c r="D87" s="194"/>
      <c r="E87" s="194"/>
      <c r="F87" s="194"/>
      <c r="G87" s="194"/>
      <c r="H87" s="194"/>
      <c r="I87" s="194"/>
      <c r="J87" s="194"/>
      <c r="K87" s="195"/>
      <c r="L87" s="177"/>
      <c r="M87" s="188"/>
      <c r="N87" s="189"/>
    </row>
    <row r="88" spans="1:14" ht="12.75" customHeight="1" outlineLevel="1">
      <c r="A88" s="196" t="s">
        <v>105</v>
      </c>
      <c r="B88" s="197"/>
      <c r="C88" s="194"/>
      <c r="D88" s="194">
        <v>1</v>
      </c>
      <c r="E88" s="194"/>
      <c r="F88" s="194"/>
      <c r="G88" s="194"/>
      <c r="H88" s="194"/>
      <c r="I88" s="194"/>
      <c r="J88" s="194"/>
      <c r="K88" s="195"/>
      <c r="L88" s="177"/>
      <c r="M88" s="188"/>
      <c r="N88" s="189"/>
    </row>
    <row r="89" spans="1:14" ht="12.75" customHeight="1">
      <c r="A89" s="179"/>
      <c r="B89" s="180"/>
      <c r="C89" s="198"/>
      <c r="D89" s="198"/>
      <c r="E89" s="198"/>
      <c r="F89" s="198"/>
      <c r="G89" s="198"/>
      <c r="H89" s="198"/>
      <c r="I89" s="198"/>
      <c r="J89" s="198"/>
      <c r="K89" s="199"/>
      <c r="L89" s="177"/>
      <c r="M89" s="188"/>
      <c r="N89" s="189"/>
    </row>
    <row r="90" spans="1:14" ht="12.75" customHeight="1">
      <c r="A90" s="185"/>
      <c r="B90" s="186"/>
      <c r="C90" s="208"/>
      <c r="D90" s="208"/>
      <c r="E90" s="208"/>
      <c r="F90" s="208"/>
      <c r="G90" s="208"/>
      <c r="H90" s="208"/>
      <c r="I90" s="208"/>
      <c r="J90" s="208"/>
      <c r="K90" s="209"/>
      <c r="L90" s="204"/>
      <c r="M90" s="205"/>
      <c r="N90" s="206"/>
    </row>
    <row r="91" spans="1:14" ht="12.75" customHeight="1">
      <c r="A91" s="190" t="s">
        <v>110</v>
      </c>
      <c r="B91" s="186">
        <f aca="true" t="shared" si="7" ref="B91:K91">SUM(B95:B100)</f>
        <v>0</v>
      </c>
      <c r="C91" s="186">
        <f t="shared" si="7"/>
        <v>0</v>
      </c>
      <c r="D91" s="186">
        <f t="shared" si="7"/>
        <v>0</v>
      </c>
      <c r="E91" s="186">
        <f t="shared" si="7"/>
        <v>0</v>
      </c>
      <c r="F91" s="186">
        <f t="shared" si="7"/>
        <v>0</v>
      </c>
      <c r="G91" s="186">
        <f t="shared" si="7"/>
        <v>0</v>
      </c>
      <c r="H91" s="186">
        <f t="shared" si="7"/>
        <v>0</v>
      </c>
      <c r="I91" s="186">
        <f t="shared" si="7"/>
        <v>0</v>
      </c>
      <c r="J91" s="186">
        <f t="shared" si="7"/>
        <v>0</v>
      </c>
      <c r="K91" s="187">
        <f t="shared" si="7"/>
        <v>1</v>
      </c>
      <c r="L91" s="191">
        <f>SUM(B91:K91)</f>
        <v>1</v>
      </c>
      <c r="M91" s="192">
        <f>L91/$L$114</f>
        <v>0.016666666666666666</v>
      </c>
      <c r="N91" s="193">
        <f>K91/$L$114</f>
        <v>0.016666666666666666</v>
      </c>
    </row>
    <row r="92" spans="1:14" ht="12.75" customHeight="1">
      <c r="A92" s="190" t="s">
        <v>111</v>
      </c>
      <c r="B92" s="186"/>
      <c r="C92" s="208"/>
      <c r="D92" s="208"/>
      <c r="E92" s="208"/>
      <c r="F92" s="208"/>
      <c r="G92" s="208"/>
      <c r="H92" s="208"/>
      <c r="I92" s="208"/>
      <c r="J92" s="208"/>
      <c r="K92" s="209"/>
      <c r="L92" s="177"/>
      <c r="M92" s="188"/>
      <c r="N92" s="189"/>
    </row>
    <row r="93" spans="1:14" ht="12.75" customHeight="1" outlineLevel="1">
      <c r="A93" s="185"/>
      <c r="B93" s="186"/>
      <c r="C93" s="208"/>
      <c r="D93" s="208"/>
      <c r="E93" s="208"/>
      <c r="F93" s="208"/>
      <c r="G93" s="208"/>
      <c r="H93" s="208"/>
      <c r="I93" s="208"/>
      <c r="J93" s="208"/>
      <c r="K93" s="209"/>
      <c r="L93" s="177"/>
      <c r="M93" s="188"/>
      <c r="N93" s="189"/>
    </row>
    <row r="94" spans="1:14" ht="12.75" customHeight="1" outlineLevel="1">
      <c r="A94" s="190" t="s">
        <v>97</v>
      </c>
      <c r="B94" s="186"/>
      <c r="C94" s="208"/>
      <c r="D94" s="208"/>
      <c r="E94" s="208"/>
      <c r="F94" s="208"/>
      <c r="G94" s="208"/>
      <c r="H94" s="208"/>
      <c r="I94" s="208"/>
      <c r="J94" s="208"/>
      <c r="K94" s="209"/>
      <c r="L94" s="177"/>
      <c r="M94" s="188"/>
      <c r="N94" s="189"/>
    </row>
    <row r="95" spans="1:14" ht="12.75" customHeight="1" outlineLevel="1">
      <c r="A95" s="190" t="s">
        <v>80</v>
      </c>
      <c r="B95" s="186"/>
      <c r="C95" s="194"/>
      <c r="D95" s="194"/>
      <c r="E95" s="194"/>
      <c r="F95" s="194"/>
      <c r="G95" s="194"/>
      <c r="H95" s="194"/>
      <c r="I95" s="194"/>
      <c r="J95" s="194"/>
      <c r="K95" s="195"/>
      <c r="L95" s="177"/>
      <c r="M95" s="188"/>
      <c r="N95" s="189"/>
    </row>
    <row r="96" spans="1:14" ht="12.75" customHeight="1" outlineLevel="1">
      <c r="A96" s="190" t="s">
        <v>81</v>
      </c>
      <c r="B96" s="186"/>
      <c r="C96" s="194"/>
      <c r="D96" s="194"/>
      <c r="E96" s="194"/>
      <c r="F96" s="194"/>
      <c r="G96" s="194"/>
      <c r="H96" s="194"/>
      <c r="I96" s="194"/>
      <c r="J96" s="194"/>
      <c r="K96" s="195"/>
      <c r="L96" s="177"/>
      <c r="M96" s="188"/>
      <c r="N96" s="189"/>
    </row>
    <row r="97" spans="1:14" ht="12.75" customHeight="1" outlineLevel="1">
      <c r="A97" s="190" t="s">
        <v>109</v>
      </c>
      <c r="B97" s="186"/>
      <c r="C97" s="194"/>
      <c r="D97" s="194"/>
      <c r="E97" s="194"/>
      <c r="F97" s="194"/>
      <c r="G97" s="194"/>
      <c r="H97" s="194"/>
      <c r="I97" s="194"/>
      <c r="J97" s="194"/>
      <c r="K97" s="195">
        <v>1</v>
      </c>
      <c r="L97" s="177"/>
      <c r="M97" s="188"/>
      <c r="N97" s="189"/>
    </row>
    <row r="98" spans="1:14" ht="12.75" customHeight="1" outlineLevel="1">
      <c r="A98" s="196" t="s">
        <v>104</v>
      </c>
      <c r="B98" s="197"/>
      <c r="C98" s="194"/>
      <c r="D98" s="194"/>
      <c r="E98" s="194"/>
      <c r="F98" s="194"/>
      <c r="G98" s="194"/>
      <c r="H98" s="194"/>
      <c r="I98" s="194"/>
      <c r="J98" s="194"/>
      <c r="K98" s="195"/>
      <c r="L98" s="177"/>
      <c r="M98" s="188"/>
      <c r="N98" s="189"/>
    </row>
    <row r="99" spans="1:14" ht="12.75" customHeight="1" outlineLevel="1">
      <c r="A99" s="196" t="s">
        <v>112</v>
      </c>
      <c r="B99" s="197"/>
      <c r="C99" s="194"/>
      <c r="D99" s="194"/>
      <c r="E99" s="194"/>
      <c r="F99" s="194"/>
      <c r="G99" s="194"/>
      <c r="H99" s="194"/>
      <c r="I99" s="194"/>
      <c r="J99" s="194"/>
      <c r="K99" s="195"/>
      <c r="L99" s="177"/>
      <c r="M99" s="188"/>
      <c r="N99" s="189"/>
    </row>
    <row r="100" spans="1:14" ht="12.75" customHeight="1" outlineLevel="1">
      <c r="A100" s="190" t="s">
        <v>113</v>
      </c>
      <c r="B100" s="186"/>
      <c r="C100" s="194"/>
      <c r="D100" s="194"/>
      <c r="E100" s="194"/>
      <c r="F100" s="194"/>
      <c r="G100" s="194"/>
      <c r="H100" s="194"/>
      <c r="I100" s="194"/>
      <c r="J100" s="194"/>
      <c r="K100" s="195"/>
      <c r="L100" s="177"/>
      <c r="M100" s="188"/>
      <c r="N100" s="189"/>
    </row>
    <row r="101" spans="1:14" ht="12.75" customHeight="1">
      <c r="A101" s="179"/>
      <c r="B101" s="180"/>
      <c r="C101" s="198"/>
      <c r="D101" s="198"/>
      <c r="E101" s="198"/>
      <c r="F101" s="198"/>
      <c r="G101" s="198"/>
      <c r="H101" s="198"/>
      <c r="I101" s="198"/>
      <c r="J101" s="198"/>
      <c r="K101" s="199"/>
      <c r="L101" s="182"/>
      <c r="M101" s="183"/>
      <c r="N101" s="184"/>
    </row>
    <row r="102" spans="1:14" ht="12.75" customHeight="1">
      <c r="A102" s="185"/>
      <c r="B102" s="186"/>
      <c r="C102" s="208"/>
      <c r="D102" s="208"/>
      <c r="E102" s="208"/>
      <c r="F102" s="208"/>
      <c r="G102" s="208"/>
      <c r="H102" s="208"/>
      <c r="I102" s="208"/>
      <c r="J102" s="208"/>
      <c r="K102" s="209"/>
      <c r="L102" s="177"/>
      <c r="M102" s="188"/>
      <c r="N102" s="189"/>
    </row>
    <row r="103" spans="1:14" ht="12.75" customHeight="1">
      <c r="A103" s="190" t="s">
        <v>114</v>
      </c>
      <c r="B103" s="186">
        <f aca="true" t="shared" si="8" ref="B103:K103">SUM(B107:B112)</f>
        <v>0</v>
      </c>
      <c r="C103" s="186">
        <f t="shared" si="8"/>
        <v>0</v>
      </c>
      <c r="D103" s="186">
        <f t="shared" si="8"/>
        <v>0</v>
      </c>
      <c r="E103" s="186">
        <f t="shared" si="8"/>
        <v>0</v>
      </c>
      <c r="F103" s="186">
        <f t="shared" si="8"/>
        <v>1</v>
      </c>
      <c r="G103" s="186">
        <f t="shared" si="8"/>
        <v>0</v>
      </c>
      <c r="H103" s="186">
        <f t="shared" si="8"/>
        <v>2</v>
      </c>
      <c r="I103" s="186">
        <f t="shared" si="8"/>
        <v>0</v>
      </c>
      <c r="J103" s="186">
        <f t="shared" si="8"/>
        <v>0</v>
      </c>
      <c r="K103" s="187">
        <f t="shared" si="8"/>
        <v>0</v>
      </c>
      <c r="L103" s="191">
        <f>SUM(B103:K103)</f>
        <v>3</v>
      </c>
      <c r="M103" s="192">
        <f>L103/$L$114</f>
        <v>0.05</v>
      </c>
      <c r="N103" s="193">
        <f>K103/$L$114</f>
        <v>0</v>
      </c>
    </row>
    <row r="104" spans="1:14" ht="12.75" customHeight="1">
      <c r="A104" s="190" t="s">
        <v>115</v>
      </c>
      <c r="B104" s="186"/>
      <c r="C104" s="208"/>
      <c r="D104" s="208"/>
      <c r="E104" s="208"/>
      <c r="F104" s="208"/>
      <c r="G104" s="208"/>
      <c r="H104" s="208"/>
      <c r="I104" s="208"/>
      <c r="J104" s="208"/>
      <c r="K104" s="209"/>
      <c r="L104" s="177"/>
      <c r="M104" s="188"/>
      <c r="N104" s="189"/>
    </row>
    <row r="105" spans="1:14" ht="12.75" customHeight="1">
      <c r="A105" s="185"/>
      <c r="B105" s="186"/>
      <c r="C105" s="208"/>
      <c r="D105" s="208"/>
      <c r="E105" s="208"/>
      <c r="F105" s="208"/>
      <c r="G105" s="208"/>
      <c r="H105" s="208"/>
      <c r="I105" s="208"/>
      <c r="J105" s="208"/>
      <c r="K105" s="209"/>
      <c r="L105" s="177"/>
      <c r="M105" s="188"/>
      <c r="N105" s="189"/>
    </row>
    <row r="106" spans="1:14" ht="12.75" customHeight="1" outlineLevel="1">
      <c r="A106" s="190" t="s">
        <v>97</v>
      </c>
      <c r="B106" s="186"/>
      <c r="C106" s="208"/>
      <c r="D106" s="208"/>
      <c r="E106" s="208"/>
      <c r="F106" s="208"/>
      <c r="G106" s="208"/>
      <c r="H106" s="208"/>
      <c r="I106" s="208"/>
      <c r="J106" s="208"/>
      <c r="K106" s="209"/>
      <c r="L106" s="177"/>
      <c r="M106" s="188"/>
      <c r="N106" s="189"/>
    </row>
    <row r="107" spans="1:14" ht="12.75" customHeight="1" outlineLevel="1">
      <c r="A107" s="190" t="s">
        <v>80</v>
      </c>
      <c r="B107" s="186"/>
      <c r="C107" s="194"/>
      <c r="D107" s="194"/>
      <c r="E107" s="194"/>
      <c r="F107" s="194"/>
      <c r="G107" s="194"/>
      <c r="H107" s="194"/>
      <c r="I107" s="194"/>
      <c r="J107" s="194"/>
      <c r="K107" s="195"/>
      <c r="L107" s="177"/>
      <c r="M107" s="188"/>
      <c r="N107" s="189"/>
    </row>
    <row r="108" spans="1:14" ht="12.75" customHeight="1" outlineLevel="1">
      <c r="A108" s="190" t="s">
        <v>81</v>
      </c>
      <c r="B108" s="186"/>
      <c r="C108" s="194"/>
      <c r="D108" s="194"/>
      <c r="E108" s="194"/>
      <c r="F108" s="194"/>
      <c r="G108" s="194"/>
      <c r="H108" s="194"/>
      <c r="I108" s="194"/>
      <c r="J108" s="194"/>
      <c r="K108" s="195"/>
      <c r="L108" s="177"/>
      <c r="M108" s="188"/>
      <c r="N108" s="189"/>
    </row>
    <row r="109" spans="1:14" ht="12.75" customHeight="1" outlineLevel="1">
      <c r="A109" s="190" t="s">
        <v>109</v>
      </c>
      <c r="B109" s="186"/>
      <c r="C109" s="194"/>
      <c r="D109" s="194"/>
      <c r="E109" s="194"/>
      <c r="F109" s="194"/>
      <c r="G109" s="194"/>
      <c r="H109" s="194"/>
      <c r="I109" s="194"/>
      <c r="J109" s="194"/>
      <c r="K109" s="195"/>
      <c r="L109" s="177"/>
      <c r="M109" s="188"/>
      <c r="N109" s="189"/>
    </row>
    <row r="110" spans="1:14" ht="12.75" customHeight="1" outlineLevel="1">
      <c r="A110" s="196" t="s">
        <v>104</v>
      </c>
      <c r="B110" s="197"/>
      <c r="C110" s="194"/>
      <c r="D110" s="194"/>
      <c r="E110" s="194"/>
      <c r="F110" s="194">
        <v>1</v>
      </c>
      <c r="G110" s="194"/>
      <c r="H110" s="194"/>
      <c r="I110" s="194"/>
      <c r="J110" s="194"/>
      <c r="K110" s="195"/>
      <c r="L110" s="177"/>
      <c r="M110" s="188"/>
      <c r="N110" s="189"/>
    </row>
    <row r="111" spans="1:14" ht="12.75" customHeight="1" outlineLevel="1">
      <c r="A111" s="196" t="s">
        <v>112</v>
      </c>
      <c r="B111" s="197"/>
      <c r="C111" s="194"/>
      <c r="D111" s="194"/>
      <c r="E111" s="194"/>
      <c r="F111" s="194"/>
      <c r="G111" s="194"/>
      <c r="H111" s="194">
        <v>2</v>
      </c>
      <c r="I111" s="194"/>
      <c r="J111" s="194"/>
      <c r="K111" s="195"/>
      <c r="L111" s="177"/>
      <c r="M111" s="188"/>
      <c r="N111" s="189"/>
    </row>
    <row r="112" spans="1:20" ht="12.75" customHeight="1" outlineLevel="1">
      <c r="A112" s="190" t="s">
        <v>113</v>
      </c>
      <c r="B112" s="186"/>
      <c r="C112" s="194"/>
      <c r="D112" s="194"/>
      <c r="E112" s="194"/>
      <c r="F112" s="194"/>
      <c r="G112" s="194"/>
      <c r="H112" s="194"/>
      <c r="I112" s="194"/>
      <c r="J112" s="194"/>
      <c r="K112" s="195"/>
      <c r="L112" s="177"/>
      <c r="M112" s="188"/>
      <c r="N112" s="189"/>
      <c r="O112" s="210"/>
      <c r="P112" s="210"/>
      <c r="Q112" s="210"/>
      <c r="R112" s="210"/>
      <c r="S112" s="210"/>
      <c r="T112" s="210"/>
    </row>
    <row r="113" spans="1:14" ht="12.75" customHeight="1">
      <c r="A113" s="211"/>
      <c r="B113" s="205"/>
      <c r="C113" s="205"/>
      <c r="D113" s="205"/>
      <c r="E113" s="205"/>
      <c r="F113" s="205"/>
      <c r="G113" s="205"/>
      <c r="H113" s="205"/>
      <c r="I113" s="205"/>
      <c r="J113" s="205"/>
      <c r="K113" s="212"/>
      <c r="L113" s="213">
        <f>L114/$L$352</f>
        <v>0.06825938566552901</v>
      </c>
      <c r="M113" s="205"/>
      <c r="N113" s="206"/>
    </row>
    <row r="114" spans="1:20" ht="12.75" customHeight="1">
      <c r="A114" s="214" t="s">
        <v>250</v>
      </c>
      <c r="B114" s="215">
        <f aca="true" t="shared" si="9" ref="B114:L114">B103+B91+B80+B69+B57+B46+B35+B24+B13</f>
        <v>3</v>
      </c>
      <c r="C114" s="215">
        <f t="shared" si="9"/>
        <v>2</v>
      </c>
      <c r="D114" s="215">
        <f t="shared" si="9"/>
        <v>2</v>
      </c>
      <c r="E114" s="215">
        <f t="shared" si="9"/>
        <v>0</v>
      </c>
      <c r="F114" s="215">
        <f t="shared" si="9"/>
        <v>1</v>
      </c>
      <c r="G114" s="215">
        <f t="shared" si="9"/>
        <v>2</v>
      </c>
      <c r="H114" s="215">
        <f t="shared" si="9"/>
        <v>2</v>
      </c>
      <c r="I114" s="215">
        <f t="shared" si="9"/>
        <v>0</v>
      </c>
      <c r="J114" s="215">
        <f t="shared" si="9"/>
        <v>0</v>
      </c>
      <c r="K114" s="216">
        <f t="shared" si="9"/>
        <v>48</v>
      </c>
      <c r="L114" s="217">
        <f t="shared" si="9"/>
        <v>60</v>
      </c>
      <c r="M114" s="218">
        <f>L114/$L$114</f>
        <v>1</v>
      </c>
      <c r="N114" s="219">
        <f>K114/L114</f>
        <v>0.8</v>
      </c>
      <c r="O114" s="220"/>
      <c r="P114" s="210"/>
      <c r="Q114" s="210"/>
      <c r="R114" s="210"/>
      <c r="S114" s="210"/>
      <c r="T114" s="210"/>
    </row>
    <row r="115" spans="1:20" ht="12.75" customHeight="1">
      <c r="A115" s="221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O115" s="210"/>
      <c r="P115" s="210"/>
      <c r="Q115" s="210"/>
      <c r="R115" s="210"/>
      <c r="S115" s="210"/>
      <c r="T115" s="210"/>
    </row>
    <row r="116" spans="1:20" ht="12.75" customHeight="1">
      <c r="A116" s="221"/>
      <c r="B116" s="223"/>
      <c r="C116" s="222"/>
      <c r="D116" s="222"/>
      <c r="E116" s="222"/>
      <c r="F116" s="222"/>
      <c r="G116" s="222"/>
      <c r="H116" s="222"/>
      <c r="I116" s="222"/>
      <c r="J116" s="222"/>
      <c r="K116" s="222"/>
      <c r="O116" s="210"/>
      <c r="P116" s="210"/>
      <c r="Q116" s="210"/>
      <c r="R116" s="210"/>
      <c r="S116" s="210"/>
      <c r="T116" s="210"/>
    </row>
    <row r="117" spans="1:14" ht="22.5" customHeight="1">
      <c r="A117" s="459" t="s">
        <v>116</v>
      </c>
      <c r="B117" s="460"/>
      <c r="C117" s="460"/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  <c r="N117" s="460"/>
    </row>
    <row r="118" spans="1:11" ht="12.75" customHeight="1">
      <c r="A118" s="176"/>
      <c r="B118" s="224"/>
      <c r="C118" s="225"/>
      <c r="D118" s="225"/>
      <c r="E118" s="225"/>
      <c r="F118" s="225"/>
      <c r="G118" s="225"/>
      <c r="H118" s="225"/>
      <c r="I118" s="226"/>
      <c r="J118" s="226"/>
      <c r="K118" s="226"/>
    </row>
    <row r="119" spans="1:14" ht="30.75" customHeight="1">
      <c r="A119" s="466" t="s">
        <v>75</v>
      </c>
      <c r="B119" s="461">
        <v>2003</v>
      </c>
      <c r="C119" s="461">
        <v>2002</v>
      </c>
      <c r="D119" s="461">
        <v>2001</v>
      </c>
      <c r="E119" s="461">
        <v>2000</v>
      </c>
      <c r="F119" s="461">
        <v>1999</v>
      </c>
      <c r="G119" s="461">
        <v>1998</v>
      </c>
      <c r="H119" s="461">
        <v>1997</v>
      </c>
      <c r="I119" s="461">
        <v>1996</v>
      </c>
      <c r="J119" s="461">
        <v>1995</v>
      </c>
      <c r="K119" s="464" t="s">
        <v>245</v>
      </c>
      <c r="L119" s="480" t="s">
        <v>246</v>
      </c>
      <c r="M119" s="481"/>
      <c r="N119" s="474" t="s">
        <v>247</v>
      </c>
    </row>
    <row r="120" spans="1:14" ht="12.75" customHeight="1">
      <c r="A120" s="467"/>
      <c r="B120" s="462">
        <v>2003</v>
      </c>
      <c r="C120" s="462">
        <v>2002</v>
      </c>
      <c r="D120" s="462">
        <v>2001</v>
      </c>
      <c r="E120" s="462">
        <v>2000</v>
      </c>
      <c r="F120" s="462">
        <v>1999</v>
      </c>
      <c r="G120" s="462">
        <v>1998</v>
      </c>
      <c r="H120" s="462"/>
      <c r="I120" s="463">
        <v>1996</v>
      </c>
      <c r="J120" s="463">
        <v>1995</v>
      </c>
      <c r="K120" s="465"/>
      <c r="L120" s="227" t="s">
        <v>248</v>
      </c>
      <c r="M120" s="178" t="s">
        <v>249</v>
      </c>
      <c r="N120" s="475"/>
    </row>
    <row r="121" spans="1:14" ht="12.75" customHeight="1">
      <c r="A121" s="228"/>
      <c r="B121" s="186"/>
      <c r="C121" s="208"/>
      <c r="D121" s="208"/>
      <c r="E121" s="208"/>
      <c r="F121" s="208"/>
      <c r="G121" s="208"/>
      <c r="H121" s="208"/>
      <c r="I121" s="229"/>
      <c r="J121" s="229"/>
      <c r="K121" s="230"/>
      <c r="L121" s="231"/>
      <c r="M121" s="205"/>
      <c r="N121" s="232"/>
    </row>
    <row r="122" spans="1:14" ht="12.75" customHeight="1">
      <c r="A122" s="233" t="s">
        <v>117</v>
      </c>
      <c r="B122" s="186">
        <f aca="true" t="shared" si="10" ref="B122:K122">B125+B127</f>
        <v>15</v>
      </c>
      <c r="C122" s="186">
        <f t="shared" si="10"/>
        <v>16</v>
      </c>
      <c r="D122" s="186">
        <f t="shared" si="10"/>
        <v>8</v>
      </c>
      <c r="E122" s="186">
        <f t="shared" si="10"/>
        <v>13</v>
      </c>
      <c r="F122" s="186">
        <f t="shared" si="10"/>
        <v>35</v>
      </c>
      <c r="G122" s="186">
        <f t="shared" si="10"/>
        <v>50</v>
      </c>
      <c r="H122" s="186">
        <f t="shared" si="10"/>
        <v>85</v>
      </c>
      <c r="I122" s="186">
        <f t="shared" si="10"/>
        <v>0</v>
      </c>
      <c r="J122" s="186">
        <f t="shared" si="10"/>
        <v>0</v>
      </c>
      <c r="K122" s="186">
        <f t="shared" si="10"/>
        <v>30</v>
      </c>
      <c r="L122" s="234">
        <f>SUM(B122:K122)</f>
        <v>252</v>
      </c>
      <c r="M122" s="192">
        <f>L122/$L$226</f>
        <v>0.3490304709141274</v>
      </c>
      <c r="N122" s="235">
        <f>K122/$L$226</f>
        <v>0.04155124653739612</v>
      </c>
    </row>
    <row r="123" spans="1:14" ht="12.75" customHeight="1">
      <c r="A123" s="233" t="s">
        <v>118</v>
      </c>
      <c r="B123" s="186"/>
      <c r="C123" s="208"/>
      <c r="D123" s="208"/>
      <c r="E123" s="208"/>
      <c r="F123" s="208"/>
      <c r="G123" s="208"/>
      <c r="H123" s="208"/>
      <c r="I123" s="229"/>
      <c r="J123" s="229"/>
      <c r="K123" s="230"/>
      <c r="L123" s="227"/>
      <c r="M123" s="188"/>
      <c r="N123" s="236"/>
    </row>
    <row r="124" spans="1:14" ht="12.75" customHeight="1">
      <c r="A124" s="233"/>
      <c r="B124" s="186"/>
      <c r="C124" s="208"/>
      <c r="D124" s="208"/>
      <c r="E124" s="208"/>
      <c r="F124" s="208"/>
      <c r="G124" s="208"/>
      <c r="H124" s="208"/>
      <c r="I124" s="229"/>
      <c r="J124" s="229"/>
      <c r="K124" s="230"/>
      <c r="L124" s="227"/>
      <c r="M124" s="188"/>
      <c r="N124" s="236"/>
    </row>
    <row r="125" spans="1:14" ht="12.75" customHeight="1">
      <c r="A125" s="233" t="s">
        <v>251</v>
      </c>
      <c r="B125" s="186">
        <v>15</v>
      </c>
      <c r="C125" s="229">
        <v>14</v>
      </c>
      <c r="D125" s="194">
        <v>8</v>
      </c>
      <c r="E125" s="194">
        <v>13</v>
      </c>
      <c r="F125" s="194">
        <v>35</v>
      </c>
      <c r="G125" s="194">
        <v>50</v>
      </c>
      <c r="H125" s="194">
        <v>85</v>
      </c>
      <c r="I125" s="229"/>
      <c r="J125" s="229"/>
      <c r="K125" s="230"/>
      <c r="L125" s="227">
        <f>SUM(B125:K125)</f>
        <v>220</v>
      </c>
      <c r="M125" s="188"/>
      <c r="N125" s="236"/>
    </row>
    <row r="126" spans="1:14" ht="12.75" customHeight="1">
      <c r="A126" s="228"/>
      <c r="B126" s="186"/>
      <c r="C126" s="208"/>
      <c r="D126" s="208"/>
      <c r="E126" s="208"/>
      <c r="F126" s="208"/>
      <c r="G126" s="208"/>
      <c r="H126" s="208"/>
      <c r="I126" s="229"/>
      <c r="J126" s="229"/>
      <c r="K126" s="230"/>
      <c r="L126" s="227"/>
      <c r="M126" s="188"/>
      <c r="N126" s="236"/>
    </row>
    <row r="127" spans="1:14" ht="12.75" customHeight="1">
      <c r="A127" s="233" t="s">
        <v>79</v>
      </c>
      <c r="B127" s="229">
        <f aca="true" t="shared" si="11" ref="B127:K127">SUM(B128:B130)</f>
        <v>0</v>
      </c>
      <c r="C127" s="229">
        <f t="shared" si="11"/>
        <v>2</v>
      </c>
      <c r="D127" s="229">
        <f t="shared" si="11"/>
        <v>0</v>
      </c>
      <c r="E127" s="229">
        <f t="shared" si="11"/>
        <v>0</v>
      </c>
      <c r="F127" s="229">
        <f t="shared" si="11"/>
        <v>0</v>
      </c>
      <c r="G127" s="229">
        <f t="shared" si="11"/>
        <v>0</v>
      </c>
      <c r="H127" s="229">
        <f t="shared" si="11"/>
        <v>0</v>
      </c>
      <c r="I127" s="229">
        <f t="shared" si="11"/>
        <v>0</v>
      </c>
      <c r="J127" s="229">
        <f t="shared" si="11"/>
        <v>0</v>
      </c>
      <c r="K127" s="229">
        <f t="shared" si="11"/>
        <v>30</v>
      </c>
      <c r="L127" s="227">
        <f>SUM(B127:K127)</f>
        <v>32</v>
      </c>
      <c r="M127" s="188"/>
      <c r="N127" s="236"/>
    </row>
    <row r="128" spans="1:14" ht="12.75" customHeight="1" outlineLevel="1">
      <c r="A128" s="233" t="s">
        <v>119</v>
      </c>
      <c r="B128" s="186"/>
      <c r="C128" s="194"/>
      <c r="D128" s="194"/>
      <c r="E128" s="194"/>
      <c r="F128" s="194"/>
      <c r="G128" s="194"/>
      <c r="H128" s="194"/>
      <c r="I128" s="229"/>
      <c r="J128" s="229"/>
      <c r="K128" s="230">
        <v>30</v>
      </c>
      <c r="L128" s="227"/>
      <c r="M128" s="188"/>
      <c r="N128" s="236"/>
    </row>
    <row r="129" spans="1:14" ht="12.75" customHeight="1" outlineLevel="1">
      <c r="A129" s="233" t="s">
        <v>120</v>
      </c>
      <c r="B129" s="186"/>
      <c r="C129" s="194"/>
      <c r="D129" s="194"/>
      <c r="E129" s="194"/>
      <c r="F129" s="194"/>
      <c r="G129" s="194"/>
      <c r="H129" s="194"/>
      <c r="I129" s="229"/>
      <c r="J129" s="229"/>
      <c r="K129" s="230"/>
      <c r="L129" s="227"/>
      <c r="M129" s="188"/>
      <c r="N129" s="236"/>
    </row>
    <row r="130" spans="1:14" ht="12.75" customHeight="1" outlineLevel="1">
      <c r="A130" s="233" t="s">
        <v>121</v>
      </c>
      <c r="B130" s="186"/>
      <c r="C130" s="194">
        <v>2</v>
      </c>
      <c r="D130" s="194"/>
      <c r="E130" s="194"/>
      <c r="F130" s="194"/>
      <c r="G130" s="194"/>
      <c r="H130" s="194"/>
      <c r="I130" s="229"/>
      <c r="J130" s="229"/>
      <c r="K130" s="230"/>
      <c r="L130" s="227"/>
      <c r="M130" s="188">
        <f>SUM(B130:H130)</f>
        <v>2</v>
      </c>
      <c r="N130" s="236"/>
    </row>
    <row r="131" spans="1:14" ht="12.75" customHeight="1" outlineLevel="1" collapsed="1">
      <c r="A131" s="233" t="s">
        <v>122</v>
      </c>
      <c r="B131" s="186"/>
      <c r="C131" s="208"/>
      <c r="D131" s="208"/>
      <c r="E131" s="208"/>
      <c r="F131" s="208"/>
      <c r="G131" s="208"/>
      <c r="H131" s="208"/>
      <c r="I131" s="229"/>
      <c r="J131" s="229"/>
      <c r="K131" s="230"/>
      <c r="L131" s="227"/>
      <c r="M131" s="188"/>
      <c r="N131" s="236"/>
    </row>
    <row r="132" spans="1:14" ht="12.75" customHeight="1">
      <c r="A132" s="237"/>
      <c r="B132" s="201"/>
      <c r="C132" s="202"/>
      <c r="D132" s="202"/>
      <c r="E132" s="202"/>
      <c r="F132" s="202"/>
      <c r="G132" s="202"/>
      <c r="H132" s="202"/>
      <c r="I132" s="238"/>
      <c r="J132" s="238"/>
      <c r="K132" s="239"/>
      <c r="L132" s="240"/>
      <c r="M132" s="205"/>
      <c r="N132" s="232"/>
    </row>
    <row r="133" spans="1:14" ht="12.75" customHeight="1">
      <c r="A133" s="241" t="s">
        <v>123</v>
      </c>
      <c r="B133" s="197">
        <f aca="true" t="shared" si="12" ref="B133:K133">SUM(B137:B143)</f>
        <v>0</v>
      </c>
      <c r="C133" s="197">
        <f t="shared" si="12"/>
        <v>0</v>
      </c>
      <c r="D133" s="197">
        <f t="shared" si="12"/>
        <v>0</v>
      </c>
      <c r="E133" s="197">
        <f t="shared" si="12"/>
        <v>0</v>
      </c>
      <c r="F133" s="197">
        <f t="shared" si="12"/>
        <v>0</v>
      </c>
      <c r="G133" s="197">
        <f t="shared" si="12"/>
        <v>1</v>
      </c>
      <c r="H133" s="197">
        <f t="shared" si="12"/>
        <v>2</v>
      </c>
      <c r="I133" s="197">
        <f t="shared" si="12"/>
        <v>0</v>
      </c>
      <c r="J133" s="197">
        <f t="shared" si="12"/>
        <v>0</v>
      </c>
      <c r="K133" s="242">
        <f t="shared" si="12"/>
        <v>307</v>
      </c>
      <c r="L133" s="227">
        <f>SUM(B133:K133)</f>
        <v>310</v>
      </c>
      <c r="M133" s="192">
        <f>L133/$L$226</f>
        <v>0.4293628808864266</v>
      </c>
      <c r="N133" s="235">
        <f>K133/$L$226</f>
        <v>0.425207756232687</v>
      </c>
    </row>
    <row r="134" spans="1:14" ht="12.75" customHeight="1">
      <c r="A134" s="233" t="s">
        <v>124</v>
      </c>
      <c r="B134" s="186"/>
      <c r="C134" s="208"/>
      <c r="D134" s="208"/>
      <c r="E134" s="208"/>
      <c r="F134" s="208"/>
      <c r="G134" s="208"/>
      <c r="H134" s="208"/>
      <c r="I134" s="229"/>
      <c r="J134" s="229"/>
      <c r="K134" s="230"/>
      <c r="L134" s="227"/>
      <c r="M134" s="188"/>
      <c r="N134" s="236"/>
    </row>
    <row r="135" spans="1:14" ht="12.75" customHeight="1" outlineLevel="1">
      <c r="A135" s="228"/>
      <c r="B135" s="186"/>
      <c r="C135" s="178"/>
      <c r="D135" s="178"/>
      <c r="E135" s="178"/>
      <c r="F135" s="178"/>
      <c r="G135" s="178"/>
      <c r="H135" s="178"/>
      <c r="I135" s="178"/>
      <c r="J135" s="178"/>
      <c r="K135" s="243"/>
      <c r="L135" s="227"/>
      <c r="M135" s="188"/>
      <c r="N135" s="236"/>
    </row>
    <row r="136" spans="1:14" ht="12.75" customHeight="1" outlineLevel="1">
      <c r="A136" s="233" t="s">
        <v>79</v>
      </c>
      <c r="B136" s="186"/>
      <c r="C136" s="208"/>
      <c r="D136" s="208"/>
      <c r="E136" s="208"/>
      <c r="F136" s="208"/>
      <c r="G136" s="208"/>
      <c r="H136" s="208"/>
      <c r="I136" s="229"/>
      <c r="J136" s="229"/>
      <c r="K136" s="230"/>
      <c r="L136" s="227"/>
      <c r="M136" s="188"/>
      <c r="N136" s="236"/>
    </row>
    <row r="137" spans="1:14" ht="12.75" customHeight="1" outlineLevel="1">
      <c r="A137" s="233" t="s">
        <v>125</v>
      </c>
      <c r="B137" s="186"/>
      <c r="C137" s="208"/>
      <c r="D137" s="208"/>
      <c r="E137" s="208"/>
      <c r="F137" s="208"/>
      <c r="G137" s="194">
        <v>1</v>
      </c>
      <c r="H137" s="208"/>
      <c r="I137" s="229"/>
      <c r="J137" s="229"/>
      <c r="K137" s="230">
        <v>307</v>
      </c>
      <c r="L137" s="227"/>
      <c r="M137" s="188"/>
      <c r="N137" s="236"/>
    </row>
    <row r="138" spans="1:14" ht="12.75" customHeight="1" outlineLevel="1">
      <c r="A138" s="233" t="s">
        <v>126</v>
      </c>
      <c r="B138" s="186"/>
      <c r="C138" s="194"/>
      <c r="D138" s="194"/>
      <c r="E138" s="194"/>
      <c r="F138" s="194"/>
      <c r="G138" s="194"/>
      <c r="H138" s="194"/>
      <c r="I138" s="229"/>
      <c r="J138" s="229"/>
      <c r="K138" s="230"/>
      <c r="L138" s="227"/>
      <c r="M138" s="188"/>
      <c r="N138" s="236"/>
    </row>
    <row r="139" spans="1:14" ht="12.75" customHeight="1" outlineLevel="1">
      <c r="A139" s="233" t="s">
        <v>127</v>
      </c>
      <c r="B139" s="186"/>
      <c r="C139" s="194"/>
      <c r="D139" s="194"/>
      <c r="E139" s="194"/>
      <c r="F139" s="194"/>
      <c r="G139" s="194"/>
      <c r="H139" s="194"/>
      <c r="I139" s="229"/>
      <c r="J139" s="229"/>
      <c r="K139" s="230"/>
      <c r="L139" s="227"/>
      <c r="M139" s="188">
        <f>SUM(B139:H139)</f>
        <v>0</v>
      </c>
      <c r="N139" s="236"/>
    </row>
    <row r="140" spans="1:14" ht="12.75" customHeight="1" outlineLevel="1">
      <c r="A140" s="233" t="s">
        <v>128</v>
      </c>
      <c r="B140" s="186"/>
      <c r="C140" s="208"/>
      <c r="D140" s="208"/>
      <c r="E140" s="208"/>
      <c r="F140" s="208"/>
      <c r="G140" s="208"/>
      <c r="H140" s="208"/>
      <c r="I140" s="229"/>
      <c r="J140" s="229"/>
      <c r="K140" s="230"/>
      <c r="L140" s="227"/>
      <c r="M140" s="188"/>
      <c r="N140" s="236"/>
    </row>
    <row r="141" spans="1:14" ht="12.75" customHeight="1" outlineLevel="1">
      <c r="A141" s="233" t="s">
        <v>125</v>
      </c>
      <c r="B141" s="186"/>
      <c r="C141" s="194"/>
      <c r="D141" s="194"/>
      <c r="E141" s="194"/>
      <c r="F141" s="194"/>
      <c r="G141" s="194"/>
      <c r="H141" s="194"/>
      <c r="I141" s="229"/>
      <c r="J141" s="229"/>
      <c r="K141" s="230"/>
      <c r="L141" s="227"/>
      <c r="M141" s="188"/>
      <c r="N141" s="236"/>
    </row>
    <row r="142" spans="1:14" ht="12.75" customHeight="1" outlineLevel="1">
      <c r="A142" s="233" t="s">
        <v>126</v>
      </c>
      <c r="B142" s="186"/>
      <c r="C142" s="194"/>
      <c r="D142" s="194"/>
      <c r="E142" s="194"/>
      <c r="F142" s="194"/>
      <c r="G142" s="194"/>
      <c r="H142" s="194"/>
      <c r="I142" s="229"/>
      <c r="J142" s="229"/>
      <c r="K142" s="230"/>
      <c r="L142" s="227"/>
      <c r="M142" s="188"/>
      <c r="N142" s="236"/>
    </row>
    <row r="143" spans="1:14" ht="12.75" customHeight="1" outlineLevel="1">
      <c r="A143" s="233" t="s">
        <v>127</v>
      </c>
      <c r="B143" s="186"/>
      <c r="C143" s="194"/>
      <c r="D143" s="194"/>
      <c r="E143" s="194"/>
      <c r="F143" s="194"/>
      <c r="G143" s="194"/>
      <c r="H143" s="194">
        <v>2</v>
      </c>
      <c r="I143" s="229"/>
      <c r="J143" s="229"/>
      <c r="K143" s="230"/>
      <c r="L143" s="227"/>
      <c r="M143" s="188"/>
      <c r="N143" s="236"/>
    </row>
    <row r="144" spans="1:14" ht="12.75" customHeight="1">
      <c r="A144" s="244" t="s">
        <v>122</v>
      </c>
      <c r="B144" s="180"/>
      <c r="C144" s="198"/>
      <c r="D144" s="198"/>
      <c r="E144" s="198"/>
      <c r="F144" s="198"/>
      <c r="G144" s="198"/>
      <c r="H144" s="198"/>
      <c r="I144" s="245"/>
      <c r="J144" s="245"/>
      <c r="K144" s="246"/>
      <c r="L144" s="247"/>
      <c r="M144" s="183"/>
      <c r="N144" s="248"/>
    </row>
    <row r="145" spans="1:14" ht="12.75" customHeight="1">
      <c r="A145" s="228"/>
      <c r="B145" s="186"/>
      <c r="C145" s="208"/>
      <c r="D145" s="208"/>
      <c r="E145" s="208"/>
      <c r="F145" s="208"/>
      <c r="G145" s="208"/>
      <c r="H145" s="208"/>
      <c r="I145" s="229"/>
      <c r="J145" s="229"/>
      <c r="K145" s="230"/>
      <c r="L145" s="231"/>
      <c r="M145" s="188"/>
      <c r="N145" s="236"/>
    </row>
    <row r="146" spans="1:14" ht="12.75" customHeight="1">
      <c r="A146" s="233" t="s">
        <v>129</v>
      </c>
      <c r="B146" s="186">
        <f aca="true" t="shared" si="13" ref="B146:K146">SUM(B150:B158)</f>
        <v>0</v>
      </c>
      <c r="C146" s="186">
        <f t="shared" si="13"/>
        <v>0</v>
      </c>
      <c r="D146" s="186">
        <f t="shared" si="13"/>
        <v>0</v>
      </c>
      <c r="E146" s="186">
        <f t="shared" si="13"/>
        <v>0</v>
      </c>
      <c r="F146" s="186">
        <f t="shared" si="13"/>
        <v>0</v>
      </c>
      <c r="G146" s="186">
        <f t="shared" si="13"/>
        <v>0</v>
      </c>
      <c r="H146" s="186">
        <f t="shared" si="13"/>
        <v>0</v>
      </c>
      <c r="I146" s="186">
        <f t="shared" si="13"/>
        <v>0</v>
      </c>
      <c r="J146" s="186">
        <f t="shared" si="13"/>
        <v>0</v>
      </c>
      <c r="K146" s="249">
        <f t="shared" si="13"/>
        <v>34</v>
      </c>
      <c r="L146" s="227">
        <f>SUM(B146:K146)</f>
        <v>34</v>
      </c>
      <c r="M146" s="192">
        <f>L146/$L$226</f>
        <v>0.04709141274238227</v>
      </c>
      <c r="N146" s="235">
        <f>K146/$L$226</f>
        <v>0.04709141274238227</v>
      </c>
    </row>
    <row r="147" spans="1:14" ht="12.75" customHeight="1">
      <c r="A147" s="233" t="s">
        <v>130</v>
      </c>
      <c r="B147" s="186"/>
      <c r="C147" s="208"/>
      <c r="D147" s="208"/>
      <c r="E147" s="208"/>
      <c r="F147" s="208"/>
      <c r="G147" s="208"/>
      <c r="H147" s="208"/>
      <c r="I147" s="229"/>
      <c r="J147" s="229"/>
      <c r="K147" s="230"/>
      <c r="L147" s="227"/>
      <c r="M147" s="188"/>
      <c r="N147" s="236"/>
    </row>
    <row r="148" spans="1:14" ht="12.75" customHeight="1" outlineLevel="1">
      <c r="A148" s="228"/>
      <c r="B148" s="186"/>
      <c r="C148" s="208"/>
      <c r="D148" s="208"/>
      <c r="E148" s="208"/>
      <c r="F148" s="208"/>
      <c r="G148" s="208"/>
      <c r="H148" s="208"/>
      <c r="I148" s="229"/>
      <c r="J148" s="229"/>
      <c r="K148" s="230"/>
      <c r="L148" s="227"/>
      <c r="M148" s="188"/>
      <c r="N148" s="236"/>
    </row>
    <row r="149" spans="1:14" ht="12.75" customHeight="1" outlineLevel="1">
      <c r="A149" s="233" t="s">
        <v>79</v>
      </c>
      <c r="B149" s="186"/>
      <c r="C149" s="208"/>
      <c r="D149" s="208"/>
      <c r="E149" s="208"/>
      <c r="F149" s="208"/>
      <c r="G149" s="208"/>
      <c r="H149" s="208"/>
      <c r="I149" s="229"/>
      <c r="J149" s="229"/>
      <c r="K149" s="243"/>
      <c r="L149" s="227"/>
      <c r="M149" s="188"/>
      <c r="N149" s="236"/>
    </row>
    <row r="150" spans="1:14" ht="12.75" customHeight="1" outlineLevel="1">
      <c r="A150" s="233" t="s">
        <v>125</v>
      </c>
      <c r="B150" s="186"/>
      <c r="C150" s="194"/>
      <c r="D150" s="194"/>
      <c r="E150" s="194"/>
      <c r="F150" s="194"/>
      <c r="G150" s="194"/>
      <c r="H150" s="194"/>
      <c r="I150" s="229"/>
      <c r="J150" s="229"/>
      <c r="K150" s="230">
        <v>34</v>
      </c>
      <c r="L150" s="227"/>
      <c r="M150" s="188"/>
      <c r="N150" s="236"/>
    </row>
    <row r="151" spans="1:14" ht="12.75" customHeight="1" outlineLevel="1">
      <c r="A151" s="233" t="s">
        <v>126</v>
      </c>
      <c r="B151" s="186"/>
      <c r="C151" s="194"/>
      <c r="D151" s="194"/>
      <c r="E151" s="194"/>
      <c r="F151" s="194"/>
      <c r="G151" s="194"/>
      <c r="H151" s="194"/>
      <c r="I151" s="229"/>
      <c r="J151" s="229"/>
      <c r="K151" s="230"/>
      <c r="L151" s="227"/>
      <c r="M151" s="188"/>
      <c r="N151" s="236"/>
    </row>
    <row r="152" spans="1:14" ht="12.75" customHeight="1" outlineLevel="1">
      <c r="A152" s="233" t="s">
        <v>131</v>
      </c>
      <c r="B152" s="186"/>
      <c r="C152" s="194"/>
      <c r="D152" s="194"/>
      <c r="E152" s="194"/>
      <c r="F152" s="194"/>
      <c r="G152" s="194"/>
      <c r="H152" s="194"/>
      <c r="I152" s="229"/>
      <c r="J152" s="229"/>
      <c r="K152" s="230"/>
      <c r="L152" s="227"/>
      <c r="M152" s="188">
        <f>SUM(B152:H152)</f>
        <v>0</v>
      </c>
      <c r="N152" s="236"/>
    </row>
    <row r="153" spans="1:14" ht="12.75" customHeight="1" outlineLevel="1">
      <c r="A153" s="233" t="s">
        <v>132</v>
      </c>
      <c r="B153" s="186"/>
      <c r="C153" s="194"/>
      <c r="D153" s="194"/>
      <c r="E153" s="194"/>
      <c r="F153" s="194"/>
      <c r="G153" s="194"/>
      <c r="H153" s="194"/>
      <c r="I153" s="229"/>
      <c r="J153" s="229"/>
      <c r="K153" s="230"/>
      <c r="L153" s="227"/>
      <c r="M153" s="188"/>
      <c r="N153" s="236"/>
    </row>
    <row r="154" spans="1:14" ht="12.75" customHeight="1" outlineLevel="1">
      <c r="A154" s="233" t="s">
        <v>133</v>
      </c>
      <c r="B154" s="186"/>
      <c r="C154" s="208"/>
      <c r="D154" s="208"/>
      <c r="E154" s="208"/>
      <c r="F154" s="208"/>
      <c r="G154" s="208"/>
      <c r="H154" s="208"/>
      <c r="I154" s="229"/>
      <c r="J154" s="229"/>
      <c r="K154" s="230"/>
      <c r="L154" s="227"/>
      <c r="M154" s="188"/>
      <c r="N154" s="236"/>
    </row>
    <row r="155" spans="1:14" ht="12.75" customHeight="1" outlineLevel="1">
      <c r="A155" s="233" t="s">
        <v>125</v>
      </c>
      <c r="B155" s="186"/>
      <c r="C155" s="194"/>
      <c r="D155" s="194"/>
      <c r="E155" s="194"/>
      <c r="F155" s="194"/>
      <c r="G155" s="194"/>
      <c r="H155" s="194"/>
      <c r="I155" s="229"/>
      <c r="J155" s="229"/>
      <c r="K155" s="230"/>
      <c r="L155" s="227"/>
      <c r="M155" s="188"/>
      <c r="N155" s="236"/>
    </row>
    <row r="156" spans="1:14" ht="12.75" customHeight="1" outlineLevel="1">
      <c r="A156" s="233" t="s">
        <v>126</v>
      </c>
      <c r="B156" s="186"/>
      <c r="C156" s="194"/>
      <c r="D156" s="194"/>
      <c r="E156" s="194"/>
      <c r="F156" s="194"/>
      <c r="G156" s="194"/>
      <c r="H156" s="194"/>
      <c r="I156" s="229"/>
      <c r="J156" s="229"/>
      <c r="K156" s="230"/>
      <c r="L156" s="227"/>
      <c r="M156" s="188"/>
      <c r="N156" s="236"/>
    </row>
    <row r="157" spans="1:14" ht="12.75" customHeight="1" outlineLevel="1">
      <c r="A157" s="233" t="s">
        <v>131</v>
      </c>
      <c r="B157" s="186"/>
      <c r="C157" s="194"/>
      <c r="D157" s="194"/>
      <c r="E157" s="194"/>
      <c r="F157" s="194"/>
      <c r="G157" s="194"/>
      <c r="H157" s="194"/>
      <c r="I157" s="229"/>
      <c r="J157" s="229"/>
      <c r="K157" s="230"/>
      <c r="L157" s="227"/>
      <c r="M157" s="188"/>
      <c r="N157" s="236"/>
    </row>
    <row r="158" spans="1:14" ht="12.75" customHeight="1" outlineLevel="1">
      <c r="A158" s="233" t="s">
        <v>132</v>
      </c>
      <c r="B158" s="186"/>
      <c r="C158" s="194"/>
      <c r="D158" s="194"/>
      <c r="E158" s="194"/>
      <c r="F158" s="194"/>
      <c r="G158" s="194"/>
      <c r="H158" s="194"/>
      <c r="I158" s="229"/>
      <c r="J158" s="229"/>
      <c r="K158" s="230"/>
      <c r="L158" s="227"/>
      <c r="M158" s="188"/>
      <c r="N158" s="236"/>
    </row>
    <row r="159" spans="1:14" ht="12.75" customHeight="1">
      <c r="A159" s="244" t="s">
        <v>122</v>
      </c>
      <c r="B159" s="180"/>
      <c r="C159" s="198"/>
      <c r="D159" s="198"/>
      <c r="E159" s="198"/>
      <c r="F159" s="198"/>
      <c r="G159" s="198"/>
      <c r="H159" s="198"/>
      <c r="I159" s="245"/>
      <c r="J159" s="245"/>
      <c r="K159" s="246"/>
      <c r="L159" s="247"/>
      <c r="M159" s="188"/>
      <c r="N159" s="236"/>
    </row>
    <row r="160" spans="1:14" ht="12.75" customHeight="1">
      <c r="A160" s="237"/>
      <c r="B160" s="201"/>
      <c r="C160" s="202"/>
      <c r="D160" s="202"/>
      <c r="E160" s="202"/>
      <c r="F160" s="202"/>
      <c r="G160" s="202"/>
      <c r="H160" s="202"/>
      <c r="I160" s="238"/>
      <c r="J160" s="238"/>
      <c r="K160" s="239"/>
      <c r="L160" s="231"/>
      <c r="M160" s="205"/>
      <c r="N160" s="232"/>
    </row>
    <row r="161" spans="1:14" ht="12.75" customHeight="1">
      <c r="A161" s="233" t="s">
        <v>134</v>
      </c>
      <c r="B161" s="186">
        <f aca="true" t="shared" si="14" ref="B161:K161">SUM(B164:B178)</f>
        <v>0</v>
      </c>
      <c r="C161" s="186">
        <f t="shared" si="14"/>
        <v>0</v>
      </c>
      <c r="D161" s="186">
        <f t="shared" si="14"/>
        <v>0</v>
      </c>
      <c r="E161" s="186">
        <f t="shared" si="14"/>
        <v>1</v>
      </c>
      <c r="F161" s="186">
        <f t="shared" si="14"/>
        <v>0</v>
      </c>
      <c r="G161" s="186">
        <f t="shared" si="14"/>
        <v>0</v>
      </c>
      <c r="H161" s="186">
        <f t="shared" si="14"/>
        <v>0</v>
      </c>
      <c r="I161" s="186">
        <f t="shared" si="14"/>
        <v>0</v>
      </c>
      <c r="J161" s="186">
        <f t="shared" si="14"/>
        <v>0</v>
      </c>
      <c r="K161" s="249">
        <f t="shared" si="14"/>
        <v>64</v>
      </c>
      <c r="L161" s="227">
        <f>SUM(B161:K161)</f>
        <v>65</v>
      </c>
      <c r="M161" s="192">
        <f>L161/$L$226</f>
        <v>0.09002770083102493</v>
      </c>
      <c r="N161" s="235">
        <f>K161/$L$226</f>
        <v>0.0886426592797784</v>
      </c>
    </row>
    <row r="162" spans="1:14" ht="12.75" customHeight="1">
      <c r="A162" s="233" t="s">
        <v>135</v>
      </c>
      <c r="B162" s="186"/>
      <c r="C162" s="208"/>
      <c r="D162" s="208"/>
      <c r="E162" s="208"/>
      <c r="F162" s="208"/>
      <c r="G162" s="208"/>
      <c r="H162" s="208"/>
      <c r="I162" s="229"/>
      <c r="J162" s="229"/>
      <c r="K162" s="230"/>
      <c r="L162" s="227"/>
      <c r="M162" s="188"/>
      <c r="N162" s="236"/>
    </row>
    <row r="163" spans="1:14" ht="12.75" customHeight="1" outlineLevel="1">
      <c r="A163" s="228"/>
      <c r="B163" s="186"/>
      <c r="C163" s="208"/>
      <c r="D163" s="208"/>
      <c r="E163" s="208"/>
      <c r="F163" s="208"/>
      <c r="G163" s="208"/>
      <c r="H163" s="208"/>
      <c r="I163" s="229"/>
      <c r="J163" s="229"/>
      <c r="K163" s="230"/>
      <c r="L163" s="227"/>
      <c r="M163" s="188"/>
      <c r="N163" s="236"/>
    </row>
    <row r="164" spans="1:14" ht="12.75" customHeight="1" outlineLevel="1">
      <c r="A164" s="233" t="s">
        <v>79</v>
      </c>
      <c r="B164" s="186"/>
      <c r="C164" s="208"/>
      <c r="D164" s="208"/>
      <c r="E164" s="208"/>
      <c r="F164" s="208"/>
      <c r="G164" s="208"/>
      <c r="H164" s="208"/>
      <c r="I164" s="229"/>
      <c r="J164" s="229"/>
      <c r="K164" s="230"/>
      <c r="L164" s="227"/>
      <c r="M164" s="188"/>
      <c r="N164" s="236"/>
    </row>
    <row r="165" spans="1:14" ht="12.75" customHeight="1" outlineLevel="1">
      <c r="A165" s="233" t="s">
        <v>136</v>
      </c>
      <c r="B165" s="186"/>
      <c r="C165" s="194"/>
      <c r="D165" s="194"/>
      <c r="E165" s="194"/>
      <c r="F165" s="194"/>
      <c r="G165" s="194"/>
      <c r="H165" s="194"/>
      <c r="I165" s="229"/>
      <c r="J165" s="229"/>
      <c r="K165" s="230">
        <f>64</f>
        <v>64</v>
      </c>
      <c r="L165" s="227"/>
      <c r="M165" s="188"/>
      <c r="N165" s="236"/>
    </row>
    <row r="166" spans="1:14" ht="12.75" customHeight="1" outlineLevel="1">
      <c r="A166" s="233" t="s">
        <v>131</v>
      </c>
      <c r="B166" s="186"/>
      <c r="C166" s="194"/>
      <c r="D166" s="194"/>
      <c r="E166" s="194"/>
      <c r="F166" s="194"/>
      <c r="G166" s="194"/>
      <c r="H166" s="194"/>
      <c r="I166" s="229"/>
      <c r="J166" s="229"/>
      <c r="K166" s="230"/>
      <c r="L166" s="227"/>
      <c r="M166" s="188"/>
      <c r="N166" s="236"/>
    </row>
    <row r="167" spans="1:14" ht="12.75" customHeight="1" outlineLevel="1">
      <c r="A167" s="233" t="s">
        <v>137</v>
      </c>
      <c r="B167" s="186"/>
      <c r="C167" s="194"/>
      <c r="D167" s="194"/>
      <c r="E167" s="194"/>
      <c r="F167" s="194"/>
      <c r="G167" s="194"/>
      <c r="H167" s="194"/>
      <c r="I167" s="229"/>
      <c r="J167" s="229"/>
      <c r="K167" s="230"/>
      <c r="L167" s="227"/>
      <c r="M167" s="188">
        <f>SUM(B167:H167)</f>
        <v>0</v>
      </c>
      <c r="N167" s="236"/>
    </row>
    <row r="168" spans="1:14" ht="12.75" customHeight="1" outlineLevel="1">
      <c r="A168" s="233" t="s">
        <v>138</v>
      </c>
      <c r="B168" s="186"/>
      <c r="C168" s="194"/>
      <c r="D168" s="194"/>
      <c r="E168" s="194"/>
      <c r="F168" s="194"/>
      <c r="G168" s="194"/>
      <c r="H168" s="194"/>
      <c r="I168" s="229"/>
      <c r="J168" s="229"/>
      <c r="K168" s="230"/>
      <c r="L168" s="227"/>
      <c r="M168" s="188"/>
      <c r="N168" s="236"/>
    </row>
    <row r="169" spans="1:14" ht="12.75" customHeight="1" outlineLevel="1">
      <c r="A169" s="233" t="s">
        <v>128</v>
      </c>
      <c r="B169" s="186"/>
      <c r="C169" s="208"/>
      <c r="D169" s="208"/>
      <c r="E169" s="208"/>
      <c r="F169" s="208"/>
      <c r="G169" s="208"/>
      <c r="H169" s="208"/>
      <c r="I169" s="229"/>
      <c r="J169" s="229"/>
      <c r="K169" s="230"/>
      <c r="L169" s="227"/>
      <c r="M169" s="188"/>
      <c r="N169" s="236"/>
    </row>
    <row r="170" spans="1:14" ht="12.75" customHeight="1" outlineLevel="1">
      <c r="A170" s="233" t="s">
        <v>136</v>
      </c>
      <c r="B170" s="186"/>
      <c r="C170" s="194"/>
      <c r="D170" s="194"/>
      <c r="E170" s="194"/>
      <c r="F170" s="194"/>
      <c r="G170" s="194"/>
      <c r="H170" s="194"/>
      <c r="I170" s="229"/>
      <c r="J170" s="229"/>
      <c r="K170" s="230"/>
      <c r="L170" s="227"/>
      <c r="M170" s="188"/>
      <c r="N170" s="236"/>
    </row>
    <row r="171" spans="1:14" ht="12.75" customHeight="1" outlineLevel="1">
      <c r="A171" s="233" t="s">
        <v>131</v>
      </c>
      <c r="B171" s="186"/>
      <c r="C171" s="194"/>
      <c r="D171" s="194"/>
      <c r="E171" s="194"/>
      <c r="F171" s="194"/>
      <c r="G171" s="194"/>
      <c r="H171" s="194"/>
      <c r="I171" s="229"/>
      <c r="J171" s="229"/>
      <c r="K171" s="230"/>
      <c r="L171" s="227"/>
      <c r="M171" s="188"/>
      <c r="N171" s="236"/>
    </row>
    <row r="172" spans="1:14" ht="12.75" customHeight="1" outlineLevel="1">
      <c r="A172" s="233" t="s">
        <v>137</v>
      </c>
      <c r="B172" s="186"/>
      <c r="C172" s="194"/>
      <c r="D172" s="194"/>
      <c r="E172" s="194"/>
      <c r="F172" s="194"/>
      <c r="G172" s="194"/>
      <c r="H172" s="194"/>
      <c r="I172" s="229"/>
      <c r="J172" s="229"/>
      <c r="K172" s="230"/>
      <c r="L172" s="227"/>
      <c r="M172" s="188"/>
      <c r="N172" s="236"/>
    </row>
    <row r="173" spans="1:14" ht="12.75" customHeight="1" outlineLevel="1">
      <c r="A173" s="233" t="s">
        <v>138</v>
      </c>
      <c r="B173" s="186"/>
      <c r="C173" s="194"/>
      <c r="D173" s="194"/>
      <c r="E173" s="194"/>
      <c r="F173" s="194"/>
      <c r="G173" s="194"/>
      <c r="H173" s="194"/>
      <c r="I173" s="229"/>
      <c r="J173" s="229"/>
      <c r="K173" s="230"/>
      <c r="L173" s="227"/>
      <c r="M173" s="188"/>
      <c r="N173" s="236"/>
    </row>
    <row r="174" spans="1:14" ht="12.75" customHeight="1" outlineLevel="1">
      <c r="A174" s="233" t="s">
        <v>139</v>
      </c>
      <c r="B174" s="186"/>
      <c r="C174" s="208"/>
      <c r="D174" s="208"/>
      <c r="E174" s="208"/>
      <c r="F174" s="208"/>
      <c r="G174" s="208"/>
      <c r="H174" s="208"/>
      <c r="I174" s="229"/>
      <c r="J174" s="229"/>
      <c r="K174" s="230"/>
      <c r="L174" s="227"/>
      <c r="M174" s="188"/>
      <c r="N174" s="236"/>
    </row>
    <row r="175" spans="1:14" ht="12.75" customHeight="1" outlineLevel="1">
      <c r="A175" s="233" t="s">
        <v>136</v>
      </c>
      <c r="B175" s="186"/>
      <c r="C175" s="194"/>
      <c r="D175" s="194"/>
      <c r="E175" s="194"/>
      <c r="F175" s="194"/>
      <c r="G175" s="194"/>
      <c r="H175" s="194"/>
      <c r="I175" s="229"/>
      <c r="J175" s="229"/>
      <c r="K175" s="230"/>
      <c r="L175" s="227"/>
      <c r="M175" s="188"/>
      <c r="N175" s="236"/>
    </row>
    <row r="176" spans="1:14" ht="12.75" customHeight="1" outlineLevel="1">
      <c r="A176" s="233" t="s">
        <v>131</v>
      </c>
      <c r="B176" s="186"/>
      <c r="C176" s="194"/>
      <c r="D176" s="194"/>
      <c r="E176" s="194"/>
      <c r="F176" s="194"/>
      <c r="G176" s="194"/>
      <c r="H176" s="194"/>
      <c r="I176" s="229"/>
      <c r="J176" s="229"/>
      <c r="K176" s="230"/>
      <c r="L176" s="227"/>
      <c r="M176" s="188"/>
      <c r="N176" s="236"/>
    </row>
    <row r="177" spans="1:14" ht="12.75" customHeight="1" outlineLevel="1">
      <c r="A177" s="233" t="s">
        <v>137</v>
      </c>
      <c r="B177" s="186"/>
      <c r="C177" s="194"/>
      <c r="D177" s="194"/>
      <c r="E177" s="194"/>
      <c r="F177" s="194"/>
      <c r="G177" s="194"/>
      <c r="H177" s="194"/>
      <c r="I177" s="229"/>
      <c r="J177" s="229"/>
      <c r="K177" s="230"/>
      <c r="L177" s="227"/>
      <c r="M177" s="188"/>
      <c r="N177" s="236"/>
    </row>
    <row r="178" spans="1:14" ht="12.75" customHeight="1" outlineLevel="1">
      <c r="A178" s="233" t="s">
        <v>138</v>
      </c>
      <c r="B178" s="186"/>
      <c r="C178" s="194"/>
      <c r="D178" s="194"/>
      <c r="E178" s="194">
        <v>1</v>
      </c>
      <c r="F178" s="194"/>
      <c r="G178" s="194"/>
      <c r="H178" s="194"/>
      <c r="I178" s="229"/>
      <c r="J178" s="229"/>
      <c r="K178" s="230"/>
      <c r="L178" s="227"/>
      <c r="M178" s="188"/>
      <c r="N178" s="236"/>
    </row>
    <row r="179" spans="1:14" ht="12.75" customHeight="1">
      <c r="A179" s="244" t="s">
        <v>122</v>
      </c>
      <c r="B179" s="180"/>
      <c r="C179" s="198"/>
      <c r="D179" s="198"/>
      <c r="E179" s="198"/>
      <c r="F179" s="198"/>
      <c r="G179" s="198"/>
      <c r="H179" s="198"/>
      <c r="I179" s="245"/>
      <c r="J179" s="245"/>
      <c r="K179" s="246"/>
      <c r="L179" s="247"/>
      <c r="M179" s="183"/>
      <c r="N179" s="248"/>
    </row>
    <row r="180" spans="1:14" ht="12.75" customHeight="1">
      <c r="A180" s="237"/>
      <c r="B180" s="201"/>
      <c r="C180" s="202"/>
      <c r="D180" s="202"/>
      <c r="E180" s="202"/>
      <c r="F180" s="202"/>
      <c r="G180" s="202"/>
      <c r="H180" s="202"/>
      <c r="I180" s="238"/>
      <c r="J180" s="238"/>
      <c r="K180" s="239"/>
      <c r="L180" s="231"/>
      <c r="M180" s="205"/>
      <c r="N180" s="232"/>
    </row>
    <row r="181" spans="1:14" ht="12.75" customHeight="1">
      <c r="A181" s="233" t="s">
        <v>140</v>
      </c>
      <c r="B181" s="186">
        <f aca="true" t="shared" si="15" ref="B181:K181">SUM(B184:B193)</f>
        <v>1</v>
      </c>
      <c r="C181" s="186">
        <f t="shared" si="15"/>
        <v>1</v>
      </c>
      <c r="D181" s="186">
        <f t="shared" si="15"/>
        <v>0</v>
      </c>
      <c r="E181" s="186">
        <f t="shared" si="15"/>
        <v>0</v>
      </c>
      <c r="F181" s="186">
        <f t="shared" si="15"/>
        <v>0</v>
      </c>
      <c r="G181" s="186">
        <f t="shared" si="15"/>
        <v>1</v>
      </c>
      <c r="H181" s="186">
        <f t="shared" si="15"/>
        <v>1</v>
      </c>
      <c r="I181" s="186">
        <f t="shared" si="15"/>
        <v>0</v>
      </c>
      <c r="J181" s="186">
        <f t="shared" si="15"/>
        <v>0</v>
      </c>
      <c r="K181" s="249">
        <f t="shared" si="15"/>
        <v>4</v>
      </c>
      <c r="L181" s="227">
        <f>SUM(B181:K181)</f>
        <v>8</v>
      </c>
      <c r="M181" s="192">
        <f>L181/$L$226</f>
        <v>0.0110803324099723</v>
      </c>
      <c r="N181" s="235">
        <f>K181/$L$226</f>
        <v>0.00554016620498615</v>
      </c>
    </row>
    <row r="182" spans="1:14" ht="12.75" customHeight="1">
      <c r="A182" s="233" t="s">
        <v>141</v>
      </c>
      <c r="B182" s="186"/>
      <c r="C182" s="208"/>
      <c r="D182" s="208"/>
      <c r="E182" s="208"/>
      <c r="F182" s="208"/>
      <c r="G182" s="208"/>
      <c r="H182" s="208"/>
      <c r="I182" s="229"/>
      <c r="J182" s="229"/>
      <c r="K182" s="230"/>
      <c r="L182" s="227"/>
      <c r="M182" s="188"/>
      <c r="N182" s="236"/>
    </row>
    <row r="183" spans="1:14" ht="12.75" customHeight="1" outlineLevel="1">
      <c r="A183" s="228"/>
      <c r="B183" s="186"/>
      <c r="C183" s="208"/>
      <c r="D183" s="208"/>
      <c r="E183" s="208"/>
      <c r="F183" s="208"/>
      <c r="G183" s="208"/>
      <c r="H183" s="208"/>
      <c r="I183" s="229"/>
      <c r="J183" s="229"/>
      <c r="K183" s="230"/>
      <c r="L183" s="227"/>
      <c r="M183" s="188"/>
      <c r="N183" s="236"/>
    </row>
    <row r="184" spans="1:14" ht="12.75" customHeight="1" outlineLevel="1">
      <c r="A184" s="233" t="s">
        <v>128</v>
      </c>
      <c r="B184" s="250"/>
      <c r="C184" s="251"/>
      <c r="D184" s="251"/>
      <c r="E184" s="251"/>
      <c r="F184" s="251"/>
      <c r="G184" s="251"/>
      <c r="H184" s="251"/>
      <c r="I184" s="252"/>
      <c r="J184" s="252"/>
      <c r="K184" s="253"/>
      <c r="L184" s="227"/>
      <c r="M184" s="188"/>
      <c r="N184" s="236"/>
    </row>
    <row r="185" spans="1:14" ht="12.75" customHeight="1" outlineLevel="1">
      <c r="A185" s="233" t="s">
        <v>142</v>
      </c>
      <c r="B185" s="250"/>
      <c r="C185" s="254"/>
      <c r="D185" s="254"/>
      <c r="E185" s="254"/>
      <c r="F185" s="254"/>
      <c r="G185" s="254"/>
      <c r="H185" s="254"/>
      <c r="I185" s="252"/>
      <c r="J185" s="252"/>
      <c r="K185" s="255">
        <v>4</v>
      </c>
      <c r="L185" s="227"/>
      <c r="M185" s="188"/>
      <c r="N185" s="236"/>
    </row>
    <row r="186" spans="1:14" ht="12.75" customHeight="1" outlineLevel="1">
      <c r="A186" s="233" t="s">
        <v>143</v>
      </c>
      <c r="B186" s="250"/>
      <c r="C186" s="254"/>
      <c r="D186" s="254"/>
      <c r="E186" s="254"/>
      <c r="F186" s="254"/>
      <c r="G186" s="254"/>
      <c r="H186" s="254"/>
      <c r="I186" s="252"/>
      <c r="J186" s="252"/>
      <c r="K186" s="255"/>
      <c r="L186" s="227"/>
      <c r="M186" s="188"/>
      <c r="N186" s="236"/>
    </row>
    <row r="187" spans="1:14" ht="12.75" customHeight="1" outlineLevel="1">
      <c r="A187" s="233" t="s">
        <v>144</v>
      </c>
      <c r="B187" s="250"/>
      <c r="C187" s="254"/>
      <c r="D187" s="254"/>
      <c r="E187" s="254"/>
      <c r="F187" s="254"/>
      <c r="G187" s="254"/>
      <c r="H187" s="254"/>
      <c r="I187" s="252"/>
      <c r="J187" s="252"/>
      <c r="K187" s="255"/>
      <c r="L187" s="227"/>
      <c r="M187" s="188">
        <f>SUM(B187:H187)</f>
        <v>0</v>
      </c>
      <c r="N187" s="236"/>
    </row>
    <row r="188" spans="1:14" ht="12.75" customHeight="1" outlineLevel="1">
      <c r="A188" s="233" t="s">
        <v>145</v>
      </c>
      <c r="B188" s="250"/>
      <c r="C188" s="254"/>
      <c r="D188" s="254"/>
      <c r="E188" s="254"/>
      <c r="F188" s="254"/>
      <c r="G188" s="254"/>
      <c r="H188" s="254"/>
      <c r="I188" s="252"/>
      <c r="J188" s="252"/>
      <c r="K188" s="255"/>
      <c r="L188" s="227"/>
      <c r="M188" s="188"/>
      <c r="N188" s="236"/>
    </row>
    <row r="189" spans="1:14" ht="12.75" customHeight="1" outlineLevel="1">
      <c r="A189" s="233" t="s">
        <v>139</v>
      </c>
      <c r="B189" s="250"/>
      <c r="C189" s="251"/>
      <c r="D189" s="251"/>
      <c r="E189" s="251"/>
      <c r="F189" s="251"/>
      <c r="G189" s="251"/>
      <c r="H189" s="251"/>
      <c r="I189" s="252"/>
      <c r="J189" s="252"/>
      <c r="K189" s="255"/>
      <c r="L189" s="227"/>
      <c r="M189" s="188"/>
      <c r="N189" s="236"/>
    </row>
    <row r="190" spans="1:14" ht="12.75" customHeight="1" outlineLevel="1">
      <c r="A190" s="233" t="s">
        <v>142</v>
      </c>
      <c r="B190" s="250"/>
      <c r="C190" s="254"/>
      <c r="D190" s="254"/>
      <c r="E190" s="254"/>
      <c r="F190" s="254"/>
      <c r="G190" s="254"/>
      <c r="H190" s="254"/>
      <c r="I190" s="252"/>
      <c r="J190" s="252"/>
      <c r="K190" s="255"/>
      <c r="L190" s="227"/>
      <c r="M190" s="188"/>
      <c r="N190" s="236"/>
    </row>
    <row r="191" spans="1:14" ht="12.75" customHeight="1" outlineLevel="1">
      <c r="A191" s="233" t="s">
        <v>143</v>
      </c>
      <c r="B191" s="250">
        <v>1</v>
      </c>
      <c r="C191" s="254">
        <v>1</v>
      </c>
      <c r="D191" s="254"/>
      <c r="E191" s="254"/>
      <c r="F191" s="254"/>
      <c r="G191" s="254"/>
      <c r="H191" s="254"/>
      <c r="I191" s="252"/>
      <c r="J191" s="252"/>
      <c r="K191" s="255"/>
      <c r="L191" s="227"/>
      <c r="M191" s="188"/>
      <c r="N191" s="236"/>
    </row>
    <row r="192" spans="1:14" ht="12.75" customHeight="1" outlineLevel="1">
      <c r="A192" s="233" t="s">
        <v>144</v>
      </c>
      <c r="B192" s="250"/>
      <c r="C192" s="254"/>
      <c r="D192" s="254"/>
      <c r="E192" s="254"/>
      <c r="F192" s="254"/>
      <c r="G192" s="254"/>
      <c r="H192" s="254"/>
      <c r="I192" s="252"/>
      <c r="J192" s="252"/>
      <c r="K192" s="255"/>
      <c r="L192" s="227"/>
      <c r="M192" s="188"/>
      <c r="N192" s="236"/>
    </row>
    <row r="193" spans="1:14" ht="12.75" customHeight="1" outlineLevel="1">
      <c r="A193" s="233" t="s">
        <v>145</v>
      </c>
      <c r="B193" s="250"/>
      <c r="C193" s="254"/>
      <c r="D193" s="254"/>
      <c r="E193" s="254"/>
      <c r="F193" s="254"/>
      <c r="G193" s="254">
        <v>1</v>
      </c>
      <c r="H193" s="254">
        <v>1</v>
      </c>
      <c r="I193" s="252"/>
      <c r="J193" s="252"/>
      <c r="K193" s="255"/>
      <c r="L193" s="227"/>
      <c r="M193" s="188"/>
      <c r="N193" s="236"/>
    </row>
    <row r="194" spans="1:14" ht="12.75" customHeight="1">
      <c r="A194" s="256"/>
      <c r="B194" s="257"/>
      <c r="C194" s="258"/>
      <c r="D194" s="258"/>
      <c r="E194" s="258"/>
      <c r="F194" s="258"/>
      <c r="G194" s="258"/>
      <c r="H194" s="258"/>
      <c r="I194" s="259"/>
      <c r="J194" s="259"/>
      <c r="K194" s="260"/>
      <c r="L194" s="247"/>
      <c r="M194" s="183"/>
      <c r="N194" s="248"/>
    </row>
    <row r="195" spans="1:14" ht="12.75" customHeight="1">
      <c r="A195" s="237"/>
      <c r="B195" s="261"/>
      <c r="C195" s="262"/>
      <c r="D195" s="262"/>
      <c r="E195" s="262"/>
      <c r="F195" s="262"/>
      <c r="G195" s="262"/>
      <c r="H195" s="262"/>
      <c r="I195" s="263"/>
      <c r="J195" s="263"/>
      <c r="K195" s="264"/>
      <c r="L195" s="231"/>
      <c r="M195" s="188"/>
      <c r="N195" s="236"/>
    </row>
    <row r="196" spans="1:14" ht="12.75" customHeight="1">
      <c r="A196" s="241" t="s">
        <v>146</v>
      </c>
      <c r="B196" s="197">
        <f aca="true" t="shared" si="16" ref="B196:K196">SUM(B200:B203)</f>
        <v>0</v>
      </c>
      <c r="C196" s="197">
        <f t="shared" si="16"/>
        <v>0</v>
      </c>
      <c r="D196" s="197">
        <f t="shared" si="16"/>
        <v>0</v>
      </c>
      <c r="E196" s="197">
        <f t="shared" si="16"/>
        <v>1</v>
      </c>
      <c r="F196" s="197">
        <f t="shared" si="16"/>
        <v>1</v>
      </c>
      <c r="G196" s="197">
        <f t="shared" si="16"/>
        <v>2</v>
      </c>
      <c r="H196" s="197">
        <f t="shared" si="16"/>
        <v>0</v>
      </c>
      <c r="I196" s="197">
        <f t="shared" si="16"/>
        <v>0</v>
      </c>
      <c r="J196" s="197">
        <f t="shared" si="16"/>
        <v>0</v>
      </c>
      <c r="K196" s="242">
        <f t="shared" si="16"/>
        <v>23</v>
      </c>
      <c r="L196" s="234">
        <f>SUM(B196:K196)</f>
        <v>27</v>
      </c>
      <c r="M196" s="192">
        <f>L196/$L$226</f>
        <v>0.037396121883656507</v>
      </c>
      <c r="N196" s="235">
        <f>K196/$L$226</f>
        <v>0.03185595567867036</v>
      </c>
    </row>
    <row r="197" spans="1:14" ht="12.75" customHeight="1">
      <c r="A197" s="233" t="s">
        <v>147</v>
      </c>
      <c r="B197" s="250"/>
      <c r="C197" s="251"/>
      <c r="D197" s="251"/>
      <c r="E197" s="251"/>
      <c r="F197" s="251"/>
      <c r="G197" s="251"/>
      <c r="H197" s="251"/>
      <c r="I197" s="252"/>
      <c r="J197" s="252"/>
      <c r="K197" s="255"/>
      <c r="L197" s="227"/>
      <c r="M197" s="188"/>
      <c r="N197" s="236"/>
    </row>
    <row r="198" spans="1:14" ht="12.75" customHeight="1" outlineLevel="1">
      <c r="A198" s="228"/>
      <c r="B198" s="265"/>
      <c r="C198" s="251"/>
      <c r="D198" s="251"/>
      <c r="E198" s="251"/>
      <c r="F198" s="251"/>
      <c r="G198" s="251"/>
      <c r="H198" s="251"/>
      <c r="I198" s="252"/>
      <c r="J198" s="252"/>
      <c r="K198" s="255"/>
      <c r="L198" s="227"/>
      <c r="M198" s="188"/>
      <c r="N198" s="236"/>
    </row>
    <row r="199" spans="1:14" ht="12.75" customHeight="1" outlineLevel="1">
      <c r="A199" s="233" t="s">
        <v>139</v>
      </c>
      <c r="B199" s="250"/>
      <c r="C199" s="251"/>
      <c r="D199" s="251"/>
      <c r="E199" s="251"/>
      <c r="F199" s="251"/>
      <c r="G199" s="251"/>
      <c r="H199" s="251"/>
      <c r="I199" s="252"/>
      <c r="J199" s="252"/>
      <c r="K199" s="253"/>
      <c r="L199" s="227"/>
      <c r="M199" s="188"/>
      <c r="N199" s="236"/>
    </row>
    <row r="200" spans="1:14" ht="12.75" customHeight="1" outlineLevel="1">
      <c r="A200" s="233" t="s">
        <v>142</v>
      </c>
      <c r="B200" s="250"/>
      <c r="C200" s="254"/>
      <c r="D200" s="254"/>
      <c r="E200" s="254"/>
      <c r="F200" s="254"/>
      <c r="G200" s="254"/>
      <c r="H200" s="254"/>
      <c r="I200" s="252"/>
      <c r="J200" s="252"/>
      <c r="K200" s="255">
        <v>23</v>
      </c>
      <c r="L200" s="227"/>
      <c r="M200" s="188"/>
      <c r="N200" s="236"/>
    </row>
    <row r="201" spans="1:14" ht="12.75" customHeight="1" outlineLevel="1">
      <c r="A201" s="233" t="s">
        <v>143</v>
      </c>
      <c r="B201" s="250"/>
      <c r="C201" s="254"/>
      <c r="D201" s="254"/>
      <c r="E201" s="254"/>
      <c r="F201" s="254"/>
      <c r="G201" s="254"/>
      <c r="H201" s="254"/>
      <c r="I201" s="252"/>
      <c r="J201" s="252"/>
      <c r="K201" s="255"/>
      <c r="L201" s="227"/>
      <c r="M201" s="188"/>
      <c r="N201" s="236"/>
    </row>
    <row r="202" spans="1:14" ht="12.75" customHeight="1" outlineLevel="1">
      <c r="A202" s="233" t="s">
        <v>144</v>
      </c>
      <c r="B202" s="250"/>
      <c r="C202" s="254"/>
      <c r="D202" s="254"/>
      <c r="E202" s="254"/>
      <c r="F202" s="254"/>
      <c r="G202" s="254"/>
      <c r="H202" s="254"/>
      <c r="I202" s="252"/>
      <c r="J202" s="252"/>
      <c r="K202" s="255"/>
      <c r="L202" s="227"/>
      <c r="M202" s="188">
        <f>SUM(B202:H202)</f>
        <v>0</v>
      </c>
      <c r="N202" s="236"/>
    </row>
    <row r="203" spans="1:14" ht="12.75" customHeight="1" outlineLevel="1">
      <c r="A203" s="233" t="s">
        <v>145</v>
      </c>
      <c r="B203" s="250"/>
      <c r="C203" s="254"/>
      <c r="D203" s="254"/>
      <c r="E203" s="254">
        <v>1</v>
      </c>
      <c r="F203" s="254">
        <v>1</v>
      </c>
      <c r="G203" s="254">
        <v>2</v>
      </c>
      <c r="H203" s="254"/>
      <c r="I203" s="252"/>
      <c r="J203" s="252"/>
      <c r="K203" s="255"/>
      <c r="L203" s="227"/>
      <c r="M203" s="188"/>
      <c r="N203" s="236"/>
    </row>
    <row r="204" spans="1:14" ht="12.75" customHeight="1">
      <c r="A204" s="256"/>
      <c r="B204" s="257"/>
      <c r="C204" s="258"/>
      <c r="D204" s="258"/>
      <c r="E204" s="258"/>
      <c r="F204" s="258"/>
      <c r="G204" s="258"/>
      <c r="H204" s="258"/>
      <c r="I204" s="259"/>
      <c r="J204" s="259"/>
      <c r="K204" s="260"/>
      <c r="L204" s="247"/>
      <c r="M204" s="188"/>
      <c r="N204" s="236"/>
    </row>
    <row r="205" spans="1:14" ht="12.75" customHeight="1">
      <c r="A205" s="237"/>
      <c r="B205" s="261"/>
      <c r="C205" s="262"/>
      <c r="D205" s="262"/>
      <c r="E205" s="262"/>
      <c r="F205" s="262"/>
      <c r="G205" s="262"/>
      <c r="H205" s="262"/>
      <c r="I205" s="263"/>
      <c r="J205" s="263"/>
      <c r="K205" s="264"/>
      <c r="L205" s="231"/>
      <c r="M205" s="205"/>
      <c r="N205" s="232"/>
    </row>
    <row r="206" spans="1:14" ht="12.75" customHeight="1">
      <c r="A206" s="241" t="s">
        <v>148</v>
      </c>
      <c r="B206" s="266"/>
      <c r="C206" s="251"/>
      <c r="D206" s="251"/>
      <c r="E206" s="251"/>
      <c r="F206" s="251"/>
      <c r="G206" s="251"/>
      <c r="H206" s="251"/>
      <c r="I206" s="252"/>
      <c r="J206" s="252"/>
      <c r="K206" s="255"/>
      <c r="L206" s="227"/>
      <c r="M206" s="188"/>
      <c r="N206" s="236"/>
    </row>
    <row r="207" spans="1:14" ht="12.75" customHeight="1">
      <c r="A207" s="233" t="s">
        <v>149</v>
      </c>
      <c r="B207" s="186">
        <f aca="true" t="shared" si="17" ref="B207:K207">SUM(B210:B213)</f>
        <v>0</v>
      </c>
      <c r="C207" s="186">
        <f t="shared" si="17"/>
        <v>2</v>
      </c>
      <c r="D207" s="186">
        <f t="shared" si="17"/>
        <v>0</v>
      </c>
      <c r="E207" s="186">
        <f t="shared" si="17"/>
        <v>1</v>
      </c>
      <c r="F207" s="186">
        <f t="shared" si="17"/>
        <v>1</v>
      </c>
      <c r="G207" s="186">
        <f t="shared" si="17"/>
        <v>0</v>
      </c>
      <c r="H207" s="186">
        <f t="shared" si="17"/>
        <v>1</v>
      </c>
      <c r="I207" s="186">
        <f t="shared" si="17"/>
        <v>0</v>
      </c>
      <c r="J207" s="186">
        <f t="shared" si="17"/>
        <v>0</v>
      </c>
      <c r="K207" s="249">
        <f t="shared" si="17"/>
        <v>7</v>
      </c>
      <c r="L207" s="227">
        <f>SUM(B207:K207)</f>
        <v>12</v>
      </c>
      <c r="M207" s="192">
        <f>L207/$L$226</f>
        <v>0.01662049861495845</v>
      </c>
      <c r="N207" s="235">
        <f>K207/$L$226</f>
        <v>0.009695290858725761</v>
      </c>
    </row>
    <row r="208" spans="1:14" ht="12.75" customHeight="1" outlineLevel="1">
      <c r="A208" s="233"/>
      <c r="B208" s="186"/>
      <c r="C208" s="208"/>
      <c r="D208" s="208"/>
      <c r="E208" s="208"/>
      <c r="F208" s="208"/>
      <c r="G208" s="208"/>
      <c r="H208" s="208"/>
      <c r="I208" s="229"/>
      <c r="J208" s="229"/>
      <c r="K208" s="230"/>
      <c r="L208" s="227"/>
      <c r="M208" s="188"/>
      <c r="N208" s="236"/>
    </row>
    <row r="209" spans="1:14" ht="12.75" customHeight="1" outlineLevel="1">
      <c r="A209" s="233" t="s">
        <v>139</v>
      </c>
      <c r="B209" s="186"/>
      <c r="C209" s="208"/>
      <c r="D209" s="208"/>
      <c r="E209" s="208"/>
      <c r="F209" s="208"/>
      <c r="G209" s="208"/>
      <c r="H209" s="208"/>
      <c r="I209" s="229"/>
      <c r="J209" s="229"/>
      <c r="K209" s="230"/>
      <c r="L209" s="227"/>
      <c r="M209" s="188"/>
      <c r="N209" s="236"/>
    </row>
    <row r="210" spans="1:14" ht="12.75" customHeight="1" outlineLevel="1">
      <c r="A210" s="233" t="s">
        <v>150</v>
      </c>
      <c r="B210" s="186"/>
      <c r="C210" s="194">
        <v>2</v>
      </c>
      <c r="D210" s="194"/>
      <c r="E210" s="194"/>
      <c r="F210" s="194"/>
      <c r="G210" s="194"/>
      <c r="H210" s="194">
        <v>1</v>
      </c>
      <c r="I210" s="229"/>
      <c r="J210" s="229"/>
      <c r="K210" s="230">
        <v>7</v>
      </c>
      <c r="L210" s="227"/>
      <c r="M210" s="188"/>
      <c r="N210" s="236"/>
    </row>
    <row r="211" spans="1:14" ht="12.75" customHeight="1" outlineLevel="1">
      <c r="A211" s="233" t="s">
        <v>151</v>
      </c>
      <c r="B211" s="186"/>
      <c r="C211" s="194"/>
      <c r="D211" s="194"/>
      <c r="E211" s="194"/>
      <c r="F211" s="194"/>
      <c r="G211" s="194"/>
      <c r="H211" s="194"/>
      <c r="I211" s="229"/>
      <c r="J211" s="229"/>
      <c r="K211" s="230"/>
      <c r="L211" s="227"/>
      <c r="M211" s="188"/>
      <c r="N211" s="236"/>
    </row>
    <row r="212" spans="1:14" ht="12.75" customHeight="1" outlineLevel="1">
      <c r="A212" s="233" t="s">
        <v>152</v>
      </c>
      <c r="B212" s="186"/>
      <c r="C212" s="194"/>
      <c r="D212" s="194"/>
      <c r="E212" s="194"/>
      <c r="F212" s="194"/>
      <c r="G212" s="194"/>
      <c r="H212" s="194"/>
      <c r="I212" s="229"/>
      <c r="J212" s="229"/>
      <c r="K212" s="230"/>
      <c r="L212" s="227"/>
      <c r="M212" s="188"/>
      <c r="N212" s="236"/>
    </row>
    <row r="213" spans="1:14" ht="12.75" customHeight="1" outlineLevel="1">
      <c r="A213" s="233" t="s">
        <v>153</v>
      </c>
      <c r="B213" s="186"/>
      <c r="C213" s="194"/>
      <c r="D213" s="194"/>
      <c r="E213" s="194">
        <v>1</v>
      </c>
      <c r="F213" s="194">
        <v>1</v>
      </c>
      <c r="G213" s="194"/>
      <c r="H213" s="194"/>
      <c r="I213" s="229"/>
      <c r="J213" s="229"/>
      <c r="K213" s="230"/>
      <c r="L213" s="227"/>
      <c r="M213" s="188">
        <f>SUM(B213:H213)</f>
        <v>2</v>
      </c>
      <c r="N213" s="236"/>
    </row>
    <row r="214" spans="1:14" ht="12.75" customHeight="1">
      <c r="A214" s="256"/>
      <c r="B214" s="180"/>
      <c r="C214" s="198"/>
      <c r="D214" s="198"/>
      <c r="E214" s="198"/>
      <c r="F214" s="198"/>
      <c r="G214" s="198"/>
      <c r="H214" s="198"/>
      <c r="I214" s="245"/>
      <c r="J214" s="245"/>
      <c r="K214" s="246"/>
      <c r="L214" s="247"/>
      <c r="M214" s="183"/>
      <c r="N214" s="248"/>
    </row>
    <row r="215" spans="1:14" ht="12.75" customHeight="1">
      <c r="A215" s="237"/>
      <c r="B215" s="201"/>
      <c r="C215" s="202"/>
      <c r="D215" s="202"/>
      <c r="E215" s="202"/>
      <c r="F215" s="202"/>
      <c r="G215" s="202"/>
      <c r="H215" s="202"/>
      <c r="I215" s="238"/>
      <c r="J215" s="238"/>
      <c r="K215" s="239"/>
      <c r="L215" s="231"/>
      <c r="M215" s="188"/>
      <c r="N215" s="236"/>
    </row>
    <row r="216" spans="1:14" ht="12.75" customHeight="1">
      <c r="A216" s="233" t="s">
        <v>154</v>
      </c>
      <c r="B216" s="186">
        <f aca="true" t="shared" si="18" ref="B216:K216">SUM(B220:B223)</f>
        <v>0</v>
      </c>
      <c r="C216" s="186">
        <f t="shared" si="18"/>
        <v>0</v>
      </c>
      <c r="D216" s="186">
        <f t="shared" si="18"/>
        <v>0</v>
      </c>
      <c r="E216" s="186">
        <f t="shared" si="18"/>
        <v>0</v>
      </c>
      <c r="F216" s="186">
        <f t="shared" si="18"/>
        <v>0</v>
      </c>
      <c r="G216" s="186">
        <f t="shared" si="18"/>
        <v>0</v>
      </c>
      <c r="H216" s="186">
        <f t="shared" si="18"/>
        <v>0</v>
      </c>
      <c r="I216" s="186">
        <f t="shared" si="18"/>
        <v>0</v>
      </c>
      <c r="J216" s="186">
        <f t="shared" si="18"/>
        <v>0</v>
      </c>
      <c r="K216" s="249">
        <f t="shared" si="18"/>
        <v>14</v>
      </c>
      <c r="L216" s="227">
        <f>SUM(B216:K216)</f>
        <v>14</v>
      </c>
      <c r="M216" s="192">
        <f>L216/$L$226</f>
        <v>0.019390581717451522</v>
      </c>
      <c r="N216" s="235">
        <f>K216/$L$226</f>
        <v>0.019390581717451522</v>
      </c>
    </row>
    <row r="217" spans="1:14" ht="12.75" customHeight="1">
      <c r="A217" s="233" t="s">
        <v>155</v>
      </c>
      <c r="B217" s="250"/>
      <c r="C217" s="251"/>
      <c r="D217" s="251"/>
      <c r="E217" s="251"/>
      <c r="F217" s="251"/>
      <c r="G217" s="251"/>
      <c r="H217" s="251"/>
      <c r="I217" s="252"/>
      <c r="J217" s="252"/>
      <c r="K217" s="255"/>
      <c r="L217" s="227"/>
      <c r="M217" s="188"/>
      <c r="N217" s="236"/>
    </row>
    <row r="218" spans="1:14" ht="12.75" customHeight="1" outlineLevel="1">
      <c r="A218" s="233"/>
      <c r="B218" s="250"/>
      <c r="C218" s="251"/>
      <c r="D218" s="251"/>
      <c r="E218" s="251"/>
      <c r="F218" s="251"/>
      <c r="G218" s="251"/>
      <c r="H218" s="251"/>
      <c r="I218" s="252"/>
      <c r="J218" s="252"/>
      <c r="K218" s="255"/>
      <c r="L218" s="227"/>
      <c r="M218" s="188"/>
      <c r="N218" s="236"/>
    </row>
    <row r="219" spans="1:14" ht="12.75" customHeight="1" outlineLevel="1">
      <c r="A219" s="233" t="s">
        <v>139</v>
      </c>
      <c r="B219" s="250"/>
      <c r="C219" s="251"/>
      <c r="D219" s="251"/>
      <c r="E219" s="251"/>
      <c r="F219" s="251"/>
      <c r="G219" s="251"/>
      <c r="H219" s="251"/>
      <c r="I219" s="252"/>
      <c r="J219" s="252"/>
      <c r="K219" s="253"/>
      <c r="L219" s="227"/>
      <c r="M219" s="188"/>
      <c r="N219" s="236"/>
    </row>
    <row r="220" spans="1:14" ht="12.75" customHeight="1" outlineLevel="1">
      <c r="A220" s="233" t="s">
        <v>150</v>
      </c>
      <c r="B220" s="250"/>
      <c r="C220" s="254"/>
      <c r="D220" s="254"/>
      <c r="E220" s="254"/>
      <c r="F220" s="254"/>
      <c r="G220" s="254"/>
      <c r="H220" s="254"/>
      <c r="I220" s="252"/>
      <c r="J220" s="252"/>
      <c r="K220" s="255">
        <v>14</v>
      </c>
      <c r="L220" s="227"/>
      <c r="M220" s="188"/>
      <c r="N220" s="236"/>
    </row>
    <row r="221" spans="1:14" ht="12.75" customHeight="1" outlineLevel="1">
      <c r="A221" s="233" t="s">
        <v>151</v>
      </c>
      <c r="B221" s="250"/>
      <c r="C221" s="254"/>
      <c r="D221" s="254"/>
      <c r="E221" s="254"/>
      <c r="F221" s="254"/>
      <c r="G221" s="254"/>
      <c r="H221" s="254"/>
      <c r="I221" s="252"/>
      <c r="J221" s="252"/>
      <c r="K221" s="255"/>
      <c r="L221" s="227"/>
      <c r="M221" s="188"/>
      <c r="N221" s="236"/>
    </row>
    <row r="222" spans="1:14" ht="12.75" customHeight="1" outlineLevel="1">
      <c r="A222" s="233" t="s">
        <v>152</v>
      </c>
      <c r="B222" s="250"/>
      <c r="C222" s="254"/>
      <c r="D222" s="254"/>
      <c r="E222" s="254"/>
      <c r="F222" s="254"/>
      <c r="G222" s="254"/>
      <c r="H222" s="254"/>
      <c r="I222" s="252"/>
      <c r="J222" s="252"/>
      <c r="K222" s="255"/>
      <c r="L222" s="227"/>
      <c r="M222" s="188">
        <f>SUM(B222:H222)</f>
        <v>0</v>
      </c>
      <c r="N222" s="236"/>
    </row>
    <row r="223" spans="1:14" ht="12.75" customHeight="1" outlineLevel="1">
      <c r="A223" s="233" t="s">
        <v>153</v>
      </c>
      <c r="B223" s="250"/>
      <c r="C223" s="254"/>
      <c r="D223" s="254"/>
      <c r="E223" s="254"/>
      <c r="F223" s="254"/>
      <c r="G223" s="254"/>
      <c r="H223" s="254"/>
      <c r="I223" s="252"/>
      <c r="J223" s="252"/>
      <c r="K223" s="255"/>
      <c r="L223" s="227"/>
      <c r="M223" s="188"/>
      <c r="N223" s="236"/>
    </row>
    <row r="224" spans="1:14" ht="12.75" customHeight="1">
      <c r="A224" s="228"/>
      <c r="B224" s="265"/>
      <c r="C224" s="251"/>
      <c r="D224" s="251"/>
      <c r="E224" s="251"/>
      <c r="F224" s="251"/>
      <c r="G224" s="251"/>
      <c r="H224" s="251"/>
      <c r="I224" s="252"/>
      <c r="J224" s="252"/>
      <c r="K224" s="255"/>
      <c r="L224" s="227"/>
      <c r="M224" s="188"/>
      <c r="N224" s="236"/>
    </row>
    <row r="225" spans="1:14" ht="11.25" customHeight="1">
      <c r="A225" s="267"/>
      <c r="B225" s="268"/>
      <c r="C225" s="269"/>
      <c r="D225" s="269"/>
      <c r="E225" s="269"/>
      <c r="F225" s="269"/>
      <c r="G225" s="269"/>
      <c r="H225" s="269"/>
      <c r="I225" s="270"/>
      <c r="J225" s="270"/>
      <c r="K225" s="271"/>
      <c r="L225" s="213">
        <f>L226/$L$352</f>
        <v>0.8213879408418657</v>
      </c>
      <c r="M225" s="205"/>
      <c r="N225" s="232"/>
    </row>
    <row r="226" spans="1:14" ht="20.25" customHeight="1">
      <c r="A226" s="272" t="s">
        <v>250</v>
      </c>
      <c r="B226" s="183">
        <f aca="true" t="shared" si="19" ref="B226:K226">B216+B207+B196+B181+B161+B146+B133+B122</f>
        <v>16</v>
      </c>
      <c r="C226" s="183">
        <f t="shared" si="19"/>
        <v>19</v>
      </c>
      <c r="D226" s="183">
        <f t="shared" si="19"/>
        <v>8</v>
      </c>
      <c r="E226" s="183">
        <f t="shared" si="19"/>
        <v>16</v>
      </c>
      <c r="F226" s="183">
        <f t="shared" si="19"/>
        <v>37</v>
      </c>
      <c r="G226" s="183">
        <f t="shared" si="19"/>
        <v>54</v>
      </c>
      <c r="H226" s="183">
        <f t="shared" si="19"/>
        <v>89</v>
      </c>
      <c r="I226" s="183">
        <f t="shared" si="19"/>
        <v>0</v>
      </c>
      <c r="J226" s="183">
        <f t="shared" si="19"/>
        <v>0</v>
      </c>
      <c r="K226" s="273">
        <f t="shared" si="19"/>
        <v>483</v>
      </c>
      <c r="L226" s="274">
        <f>SUM(B226:K226)</f>
        <v>722</v>
      </c>
      <c r="M226" s="218">
        <f>L226/$L$226</f>
        <v>1</v>
      </c>
      <c r="N226" s="275">
        <f>K226/$L$226</f>
        <v>0.6689750692520776</v>
      </c>
    </row>
    <row r="227" ht="12.75" customHeight="1">
      <c r="L227" s="173"/>
    </row>
    <row r="228" spans="1:10" ht="12.75" customHeight="1">
      <c r="A228" s="276" t="s">
        <v>156</v>
      </c>
      <c r="B228" s="277"/>
      <c r="C228" s="277"/>
      <c r="D228" s="277"/>
      <c r="E228" s="277"/>
      <c r="F228" s="277"/>
      <c r="G228" s="277"/>
      <c r="H228" s="277"/>
      <c r="I228" s="277"/>
      <c r="J228" s="277"/>
    </row>
    <row r="229" spans="1:10" ht="12.75" customHeight="1">
      <c r="A229" s="176"/>
      <c r="B229" s="277"/>
      <c r="C229" s="277"/>
      <c r="D229" s="277"/>
      <c r="E229" s="277"/>
      <c r="F229" s="277"/>
      <c r="G229" s="277"/>
      <c r="H229" s="277"/>
      <c r="I229" s="277"/>
      <c r="J229" s="277"/>
    </row>
    <row r="230" spans="1:14" ht="30.75" customHeight="1">
      <c r="A230" s="466" t="s">
        <v>75</v>
      </c>
      <c r="B230" s="461">
        <v>2003</v>
      </c>
      <c r="C230" s="461">
        <v>2002</v>
      </c>
      <c r="D230" s="461">
        <v>2001</v>
      </c>
      <c r="E230" s="461">
        <v>2000</v>
      </c>
      <c r="F230" s="461">
        <v>1999</v>
      </c>
      <c r="G230" s="461">
        <v>1998</v>
      </c>
      <c r="H230" s="461">
        <v>1997</v>
      </c>
      <c r="I230" s="461">
        <v>1996</v>
      </c>
      <c r="J230" s="461">
        <v>1995</v>
      </c>
      <c r="K230" s="464" t="s">
        <v>245</v>
      </c>
      <c r="L230" s="480" t="s">
        <v>246</v>
      </c>
      <c r="M230" s="481"/>
      <c r="N230" s="474" t="s">
        <v>247</v>
      </c>
    </row>
    <row r="231" spans="1:14" ht="12.75" customHeight="1">
      <c r="A231" s="467"/>
      <c r="B231" s="462">
        <v>2003</v>
      </c>
      <c r="C231" s="462">
        <v>2002</v>
      </c>
      <c r="D231" s="462">
        <v>2001</v>
      </c>
      <c r="E231" s="462">
        <v>2000</v>
      </c>
      <c r="F231" s="462">
        <v>1999</v>
      </c>
      <c r="G231" s="462">
        <v>1998</v>
      </c>
      <c r="H231" s="462"/>
      <c r="I231" s="463">
        <v>1996</v>
      </c>
      <c r="J231" s="463">
        <v>1995</v>
      </c>
      <c r="K231" s="465"/>
      <c r="L231" s="227" t="s">
        <v>248</v>
      </c>
      <c r="M231" s="178" t="s">
        <v>249</v>
      </c>
      <c r="N231" s="475"/>
    </row>
    <row r="232" spans="1:14" ht="12.75" customHeight="1">
      <c r="A232" s="228"/>
      <c r="B232" s="188"/>
      <c r="C232" s="251"/>
      <c r="D232" s="251"/>
      <c r="E232" s="251"/>
      <c r="F232" s="251"/>
      <c r="G232" s="251"/>
      <c r="H232" s="251"/>
      <c r="I232" s="251"/>
      <c r="J232" s="251"/>
      <c r="K232" s="278"/>
      <c r="L232" s="231"/>
      <c r="M232" s="205"/>
      <c r="N232" s="232"/>
    </row>
    <row r="233" spans="1:14" ht="12.75" customHeight="1">
      <c r="A233" s="241" t="s">
        <v>117</v>
      </c>
      <c r="B233" s="188">
        <f aca="true" t="shared" si="20" ref="B233:K233">SUM(B237:B239)</f>
        <v>0</v>
      </c>
      <c r="C233" s="188">
        <f t="shared" si="20"/>
        <v>0</v>
      </c>
      <c r="D233" s="188">
        <f t="shared" si="20"/>
        <v>0</v>
      </c>
      <c r="E233" s="188">
        <f t="shared" si="20"/>
        <v>0</v>
      </c>
      <c r="F233" s="188">
        <f t="shared" si="20"/>
        <v>0</v>
      </c>
      <c r="G233" s="188">
        <f t="shared" si="20"/>
        <v>0</v>
      </c>
      <c r="H233" s="188">
        <f t="shared" si="20"/>
        <v>0</v>
      </c>
      <c r="I233" s="188">
        <f t="shared" si="20"/>
        <v>0</v>
      </c>
      <c r="J233" s="188">
        <f t="shared" si="20"/>
        <v>0</v>
      </c>
      <c r="K233" s="253">
        <f t="shared" si="20"/>
        <v>7</v>
      </c>
      <c r="L233" s="227">
        <f>SUM(B233:K233)</f>
        <v>7</v>
      </c>
      <c r="M233" s="192">
        <f>L233/$L$336</f>
        <v>0.07216494845360824</v>
      </c>
      <c r="N233" s="235">
        <f>K233/$L$336</f>
        <v>0.07216494845360824</v>
      </c>
    </row>
    <row r="234" spans="1:14" ht="12.75" customHeight="1">
      <c r="A234" s="233" t="s">
        <v>118</v>
      </c>
      <c r="B234" s="188"/>
      <c r="C234" s="251"/>
      <c r="D234" s="251"/>
      <c r="E234" s="251"/>
      <c r="F234" s="251"/>
      <c r="G234" s="251"/>
      <c r="H234" s="251"/>
      <c r="I234" s="251"/>
      <c r="J234" s="251"/>
      <c r="K234" s="278"/>
      <c r="L234" s="227"/>
      <c r="M234" s="188"/>
      <c r="N234" s="236"/>
    </row>
    <row r="235" spans="1:14" ht="12.75" customHeight="1" outlineLevel="1">
      <c r="A235" s="228"/>
      <c r="B235" s="188"/>
      <c r="C235" s="251"/>
      <c r="D235" s="251"/>
      <c r="E235" s="251"/>
      <c r="F235" s="251"/>
      <c r="G235" s="251"/>
      <c r="H235" s="251"/>
      <c r="I235" s="251"/>
      <c r="J235" s="251"/>
      <c r="K235" s="278"/>
      <c r="L235" s="227"/>
      <c r="M235" s="188"/>
      <c r="N235" s="236"/>
    </row>
    <row r="236" spans="1:14" ht="12.75" customHeight="1" outlineLevel="1">
      <c r="A236" s="233" t="s">
        <v>79</v>
      </c>
      <c r="B236" s="188"/>
      <c r="C236" s="251"/>
      <c r="D236" s="251"/>
      <c r="E236" s="251"/>
      <c r="F236" s="251"/>
      <c r="G236" s="251"/>
      <c r="H236" s="251"/>
      <c r="I236" s="251"/>
      <c r="J236" s="251"/>
      <c r="K236" s="278"/>
      <c r="L236" s="227"/>
      <c r="M236" s="188"/>
      <c r="N236" s="236"/>
    </row>
    <row r="237" spans="1:14" ht="12.75" customHeight="1" outlineLevel="1">
      <c r="A237" s="233" t="s">
        <v>119</v>
      </c>
      <c r="B237" s="188"/>
      <c r="C237" s="254"/>
      <c r="D237" s="254"/>
      <c r="E237" s="254"/>
      <c r="F237" s="254"/>
      <c r="G237" s="254"/>
      <c r="H237" s="254"/>
      <c r="I237" s="254"/>
      <c r="J237" s="254"/>
      <c r="K237" s="279">
        <v>7</v>
      </c>
      <c r="L237" s="227"/>
      <c r="M237" s="188"/>
      <c r="N237" s="236"/>
    </row>
    <row r="238" spans="1:14" ht="12.75" customHeight="1" outlineLevel="1">
      <c r="A238" s="233" t="s">
        <v>120</v>
      </c>
      <c r="B238" s="188"/>
      <c r="C238" s="254"/>
      <c r="D238" s="254"/>
      <c r="E238" s="254"/>
      <c r="F238" s="254"/>
      <c r="G238" s="254"/>
      <c r="H238" s="254"/>
      <c r="I238" s="254"/>
      <c r="J238" s="254"/>
      <c r="K238" s="279"/>
      <c r="L238" s="227"/>
      <c r="M238" s="188"/>
      <c r="N238" s="236"/>
    </row>
    <row r="239" spans="1:14" ht="12.75" customHeight="1" outlineLevel="1">
      <c r="A239" s="233" t="s">
        <v>157</v>
      </c>
      <c r="B239" s="188"/>
      <c r="C239" s="254"/>
      <c r="D239" s="254"/>
      <c r="E239" s="254"/>
      <c r="F239" s="254"/>
      <c r="G239" s="254"/>
      <c r="H239" s="254"/>
      <c r="I239" s="254"/>
      <c r="J239" s="254"/>
      <c r="K239" s="279"/>
      <c r="L239" s="227"/>
      <c r="M239" s="188"/>
      <c r="N239" s="236"/>
    </row>
    <row r="240" spans="1:14" ht="12.75" customHeight="1">
      <c r="A240" s="244" t="s">
        <v>122</v>
      </c>
      <c r="B240" s="188"/>
      <c r="C240" s="258"/>
      <c r="D240" s="258"/>
      <c r="E240" s="258"/>
      <c r="F240" s="258"/>
      <c r="G240" s="258"/>
      <c r="H240" s="258"/>
      <c r="I240" s="258"/>
      <c r="J240" s="258"/>
      <c r="K240" s="280"/>
      <c r="L240" s="247"/>
      <c r="M240" s="183"/>
      <c r="N240" s="248"/>
    </row>
    <row r="241" spans="1:14" ht="12.75" customHeight="1">
      <c r="A241" s="228"/>
      <c r="B241" s="205"/>
      <c r="C241" s="251"/>
      <c r="D241" s="251"/>
      <c r="E241" s="251"/>
      <c r="F241" s="251"/>
      <c r="G241" s="251"/>
      <c r="H241" s="251"/>
      <c r="I241" s="251"/>
      <c r="J241" s="251"/>
      <c r="K241" s="278"/>
      <c r="L241" s="231"/>
      <c r="M241" s="188"/>
      <c r="N241" s="236"/>
    </row>
    <row r="242" spans="1:14" ht="12.75" customHeight="1">
      <c r="A242" s="241" t="s">
        <v>123</v>
      </c>
      <c r="B242" s="188">
        <f aca="true" t="shared" si="21" ref="B242:K242">SUM(B245:B252)</f>
        <v>0</v>
      </c>
      <c r="C242" s="188">
        <f t="shared" si="21"/>
        <v>0</v>
      </c>
      <c r="D242" s="188">
        <f t="shared" si="21"/>
        <v>0</v>
      </c>
      <c r="E242" s="188">
        <f t="shared" si="21"/>
        <v>0</v>
      </c>
      <c r="F242" s="188">
        <f t="shared" si="21"/>
        <v>0</v>
      </c>
      <c r="G242" s="188">
        <f t="shared" si="21"/>
        <v>0</v>
      </c>
      <c r="H242" s="188">
        <f t="shared" si="21"/>
        <v>0</v>
      </c>
      <c r="I242" s="188">
        <f t="shared" si="21"/>
        <v>0</v>
      </c>
      <c r="J242" s="188">
        <f t="shared" si="21"/>
        <v>0</v>
      </c>
      <c r="K242" s="253">
        <f t="shared" si="21"/>
        <v>36</v>
      </c>
      <c r="L242" s="227">
        <f>SUM(B242:K242)</f>
        <v>36</v>
      </c>
      <c r="M242" s="192">
        <f>L242/$L$336</f>
        <v>0.3711340206185567</v>
      </c>
      <c r="N242" s="235">
        <f>K242/$L$336</f>
        <v>0.3711340206185567</v>
      </c>
    </row>
    <row r="243" spans="1:14" ht="12.75" customHeight="1">
      <c r="A243" s="233" t="s">
        <v>124</v>
      </c>
      <c r="B243" s="188"/>
      <c r="C243" s="251"/>
      <c r="D243" s="251"/>
      <c r="E243" s="251"/>
      <c r="F243" s="251"/>
      <c r="G243" s="251"/>
      <c r="H243" s="251"/>
      <c r="I243" s="251"/>
      <c r="J243" s="251"/>
      <c r="K243" s="278"/>
      <c r="L243" s="227"/>
      <c r="M243" s="188"/>
      <c r="N243" s="236"/>
    </row>
    <row r="244" spans="1:14" ht="12.75" customHeight="1" outlineLevel="1">
      <c r="A244" s="228"/>
      <c r="B244" s="188"/>
      <c r="C244" s="251"/>
      <c r="D244" s="251"/>
      <c r="E244" s="251"/>
      <c r="F244" s="251"/>
      <c r="G244" s="251"/>
      <c r="H244" s="251"/>
      <c r="I244" s="251"/>
      <c r="J244" s="251"/>
      <c r="K244" s="278"/>
      <c r="L244" s="227"/>
      <c r="M244" s="188"/>
      <c r="N244" s="236"/>
    </row>
    <row r="245" spans="1:14" ht="12.75" customHeight="1" outlineLevel="1">
      <c r="A245" s="233" t="s">
        <v>79</v>
      </c>
      <c r="B245" s="188"/>
      <c r="C245" s="251"/>
      <c r="D245" s="251"/>
      <c r="E245" s="251"/>
      <c r="F245" s="251"/>
      <c r="G245" s="251"/>
      <c r="H245" s="251"/>
      <c r="I245" s="251"/>
      <c r="J245" s="251"/>
      <c r="K245" s="278"/>
      <c r="L245" s="227"/>
      <c r="M245" s="188"/>
      <c r="N245" s="236"/>
    </row>
    <row r="246" spans="1:14" ht="12.75" customHeight="1" outlineLevel="1">
      <c r="A246" s="233" t="s">
        <v>125</v>
      </c>
      <c r="B246" s="188"/>
      <c r="C246" s="254"/>
      <c r="D246" s="254"/>
      <c r="E246" s="254"/>
      <c r="F246" s="254"/>
      <c r="G246" s="254"/>
      <c r="H246" s="254"/>
      <c r="I246" s="254"/>
      <c r="J246" s="254"/>
      <c r="K246" s="279">
        <v>36</v>
      </c>
      <c r="L246" s="227"/>
      <c r="M246" s="188"/>
      <c r="N246" s="236"/>
    </row>
    <row r="247" spans="1:14" ht="12.75" customHeight="1" outlineLevel="1">
      <c r="A247" s="233" t="s">
        <v>126</v>
      </c>
      <c r="B247" s="188"/>
      <c r="C247" s="254"/>
      <c r="D247" s="254"/>
      <c r="E247" s="254"/>
      <c r="F247" s="254"/>
      <c r="G247" s="254"/>
      <c r="H247" s="254"/>
      <c r="I247" s="254"/>
      <c r="J247" s="254"/>
      <c r="K247" s="279"/>
      <c r="L247" s="227"/>
      <c r="M247" s="188"/>
      <c r="N247" s="236"/>
    </row>
    <row r="248" spans="1:14" ht="12.75" customHeight="1" outlineLevel="1">
      <c r="A248" s="233" t="s">
        <v>127</v>
      </c>
      <c r="B248" s="188"/>
      <c r="C248" s="254"/>
      <c r="D248" s="254"/>
      <c r="E248" s="254"/>
      <c r="F248" s="254"/>
      <c r="G248" s="254"/>
      <c r="H248" s="254"/>
      <c r="I248" s="254"/>
      <c r="J248" s="254"/>
      <c r="K248" s="279"/>
      <c r="L248" s="227"/>
      <c r="M248" s="188"/>
      <c r="N248" s="236"/>
    </row>
    <row r="249" spans="1:14" ht="12.75" customHeight="1" outlineLevel="1">
      <c r="A249" s="233" t="s">
        <v>128</v>
      </c>
      <c r="B249" s="188"/>
      <c r="C249" s="254"/>
      <c r="D249" s="254"/>
      <c r="E249" s="254"/>
      <c r="F249" s="254"/>
      <c r="G249" s="254"/>
      <c r="H249" s="254"/>
      <c r="I249" s="254"/>
      <c r="J249" s="254"/>
      <c r="K249" s="279"/>
      <c r="L249" s="227"/>
      <c r="M249" s="188"/>
      <c r="N249" s="236"/>
    </row>
    <row r="250" spans="1:14" ht="12.75" customHeight="1" outlineLevel="1">
      <c r="A250" s="233" t="s">
        <v>125</v>
      </c>
      <c r="B250" s="188"/>
      <c r="C250" s="254"/>
      <c r="D250" s="254"/>
      <c r="E250" s="254"/>
      <c r="F250" s="254"/>
      <c r="G250" s="254"/>
      <c r="H250" s="254"/>
      <c r="I250" s="254"/>
      <c r="J250" s="254"/>
      <c r="K250" s="279"/>
      <c r="L250" s="227"/>
      <c r="M250" s="188"/>
      <c r="N250" s="236"/>
    </row>
    <row r="251" spans="1:14" ht="12.75" customHeight="1" outlineLevel="1">
      <c r="A251" s="233" t="s">
        <v>126</v>
      </c>
      <c r="B251" s="188"/>
      <c r="C251" s="254"/>
      <c r="D251" s="254"/>
      <c r="E251" s="254"/>
      <c r="F251" s="254"/>
      <c r="G251" s="254"/>
      <c r="H251" s="254"/>
      <c r="I251" s="254"/>
      <c r="J251" s="254"/>
      <c r="K251" s="279"/>
      <c r="L251" s="227"/>
      <c r="M251" s="188"/>
      <c r="N251" s="236"/>
    </row>
    <row r="252" spans="1:14" ht="12.75" customHeight="1" outlineLevel="1">
      <c r="A252" s="233" t="s">
        <v>127</v>
      </c>
      <c r="B252" s="188"/>
      <c r="C252" s="254"/>
      <c r="D252" s="254"/>
      <c r="E252" s="254"/>
      <c r="F252" s="254"/>
      <c r="G252" s="254"/>
      <c r="H252" s="254"/>
      <c r="I252" s="254"/>
      <c r="J252" s="254"/>
      <c r="K252" s="279"/>
      <c r="L252" s="227"/>
      <c r="M252" s="188"/>
      <c r="N252" s="236"/>
    </row>
    <row r="253" spans="1:14" ht="12.75" customHeight="1">
      <c r="A253" s="244" t="s">
        <v>122</v>
      </c>
      <c r="B253" s="183"/>
      <c r="C253" s="258"/>
      <c r="D253" s="258"/>
      <c r="E253" s="258"/>
      <c r="F253" s="258"/>
      <c r="G253" s="258"/>
      <c r="H253" s="258"/>
      <c r="I253" s="258"/>
      <c r="J253" s="258"/>
      <c r="K253" s="280"/>
      <c r="L253" s="247"/>
      <c r="M253" s="188"/>
      <c r="N253" s="236"/>
    </row>
    <row r="254" spans="1:14" ht="12.75" customHeight="1">
      <c r="A254" s="228"/>
      <c r="B254" s="188"/>
      <c r="C254" s="251"/>
      <c r="D254" s="251"/>
      <c r="E254" s="251"/>
      <c r="F254" s="251"/>
      <c r="G254" s="251"/>
      <c r="H254" s="251"/>
      <c r="I254" s="251"/>
      <c r="J254" s="251"/>
      <c r="K254" s="278"/>
      <c r="L254" s="231"/>
      <c r="M254" s="205"/>
      <c r="N254" s="232"/>
    </row>
    <row r="255" spans="1:14" ht="12.75" customHeight="1">
      <c r="A255" s="233" t="s">
        <v>129</v>
      </c>
      <c r="B255" s="188">
        <f aca="true" t="shared" si="22" ref="B255:K255">SUM(B258:B268)</f>
        <v>0</v>
      </c>
      <c r="C255" s="188">
        <f t="shared" si="22"/>
        <v>0</v>
      </c>
      <c r="D255" s="188">
        <f t="shared" si="22"/>
        <v>0</v>
      </c>
      <c r="E255" s="188">
        <f t="shared" si="22"/>
        <v>0</v>
      </c>
      <c r="F255" s="188">
        <f t="shared" si="22"/>
        <v>0</v>
      </c>
      <c r="G255" s="188">
        <f t="shared" si="22"/>
        <v>0</v>
      </c>
      <c r="H255" s="188">
        <f t="shared" si="22"/>
        <v>0</v>
      </c>
      <c r="I255" s="188">
        <f t="shared" si="22"/>
        <v>0</v>
      </c>
      <c r="J255" s="188">
        <f t="shared" si="22"/>
        <v>0</v>
      </c>
      <c r="K255" s="253">
        <f t="shared" si="22"/>
        <v>4</v>
      </c>
      <c r="L255" s="227">
        <f>SUM(B255:K255)</f>
        <v>4</v>
      </c>
      <c r="M255" s="192">
        <f>L255/$L$336</f>
        <v>0.041237113402061855</v>
      </c>
      <c r="N255" s="235">
        <f>K255/$L$336</f>
        <v>0.041237113402061855</v>
      </c>
    </row>
    <row r="256" spans="1:14" ht="12.75" customHeight="1">
      <c r="A256" s="233" t="s">
        <v>130</v>
      </c>
      <c r="B256" s="188"/>
      <c r="C256" s="251"/>
      <c r="D256" s="251"/>
      <c r="E256" s="251"/>
      <c r="F256" s="251"/>
      <c r="G256" s="251"/>
      <c r="H256" s="251"/>
      <c r="I256" s="251"/>
      <c r="J256" s="251"/>
      <c r="K256" s="278"/>
      <c r="L256" s="227"/>
      <c r="M256" s="188"/>
      <c r="N256" s="236"/>
    </row>
    <row r="257" spans="1:14" ht="12.75" customHeight="1" outlineLevel="1">
      <c r="A257" s="228"/>
      <c r="B257" s="188"/>
      <c r="C257" s="251"/>
      <c r="D257" s="251"/>
      <c r="E257" s="251"/>
      <c r="F257" s="251"/>
      <c r="G257" s="251"/>
      <c r="H257" s="251"/>
      <c r="I257" s="251"/>
      <c r="J257" s="251"/>
      <c r="K257" s="278"/>
      <c r="L257" s="227"/>
      <c r="M257" s="188"/>
      <c r="N257" s="236"/>
    </row>
    <row r="258" spans="1:14" ht="12.75" customHeight="1" outlineLevel="1">
      <c r="A258" s="233" t="s">
        <v>79</v>
      </c>
      <c r="B258" s="188"/>
      <c r="C258" s="251"/>
      <c r="D258" s="251"/>
      <c r="E258" s="251"/>
      <c r="F258" s="251"/>
      <c r="G258" s="251"/>
      <c r="H258" s="251"/>
      <c r="I258" s="251"/>
      <c r="J258" s="251"/>
      <c r="K258" s="278"/>
      <c r="L258" s="227"/>
      <c r="M258" s="188"/>
      <c r="N258" s="236"/>
    </row>
    <row r="259" spans="1:14" ht="12.75" customHeight="1" outlineLevel="1">
      <c r="A259" s="233" t="s">
        <v>125</v>
      </c>
      <c r="B259" s="188"/>
      <c r="C259" s="254"/>
      <c r="D259" s="254"/>
      <c r="E259" s="254"/>
      <c r="F259" s="254"/>
      <c r="G259" s="254"/>
      <c r="H259" s="254"/>
      <c r="I259" s="254"/>
      <c r="J259" s="254"/>
      <c r="K259" s="279">
        <v>4</v>
      </c>
      <c r="L259" s="227"/>
      <c r="M259" s="188"/>
      <c r="N259" s="236"/>
    </row>
    <row r="260" spans="1:14" ht="12.75" customHeight="1" outlineLevel="1">
      <c r="A260" s="233" t="s">
        <v>126</v>
      </c>
      <c r="B260" s="188"/>
      <c r="C260" s="254"/>
      <c r="D260" s="254"/>
      <c r="E260" s="254"/>
      <c r="F260" s="254"/>
      <c r="G260" s="254"/>
      <c r="H260" s="254"/>
      <c r="I260" s="254"/>
      <c r="J260" s="254"/>
      <c r="K260" s="279"/>
      <c r="L260" s="227"/>
      <c r="M260" s="188"/>
      <c r="N260" s="236"/>
    </row>
    <row r="261" spans="1:14" ht="12.75" customHeight="1" outlineLevel="1">
      <c r="A261" s="233" t="s">
        <v>131</v>
      </c>
      <c r="B261" s="188"/>
      <c r="C261" s="254"/>
      <c r="D261" s="254"/>
      <c r="E261" s="254"/>
      <c r="F261" s="254"/>
      <c r="G261" s="254"/>
      <c r="H261" s="254"/>
      <c r="I261" s="254"/>
      <c r="J261" s="254"/>
      <c r="K261" s="279"/>
      <c r="L261" s="227"/>
      <c r="M261" s="188"/>
      <c r="N261" s="236"/>
    </row>
    <row r="262" spans="1:14" ht="12.75" customHeight="1" outlineLevel="1">
      <c r="A262" s="233" t="s">
        <v>132</v>
      </c>
      <c r="B262" s="188"/>
      <c r="C262" s="254"/>
      <c r="D262" s="254"/>
      <c r="E262" s="254"/>
      <c r="F262" s="254"/>
      <c r="G262" s="254"/>
      <c r="H262" s="254"/>
      <c r="I262" s="254"/>
      <c r="J262" s="254"/>
      <c r="K262" s="279"/>
      <c r="L262" s="227"/>
      <c r="M262" s="188"/>
      <c r="N262" s="236"/>
    </row>
    <row r="263" spans="1:14" ht="12.75" customHeight="1" outlineLevel="1">
      <c r="A263" s="228"/>
      <c r="B263" s="188"/>
      <c r="C263" s="251"/>
      <c r="D263" s="251"/>
      <c r="E263" s="251"/>
      <c r="F263" s="208"/>
      <c r="G263" s="251"/>
      <c r="H263" s="251"/>
      <c r="I263" s="251"/>
      <c r="J263" s="251"/>
      <c r="K263" s="278"/>
      <c r="L263" s="227"/>
      <c r="M263" s="188"/>
      <c r="N263" s="236"/>
    </row>
    <row r="264" spans="1:14" ht="12.75" customHeight="1" outlineLevel="1">
      <c r="A264" s="233" t="s">
        <v>133</v>
      </c>
      <c r="B264" s="188"/>
      <c r="C264" s="251"/>
      <c r="D264" s="251"/>
      <c r="E264" s="251"/>
      <c r="F264" s="251"/>
      <c r="G264" s="251"/>
      <c r="H264" s="251"/>
      <c r="I264" s="251"/>
      <c r="J264" s="251"/>
      <c r="K264" s="278"/>
      <c r="L264" s="227"/>
      <c r="M264" s="188"/>
      <c r="N264" s="236"/>
    </row>
    <row r="265" spans="1:14" ht="12.75" customHeight="1" outlineLevel="1">
      <c r="A265" s="233" t="s">
        <v>125</v>
      </c>
      <c r="B265" s="188"/>
      <c r="C265" s="254"/>
      <c r="D265" s="254"/>
      <c r="E265" s="254"/>
      <c r="F265" s="254"/>
      <c r="G265" s="254"/>
      <c r="H265" s="254"/>
      <c r="I265" s="254"/>
      <c r="J265" s="254"/>
      <c r="K265" s="279"/>
      <c r="L265" s="227"/>
      <c r="M265" s="188"/>
      <c r="N265" s="236"/>
    </row>
    <row r="266" spans="1:14" ht="12.75" customHeight="1" outlineLevel="1">
      <c r="A266" s="233" t="s">
        <v>126</v>
      </c>
      <c r="B266" s="188"/>
      <c r="C266" s="254"/>
      <c r="D266" s="254"/>
      <c r="E266" s="254"/>
      <c r="F266" s="254"/>
      <c r="G266" s="254"/>
      <c r="H266" s="254"/>
      <c r="I266" s="254"/>
      <c r="J266" s="254"/>
      <c r="K266" s="279"/>
      <c r="L266" s="227"/>
      <c r="M266" s="188"/>
      <c r="N266" s="236"/>
    </row>
    <row r="267" spans="1:14" ht="12.75" customHeight="1" outlineLevel="1">
      <c r="A267" s="233" t="s">
        <v>131</v>
      </c>
      <c r="B267" s="188"/>
      <c r="C267" s="254"/>
      <c r="D267" s="254"/>
      <c r="E267" s="254"/>
      <c r="F267" s="254"/>
      <c r="G267" s="254"/>
      <c r="H267" s="254"/>
      <c r="I267" s="254"/>
      <c r="J267" s="254"/>
      <c r="K267" s="279"/>
      <c r="L267" s="227"/>
      <c r="M267" s="188"/>
      <c r="N267" s="236"/>
    </row>
    <row r="268" spans="1:14" ht="12.75" customHeight="1" outlineLevel="1">
      <c r="A268" s="233" t="s">
        <v>132</v>
      </c>
      <c r="B268" s="188"/>
      <c r="C268" s="254"/>
      <c r="D268" s="254"/>
      <c r="E268" s="254"/>
      <c r="F268" s="254"/>
      <c r="G268" s="254"/>
      <c r="H268" s="254"/>
      <c r="I268" s="254"/>
      <c r="J268" s="254"/>
      <c r="K268" s="279"/>
      <c r="L268" s="227"/>
      <c r="M268" s="188"/>
      <c r="N268" s="236"/>
    </row>
    <row r="269" spans="1:14" ht="12.75" customHeight="1">
      <c r="A269" s="244" t="s">
        <v>122</v>
      </c>
      <c r="B269" s="183"/>
      <c r="C269" s="258"/>
      <c r="D269" s="258"/>
      <c r="E269" s="258"/>
      <c r="F269" s="258"/>
      <c r="G269" s="258"/>
      <c r="H269" s="258"/>
      <c r="I269" s="258"/>
      <c r="J269" s="258"/>
      <c r="K269" s="280"/>
      <c r="L269" s="247"/>
      <c r="M269" s="183"/>
      <c r="N269" s="248"/>
    </row>
    <row r="270" spans="1:14" ht="12.75" customHeight="1">
      <c r="A270" s="237"/>
      <c r="B270" s="188"/>
      <c r="C270" s="262"/>
      <c r="D270" s="262"/>
      <c r="E270" s="262"/>
      <c r="F270" s="262"/>
      <c r="G270" s="262"/>
      <c r="H270" s="262"/>
      <c r="I270" s="262"/>
      <c r="J270" s="262"/>
      <c r="K270" s="281"/>
      <c r="L270" s="231"/>
      <c r="M270" s="188"/>
      <c r="N270" s="236"/>
    </row>
    <row r="271" spans="1:14" ht="12.75" customHeight="1">
      <c r="A271" s="233" t="s">
        <v>134</v>
      </c>
      <c r="B271" s="188">
        <f aca="true" t="shared" si="23" ref="B271:K271">SUM(B274:B288)</f>
        <v>0</v>
      </c>
      <c r="C271" s="188">
        <f t="shared" si="23"/>
        <v>0</v>
      </c>
      <c r="D271" s="188">
        <f t="shared" si="23"/>
        <v>0</v>
      </c>
      <c r="E271" s="188">
        <f t="shared" si="23"/>
        <v>0</v>
      </c>
      <c r="F271" s="188">
        <f t="shared" si="23"/>
        <v>0</v>
      </c>
      <c r="G271" s="188">
        <f t="shared" si="23"/>
        <v>0</v>
      </c>
      <c r="H271" s="188">
        <f t="shared" si="23"/>
        <v>0</v>
      </c>
      <c r="I271" s="188">
        <f t="shared" si="23"/>
        <v>0</v>
      </c>
      <c r="J271" s="188">
        <f t="shared" si="23"/>
        <v>0</v>
      </c>
      <c r="K271" s="253">
        <f t="shared" si="23"/>
        <v>20</v>
      </c>
      <c r="L271" s="227">
        <f>SUM(B271:K271)</f>
        <v>20</v>
      </c>
      <c r="M271" s="192">
        <f>L271/$L$336</f>
        <v>0.20618556701030927</v>
      </c>
      <c r="N271" s="235">
        <f>K271/$L$336</f>
        <v>0.20618556701030927</v>
      </c>
    </row>
    <row r="272" spans="1:14" ht="12.75" customHeight="1">
      <c r="A272" s="233" t="s">
        <v>135</v>
      </c>
      <c r="B272" s="188"/>
      <c r="C272" s="251"/>
      <c r="D272" s="251"/>
      <c r="E272" s="251"/>
      <c r="F272" s="251"/>
      <c r="G272" s="251"/>
      <c r="H272" s="251"/>
      <c r="I272" s="251"/>
      <c r="J272" s="251"/>
      <c r="K272" s="253"/>
      <c r="L272" s="227"/>
      <c r="M272" s="188"/>
      <c r="N272" s="236"/>
    </row>
    <row r="273" spans="1:14" ht="12.75" customHeight="1" outlineLevel="1">
      <c r="A273" s="228"/>
      <c r="B273" s="188"/>
      <c r="C273" s="251"/>
      <c r="D273" s="251"/>
      <c r="E273" s="251"/>
      <c r="F273" s="251"/>
      <c r="G273" s="251"/>
      <c r="H273" s="251"/>
      <c r="I273" s="251"/>
      <c r="J273" s="251"/>
      <c r="K273" s="278"/>
      <c r="L273" s="227"/>
      <c r="M273" s="188"/>
      <c r="N273" s="236"/>
    </row>
    <row r="274" spans="1:14" ht="12.75" customHeight="1" outlineLevel="1">
      <c r="A274" s="233" t="s">
        <v>79</v>
      </c>
      <c r="B274" s="188"/>
      <c r="C274" s="251"/>
      <c r="D274" s="251"/>
      <c r="E274" s="251"/>
      <c r="F274" s="251"/>
      <c r="G274" s="251"/>
      <c r="H274" s="251"/>
      <c r="I274" s="251"/>
      <c r="J274" s="251"/>
      <c r="K274" s="278"/>
      <c r="L274" s="227"/>
      <c r="M274" s="188"/>
      <c r="N274" s="236"/>
    </row>
    <row r="275" spans="1:14" ht="12.75" customHeight="1" outlineLevel="1">
      <c r="A275" s="233" t="s">
        <v>136</v>
      </c>
      <c r="B275" s="188"/>
      <c r="C275" s="254"/>
      <c r="D275" s="254"/>
      <c r="E275" s="254"/>
      <c r="F275" s="254"/>
      <c r="G275" s="254"/>
      <c r="H275" s="254"/>
      <c r="I275" s="254"/>
      <c r="J275" s="254"/>
      <c r="K275" s="255">
        <v>20</v>
      </c>
      <c r="L275" s="227"/>
      <c r="M275" s="188"/>
      <c r="N275" s="236"/>
    </row>
    <row r="276" spans="1:14" ht="12.75" customHeight="1" outlineLevel="1">
      <c r="A276" s="233" t="s">
        <v>131</v>
      </c>
      <c r="B276" s="188"/>
      <c r="C276" s="254"/>
      <c r="D276" s="254"/>
      <c r="E276" s="254"/>
      <c r="F276" s="254"/>
      <c r="G276" s="254"/>
      <c r="H276" s="254"/>
      <c r="I276" s="254"/>
      <c r="J276" s="254"/>
      <c r="K276" s="279"/>
      <c r="L276" s="227"/>
      <c r="M276" s="188"/>
      <c r="N276" s="236"/>
    </row>
    <row r="277" spans="1:14" ht="12.75" customHeight="1" outlineLevel="1">
      <c r="A277" s="233" t="s">
        <v>137</v>
      </c>
      <c r="B277" s="188"/>
      <c r="C277" s="254"/>
      <c r="D277" s="254"/>
      <c r="E277" s="254"/>
      <c r="F277" s="254"/>
      <c r="G277" s="254"/>
      <c r="H277" s="254"/>
      <c r="I277" s="254"/>
      <c r="J277" s="254"/>
      <c r="K277" s="279"/>
      <c r="L277" s="227"/>
      <c r="M277" s="188"/>
      <c r="N277" s="236"/>
    </row>
    <row r="278" spans="1:14" ht="12.75" customHeight="1" outlineLevel="1">
      <c r="A278" s="233" t="s">
        <v>138</v>
      </c>
      <c r="B278" s="188"/>
      <c r="C278" s="254"/>
      <c r="D278" s="254"/>
      <c r="E278" s="254"/>
      <c r="F278" s="254"/>
      <c r="G278" s="254"/>
      <c r="H278" s="254"/>
      <c r="I278" s="254"/>
      <c r="J278" s="254"/>
      <c r="K278" s="279"/>
      <c r="L278" s="227"/>
      <c r="M278" s="188"/>
      <c r="N278" s="236"/>
    </row>
    <row r="279" spans="1:14" ht="12.75" customHeight="1" outlineLevel="1">
      <c r="A279" s="233" t="s">
        <v>128</v>
      </c>
      <c r="B279" s="188"/>
      <c r="C279" s="254"/>
      <c r="D279" s="254"/>
      <c r="E279" s="254"/>
      <c r="F279" s="254"/>
      <c r="G279" s="254"/>
      <c r="H279" s="254"/>
      <c r="I279" s="254"/>
      <c r="J279" s="254"/>
      <c r="K279" s="279"/>
      <c r="L279" s="227"/>
      <c r="M279" s="188"/>
      <c r="N279" s="236"/>
    </row>
    <row r="280" spans="1:14" ht="12.75" customHeight="1" outlineLevel="1">
      <c r="A280" s="233" t="s">
        <v>136</v>
      </c>
      <c r="B280" s="188"/>
      <c r="C280" s="254"/>
      <c r="D280" s="254"/>
      <c r="E280" s="254"/>
      <c r="F280" s="254"/>
      <c r="G280" s="254"/>
      <c r="H280" s="254"/>
      <c r="I280" s="254"/>
      <c r="J280" s="254"/>
      <c r="K280" s="279"/>
      <c r="L280" s="227"/>
      <c r="M280" s="188"/>
      <c r="N280" s="236"/>
    </row>
    <row r="281" spans="1:14" ht="12.75" customHeight="1" outlineLevel="1">
      <c r="A281" s="241" t="s">
        <v>131</v>
      </c>
      <c r="B281" s="188"/>
      <c r="C281" s="254"/>
      <c r="D281" s="254"/>
      <c r="E281" s="254"/>
      <c r="F281" s="254"/>
      <c r="G281" s="254"/>
      <c r="H281" s="254"/>
      <c r="I281" s="254"/>
      <c r="J281" s="254"/>
      <c r="K281" s="279"/>
      <c r="L281" s="227"/>
      <c r="M281" s="188"/>
      <c r="N281" s="236"/>
    </row>
    <row r="282" spans="1:14" ht="12.75" customHeight="1" outlineLevel="1">
      <c r="A282" s="233" t="s">
        <v>137</v>
      </c>
      <c r="B282" s="188"/>
      <c r="C282" s="254"/>
      <c r="D282" s="254"/>
      <c r="E282" s="254"/>
      <c r="F282" s="254"/>
      <c r="G282" s="254"/>
      <c r="H282" s="254"/>
      <c r="I282" s="254"/>
      <c r="J282" s="254"/>
      <c r="K282" s="279"/>
      <c r="L282" s="227"/>
      <c r="M282" s="188"/>
      <c r="N282" s="236"/>
    </row>
    <row r="283" spans="1:14" ht="12.75" customHeight="1" outlineLevel="1">
      <c r="A283" s="233" t="s">
        <v>138</v>
      </c>
      <c r="B283" s="188"/>
      <c r="C283" s="254"/>
      <c r="D283" s="254"/>
      <c r="E283" s="254"/>
      <c r="F283" s="254"/>
      <c r="G283" s="254"/>
      <c r="H283" s="254"/>
      <c r="I283" s="254"/>
      <c r="J283" s="254"/>
      <c r="K283" s="279"/>
      <c r="L283" s="227"/>
      <c r="M283" s="188"/>
      <c r="N283" s="236"/>
    </row>
    <row r="284" spans="1:14" ht="12.75" customHeight="1" outlineLevel="1">
      <c r="A284" s="233" t="s">
        <v>139</v>
      </c>
      <c r="B284" s="188"/>
      <c r="C284" s="254"/>
      <c r="D284" s="254"/>
      <c r="E284" s="254"/>
      <c r="F284" s="254"/>
      <c r="G284" s="254"/>
      <c r="H284" s="254"/>
      <c r="I284" s="254"/>
      <c r="J284" s="254"/>
      <c r="K284" s="279"/>
      <c r="L284" s="227"/>
      <c r="M284" s="188"/>
      <c r="N284" s="236"/>
    </row>
    <row r="285" spans="1:14" ht="12.75" customHeight="1" outlineLevel="1">
      <c r="A285" s="233" t="s">
        <v>136</v>
      </c>
      <c r="B285" s="188"/>
      <c r="C285" s="254"/>
      <c r="D285" s="254"/>
      <c r="E285" s="254"/>
      <c r="F285" s="254"/>
      <c r="G285" s="254"/>
      <c r="H285" s="254"/>
      <c r="I285" s="254"/>
      <c r="J285" s="254"/>
      <c r="K285" s="279"/>
      <c r="L285" s="227"/>
      <c r="M285" s="188"/>
      <c r="N285" s="236"/>
    </row>
    <row r="286" spans="1:14" ht="12.75" customHeight="1" outlineLevel="1">
      <c r="A286" s="233" t="s">
        <v>131</v>
      </c>
      <c r="B286" s="188"/>
      <c r="C286" s="254"/>
      <c r="D286" s="254"/>
      <c r="E286" s="254"/>
      <c r="F286" s="254"/>
      <c r="G286" s="254"/>
      <c r="H286" s="254"/>
      <c r="I286" s="254"/>
      <c r="J286" s="254"/>
      <c r="K286" s="279"/>
      <c r="L286" s="227"/>
      <c r="M286" s="188"/>
      <c r="N286" s="236"/>
    </row>
    <row r="287" spans="1:14" ht="12.75" customHeight="1" outlineLevel="1">
      <c r="A287" s="233" t="s">
        <v>137</v>
      </c>
      <c r="B287" s="188"/>
      <c r="C287" s="254"/>
      <c r="D287" s="254"/>
      <c r="E287" s="254"/>
      <c r="F287" s="254"/>
      <c r="G287" s="254"/>
      <c r="H287" s="254"/>
      <c r="I287" s="254"/>
      <c r="J287" s="254"/>
      <c r="K287" s="279"/>
      <c r="L287" s="227"/>
      <c r="M287" s="188"/>
      <c r="N287" s="236"/>
    </row>
    <row r="288" spans="1:14" ht="12.75" customHeight="1" outlineLevel="1">
      <c r="A288" s="233" t="s">
        <v>138</v>
      </c>
      <c r="B288" s="188"/>
      <c r="C288" s="254"/>
      <c r="D288" s="254"/>
      <c r="E288" s="254"/>
      <c r="F288" s="254"/>
      <c r="G288" s="254"/>
      <c r="H288" s="254"/>
      <c r="I288" s="254"/>
      <c r="J288" s="254"/>
      <c r="K288" s="279"/>
      <c r="L288" s="227"/>
      <c r="M288" s="188"/>
      <c r="N288" s="236"/>
    </row>
    <row r="289" spans="1:14" ht="12.75" customHeight="1">
      <c r="A289" s="244" t="s">
        <v>122</v>
      </c>
      <c r="B289" s="183"/>
      <c r="C289" s="258"/>
      <c r="D289" s="258"/>
      <c r="E289" s="258"/>
      <c r="F289" s="258"/>
      <c r="G289" s="258"/>
      <c r="H289" s="258"/>
      <c r="I289" s="258"/>
      <c r="J289" s="258"/>
      <c r="K289" s="280"/>
      <c r="L289" s="247"/>
      <c r="M289" s="188"/>
      <c r="N289" s="236"/>
    </row>
    <row r="290" spans="1:14" ht="12.75" customHeight="1">
      <c r="A290" s="237"/>
      <c r="B290" s="188"/>
      <c r="C290" s="262"/>
      <c r="D290" s="262"/>
      <c r="E290" s="262"/>
      <c r="F290" s="262"/>
      <c r="G290" s="262"/>
      <c r="H290" s="262"/>
      <c r="I290" s="262"/>
      <c r="J290" s="262"/>
      <c r="K290" s="281"/>
      <c r="L290" s="231"/>
      <c r="M290" s="205"/>
      <c r="N290" s="232"/>
    </row>
    <row r="291" spans="1:14" ht="12.75" customHeight="1">
      <c r="A291" s="233" t="s">
        <v>140</v>
      </c>
      <c r="B291" s="188">
        <f aca="true" t="shared" si="24" ref="B291:K291">SUM(B294:B303)</f>
        <v>0</v>
      </c>
      <c r="C291" s="188">
        <f t="shared" si="24"/>
        <v>0</v>
      </c>
      <c r="D291" s="188">
        <f t="shared" si="24"/>
        <v>0</v>
      </c>
      <c r="E291" s="188">
        <f t="shared" si="24"/>
        <v>0</v>
      </c>
      <c r="F291" s="188">
        <f t="shared" si="24"/>
        <v>0</v>
      </c>
      <c r="G291" s="188">
        <f t="shared" si="24"/>
        <v>0</v>
      </c>
      <c r="H291" s="188">
        <f t="shared" si="24"/>
        <v>0</v>
      </c>
      <c r="I291" s="188">
        <f t="shared" si="24"/>
        <v>0</v>
      </c>
      <c r="J291" s="188">
        <f t="shared" si="24"/>
        <v>0</v>
      </c>
      <c r="K291" s="253">
        <f t="shared" si="24"/>
        <v>10</v>
      </c>
      <c r="L291" s="227">
        <f>SUM(B291:K291)</f>
        <v>10</v>
      </c>
      <c r="M291" s="192">
        <f>L291/$L$336</f>
        <v>0.10309278350515463</v>
      </c>
      <c r="N291" s="235">
        <f>K291/$L$336</f>
        <v>0.10309278350515463</v>
      </c>
    </row>
    <row r="292" spans="1:14" ht="12.75" customHeight="1">
      <c r="A292" s="233" t="s">
        <v>141</v>
      </c>
      <c r="B292" s="188"/>
      <c r="C292" s="251"/>
      <c r="D292" s="251"/>
      <c r="E292" s="251"/>
      <c r="F292" s="251"/>
      <c r="G292" s="251"/>
      <c r="H292" s="251"/>
      <c r="I292" s="251"/>
      <c r="J292" s="251"/>
      <c r="K292" s="278"/>
      <c r="L292" s="227"/>
      <c r="M292" s="188"/>
      <c r="N292" s="236"/>
    </row>
    <row r="293" spans="1:14" ht="12.75" customHeight="1" outlineLevel="1">
      <c r="A293" s="228"/>
      <c r="B293" s="188"/>
      <c r="C293" s="251"/>
      <c r="D293" s="251"/>
      <c r="E293" s="251"/>
      <c r="F293" s="251"/>
      <c r="G293" s="251"/>
      <c r="H293" s="251"/>
      <c r="I293" s="251"/>
      <c r="J293" s="251"/>
      <c r="K293" s="278"/>
      <c r="L293" s="227"/>
      <c r="M293" s="188"/>
      <c r="N293" s="236"/>
    </row>
    <row r="294" spans="1:14" ht="12.75" customHeight="1" outlineLevel="1">
      <c r="A294" s="233" t="s">
        <v>128</v>
      </c>
      <c r="B294" s="188"/>
      <c r="C294" s="251"/>
      <c r="D294" s="251"/>
      <c r="E294" s="251"/>
      <c r="F294" s="251"/>
      <c r="G294" s="251"/>
      <c r="H294" s="251"/>
      <c r="I294" s="251"/>
      <c r="J294" s="251"/>
      <c r="K294" s="278"/>
      <c r="L294" s="227"/>
      <c r="M294" s="188"/>
      <c r="N294" s="236"/>
    </row>
    <row r="295" spans="1:14" ht="12.75" customHeight="1" outlineLevel="1">
      <c r="A295" s="233" t="s">
        <v>142</v>
      </c>
      <c r="B295" s="188"/>
      <c r="C295" s="254"/>
      <c r="D295" s="254"/>
      <c r="E295" s="254"/>
      <c r="F295" s="254"/>
      <c r="G295" s="254"/>
      <c r="H295" s="254"/>
      <c r="I295" s="254"/>
      <c r="J295" s="254"/>
      <c r="K295" s="279">
        <v>10</v>
      </c>
      <c r="L295" s="227"/>
      <c r="M295" s="188"/>
      <c r="N295" s="236"/>
    </row>
    <row r="296" spans="1:14" ht="12.75" customHeight="1" outlineLevel="1">
      <c r="A296" s="233" t="s">
        <v>143</v>
      </c>
      <c r="B296" s="188"/>
      <c r="C296" s="254"/>
      <c r="D296" s="254"/>
      <c r="E296" s="254"/>
      <c r="F296" s="254"/>
      <c r="G296" s="254"/>
      <c r="H296" s="254"/>
      <c r="I296" s="254"/>
      <c r="J296" s="254"/>
      <c r="K296" s="279"/>
      <c r="L296" s="227"/>
      <c r="M296" s="188"/>
      <c r="N296" s="236"/>
    </row>
    <row r="297" spans="1:14" ht="12.75" customHeight="1" outlineLevel="1">
      <c r="A297" s="233" t="s">
        <v>144</v>
      </c>
      <c r="B297" s="188"/>
      <c r="C297" s="254"/>
      <c r="D297" s="254"/>
      <c r="E297" s="254"/>
      <c r="F297" s="254"/>
      <c r="G297" s="254"/>
      <c r="H297" s="254"/>
      <c r="I297" s="254"/>
      <c r="J297" s="254"/>
      <c r="K297" s="279"/>
      <c r="L297" s="227"/>
      <c r="M297" s="188"/>
      <c r="N297" s="236"/>
    </row>
    <row r="298" spans="1:14" ht="12.75" customHeight="1" outlineLevel="1">
      <c r="A298" s="233" t="s">
        <v>145</v>
      </c>
      <c r="B298" s="188"/>
      <c r="C298" s="254"/>
      <c r="D298" s="254"/>
      <c r="E298" s="254"/>
      <c r="F298" s="254"/>
      <c r="G298" s="254"/>
      <c r="H298" s="254"/>
      <c r="I298" s="254"/>
      <c r="J298" s="254"/>
      <c r="K298" s="279"/>
      <c r="L298" s="227"/>
      <c r="M298" s="188"/>
      <c r="N298" s="236"/>
    </row>
    <row r="299" spans="1:14" ht="12.75" customHeight="1" outlineLevel="1">
      <c r="A299" s="233" t="s">
        <v>139</v>
      </c>
      <c r="B299" s="188"/>
      <c r="C299" s="254"/>
      <c r="D299" s="254"/>
      <c r="E299" s="254"/>
      <c r="F299" s="254"/>
      <c r="G299" s="254"/>
      <c r="H299" s="254"/>
      <c r="I299" s="254"/>
      <c r="J299" s="254"/>
      <c r="K299" s="279"/>
      <c r="L299" s="227"/>
      <c r="M299" s="188"/>
      <c r="N299" s="236"/>
    </row>
    <row r="300" spans="1:14" ht="12.75" customHeight="1" outlineLevel="1">
      <c r="A300" s="233" t="s">
        <v>142</v>
      </c>
      <c r="B300" s="188"/>
      <c r="C300" s="254"/>
      <c r="D300" s="254"/>
      <c r="E300" s="254"/>
      <c r="F300" s="254"/>
      <c r="G300" s="254"/>
      <c r="H300" s="254"/>
      <c r="I300" s="254"/>
      <c r="J300" s="254"/>
      <c r="K300" s="279"/>
      <c r="L300" s="227"/>
      <c r="M300" s="188"/>
      <c r="N300" s="236"/>
    </row>
    <row r="301" spans="1:14" ht="12.75" customHeight="1" outlineLevel="1">
      <c r="A301" s="233" t="s">
        <v>143</v>
      </c>
      <c r="B301" s="188"/>
      <c r="C301" s="254"/>
      <c r="D301" s="254"/>
      <c r="E301" s="254"/>
      <c r="F301" s="254"/>
      <c r="G301" s="254"/>
      <c r="H301" s="254"/>
      <c r="I301" s="254"/>
      <c r="J301" s="254"/>
      <c r="K301" s="279"/>
      <c r="L301" s="227"/>
      <c r="M301" s="188"/>
      <c r="N301" s="236"/>
    </row>
    <row r="302" spans="1:14" ht="12.75" customHeight="1" outlineLevel="1">
      <c r="A302" s="233" t="s">
        <v>144</v>
      </c>
      <c r="B302" s="188"/>
      <c r="C302" s="254"/>
      <c r="D302" s="254"/>
      <c r="E302" s="254"/>
      <c r="F302" s="254"/>
      <c r="G302" s="254"/>
      <c r="H302" s="254"/>
      <c r="I302" s="254"/>
      <c r="J302" s="254"/>
      <c r="K302" s="279"/>
      <c r="L302" s="227"/>
      <c r="M302" s="188"/>
      <c r="N302" s="236"/>
    </row>
    <row r="303" spans="1:14" ht="12.75" customHeight="1" outlineLevel="1">
      <c r="A303" s="233" t="s">
        <v>145</v>
      </c>
      <c r="B303" s="188"/>
      <c r="C303" s="254"/>
      <c r="D303" s="254"/>
      <c r="E303" s="254"/>
      <c r="F303" s="254"/>
      <c r="G303" s="254"/>
      <c r="H303" s="254"/>
      <c r="I303" s="254"/>
      <c r="J303" s="254"/>
      <c r="K303" s="279"/>
      <c r="L303" s="227"/>
      <c r="M303" s="188"/>
      <c r="N303" s="236"/>
    </row>
    <row r="304" spans="1:14" ht="12.75" customHeight="1">
      <c r="A304" s="256"/>
      <c r="B304" s="183"/>
      <c r="C304" s="282"/>
      <c r="D304" s="258"/>
      <c r="E304" s="258"/>
      <c r="F304" s="258"/>
      <c r="G304" s="258"/>
      <c r="H304" s="258"/>
      <c r="I304" s="258"/>
      <c r="J304" s="258"/>
      <c r="K304" s="280"/>
      <c r="L304" s="247"/>
      <c r="M304" s="183"/>
      <c r="N304" s="248"/>
    </row>
    <row r="305" spans="1:14" ht="12.75" customHeight="1">
      <c r="A305" s="237"/>
      <c r="B305" s="188"/>
      <c r="C305" s="251"/>
      <c r="D305" s="262"/>
      <c r="E305" s="262"/>
      <c r="F305" s="202"/>
      <c r="G305" s="262"/>
      <c r="H305" s="262"/>
      <c r="I305" s="262"/>
      <c r="J305" s="262"/>
      <c r="K305" s="281"/>
      <c r="L305" s="231"/>
      <c r="M305" s="188"/>
      <c r="N305" s="236"/>
    </row>
    <row r="306" spans="1:14" ht="12.75" customHeight="1">
      <c r="A306" s="241" t="s">
        <v>146</v>
      </c>
      <c r="B306" s="188">
        <f aca="true" t="shared" si="25" ref="B306:K306">SUM(B310:B313)</f>
        <v>0</v>
      </c>
      <c r="C306" s="188">
        <f t="shared" si="25"/>
        <v>0</v>
      </c>
      <c r="D306" s="188">
        <f t="shared" si="25"/>
        <v>0</v>
      </c>
      <c r="E306" s="188">
        <f t="shared" si="25"/>
        <v>0</v>
      </c>
      <c r="F306" s="188">
        <f t="shared" si="25"/>
        <v>0</v>
      </c>
      <c r="G306" s="188">
        <f t="shared" si="25"/>
        <v>0</v>
      </c>
      <c r="H306" s="188">
        <f t="shared" si="25"/>
        <v>0</v>
      </c>
      <c r="I306" s="188">
        <f t="shared" si="25"/>
        <v>0</v>
      </c>
      <c r="J306" s="188">
        <f t="shared" si="25"/>
        <v>0</v>
      </c>
      <c r="K306" s="253">
        <f t="shared" si="25"/>
        <v>8</v>
      </c>
      <c r="L306" s="227">
        <f>SUM(B306:K306)</f>
        <v>8</v>
      </c>
      <c r="M306" s="192">
        <f>L306/$L$336</f>
        <v>0.08247422680412371</v>
      </c>
      <c r="N306" s="235">
        <f>K306/$L$336</f>
        <v>0.08247422680412371</v>
      </c>
    </row>
    <row r="307" spans="1:14" ht="12.75" customHeight="1">
      <c r="A307" s="233" t="s">
        <v>147</v>
      </c>
      <c r="B307" s="188"/>
      <c r="C307" s="251"/>
      <c r="D307" s="251"/>
      <c r="E307" s="251"/>
      <c r="F307" s="251"/>
      <c r="G307" s="251"/>
      <c r="H307" s="251"/>
      <c r="I307" s="251"/>
      <c r="J307" s="251"/>
      <c r="K307" s="278"/>
      <c r="L307" s="227"/>
      <c r="M307" s="188"/>
      <c r="N307" s="236"/>
    </row>
    <row r="308" spans="1:14" ht="12.75" customHeight="1" outlineLevel="1">
      <c r="A308" s="233"/>
      <c r="B308" s="188"/>
      <c r="C308" s="251"/>
      <c r="D308" s="251"/>
      <c r="E308" s="251"/>
      <c r="F308" s="251"/>
      <c r="G308" s="251"/>
      <c r="H308" s="251"/>
      <c r="I308" s="251"/>
      <c r="J308" s="251"/>
      <c r="K308" s="278"/>
      <c r="L308" s="227"/>
      <c r="M308" s="188"/>
      <c r="N308" s="236"/>
    </row>
    <row r="309" spans="1:14" ht="12.75" customHeight="1" outlineLevel="1">
      <c r="A309" s="233" t="s">
        <v>139</v>
      </c>
      <c r="B309" s="188"/>
      <c r="C309" s="251"/>
      <c r="D309" s="251"/>
      <c r="E309" s="251"/>
      <c r="F309" s="251"/>
      <c r="G309" s="251"/>
      <c r="H309" s="251"/>
      <c r="I309" s="251"/>
      <c r="J309" s="251"/>
      <c r="K309" s="278"/>
      <c r="L309" s="227"/>
      <c r="M309" s="188"/>
      <c r="N309" s="236"/>
    </row>
    <row r="310" spans="1:14" ht="12.75" customHeight="1" outlineLevel="1">
      <c r="A310" s="233" t="s">
        <v>142</v>
      </c>
      <c r="B310" s="188"/>
      <c r="C310" s="254"/>
      <c r="D310" s="254"/>
      <c r="E310" s="254"/>
      <c r="F310" s="254"/>
      <c r="G310" s="254"/>
      <c r="H310" s="254"/>
      <c r="I310" s="254"/>
      <c r="J310" s="254"/>
      <c r="K310" s="279">
        <v>8</v>
      </c>
      <c r="L310" s="227"/>
      <c r="M310" s="188"/>
      <c r="N310" s="236"/>
    </row>
    <row r="311" spans="1:14" ht="12.75" customHeight="1" outlineLevel="1">
      <c r="A311" s="233" t="s">
        <v>143</v>
      </c>
      <c r="B311" s="188"/>
      <c r="C311" s="254"/>
      <c r="D311" s="254"/>
      <c r="E311" s="254"/>
      <c r="F311" s="254"/>
      <c r="G311" s="254"/>
      <c r="H311" s="254"/>
      <c r="I311" s="254"/>
      <c r="J311" s="254"/>
      <c r="K311" s="279"/>
      <c r="L311" s="227"/>
      <c r="M311" s="188"/>
      <c r="N311" s="236"/>
    </row>
    <row r="312" spans="1:14" ht="12.75" customHeight="1" outlineLevel="1">
      <c r="A312" s="233" t="s">
        <v>144</v>
      </c>
      <c r="B312" s="188"/>
      <c r="C312" s="254"/>
      <c r="D312" s="254"/>
      <c r="E312" s="254"/>
      <c r="F312" s="254"/>
      <c r="G312" s="254"/>
      <c r="H312" s="254"/>
      <c r="I312" s="254"/>
      <c r="J312" s="254"/>
      <c r="K312" s="279"/>
      <c r="L312" s="227"/>
      <c r="M312" s="188"/>
      <c r="N312" s="236"/>
    </row>
    <row r="313" spans="1:14" ht="12.75" customHeight="1" outlineLevel="1">
      <c r="A313" s="233" t="s">
        <v>145</v>
      </c>
      <c r="B313" s="188"/>
      <c r="C313" s="254"/>
      <c r="D313" s="254"/>
      <c r="E313" s="254"/>
      <c r="F313" s="254"/>
      <c r="G313" s="254"/>
      <c r="H313" s="254"/>
      <c r="I313" s="254"/>
      <c r="J313" s="254"/>
      <c r="K313" s="279"/>
      <c r="L313" s="227"/>
      <c r="M313" s="188"/>
      <c r="N313" s="236"/>
    </row>
    <row r="314" spans="1:14" ht="12.75" customHeight="1">
      <c r="A314" s="256"/>
      <c r="B314" s="183"/>
      <c r="C314" s="258"/>
      <c r="D314" s="258"/>
      <c r="E314" s="258"/>
      <c r="F314" s="258"/>
      <c r="G314" s="258"/>
      <c r="H314" s="258"/>
      <c r="I314" s="258"/>
      <c r="J314" s="258"/>
      <c r="K314" s="280"/>
      <c r="L314" s="247"/>
      <c r="M314" s="188"/>
      <c r="N314" s="236"/>
    </row>
    <row r="315" spans="1:14" ht="12.75" customHeight="1">
      <c r="A315" s="237"/>
      <c r="B315" s="188"/>
      <c r="C315" s="262"/>
      <c r="D315" s="262"/>
      <c r="E315" s="262"/>
      <c r="F315" s="262"/>
      <c r="G315" s="262"/>
      <c r="H315" s="262"/>
      <c r="I315" s="262"/>
      <c r="J315" s="262"/>
      <c r="K315" s="281"/>
      <c r="L315" s="231"/>
      <c r="M315" s="205"/>
      <c r="N315" s="232"/>
    </row>
    <row r="316" spans="1:14" ht="12.75" customHeight="1">
      <c r="A316" s="241" t="s">
        <v>148</v>
      </c>
      <c r="B316" s="188">
        <f aca="true" t="shared" si="26" ref="B316:K316">SUM(B320:B323)</f>
        <v>0</v>
      </c>
      <c r="C316" s="188">
        <f t="shared" si="26"/>
        <v>0</v>
      </c>
      <c r="D316" s="188">
        <f t="shared" si="26"/>
        <v>0</v>
      </c>
      <c r="E316" s="188">
        <f t="shared" si="26"/>
        <v>0</v>
      </c>
      <c r="F316" s="188">
        <f t="shared" si="26"/>
        <v>0</v>
      </c>
      <c r="G316" s="188">
        <f t="shared" si="26"/>
        <v>0</v>
      </c>
      <c r="H316" s="188">
        <f t="shared" si="26"/>
        <v>0</v>
      </c>
      <c r="I316" s="188">
        <f t="shared" si="26"/>
        <v>0</v>
      </c>
      <c r="J316" s="188">
        <f t="shared" si="26"/>
        <v>0</v>
      </c>
      <c r="K316" s="253">
        <f t="shared" si="26"/>
        <v>2</v>
      </c>
      <c r="L316" s="227">
        <f>SUM(B316:K316)</f>
        <v>2</v>
      </c>
      <c r="M316" s="192">
        <f>L316/$L$336</f>
        <v>0.020618556701030927</v>
      </c>
      <c r="N316" s="235">
        <f>K316/$L$336</f>
        <v>0.020618556701030927</v>
      </c>
    </row>
    <row r="317" spans="1:14" ht="12.75" customHeight="1">
      <c r="A317" s="233" t="s">
        <v>149</v>
      </c>
      <c r="B317" s="188"/>
      <c r="C317" s="251"/>
      <c r="D317" s="251"/>
      <c r="E317" s="251"/>
      <c r="F317" s="251"/>
      <c r="G317" s="251"/>
      <c r="H317" s="251"/>
      <c r="I317" s="251"/>
      <c r="J317" s="251"/>
      <c r="K317" s="278"/>
      <c r="L317" s="227"/>
      <c r="M317" s="188"/>
      <c r="N317" s="236"/>
    </row>
    <row r="318" spans="1:14" ht="12.75" customHeight="1" outlineLevel="1">
      <c r="A318" s="233"/>
      <c r="B318" s="188"/>
      <c r="C318" s="251"/>
      <c r="D318" s="251"/>
      <c r="E318" s="251"/>
      <c r="F318" s="251"/>
      <c r="G318" s="251"/>
      <c r="H318" s="251"/>
      <c r="I318" s="251"/>
      <c r="J318" s="251"/>
      <c r="K318" s="278"/>
      <c r="L318" s="227"/>
      <c r="M318" s="188"/>
      <c r="N318" s="236"/>
    </row>
    <row r="319" spans="1:14" ht="12.75" customHeight="1" outlineLevel="1">
      <c r="A319" s="233" t="s">
        <v>139</v>
      </c>
      <c r="B319" s="188"/>
      <c r="C319" s="251"/>
      <c r="D319" s="251"/>
      <c r="E319" s="251"/>
      <c r="F319" s="251"/>
      <c r="G319" s="251"/>
      <c r="H319" s="251"/>
      <c r="I319" s="251"/>
      <c r="J319" s="251"/>
      <c r="K319" s="253"/>
      <c r="L319" s="227"/>
      <c r="M319" s="188"/>
      <c r="N319" s="236"/>
    </row>
    <row r="320" spans="1:14" ht="12.75" customHeight="1" outlineLevel="1">
      <c r="A320" s="233" t="s">
        <v>150</v>
      </c>
      <c r="B320" s="188"/>
      <c r="C320" s="254"/>
      <c r="D320" s="254"/>
      <c r="E320" s="254"/>
      <c r="F320" s="254"/>
      <c r="G320" s="254"/>
      <c r="H320" s="254"/>
      <c r="I320" s="254"/>
      <c r="J320" s="254"/>
      <c r="K320" s="279">
        <v>2</v>
      </c>
      <c r="L320" s="227"/>
      <c r="M320" s="188"/>
      <c r="N320" s="236"/>
    </row>
    <row r="321" spans="1:14" ht="12.75" customHeight="1" outlineLevel="1">
      <c r="A321" s="233" t="s">
        <v>151</v>
      </c>
      <c r="B321" s="188"/>
      <c r="C321" s="254"/>
      <c r="D321" s="254"/>
      <c r="E321" s="254"/>
      <c r="F321" s="254"/>
      <c r="G321" s="254"/>
      <c r="H321" s="254"/>
      <c r="I321" s="254"/>
      <c r="J321" s="254"/>
      <c r="K321" s="279"/>
      <c r="L321" s="227"/>
      <c r="M321" s="188"/>
      <c r="N321" s="236"/>
    </row>
    <row r="322" spans="1:14" ht="12.75" customHeight="1" outlineLevel="1">
      <c r="A322" s="233" t="s">
        <v>152</v>
      </c>
      <c r="B322" s="188"/>
      <c r="C322" s="254"/>
      <c r="D322" s="254"/>
      <c r="E322" s="254"/>
      <c r="F322" s="254"/>
      <c r="G322" s="254"/>
      <c r="H322" s="254"/>
      <c r="I322" s="254"/>
      <c r="J322" s="254"/>
      <c r="K322" s="279"/>
      <c r="L322" s="227"/>
      <c r="M322" s="188"/>
      <c r="N322" s="236"/>
    </row>
    <row r="323" spans="1:14" ht="12.75" customHeight="1" outlineLevel="1">
      <c r="A323" s="233" t="s">
        <v>153</v>
      </c>
      <c r="B323" s="188"/>
      <c r="C323" s="254"/>
      <c r="D323" s="254"/>
      <c r="E323" s="254"/>
      <c r="F323" s="254"/>
      <c r="G323" s="254"/>
      <c r="H323" s="254"/>
      <c r="I323" s="254"/>
      <c r="J323" s="254"/>
      <c r="K323" s="279"/>
      <c r="L323" s="227"/>
      <c r="M323" s="188"/>
      <c r="N323" s="236"/>
    </row>
    <row r="324" spans="1:14" ht="12.75" customHeight="1">
      <c r="A324" s="256"/>
      <c r="B324" s="183"/>
      <c r="C324" s="258"/>
      <c r="D324" s="258"/>
      <c r="E324" s="258"/>
      <c r="F324" s="258"/>
      <c r="G324" s="258"/>
      <c r="H324" s="258"/>
      <c r="I324" s="258"/>
      <c r="J324" s="258"/>
      <c r="K324" s="280"/>
      <c r="L324" s="247"/>
      <c r="M324" s="183"/>
      <c r="N324" s="248"/>
    </row>
    <row r="325" spans="1:14" ht="12.75" customHeight="1">
      <c r="A325" s="237"/>
      <c r="B325" s="188"/>
      <c r="C325" s="262"/>
      <c r="D325" s="262"/>
      <c r="E325" s="262"/>
      <c r="F325" s="262"/>
      <c r="G325" s="262"/>
      <c r="H325" s="262"/>
      <c r="I325" s="262"/>
      <c r="J325" s="262"/>
      <c r="K325" s="281"/>
      <c r="L325" s="231"/>
      <c r="M325" s="188"/>
      <c r="N325" s="236"/>
    </row>
    <row r="326" spans="1:14" ht="12.75" customHeight="1">
      <c r="A326" s="233" t="s">
        <v>154</v>
      </c>
      <c r="B326" s="188">
        <f aca="true" t="shared" si="27" ref="B326:K326">SUM(B329:B333)</f>
        <v>0</v>
      </c>
      <c r="C326" s="188">
        <f t="shared" si="27"/>
        <v>0</v>
      </c>
      <c r="D326" s="188">
        <f t="shared" si="27"/>
        <v>0</v>
      </c>
      <c r="E326" s="188">
        <f t="shared" si="27"/>
        <v>0</v>
      </c>
      <c r="F326" s="188">
        <f t="shared" si="27"/>
        <v>0</v>
      </c>
      <c r="G326" s="188">
        <f t="shared" si="27"/>
        <v>0</v>
      </c>
      <c r="H326" s="188">
        <f t="shared" si="27"/>
        <v>0</v>
      </c>
      <c r="I326" s="188">
        <f t="shared" si="27"/>
        <v>0</v>
      </c>
      <c r="J326" s="188">
        <f t="shared" si="27"/>
        <v>0</v>
      </c>
      <c r="K326" s="253">
        <f t="shared" si="27"/>
        <v>10</v>
      </c>
      <c r="L326" s="227">
        <f>SUM(B326:K326)</f>
        <v>10</v>
      </c>
      <c r="M326" s="192">
        <f>L326/$L$336</f>
        <v>0.10309278350515463</v>
      </c>
      <c r="N326" s="235">
        <f>K326/$L$336</f>
        <v>0.10309278350515463</v>
      </c>
    </row>
    <row r="327" spans="1:14" ht="12.75" customHeight="1">
      <c r="A327" s="233" t="s">
        <v>155</v>
      </c>
      <c r="B327" s="188"/>
      <c r="C327" s="251"/>
      <c r="D327" s="251"/>
      <c r="E327" s="251"/>
      <c r="F327" s="251"/>
      <c r="G327" s="251"/>
      <c r="H327" s="251"/>
      <c r="I327" s="251"/>
      <c r="J327" s="251"/>
      <c r="K327" s="278"/>
      <c r="L327" s="227"/>
      <c r="M327" s="188"/>
      <c r="N327" s="236"/>
    </row>
    <row r="328" spans="1:14" ht="12.75" customHeight="1" outlineLevel="1">
      <c r="A328" s="233"/>
      <c r="B328" s="188"/>
      <c r="C328" s="251"/>
      <c r="D328" s="251"/>
      <c r="E328" s="251"/>
      <c r="F328" s="251"/>
      <c r="G328" s="251"/>
      <c r="H328" s="251"/>
      <c r="I328" s="251"/>
      <c r="J328" s="251"/>
      <c r="K328" s="278"/>
      <c r="L328" s="227"/>
      <c r="M328" s="188"/>
      <c r="N328" s="236"/>
    </row>
    <row r="329" spans="1:14" ht="12.75" customHeight="1" outlineLevel="1">
      <c r="A329" s="233" t="s">
        <v>139</v>
      </c>
      <c r="B329" s="188"/>
      <c r="C329" s="251"/>
      <c r="D329" s="251"/>
      <c r="E329" s="251"/>
      <c r="F329" s="251"/>
      <c r="G329" s="251"/>
      <c r="H329" s="251"/>
      <c r="I329" s="251"/>
      <c r="J329" s="251"/>
      <c r="K329" s="253"/>
      <c r="L329" s="227"/>
      <c r="M329" s="188"/>
      <c r="N329" s="236"/>
    </row>
    <row r="330" spans="1:14" ht="12.75" customHeight="1" outlineLevel="1">
      <c r="A330" s="233" t="s">
        <v>150</v>
      </c>
      <c r="B330" s="188"/>
      <c r="C330" s="254"/>
      <c r="D330" s="254"/>
      <c r="E330" s="254"/>
      <c r="F330" s="254"/>
      <c r="G330" s="254"/>
      <c r="H330" s="254"/>
      <c r="I330" s="254"/>
      <c r="J330" s="254"/>
      <c r="K330" s="279">
        <v>10</v>
      </c>
      <c r="L330" s="227"/>
      <c r="M330" s="188"/>
      <c r="N330" s="236"/>
    </row>
    <row r="331" spans="1:14" ht="12.75" customHeight="1" outlineLevel="1">
      <c r="A331" s="233" t="s">
        <v>151</v>
      </c>
      <c r="B331" s="188"/>
      <c r="C331" s="254"/>
      <c r="D331" s="254"/>
      <c r="E331" s="254"/>
      <c r="F331" s="254"/>
      <c r="G331" s="254"/>
      <c r="H331" s="254"/>
      <c r="I331" s="254"/>
      <c r="J331" s="254"/>
      <c r="K331" s="279"/>
      <c r="L331" s="227"/>
      <c r="M331" s="188"/>
      <c r="N331" s="236"/>
    </row>
    <row r="332" spans="1:14" ht="12.75" customHeight="1" outlineLevel="1">
      <c r="A332" s="233" t="s">
        <v>152</v>
      </c>
      <c r="B332" s="188"/>
      <c r="C332" s="254"/>
      <c r="D332" s="254"/>
      <c r="E332" s="254"/>
      <c r="F332" s="254"/>
      <c r="G332" s="254"/>
      <c r="H332" s="254"/>
      <c r="I332" s="254"/>
      <c r="J332" s="254"/>
      <c r="K332" s="279"/>
      <c r="L332" s="227"/>
      <c r="M332" s="188"/>
      <c r="N332" s="236"/>
    </row>
    <row r="333" spans="1:14" ht="12.75" customHeight="1" outlineLevel="1">
      <c r="A333" s="233" t="s">
        <v>153</v>
      </c>
      <c r="B333" s="188"/>
      <c r="C333" s="254"/>
      <c r="D333" s="254"/>
      <c r="E333" s="254"/>
      <c r="F333" s="254"/>
      <c r="G333" s="254"/>
      <c r="H333" s="254"/>
      <c r="I333" s="254"/>
      <c r="J333" s="254"/>
      <c r="K333" s="279"/>
      <c r="L333" s="227"/>
      <c r="M333" s="188"/>
      <c r="N333" s="236"/>
    </row>
    <row r="334" spans="1:14" ht="12.75" customHeight="1">
      <c r="A334" s="228"/>
      <c r="B334" s="188"/>
      <c r="C334" s="265"/>
      <c r="D334" s="265"/>
      <c r="E334" s="265"/>
      <c r="F334" s="265"/>
      <c r="G334" s="265"/>
      <c r="H334" s="265"/>
      <c r="I334" s="265"/>
      <c r="J334" s="265"/>
      <c r="K334" s="283"/>
      <c r="L334" s="227"/>
      <c r="M334" s="188"/>
      <c r="N334" s="236"/>
    </row>
    <row r="335" spans="1:14" ht="12.75" customHeight="1">
      <c r="A335" s="267"/>
      <c r="B335" s="205"/>
      <c r="C335" s="268"/>
      <c r="D335" s="268"/>
      <c r="E335" s="268"/>
      <c r="F335" s="268"/>
      <c r="G335" s="268"/>
      <c r="H335" s="268"/>
      <c r="I335" s="268"/>
      <c r="J335" s="268"/>
      <c r="K335" s="284"/>
      <c r="L335" s="213">
        <f>L336/$L$352</f>
        <v>0.11035267349260523</v>
      </c>
      <c r="M335" s="205"/>
      <c r="N335" s="232"/>
    </row>
    <row r="336" spans="1:14" ht="12.75" customHeight="1">
      <c r="A336" s="214" t="s">
        <v>250</v>
      </c>
      <c r="B336" s="183">
        <f aca="true" t="shared" si="28" ref="B336:K336">B326+B316+B306+B291+B271+B255+B242+B233</f>
        <v>0</v>
      </c>
      <c r="C336" s="183">
        <f t="shared" si="28"/>
        <v>0</v>
      </c>
      <c r="D336" s="183">
        <f t="shared" si="28"/>
        <v>0</v>
      </c>
      <c r="E336" s="183">
        <f t="shared" si="28"/>
        <v>0</v>
      </c>
      <c r="F336" s="183">
        <f t="shared" si="28"/>
        <v>0</v>
      </c>
      <c r="G336" s="183">
        <f t="shared" si="28"/>
        <v>0</v>
      </c>
      <c r="H336" s="183">
        <f t="shared" si="28"/>
        <v>0</v>
      </c>
      <c r="I336" s="183">
        <f t="shared" si="28"/>
        <v>0</v>
      </c>
      <c r="J336" s="183">
        <f t="shared" si="28"/>
        <v>0</v>
      </c>
      <c r="K336" s="273">
        <f t="shared" si="28"/>
        <v>97</v>
      </c>
      <c r="L336" s="247">
        <f>SUM(B336:K336)</f>
        <v>97</v>
      </c>
      <c r="M336" s="218">
        <f>L336/$L$336</f>
        <v>1</v>
      </c>
      <c r="N336" s="275">
        <f>K336/$L$336</f>
        <v>1</v>
      </c>
    </row>
    <row r="337" spans="1:14" s="286" customFormat="1" ht="12.75" customHeight="1">
      <c r="A337" s="285"/>
      <c r="B337" s="221"/>
      <c r="C337" s="221"/>
      <c r="D337" s="221"/>
      <c r="E337" s="221"/>
      <c r="F337" s="221"/>
      <c r="G337" s="221"/>
      <c r="H337" s="221"/>
      <c r="I337" s="221"/>
      <c r="J337" s="221"/>
      <c r="L337" s="287"/>
      <c r="N337" s="173"/>
    </row>
    <row r="338" spans="1:14" s="290" customFormat="1" ht="12.75" customHeight="1">
      <c r="A338" s="288" t="s">
        <v>252</v>
      </c>
      <c r="B338" s="289"/>
      <c r="C338" s="289"/>
      <c r="D338" s="289"/>
      <c r="E338" s="289"/>
      <c r="F338" s="289"/>
      <c r="G338" s="289"/>
      <c r="H338" s="289"/>
      <c r="I338" s="289"/>
      <c r="J338" s="289"/>
      <c r="L338" s="291"/>
      <c r="N338" s="292"/>
    </row>
    <row r="339" spans="1:14" s="290" customFormat="1" ht="12.75" customHeight="1">
      <c r="A339" s="288" t="s">
        <v>253</v>
      </c>
      <c r="B339" s="289"/>
      <c r="C339" s="289"/>
      <c r="D339" s="289"/>
      <c r="E339" s="289"/>
      <c r="F339" s="289"/>
      <c r="G339" s="289"/>
      <c r="H339" s="289"/>
      <c r="I339" s="289"/>
      <c r="J339" s="289"/>
      <c r="L339" s="291"/>
      <c r="N339" s="292"/>
    </row>
    <row r="340" spans="1:14" s="286" customFormat="1" ht="12.75" customHeight="1">
      <c r="A340" s="289" t="s">
        <v>254</v>
      </c>
      <c r="B340" s="221"/>
      <c r="C340" s="221"/>
      <c r="D340" s="221"/>
      <c r="E340" s="223"/>
      <c r="F340" s="221"/>
      <c r="G340" s="221"/>
      <c r="H340" s="221"/>
      <c r="I340" s="221"/>
      <c r="J340" s="221"/>
      <c r="L340" s="287"/>
      <c r="N340" s="173"/>
    </row>
    <row r="341" spans="1:14" s="286" customFormat="1" ht="12.75" customHeight="1">
      <c r="A341" s="293"/>
      <c r="B341" s="221"/>
      <c r="C341" s="221"/>
      <c r="D341" s="221"/>
      <c r="E341" s="221"/>
      <c r="F341" s="221"/>
      <c r="G341" s="221"/>
      <c r="H341" s="221"/>
      <c r="I341" s="221"/>
      <c r="J341" s="221"/>
      <c r="L341" s="287"/>
      <c r="N341" s="173"/>
    </row>
    <row r="342" spans="2:14" s="286" customFormat="1" ht="12.75" customHeight="1">
      <c r="B342" s="221"/>
      <c r="C342" s="221"/>
      <c r="D342" s="221"/>
      <c r="E342" s="221"/>
      <c r="F342" s="221"/>
      <c r="G342" s="221"/>
      <c r="H342" s="221"/>
      <c r="I342" s="221"/>
      <c r="J342" s="221"/>
      <c r="L342" s="287"/>
      <c r="N342" s="173"/>
    </row>
    <row r="343" spans="1:14" s="286" customFormat="1" ht="12.75" customHeight="1">
      <c r="A343" s="285"/>
      <c r="B343" s="221"/>
      <c r="C343" s="221"/>
      <c r="D343" s="221"/>
      <c r="E343" s="221"/>
      <c r="F343" s="221"/>
      <c r="G343" s="221"/>
      <c r="H343" s="221"/>
      <c r="I343" s="221"/>
      <c r="J343" s="221"/>
      <c r="L343" s="287"/>
      <c r="N343" s="173"/>
    </row>
    <row r="344" spans="1:14" s="286" customFormat="1" ht="39.75" customHeight="1">
      <c r="A344" s="457" t="s">
        <v>255</v>
      </c>
      <c r="B344" s="457"/>
      <c r="C344" s="457"/>
      <c r="D344" s="457"/>
      <c r="E344" s="457"/>
      <c r="F344" s="457"/>
      <c r="G344" s="457"/>
      <c r="H344" s="457"/>
      <c r="I344" s="457"/>
      <c r="J344" s="457"/>
      <c r="K344" s="457"/>
      <c r="L344" s="457"/>
      <c r="M344" s="457"/>
      <c r="N344" s="173"/>
    </row>
    <row r="345" spans="1:14" s="290" customFormat="1" ht="12.75" customHeight="1">
      <c r="A345" s="458" t="s">
        <v>256</v>
      </c>
      <c r="B345" s="458"/>
      <c r="C345" s="458"/>
      <c r="D345" s="458"/>
      <c r="E345" s="458"/>
      <c r="F345" s="458"/>
      <c r="G345" s="458"/>
      <c r="H345" s="458"/>
      <c r="I345" s="458"/>
      <c r="J345" s="458"/>
      <c r="K345" s="458"/>
      <c r="L345" s="458"/>
      <c r="M345" s="458"/>
      <c r="N345" s="292"/>
    </row>
    <row r="346" spans="1:14" s="286" customFormat="1" ht="12.75" customHeight="1">
      <c r="A346" s="285"/>
      <c r="B346" s="221"/>
      <c r="C346" s="221"/>
      <c r="D346" s="221"/>
      <c r="E346" s="221"/>
      <c r="F346" s="221"/>
      <c r="G346" s="221"/>
      <c r="H346" s="221"/>
      <c r="I346" s="221"/>
      <c r="J346" s="221"/>
      <c r="L346" s="287"/>
      <c r="N346" s="173"/>
    </row>
    <row r="347" spans="1:14" s="298" customFormat="1" ht="25.5" customHeight="1">
      <c r="A347" s="294" t="s">
        <v>257</v>
      </c>
      <c r="B347" s="295">
        <v>2003</v>
      </c>
      <c r="C347" s="295">
        <v>2002</v>
      </c>
      <c r="D347" s="295">
        <v>2001</v>
      </c>
      <c r="E347" s="295">
        <v>2000</v>
      </c>
      <c r="F347" s="295">
        <v>1999</v>
      </c>
      <c r="G347" s="295">
        <v>1998</v>
      </c>
      <c r="H347" s="295">
        <v>1997</v>
      </c>
      <c r="I347" s="295">
        <v>1996</v>
      </c>
      <c r="J347" s="295">
        <v>1995</v>
      </c>
      <c r="K347" s="296" t="s">
        <v>258</v>
      </c>
      <c r="L347" s="455" t="s">
        <v>263</v>
      </c>
      <c r="M347" s="456"/>
      <c r="N347" s="297"/>
    </row>
    <row r="348" spans="1:14" s="298" customFormat="1" ht="12.75" customHeight="1">
      <c r="A348" s="299" t="s">
        <v>259</v>
      </c>
      <c r="B348" s="229">
        <f aca="true" t="shared" si="29" ref="B348:L348">SUM(B349:B350)</f>
        <v>19</v>
      </c>
      <c r="C348" s="229">
        <f t="shared" si="29"/>
        <v>21</v>
      </c>
      <c r="D348" s="229">
        <f t="shared" si="29"/>
        <v>10</v>
      </c>
      <c r="E348" s="229">
        <f t="shared" si="29"/>
        <v>16</v>
      </c>
      <c r="F348" s="229">
        <f t="shared" si="29"/>
        <v>38</v>
      </c>
      <c r="G348" s="229">
        <f t="shared" si="29"/>
        <v>56</v>
      </c>
      <c r="H348" s="229">
        <f t="shared" si="29"/>
        <v>91</v>
      </c>
      <c r="I348" s="229">
        <f t="shared" si="29"/>
        <v>0</v>
      </c>
      <c r="J348" s="229">
        <f t="shared" si="29"/>
        <v>0</v>
      </c>
      <c r="K348" s="229">
        <f t="shared" si="29"/>
        <v>531</v>
      </c>
      <c r="L348" s="229">
        <f t="shared" si="29"/>
        <v>782</v>
      </c>
      <c r="M348" s="193">
        <f>L348/$L$352</f>
        <v>0.8896473265073948</v>
      </c>
      <c r="N348" s="297"/>
    </row>
    <row r="349" spans="1:14" s="306" customFormat="1" ht="12.75" customHeight="1">
      <c r="A349" s="300" t="s">
        <v>260</v>
      </c>
      <c r="B349" s="301">
        <v>3</v>
      </c>
      <c r="C349" s="301">
        <v>2</v>
      </c>
      <c r="D349" s="301">
        <v>2</v>
      </c>
      <c r="E349" s="301">
        <v>0</v>
      </c>
      <c r="F349" s="301">
        <v>1</v>
      </c>
      <c r="G349" s="301">
        <v>2</v>
      </c>
      <c r="H349" s="301">
        <v>2</v>
      </c>
      <c r="I349" s="301">
        <v>0</v>
      </c>
      <c r="J349" s="301">
        <v>0</v>
      </c>
      <c r="K349" s="302">
        <v>48</v>
      </c>
      <c r="L349" s="303">
        <v>60</v>
      </c>
      <c r="M349" s="304">
        <f>L349/$L$352</f>
        <v>0.06825938566552901</v>
      </c>
      <c r="N349" s="305"/>
    </row>
    <row r="350" spans="1:14" s="306" customFormat="1" ht="12.75" customHeight="1">
      <c r="A350" s="300" t="s">
        <v>261</v>
      </c>
      <c r="B350" s="301">
        <v>16</v>
      </c>
      <c r="C350" s="301">
        <v>19</v>
      </c>
      <c r="D350" s="301">
        <v>8</v>
      </c>
      <c r="E350" s="301">
        <v>16</v>
      </c>
      <c r="F350" s="301">
        <v>37</v>
      </c>
      <c r="G350" s="301">
        <v>54</v>
      </c>
      <c r="H350" s="301">
        <v>89</v>
      </c>
      <c r="I350" s="301">
        <v>0</v>
      </c>
      <c r="J350" s="301">
        <v>0</v>
      </c>
      <c r="K350" s="302">
        <v>483</v>
      </c>
      <c r="L350" s="303">
        <v>722</v>
      </c>
      <c r="M350" s="304">
        <f>L350/$L$352</f>
        <v>0.8213879408418657</v>
      </c>
      <c r="N350" s="305"/>
    </row>
    <row r="351" spans="1:14" s="298" customFormat="1" ht="12.75" customHeight="1" thickBot="1">
      <c r="A351" s="307" t="s">
        <v>262</v>
      </c>
      <c r="B351" s="308">
        <v>0</v>
      </c>
      <c r="C351" s="308">
        <v>0</v>
      </c>
      <c r="D351" s="308">
        <v>0</v>
      </c>
      <c r="E351" s="308">
        <v>0</v>
      </c>
      <c r="F351" s="308">
        <v>0</v>
      </c>
      <c r="G351" s="308">
        <v>0</v>
      </c>
      <c r="H351" s="308">
        <v>0</v>
      </c>
      <c r="I351" s="308">
        <v>0</v>
      </c>
      <c r="J351" s="309">
        <v>0</v>
      </c>
      <c r="K351" s="309">
        <v>97</v>
      </c>
      <c r="L351" s="310">
        <v>97</v>
      </c>
      <c r="M351" s="311">
        <f>L351/$L$352</f>
        <v>0.11035267349260523</v>
      </c>
      <c r="N351" s="297"/>
    </row>
    <row r="352" spans="1:14" s="298" customFormat="1" ht="12.75" customHeight="1" thickTop="1">
      <c r="A352" s="312" t="s">
        <v>250</v>
      </c>
      <c r="B352" s="313">
        <f aca="true" t="shared" si="30" ref="B352:K352">B351+B348</f>
        <v>19</v>
      </c>
      <c r="C352" s="313">
        <f t="shared" si="30"/>
        <v>21</v>
      </c>
      <c r="D352" s="313">
        <f t="shared" si="30"/>
        <v>10</v>
      </c>
      <c r="E352" s="313">
        <f t="shared" si="30"/>
        <v>16</v>
      </c>
      <c r="F352" s="313">
        <f t="shared" si="30"/>
        <v>38</v>
      </c>
      <c r="G352" s="313">
        <f t="shared" si="30"/>
        <v>56</v>
      </c>
      <c r="H352" s="313">
        <f t="shared" si="30"/>
        <v>91</v>
      </c>
      <c r="I352" s="313">
        <f t="shared" si="30"/>
        <v>0</v>
      </c>
      <c r="J352" s="313">
        <f t="shared" si="30"/>
        <v>0</v>
      </c>
      <c r="K352" s="313">
        <f t="shared" si="30"/>
        <v>628</v>
      </c>
      <c r="L352" s="314">
        <f>L336+L226+L114</f>
        <v>879</v>
      </c>
      <c r="M352" s="315">
        <f>L352/$L$352</f>
        <v>1</v>
      </c>
      <c r="N352" s="316"/>
    </row>
    <row r="353" spans="1:14" s="290" customFormat="1" ht="12.75" customHeight="1" thickBot="1">
      <c r="A353" s="317"/>
      <c r="B353" s="318">
        <f aca="true" t="shared" si="31" ref="B353:K353">B352/$L$352</f>
        <v>0.02161547212741752</v>
      </c>
      <c r="C353" s="318">
        <f t="shared" si="31"/>
        <v>0.023890784982935155</v>
      </c>
      <c r="D353" s="318">
        <f t="shared" si="31"/>
        <v>0.011376564277588168</v>
      </c>
      <c r="E353" s="318">
        <f t="shared" si="31"/>
        <v>0.01820250284414107</v>
      </c>
      <c r="F353" s="318">
        <f t="shared" si="31"/>
        <v>0.04323094425483504</v>
      </c>
      <c r="G353" s="318">
        <f t="shared" si="31"/>
        <v>0.06370875995449374</v>
      </c>
      <c r="H353" s="318">
        <f t="shared" si="31"/>
        <v>0.10352673492605233</v>
      </c>
      <c r="I353" s="318">
        <f t="shared" si="31"/>
        <v>0</v>
      </c>
      <c r="J353" s="318">
        <f t="shared" si="31"/>
        <v>0</v>
      </c>
      <c r="K353" s="318">
        <f t="shared" si="31"/>
        <v>0.714448236632537</v>
      </c>
      <c r="L353" s="319">
        <v>1</v>
      </c>
      <c r="M353" s="320"/>
      <c r="N353" s="321"/>
    </row>
    <row r="354" spans="1:14" s="286" customFormat="1" ht="12.75" customHeight="1" thickTop="1">
      <c r="A354" s="293"/>
      <c r="B354" s="322"/>
      <c r="C354" s="322"/>
      <c r="D354" s="322"/>
      <c r="E354" s="322"/>
      <c r="F354" s="322"/>
      <c r="G354" s="322"/>
      <c r="H354" s="322"/>
      <c r="I354" s="322"/>
      <c r="J354" s="322"/>
      <c r="L354" s="287"/>
      <c r="N354" s="323"/>
    </row>
    <row r="355" spans="1:14" s="286" customFormat="1" ht="12.75" customHeight="1">
      <c r="A355" s="293"/>
      <c r="B355" s="322"/>
      <c r="C355" s="322"/>
      <c r="D355" s="322"/>
      <c r="E355" s="322"/>
      <c r="F355" s="322"/>
      <c r="G355" s="322"/>
      <c r="H355" s="322"/>
      <c r="I355" s="322"/>
      <c r="J355" s="322"/>
      <c r="L355" s="287">
        <f>+L352-220</f>
        <v>659</v>
      </c>
      <c r="N355" s="323"/>
    </row>
    <row r="356" spans="1:14" s="286" customFormat="1" ht="12.75" customHeight="1">
      <c r="A356" s="293"/>
      <c r="B356" s="322"/>
      <c r="C356" s="322"/>
      <c r="D356" s="322"/>
      <c r="E356" s="322"/>
      <c r="F356" s="322"/>
      <c r="G356" s="322"/>
      <c r="H356" s="322"/>
      <c r="I356" s="322"/>
      <c r="J356" s="322"/>
      <c r="L356" s="287"/>
      <c r="N356" s="323"/>
    </row>
    <row r="357" spans="1:14" s="286" customFormat="1" ht="12.75" customHeight="1">
      <c r="A357" s="293"/>
      <c r="B357" s="322"/>
      <c r="C357" s="322"/>
      <c r="D357" s="322"/>
      <c r="E357" s="322"/>
      <c r="F357" s="322"/>
      <c r="G357" s="322"/>
      <c r="H357" s="322"/>
      <c r="I357" s="322"/>
      <c r="J357" s="322"/>
      <c r="L357" s="287"/>
      <c r="N357" s="323"/>
    </row>
    <row r="358" spans="1:14" s="286" customFormat="1" ht="12.75" customHeight="1">
      <c r="A358" s="293"/>
      <c r="B358" s="322"/>
      <c r="C358" s="322"/>
      <c r="D358" s="322"/>
      <c r="E358" s="322"/>
      <c r="F358" s="322"/>
      <c r="G358" s="322"/>
      <c r="H358" s="322"/>
      <c r="I358" s="322"/>
      <c r="J358" s="322"/>
      <c r="L358" s="287"/>
      <c r="N358" s="323"/>
    </row>
    <row r="359" spans="1:14" s="286" customFormat="1" ht="12.75" customHeight="1">
      <c r="A359" s="293"/>
      <c r="B359" s="322"/>
      <c r="C359" s="322"/>
      <c r="D359" s="322"/>
      <c r="E359" s="322"/>
      <c r="F359" s="322"/>
      <c r="G359" s="322"/>
      <c r="H359" s="322"/>
      <c r="I359" s="322"/>
      <c r="J359" s="322"/>
      <c r="L359" s="287"/>
      <c r="N359" s="323"/>
    </row>
    <row r="360" spans="1:14" s="286" customFormat="1" ht="12.75" customHeight="1">
      <c r="A360" s="293"/>
      <c r="B360" s="322"/>
      <c r="C360" s="322"/>
      <c r="D360" s="322"/>
      <c r="E360" s="322"/>
      <c r="F360" s="322"/>
      <c r="G360" s="322"/>
      <c r="H360" s="322"/>
      <c r="I360" s="322"/>
      <c r="J360" s="322"/>
      <c r="L360" s="287"/>
      <c r="N360" s="323"/>
    </row>
    <row r="361" spans="1:14" s="286" customFormat="1" ht="12.75" customHeight="1">
      <c r="A361" s="293"/>
      <c r="B361" s="322"/>
      <c r="C361" s="322"/>
      <c r="D361" s="322"/>
      <c r="E361" s="322"/>
      <c r="F361" s="322"/>
      <c r="G361" s="322"/>
      <c r="H361" s="322"/>
      <c r="I361" s="322"/>
      <c r="J361" s="322"/>
      <c r="L361" s="287"/>
      <c r="N361" s="323"/>
    </row>
    <row r="362" spans="1:14" s="286" customFormat="1" ht="12.75" customHeight="1">
      <c r="A362" s="293"/>
      <c r="B362" s="322"/>
      <c r="C362" s="322"/>
      <c r="D362" s="322"/>
      <c r="E362" s="322"/>
      <c r="F362" s="322"/>
      <c r="G362" s="322"/>
      <c r="H362" s="322"/>
      <c r="I362" s="322"/>
      <c r="J362" s="322"/>
      <c r="L362" s="287"/>
      <c r="N362" s="323"/>
    </row>
    <row r="363" spans="1:14" s="286" customFormat="1" ht="12.75" customHeight="1">
      <c r="A363" s="293"/>
      <c r="B363" s="322"/>
      <c r="C363" s="322"/>
      <c r="D363" s="322"/>
      <c r="E363" s="322"/>
      <c r="F363" s="322"/>
      <c r="G363" s="322"/>
      <c r="H363" s="322"/>
      <c r="I363" s="322"/>
      <c r="J363" s="322"/>
      <c r="L363" s="287"/>
      <c r="N363" s="323"/>
    </row>
    <row r="364" spans="1:14" s="286" customFormat="1" ht="12.75" customHeight="1">
      <c r="A364" s="221"/>
      <c r="L364" s="287"/>
      <c r="N364" s="323"/>
    </row>
    <row r="365" spans="1:14" s="286" customFormat="1" ht="12.75" customHeight="1">
      <c r="A365" s="324"/>
      <c r="B365" s="221"/>
      <c r="C365" s="221"/>
      <c r="D365" s="221"/>
      <c r="E365" s="221"/>
      <c r="F365" s="221"/>
      <c r="G365" s="221"/>
      <c r="H365" s="221"/>
      <c r="I365" s="221"/>
      <c r="J365" s="221"/>
      <c r="L365" s="287"/>
      <c r="N365" s="323"/>
    </row>
    <row r="366" spans="1:14" s="286" customFormat="1" ht="12.75" customHeight="1">
      <c r="A366" s="221"/>
      <c r="B366" s="221"/>
      <c r="C366" s="221"/>
      <c r="D366" s="221"/>
      <c r="E366" s="223"/>
      <c r="F366" s="221"/>
      <c r="G366" s="221"/>
      <c r="H366" s="221"/>
      <c r="I366" s="221"/>
      <c r="J366" s="221"/>
      <c r="L366" s="287"/>
      <c r="N366" s="323"/>
    </row>
    <row r="367" spans="12:14" s="286" customFormat="1" ht="12.75" customHeight="1">
      <c r="L367" s="287"/>
      <c r="N367" s="323"/>
    </row>
  </sheetData>
  <sheetProtection/>
  <mergeCells count="44">
    <mergeCell ref="C230:C231"/>
    <mergeCell ref="D230:D231"/>
    <mergeCell ref="E230:E231"/>
    <mergeCell ref="F230:F231"/>
    <mergeCell ref="G230:G231"/>
    <mergeCell ref="N230:N231"/>
    <mergeCell ref="H230:H231"/>
    <mergeCell ref="I230:I231"/>
    <mergeCell ref="J230:J231"/>
    <mergeCell ref="K230:K231"/>
    <mergeCell ref="L230:M230"/>
    <mergeCell ref="N119:N120"/>
    <mergeCell ref="A119:A120"/>
    <mergeCell ref="B119:B120"/>
    <mergeCell ref="C119:C120"/>
    <mergeCell ref="D119:D120"/>
    <mergeCell ref="E119:E120"/>
    <mergeCell ref="F119:F120"/>
    <mergeCell ref="G119:G120"/>
    <mergeCell ref="L119:M119"/>
    <mergeCell ref="B9:B10"/>
    <mergeCell ref="C9:C10"/>
    <mergeCell ref="D9:D10"/>
    <mergeCell ref="E9:E10"/>
    <mergeCell ref="F9:F10"/>
    <mergeCell ref="A9:A10"/>
    <mergeCell ref="L9:M9"/>
    <mergeCell ref="A5:N5"/>
    <mergeCell ref="N9:N10"/>
    <mergeCell ref="K9:K10"/>
    <mergeCell ref="J9:J10"/>
    <mergeCell ref="I9:I10"/>
    <mergeCell ref="H9:H10"/>
    <mergeCell ref="G9:G10"/>
    <mergeCell ref="L347:M347"/>
    <mergeCell ref="A344:M344"/>
    <mergeCell ref="A345:M345"/>
    <mergeCell ref="A117:N117"/>
    <mergeCell ref="H119:H120"/>
    <mergeCell ref="I119:I120"/>
    <mergeCell ref="J119:J120"/>
    <mergeCell ref="K119:K120"/>
    <mergeCell ref="A230:A231"/>
    <mergeCell ref="B230:B231"/>
  </mergeCells>
  <printOptions horizontalCentered="1"/>
  <pageMargins left="0.1968503937007874" right="0.75" top="0.65" bottom="0.59" header="0" footer="0"/>
  <pageSetup horizontalDpi="600" verticalDpi="600" orientation="landscape" paperSize="9" scale="80" r:id="rId1"/>
  <rowBreaks count="2" manualBreakCount="2">
    <brk id="114" max="13" man="1"/>
    <brk id="22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14"/>
  <sheetViews>
    <sheetView tabSelected="1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10.8515625" style="0" customWidth="1"/>
    <col min="2" max="2" width="34.140625" style="0" customWidth="1"/>
    <col min="3" max="12" width="12.7109375" style="0" customWidth="1"/>
  </cols>
  <sheetData>
    <row r="1" spans="1:2" ht="15.75">
      <c r="A1" s="17"/>
      <c r="B1" s="17"/>
    </row>
    <row r="2" spans="1:12" ht="12.75">
      <c r="A2" s="31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3" t="s">
        <v>278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32" t="s">
        <v>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5" t="s">
        <v>73</v>
      </c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42" t="s">
        <v>74</v>
      </c>
    </row>
    <row r="10" spans="1:12" ht="12.75">
      <c r="A10" s="35" t="s">
        <v>75</v>
      </c>
      <c r="B10" s="35"/>
      <c r="C10" s="43">
        <v>2009</v>
      </c>
      <c r="D10" s="43">
        <v>2008</v>
      </c>
      <c r="E10" s="43">
        <v>2007</v>
      </c>
      <c r="F10" s="43">
        <v>2006</v>
      </c>
      <c r="G10" s="43">
        <v>2005</v>
      </c>
      <c r="H10" s="43">
        <v>2004</v>
      </c>
      <c r="I10" s="43">
        <v>2003</v>
      </c>
      <c r="J10" s="43">
        <v>2002</v>
      </c>
      <c r="K10" s="43">
        <v>2001</v>
      </c>
      <c r="L10" s="37" t="s">
        <v>76</v>
      </c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1" t="s">
        <v>77</v>
      </c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1" t="s">
        <v>78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1" t="s">
        <v>79</v>
      </c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" t="s">
        <v>80</v>
      </c>
      <c r="B17" s="1"/>
      <c r="C17" s="47">
        <v>13940</v>
      </c>
      <c r="D17" s="47">
        <v>12550</v>
      </c>
      <c r="E17" s="47">
        <v>11150</v>
      </c>
      <c r="F17" s="47">
        <v>9760</v>
      </c>
      <c r="G17" s="47">
        <v>8360</v>
      </c>
      <c r="H17" s="47">
        <v>6970</v>
      </c>
      <c r="I17" s="47">
        <v>5580</v>
      </c>
      <c r="J17" s="47">
        <v>4180</v>
      </c>
      <c r="K17" s="47">
        <v>2790</v>
      </c>
      <c r="L17" s="47">
        <v>1390</v>
      </c>
    </row>
    <row r="18" spans="1:12" ht="12.75">
      <c r="A18" s="1" t="s">
        <v>81</v>
      </c>
      <c r="B18" s="1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18" t="s">
        <v>82</v>
      </c>
      <c r="B19" s="18"/>
      <c r="C19" s="47">
        <v>19830</v>
      </c>
      <c r="D19" s="47">
        <v>17850</v>
      </c>
      <c r="E19" s="47">
        <v>15860</v>
      </c>
      <c r="F19" s="47">
        <v>13880</v>
      </c>
      <c r="G19" s="47">
        <v>11900</v>
      </c>
      <c r="H19" s="47">
        <v>9920</v>
      </c>
      <c r="I19" s="47">
        <v>7930</v>
      </c>
      <c r="J19" s="47">
        <v>5950</v>
      </c>
      <c r="K19" s="47">
        <v>3970</v>
      </c>
      <c r="L19" s="47">
        <v>1980</v>
      </c>
    </row>
    <row r="20" spans="1:12" ht="12.75">
      <c r="A20" s="18" t="s">
        <v>83</v>
      </c>
      <c r="B20" s="18"/>
      <c r="C20" s="47">
        <v>22160</v>
      </c>
      <c r="D20" s="47">
        <v>19940</v>
      </c>
      <c r="E20" s="47">
        <v>17730</v>
      </c>
      <c r="F20" s="47">
        <v>15510</v>
      </c>
      <c r="G20" s="47">
        <v>13300</v>
      </c>
      <c r="H20" s="47">
        <v>11080</v>
      </c>
      <c r="I20" s="47">
        <v>8860</v>
      </c>
      <c r="J20" s="47">
        <v>6650</v>
      </c>
      <c r="K20" s="47">
        <v>4430</v>
      </c>
      <c r="L20" s="47">
        <v>2220</v>
      </c>
    </row>
    <row r="21" spans="1:12" ht="12.75">
      <c r="A21" s="18" t="s">
        <v>84</v>
      </c>
      <c r="B21" s="18"/>
      <c r="C21" s="47">
        <v>30810</v>
      </c>
      <c r="D21" s="47">
        <v>27730</v>
      </c>
      <c r="E21" s="47">
        <v>24650</v>
      </c>
      <c r="F21" s="47">
        <v>21570</v>
      </c>
      <c r="G21" s="47">
        <v>18490</v>
      </c>
      <c r="H21" s="47">
        <v>15410</v>
      </c>
      <c r="I21" s="47">
        <v>12320</v>
      </c>
      <c r="J21" s="47">
        <v>9240</v>
      </c>
      <c r="K21" s="47">
        <v>6160</v>
      </c>
      <c r="L21" s="47">
        <v>3080</v>
      </c>
    </row>
    <row r="22" spans="1:12" ht="12.75">
      <c r="A22" s="9"/>
      <c r="B22" s="9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>
      <c r="A23" s="8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8" t="s">
        <v>85</v>
      </c>
      <c r="B24" s="18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" t="s">
        <v>86</v>
      </c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3"/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1" t="s">
        <v>79</v>
      </c>
      <c r="B27" s="1"/>
      <c r="C27" s="6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1" t="s">
        <v>80</v>
      </c>
      <c r="B28" s="1"/>
      <c r="C28" s="47">
        <v>18570</v>
      </c>
      <c r="D28" s="47">
        <v>16710</v>
      </c>
      <c r="E28" s="47">
        <v>14860</v>
      </c>
      <c r="F28" s="47">
        <v>13000</v>
      </c>
      <c r="G28" s="47">
        <v>11140</v>
      </c>
      <c r="H28" s="47">
        <v>9290</v>
      </c>
      <c r="I28" s="47">
        <v>7430</v>
      </c>
      <c r="J28" s="47">
        <v>5570</v>
      </c>
      <c r="K28" s="47">
        <v>3710</v>
      </c>
      <c r="L28" s="47">
        <v>1860</v>
      </c>
    </row>
    <row r="29" spans="1:12" ht="12.75">
      <c r="A29" s="1" t="s">
        <v>81</v>
      </c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2.75">
      <c r="A30" s="18" t="s">
        <v>82</v>
      </c>
      <c r="B30" s="18"/>
      <c r="C30" s="47">
        <v>24710</v>
      </c>
      <c r="D30" s="47">
        <v>22240</v>
      </c>
      <c r="E30" s="47">
        <v>19770</v>
      </c>
      <c r="F30" s="47">
        <v>17300</v>
      </c>
      <c r="G30" s="47">
        <v>14830</v>
      </c>
      <c r="H30" s="47">
        <v>12360</v>
      </c>
      <c r="I30" s="47">
        <v>9880</v>
      </c>
      <c r="J30" s="47">
        <v>7410</v>
      </c>
      <c r="K30" s="47">
        <v>4940</v>
      </c>
      <c r="L30" s="47">
        <v>2470</v>
      </c>
    </row>
    <row r="31" spans="1:12" ht="12.75">
      <c r="A31" s="18" t="s">
        <v>83</v>
      </c>
      <c r="B31" s="18"/>
      <c r="C31" s="47">
        <v>27000</v>
      </c>
      <c r="D31" s="47">
        <v>24300</v>
      </c>
      <c r="E31" s="47">
        <v>21600</v>
      </c>
      <c r="F31" s="47">
        <v>18900</v>
      </c>
      <c r="G31" s="47">
        <v>16200</v>
      </c>
      <c r="H31" s="47">
        <v>13500</v>
      </c>
      <c r="I31" s="47">
        <v>10800</v>
      </c>
      <c r="J31" s="47">
        <v>8100</v>
      </c>
      <c r="K31" s="47">
        <v>5400</v>
      </c>
      <c r="L31" s="47">
        <v>2700</v>
      </c>
    </row>
    <row r="32" spans="1:12" ht="12.75">
      <c r="A32" s="18" t="s">
        <v>84</v>
      </c>
      <c r="B32" s="18"/>
      <c r="C32" s="47">
        <v>35470</v>
      </c>
      <c r="D32" s="47">
        <v>31920</v>
      </c>
      <c r="E32" s="47">
        <v>28380</v>
      </c>
      <c r="F32" s="47">
        <v>24830</v>
      </c>
      <c r="G32" s="47">
        <v>21280</v>
      </c>
      <c r="H32" s="47">
        <v>17740</v>
      </c>
      <c r="I32" s="47">
        <v>14190</v>
      </c>
      <c r="J32" s="47">
        <v>10640</v>
      </c>
      <c r="K32" s="47">
        <v>7090</v>
      </c>
      <c r="L32" s="47">
        <v>3550</v>
      </c>
    </row>
    <row r="33" spans="1:12" ht="12.75">
      <c r="A33" s="9"/>
      <c r="B33" s="14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8"/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" t="s">
        <v>87</v>
      </c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1" t="s">
        <v>88</v>
      </c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1" t="s">
        <v>79</v>
      </c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1" t="s">
        <v>80</v>
      </c>
      <c r="B39" s="1"/>
      <c r="C39" s="47">
        <v>24290</v>
      </c>
      <c r="D39" s="47">
        <v>21860</v>
      </c>
      <c r="E39" s="47">
        <v>19430</v>
      </c>
      <c r="F39" s="47">
        <v>17000</v>
      </c>
      <c r="G39" s="47">
        <v>14570</v>
      </c>
      <c r="H39" s="47">
        <v>12150</v>
      </c>
      <c r="I39" s="47">
        <v>9720</v>
      </c>
      <c r="J39" s="47">
        <v>7290</v>
      </c>
      <c r="K39" s="47">
        <v>4860</v>
      </c>
      <c r="L39" s="47">
        <v>2430</v>
      </c>
    </row>
    <row r="40" spans="1:12" ht="12.75">
      <c r="A40" s="1" t="s">
        <v>81</v>
      </c>
      <c r="B40" s="1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18" t="s">
        <v>89</v>
      </c>
      <c r="B41" s="18"/>
      <c r="C41" s="47">
        <v>32520</v>
      </c>
      <c r="D41" s="47">
        <v>29270</v>
      </c>
      <c r="E41" s="47">
        <v>26020</v>
      </c>
      <c r="F41" s="47">
        <v>22760</v>
      </c>
      <c r="G41" s="47">
        <v>19510</v>
      </c>
      <c r="H41" s="47">
        <v>16260</v>
      </c>
      <c r="I41" s="47">
        <v>13010</v>
      </c>
      <c r="J41" s="47">
        <v>9760</v>
      </c>
      <c r="K41" s="47">
        <v>6500</v>
      </c>
      <c r="L41" s="47">
        <v>3250</v>
      </c>
    </row>
    <row r="42" spans="1:12" ht="12.75">
      <c r="A42" s="18" t="s">
        <v>90</v>
      </c>
      <c r="B42" s="18"/>
      <c r="C42" s="47">
        <v>41140</v>
      </c>
      <c r="D42" s="47">
        <v>37030</v>
      </c>
      <c r="E42" s="47">
        <v>32910</v>
      </c>
      <c r="F42" s="47">
        <v>28800</v>
      </c>
      <c r="G42" s="47">
        <v>24680</v>
      </c>
      <c r="H42" s="47">
        <v>20570</v>
      </c>
      <c r="I42" s="47">
        <v>16460</v>
      </c>
      <c r="J42" s="47">
        <v>12340</v>
      </c>
      <c r="K42" s="47">
        <v>8230</v>
      </c>
      <c r="L42" s="47">
        <v>4110</v>
      </c>
    </row>
    <row r="43" spans="1:12" ht="12.75">
      <c r="A43" s="18" t="s">
        <v>91</v>
      </c>
      <c r="B43" s="18"/>
      <c r="C43" s="47">
        <v>51910</v>
      </c>
      <c r="D43" s="47">
        <v>46720</v>
      </c>
      <c r="E43" s="47">
        <v>41530</v>
      </c>
      <c r="F43" s="47">
        <v>36340</v>
      </c>
      <c r="G43" s="47">
        <v>31150</v>
      </c>
      <c r="H43" s="47">
        <v>25960</v>
      </c>
      <c r="I43" s="47">
        <v>20760</v>
      </c>
      <c r="J43" s="47">
        <v>15570</v>
      </c>
      <c r="K43" s="47">
        <v>10380</v>
      </c>
      <c r="L43" s="47">
        <v>5190</v>
      </c>
    </row>
    <row r="44" spans="1:12" ht="12.75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"/>
      <c r="B45" s="8"/>
      <c r="C45" s="11"/>
      <c r="D45" s="11"/>
      <c r="E45" s="11"/>
      <c r="F45" s="6"/>
      <c r="G45" s="11"/>
      <c r="H45" s="11"/>
      <c r="I45" s="5"/>
      <c r="J45" s="11"/>
      <c r="K45" s="11"/>
      <c r="L45" s="11"/>
    </row>
    <row r="46" spans="1:12" ht="12.75">
      <c r="A46" s="14"/>
      <c r="B46" s="14"/>
      <c r="C46" s="25"/>
      <c r="D46" s="25"/>
      <c r="E46" s="25"/>
      <c r="F46" s="6"/>
      <c r="G46" s="25"/>
      <c r="H46" s="25"/>
      <c r="I46" s="5"/>
      <c r="J46" s="25"/>
      <c r="K46" s="25"/>
      <c r="L46" s="25"/>
    </row>
    <row r="47" spans="1:1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2" t="s">
        <v>74</v>
      </c>
    </row>
    <row r="48" spans="1:12" ht="12.75">
      <c r="A48" s="35" t="s">
        <v>75</v>
      </c>
      <c r="B48" s="35"/>
      <c r="C48" s="43">
        <v>2009</v>
      </c>
      <c r="D48" s="43">
        <v>2008</v>
      </c>
      <c r="E48" s="43">
        <v>2007</v>
      </c>
      <c r="F48" s="43">
        <v>2006</v>
      </c>
      <c r="G48" s="43">
        <v>2005</v>
      </c>
      <c r="H48" s="43">
        <v>2004</v>
      </c>
      <c r="I48" s="43">
        <v>2003</v>
      </c>
      <c r="J48" s="43">
        <v>2002</v>
      </c>
      <c r="K48" s="43">
        <v>2001</v>
      </c>
      <c r="L48" s="37" t="s">
        <v>76</v>
      </c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18" t="s">
        <v>92</v>
      </c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1" t="s">
        <v>93</v>
      </c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1" t="s">
        <v>79</v>
      </c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46" t="s">
        <v>80</v>
      </c>
      <c r="B55" s="46"/>
      <c r="C55" s="47">
        <v>30810</v>
      </c>
      <c r="D55" s="47">
        <v>27730</v>
      </c>
      <c r="E55" s="47">
        <v>24650</v>
      </c>
      <c r="F55" s="47">
        <v>21570</v>
      </c>
      <c r="G55" s="47">
        <v>18490</v>
      </c>
      <c r="H55" s="47">
        <v>15410</v>
      </c>
      <c r="I55" s="47">
        <v>12320</v>
      </c>
      <c r="J55" s="47">
        <v>9240</v>
      </c>
      <c r="K55" s="47">
        <v>6160</v>
      </c>
      <c r="L55" s="47">
        <v>3080</v>
      </c>
    </row>
    <row r="56" spans="1:12" ht="12.75">
      <c r="A56" s="46" t="s">
        <v>81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6" t="s">
        <v>89</v>
      </c>
      <c r="B57" s="46"/>
      <c r="C57" s="47">
        <v>39040</v>
      </c>
      <c r="D57" s="47">
        <v>35140</v>
      </c>
      <c r="E57" s="47">
        <v>31230</v>
      </c>
      <c r="F57" s="47">
        <v>27330</v>
      </c>
      <c r="G57" s="47">
        <v>23420</v>
      </c>
      <c r="H57" s="47">
        <v>19520</v>
      </c>
      <c r="I57" s="47">
        <v>15620</v>
      </c>
      <c r="J57" s="47">
        <v>11710</v>
      </c>
      <c r="K57" s="47">
        <v>7810</v>
      </c>
      <c r="L57" s="47">
        <v>3900</v>
      </c>
    </row>
    <row r="58" spans="1:12" ht="12.75">
      <c r="A58" s="46" t="s">
        <v>94</v>
      </c>
      <c r="B58" s="46"/>
      <c r="C58" s="47">
        <v>47690</v>
      </c>
      <c r="D58" s="47">
        <v>42920</v>
      </c>
      <c r="E58" s="47">
        <v>38150</v>
      </c>
      <c r="F58" s="47">
        <v>33380</v>
      </c>
      <c r="G58" s="47">
        <v>28610</v>
      </c>
      <c r="H58" s="47">
        <v>23850</v>
      </c>
      <c r="I58" s="47">
        <v>19080</v>
      </c>
      <c r="J58" s="47">
        <v>14310</v>
      </c>
      <c r="K58" s="47">
        <v>9540</v>
      </c>
      <c r="L58" s="47">
        <v>4770</v>
      </c>
    </row>
    <row r="59" spans="1:12" ht="12.75">
      <c r="A59" s="46" t="s">
        <v>91</v>
      </c>
      <c r="B59" s="46"/>
      <c r="C59" s="47">
        <v>58450</v>
      </c>
      <c r="D59" s="47">
        <v>52610</v>
      </c>
      <c r="E59" s="47">
        <v>46760</v>
      </c>
      <c r="F59" s="47">
        <v>40920</v>
      </c>
      <c r="G59" s="47">
        <v>35070</v>
      </c>
      <c r="H59" s="47">
        <v>29230</v>
      </c>
      <c r="I59" s="47">
        <v>23380</v>
      </c>
      <c r="J59" s="47">
        <v>17540</v>
      </c>
      <c r="K59" s="47">
        <v>11690</v>
      </c>
      <c r="L59" s="47">
        <v>5850</v>
      </c>
    </row>
    <row r="60" spans="1:12" ht="12.75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"/>
      <c r="B61" s="8"/>
      <c r="C61" s="11"/>
      <c r="D61" s="11"/>
      <c r="E61" s="11"/>
      <c r="G61" s="11"/>
      <c r="H61" s="11"/>
      <c r="I61" s="11"/>
      <c r="J61" s="11"/>
      <c r="K61" s="11"/>
      <c r="L61" s="11"/>
    </row>
    <row r="62" spans="1:12" ht="12.75">
      <c r="A62" s="18" t="s">
        <v>95</v>
      </c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1" t="s">
        <v>96</v>
      </c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1" t="s">
        <v>97</v>
      </c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1" t="s">
        <v>80</v>
      </c>
      <c r="B66" s="1"/>
      <c r="C66" s="47">
        <v>42430</v>
      </c>
      <c r="D66" s="47">
        <v>38190</v>
      </c>
      <c r="E66" s="47">
        <v>33940</v>
      </c>
      <c r="F66" s="47">
        <v>29700</v>
      </c>
      <c r="G66" s="47">
        <v>25460</v>
      </c>
      <c r="H66" s="47">
        <v>21220</v>
      </c>
      <c r="I66" s="47">
        <v>16970</v>
      </c>
      <c r="J66" s="47">
        <v>12730</v>
      </c>
      <c r="K66" s="47">
        <v>8490</v>
      </c>
      <c r="L66" s="47">
        <v>4240</v>
      </c>
    </row>
    <row r="67" spans="1:12" ht="12.75">
      <c r="A67" s="1" t="s">
        <v>81</v>
      </c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ht="12.75">
      <c r="A68" s="18" t="s">
        <v>98</v>
      </c>
      <c r="B68" s="18"/>
      <c r="C68" s="47">
        <v>59300</v>
      </c>
      <c r="D68" s="47">
        <v>53370</v>
      </c>
      <c r="E68" s="47">
        <v>47440</v>
      </c>
      <c r="F68" s="47">
        <v>41510</v>
      </c>
      <c r="G68" s="47">
        <v>35580</v>
      </c>
      <c r="H68" s="47">
        <v>29650</v>
      </c>
      <c r="I68" s="47">
        <v>23720</v>
      </c>
      <c r="J68" s="47">
        <v>17790</v>
      </c>
      <c r="K68" s="47">
        <v>11860</v>
      </c>
      <c r="L68" s="47">
        <v>5930</v>
      </c>
    </row>
    <row r="69" spans="1:12" ht="12.75">
      <c r="A69" s="18" t="s">
        <v>99</v>
      </c>
      <c r="B69" s="18"/>
      <c r="C69" s="47">
        <v>70300</v>
      </c>
      <c r="D69" s="47">
        <v>63270</v>
      </c>
      <c r="E69" s="47">
        <v>56240</v>
      </c>
      <c r="F69" s="47">
        <v>49210</v>
      </c>
      <c r="G69" s="47">
        <v>42180</v>
      </c>
      <c r="H69" s="47">
        <v>35150</v>
      </c>
      <c r="I69" s="47">
        <v>28120</v>
      </c>
      <c r="J69" s="47">
        <v>21090</v>
      </c>
      <c r="K69" s="47">
        <v>14060</v>
      </c>
      <c r="L69" s="47">
        <v>7030</v>
      </c>
    </row>
    <row r="70" spans="1:12" ht="12.75">
      <c r="A70" s="1" t="s">
        <v>100</v>
      </c>
      <c r="B70" s="1"/>
      <c r="C70" s="47">
        <v>79360</v>
      </c>
      <c r="D70" s="47">
        <v>71420</v>
      </c>
      <c r="E70" s="47">
        <v>63490</v>
      </c>
      <c r="F70" s="47">
        <v>55550</v>
      </c>
      <c r="G70" s="47">
        <v>47620</v>
      </c>
      <c r="H70" s="47">
        <v>39680</v>
      </c>
      <c r="I70" s="47">
        <v>31740</v>
      </c>
      <c r="J70" s="47">
        <v>23810</v>
      </c>
      <c r="K70" s="47">
        <v>15870</v>
      </c>
      <c r="L70" s="47">
        <v>7940</v>
      </c>
    </row>
    <row r="71" spans="1:12" ht="12.75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"/>
      <c r="B72" s="8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8" t="s">
        <v>101</v>
      </c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1" t="s">
        <v>102</v>
      </c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1" t="s">
        <v>97</v>
      </c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1" t="s">
        <v>80</v>
      </c>
      <c r="B77" s="1"/>
      <c r="C77" s="47">
        <v>56980</v>
      </c>
      <c r="D77" s="47">
        <v>51280</v>
      </c>
      <c r="E77" s="47">
        <v>45580</v>
      </c>
      <c r="F77" s="47">
        <v>39890</v>
      </c>
      <c r="G77" s="47">
        <v>34190</v>
      </c>
      <c r="H77" s="47">
        <v>28490</v>
      </c>
      <c r="I77" s="47">
        <v>22790</v>
      </c>
      <c r="J77" s="47">
        <v>17090</v>
      </c>
      <c r="K77" s="47">
        <v>11400</v>
      </c>
      <c r="L77" s="47">
        <v>5700</v>
      </c>
    </row>
    <row r="78" spans="1:12" ht="12.75">
      <c r="A78" s="1" t="s">
        <v>81</v>
      </c>
      <c r="B78" s="1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2.75">
      <c r="A79" s="18" t="s">
        <v>98</v>
      </c>
      <c r="B79" s="18"/>
      <c r="C79" s="47">
        <v>73880</v>
      </c>
      <c r="D79" s="47">
        <v>66490</v>
      </c>
      <c r="E79" s="47">
        <v>59100</v>
      </c>
      <c r="F79" s="47">
        <v>51720</v>
      </c>
      <c r="G79" s="47">
        <v>44330</v>
      </c>
      <c r="H79" s="47">
        <v>36940</v>
      </c>
      <c r="I79" s="47">
        <v>29550</v>
      </c>
      <c r="J79" s="47">
        <v>22160</v>
      </c>
      <c r="K79" s="47">
        <v>14780</v>
      </c>
      <c r="L79" s="47">
        <v>7390</v>
      </c>
    </row>
    <row r="80" spans="1:12" ht="12.75">
      <c r="A80" s="18" t="s">
        <v>103</v>
      </c>
      <c r="B80" s="18"/>
      <c r="C80" s="47">
        <v>84630</v>
      </c>
      <c r="D80" s="47">
        <v>76170</v>
      </c>
      <c r="E80" s="47">
        <v>67700</v>
      </c>
      <c r="F80" s="47">
        <v>59240</v>
      </c>
      <c r="G80" s="47">
        <v>50780</v>
      </c>
      <c r="H80" s="47">
        <v>42320</v>
      </c>
      <c r="I80" s="47">
        <v>33850</v>
      </c>
      <c r="J80" s="47">
        <v>25390</v>
      </c>
      <c r="K80" s="47">
        <v>16930</v>
      </c>
      <c r="L80" s="47">
        <v>8460</v>
      </c>
    </row>
    <row r="81" spans="1:12" ht="12.75">
      <c r="A81" s="18" t="s">
        <v>104</v>
      </c>
      <c r="B81" s="18"/>
      <c r="C81" s="47">
        <v>93890</v>
      </c>
      <c r="D81" s="47">
        <v>84500</v>
      </c>
      <c r="E81" s="47">
        <v>75110</v>
      </c>
      <c r="F81" s="47">
        <v>65720</v>
      </c>
      <c r="G81" s="47">
        <v>56330</v>
      </c>
      <c r="H81" s="47">
        <v>46950</v>
      </c>
      <c r="I81" s="47">
        <v>37560</v>
      </c>
      <c r="J81" s="47">
        <v>28170</v>
      </c>
      <c r="K81" s="47">
        <v>18780</v>
      </c>
      <c r="L81" s="47">
        <v>9390</v>
      </c>
    </row>
    <row r="82" spans="1:12" ht="12.75">
      <c r="A82" s="18" t="s">
        <v>105</v>
      </c>
      <c r="B82" s="18"/>
      <c r="C82" s="47">
        <v>105570</v>
      </c>
      <c r="D82" s="47">
        <v>95010</v>
      </c>
      <c r="E82" s="47">
        <v>84460</v>
      </c>
      <c r="F82" s="47">
        <v>73900</v>
      </c>
      <c r="G82" s="47">
        <v>63340</v>
      </c>
      <c r="H82" s="47">
        <v>52790</v>
      </c>
      <c r="I82" s="47">
        <v>42230</v>
      </c>
      <c r="J82" s="47">
        <v>31670</v>
      </c>
      <c r="K82" s="47">
        <v>21110</v>
      </c>
      <c r="L82" s="47">
        <v>10560</v>
      </c>
    </row>
    <row r="83" spans="1:12" ht="12.75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"/>
      <c r="B84" s="8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8" t="s">
        <v>106</v>
      </c>
      <c r="B85" s="18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1" t="s">
        <v>107</v>
      </c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1" t="s">
        <v>97</v>
      </c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1" t="s">
        <v>80</v>
      </c>
      <c r="B89" s="1"/>
      <c r="C89" s="47">
        <v>74910</v>
      </c>
      <c r="D89" s="47">
        <v>67420</v>
      </c>
      <c r="E89" s="47">
        <v>59930</v>
      </c>
      <c r="F89" s="47">
        <v>52440</v>
      </c>
      <c r="G89" s="47">
        <v>44950</v>
      </c>
      <c r="H89" s="47">
        <v>37460</v>
      </c>
      <c r="I89" s="47">
        <v>29960</v>
      </c>
      <c r="J89" s="47">
        <v>22470</v>
      </c>
      <c r="K89" s="47">
        <v>14980</v>
      </c>
      <c r="L89" s="47">
        <v>7490</v>
      </c>
    </row>
    <row r="90" spans="1:12" ht="12.75">
      <c r="A90" s="1" t="s">
        <v>81</v>
      </c>
      <c r="B90" s="1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 ht="12.75">
      <c r="A91" s="18" t="s">
        <v>108</v>
      </c>
      <c r="B91" s="18"/>
      <c r="C91" s="47">
        <v>102590</v>
      </c>
      <c r="D91" s="47">
        <v>92330</v>
      </c>
      <c r="E91" s="47">
        <v>82070</v>
      </c>
      <c r="F91" s="47">
        <v>71810</v>
      </c>
      <c r="G91" s="47">
        <v>61550</v>
      </c>
      <c r="H91" s="47">
        <v>51300</v>
      </c>
      <c r="I91" s="47">
        <v>41040</v>
      </c>
      <c r="J91" s="47">
        <v>30780</v>
      </c>
      <c r="K91" s="47">
        <v>20520</v>
      </c>
      <c r="L91" s="47">
        <v>10260</v>
      </c>
    </row>
    <row r="92" spans="1:12" ht="12.75">
      <c r="A92" s="18" t="s">
        <v>104</v>
      </c>
      <c r="B92" s="18"/>
      <c r="C92" s="47">
        <v>111850</v>
      </c>
      <c r="D92" s="47">
        <v>100670</v>
      </c>
      <c r="E92" s="47">
        <v>89480</v>
      </c>
      <c r="F92" s="47">
        <v>78300</v>
      </c>
      <c r="G92" s="47">
        <v>67110</v>
      </c>
      <c r="H92" s="47">
        <v>55930</v>
      </c>
      <c r="I92" s="47">
        <v>44740</v>
      </c>
      <c r="J92" s="47">
        <v>33560</v>
      </c>
      <c r="K92" s="47">
        <v>22370</v>
      </c>
      <c r="L92" s="47">
        <v>11190</v>
      </c>
    </row>
    <row r="93" spans="1:12" ht="12.75">
      <c r="A93" s="18" t="s">
        <v>105</v>
      </c>
      <c r="B93" s="18"/>
      <c r="C93" s="47">
        <v>123450</v>
      </c>
      <c r="D93" s="47">
        <v>111110</v>
      </c>
      <c r="E93" s="47">
        <v>98760</v>
      </c>
      <c r="F93" s="47">
        <v>86420</v>
      </c>
      <c r="G93" s="47">
        <v>74070</v>
      </c>
      <c r="H93" s="47">
        <v>61730</v>
      </c>
      <c r="I93" s="47">
        <v>49380</v>
      </c>
      <c r="J93" s="47">
        <v>37040</v>
      </c>
      <c r="K93" s="47">
        <v>24690</v>
      </c>
      <c r="L93" s="47">
        <v>12350</v>
      </c>
    </row>
    <row r="94" spans="1:12" ht="12.75">
      <c r="A94" s="9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"/>
      <c r="B95" s="8"/>
      <c r="C95" s="11"/>
      <c r="D95" s="11"/>
      <c r="E95" s="11"/>
      <c r="F95" s="12"/>
      <c r="G95" s="11"/>
      <c r="H95" s="11"/>
      <c r="I95" s="11"/>
      <c r="J95" s="11"/>
      <c r="K95" s="11"/>
      <c r="L95" s="11"/>
    </row>
    <row r="96" spans="1:12" ht="12.75">
      <c r="A96" s="1"/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42" t="s">
        <v>74</v>
      </c>
    </row>
    <row r="98" spans="1:12" ht="12.75">
      <c r="A98" s="35" t="s">
        <v>75</v>
      </c>
      <c r="B98" s="35"/>
      <c r="C98" s="43">
        <v>2009</v>
      </c>
      <c r="D98" s="43">
        <v>2008</v>
      </c>
      <c r="E98" s="43">
        <v>2007</v>
      </c>
      <c r="F98" s="43">
        <v>2006</v>
      </c>
      <c r="G98" s="43">
        <v>2005</v>
      </c>
      <c r="H98" s="43">
        <v>2004</v>
      </c>
      <c r="I98" s="43">
        <v>2003</v>
      </c>
      <c r="J98" s="43">
        <v>2002</v>
      </c>
      <c r="K98" s="43">
        <v>2001</v>
      </c>
      <c r="L98" s="37" t="s">
        <v>76</v>
      </c>
    </row>
    <row r="99" spans="1:1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2.75">
      <c r="A100" s="1"/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1" t="s">
        <v>110</v>
      </c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1" t="s">
        <v>111</v>
      </c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1" t="s">
        <v>97</v>
      </c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1" t="s">
        <v>80</v>
      </c>
      <c r="B105" s="1"/>
      <c r="C105" s="47">
        <v>100690</v>
      </c>
      <c r="D105" s="47">
        <v>90620</v>
      </c>
      <c r="E105" s="47">
        <v>80550</v>
      </c>
      <c r="F105" s="47">
        <v>70480</v>
      </c>
      <c r="G105" s="47">
        <v>60410</v>
      </c>
      <c r="H105" s="47">
        <v>50350</v>
      </c>
      <c r="I105" s="47">
        <v>40280</v>
      </c>
      <c r="J105" s="47">
        <v>30210</v>
      </c>
      <c r="K105" s="47">
        <v>20140</v>
      </c>
      <c r="L105" s="47">
        <v>10070</v>
      </c>
    </row>
    <row r="106" spans="1:12" ht="12.75">
      <c r="A106" s="1" t="s">
        <v>81</v>
      </c>
      <c r="B106" s="1"/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2" ht="12.75">
      <c r="A107" s="1" t="s">
        <v>109</v>
      </c>
      <c r="B107" s="1"/>
      <c r="C107" s="47">
        <v>128540</v>
      </c>
      <c r="D107" s="47">
        <v>115690</v>
      </c>
      <c r="E107" s="47">
        <v>102830</v>
      </c>
      <c r="F107" s="47">
        <v>89980</v>
      </c>
      <c r="G107" s="47">
        <v>77120</v>
      </c>
      <c r="H107" s="47">
        <v>64270</v>
      </c>
      <c r="I107" s="47">
        <v>51420</v>
      </c>
      <c r="J107" s="47">
        <v>38560</v>
      </c>
      <c r="K107" s="47">
        <v>25710</v>
      </c>
      <c r="L107" s="47">
        <v>12850</v>
      </c>
    </row>
    <row r="108" spans="1:12" ht="12.75">
      <c r="A108" s="18" t="s">
        <v>104</v>
      </c>
      <c r="B108" s="18"/>
      <c r="C108" s="47">
        <v>137800</v>
      </c>
      <c r="D108" s="47">
        <v>124020</v>
      </c>
      <c r="E108" s="47">
        <v>110240</v>
      </c>
      <c r="F108" s="47">
        <v>96460</v>
      </c>
      <c r="G108" s="47">
        <v>82680</v>
      </c>
      <c r="H108" s="47">
        <v>68900</v>
      </c>
      <c r="I108" s="47">
        <v>55120</v>
      </c>
      <c r="J108" s="47">
        <v>41340</v>
      </c>
      <c r="K108" s="47">
        <v>27560</v>
      </c>
      <c r="L108" s="47">
        <v>13780</v>
      </c>
    </row>
    <row r="109" spans="1:12" ht="12.75">
      <c r="A109" s="18" t="s">
        <v>112</v>
      </c>
      <c r="B109" s="18"/>
      <c r="C109" s="47">
        <v>149210</v>
      </c>
      <c r="D109" s="47">
        <v>134290</v>
      </c>
      <c r="E109" s="47">
        <v>119370</v>
      </c>
      <c r="F109" s="47">
        <v>104450</v>
      </c>
      <c r="G109" s="47">
        <v>89530</v>
      </c>
      <c r="H109" s="47">
        <v>74610</v>
      </c>
      <c r="I109" s="47">
        <v>59680</v>
      </c>
      <c r="J109" s="47">
        <v>44760</v>
      </c>
      <c r="K109" s="47">
        <v>29840</v>
      </c>
      <c r="L109" s="47">
        <v>14920</v>
      </c>
    </row>
    <row r="110" spans="1:12" ht="12.75">
      <c r="A110" s="1" t="s">
        <v>113</v>
      </c>
      <c r="B110" s="1"/>
      <c r="C110" s="47">
        <v>163140</v>
      </c>
      <c r="D110" s="47">
        <v>146830</v>
      </c>
      <c r="E110" s="47">
        <v>130510</v>
      </c>
      <c r="F110" s="47">
        <v>114200</v>
      </c>
      <c r="G110" s="47">
        <v>97880</v>
      </c>
      <c r="H110" s="47">
        <v>81570</v>
      </c>
      <c r="I110" s="47">
        <v>65260</v>
      </c>
      <c r="J110" s="47">
        <v>48940</v>
      </c>
      <c r="K110" s="47">
        <v>32630</v>
      </c>
      <c r="L110" s="47">
        <v>16310</v>
      </c>
    </row>
    <row r="111" spans="1:12" ht="12.75">
      <c r="A111" s="9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3"/>
      <c r="B112" s="3"/>
      <c r="C112" s="5"/>
      <c r="D112" s="5"/>
      <c r="E112" s="5"/>
      <c r="G112" s="5"/>
      <c r="H112" s="5"/>
      <c r="I112" s="5"/>
      <c r="J112" s="5"/>
      <c r="K112" s="5"/>
      <c r="L112" s="5"/>
    </row>
    <row r="113" spans="1:12" ht="12.75">
      <c r="A113" s="1" t="s">
        <v>114</v>
      </c>
      <c r="B113" s="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1" t="s">
        <v>115</v>
      </c>
      <c r="B114" s="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1" t="s">
        <v>97</v>
      </c>
      <c r="B116" s="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1" t="s">
        <v>80</v>
      </c>
      <c r="B117" s="1"/>
      <c r="C117" s="47">
        <v>123680</v>
      </c>
      <c r="D117" s="47">
        <v>111310</v>
      </c>
      <c r="E117" s="47">
        <v>98940</v>
      </c>
      <c r="F117" s="47">
        <v>86580</v>
      </c>
      <c r="G117" s="47">
        <v>74210</v>
      </c>
      <c r="H117" s="47">
        <v>61840</v>
      </c>
      <c r="I117" s="47">
        <v>49470</v>
      </c>
      <c r="J117" s="47">
        <v>37100</v>
      </c>
      <c r="K117" s="47">
        <v>24740</v>
      </c>
      <c r="L117" s="47">
        <v>12370</v>
      </c>
    </row>
    <row r="118" spans="1:12" ht="12.75">
      <c r="A118" s="1" t="s">
        <v>81</v>
      </c>
      <c r="B118" s="1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2" ht="12.75">
      <c r="A119" s="1" t="s">
        <v>109</v>
      </c>
      <c r="B119" s="1"/>
      <c r="C119" s="47">
        <v>151310</v>
      </c>
      <c r="D119" s="47">
        <v>136180</v>
      </c>
      <c r="E119" s="47">
        <v>121050</v>
      </c>
      <c r="F119" s="47">
        <v>105920</v>
      </c>
      <c r="G119" s="47">
        <v>90790</v>
      </c>
      <c r="H119" s="47">
        <v>75660</v>
      </c>
      <c r="I119" s="47">
        <v>60520</v>
      </c>
      <c r="J119" s="47">
        <v>45390</v>
      </c>
      <c r="K119" s="47">
        <v>30260</v>
      </c>
      <c r="L119" s="47">
        <v>15130</v>
      </c>
    </row>
    <row r="120" spans="1:12" ht="12.75">
      <c r="A120" s="18" t="s">
        <v>104</v>
      </c>
      <c r="B120" s="18"/>
      <c r="C120" s="47">
        <v>160630</v>
      </c>
      <c r="D120" s="47">
        <v>144570</v>
      </c>
      <c r="E120" s="47">
        <v>128500</v>
      </c>
      <c r="F120" s="47">
        <v>112440</v>
      </c>
      <c r="G120" s="47">
        <v>96380</v>
      </c>
      <c r="H120" s="47">
        <v>80320</v>
      </c>
      <c r="I120" s="47">
        <v>64250</v>
      </c>
      <c r="J120" s="47">
        <v>48190</v>
      </c>
      <c r="K120" s="47">
        <v>32130</v>
      </c>
      <c r="L120" s="47">
        <v>16060</v>
      </c>
    </row>
    <row r="121" spans="1:12" ht="12.75">
      <c r="A121" s="18" t="s">
        <v>112</v>
      </c>
      <c r="B121" s="18"/>
      <c r="C121" s="47">
        <v>172240</v>
      </c>
      <c r="D121" s="47">
        <v>155020</v>
      </c>
      <c r="E121" s="47">
        <v>137790</v>
      </c>
      <c r="F121" s="47">
        <v>120570</v>
      </c>
      <c r="G121" s="47">
        <v>103340</v>
      </c>
      <c r="H121" s="47">
        <v>86120</v>
      </c>
      <c r="I121" s="47">
        <v>68900</v>
      </c>
      <c r="J121" s="47">
        <v>51670</v>
      </c>
      <c r="K121" s="47">
        <v>34450</v>
      </c>
      <c r="L121" s="47">
        <v>17220</v>
      </c>
    </row>
    <row r="122" spans="1:12" ht="12.75">
      <c r="A122" s="1" t="s">
        <v>113</v>
      </c>
      <c r="B122" s="1"/>
      <c r="C122" s="47">
        <v>186130</v>
      </c>
      <c r="D122" s="47">
        <v>167520</v>
      </c>
      <c r="E122" s="47">
        <v>148900</v>
      </c>
      <c r="F122" s="47">
        <v>130290</v>
      </c>
      <c r="G122" s="47">
        <v>111680</v>
      </c>
      <c r="H122" s="47">
        <v>93070</v>
      </c>
      <c r="I122" s="47">
        <v>74450</v>
      </c>
      <c r="J122" s="47">
        <v>55840</v>
      </c>
      <c r="K122" s="47">
        <v>37230</v>
      </c>
      <c r="L122" s="47">
        <v>18610</v>
      </c>
    </row>
    <row r="123" spans="1:12" ht="12.75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8"/>
      <c r="B124" s="8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35" t="s">
        <v>116</v>
      </c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ht="12.75">
      <c r="A126" s="35"/>
      <c r="B126" s="35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ht="12.75">
      <c r="B127" s="35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ht="12.75">
      <c r="A128" s="35" t="s">
        <v>177</v>
      </c>
      <c r="B128" s="35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ht="12.75">
      <c r="A129" s="35"/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42" t="s">
        <v>74</v>
      </c>
    </row>
    <row r="131" spans="1:12" ht="12.75">
      <c r="A131" s="35" t="s">
        <v>75</v>
      </c>
      <c r="B131" s="35"/>
      <c r="C131" s="43">
        <v>2009</v>
      </c>
      <c r="D131" s="43">
        <v>2008</v>
      </c>
      <c r="E131" s="43">
        <v>2007</v>
      </c>
      <c r="F131" s="43">
        <v>2006</v>
      </c>
      <c r="G131" s="43">
        <v>2005</v>
      </c>
      <c r="H131" s="43">
        <v>2004</v>
      </c>
      <c r="I131" s="43">
        <v>2003</v>
      </c>
      <c r="J131" s="43">
        <v>2002</v>
      </c>
      <c r="K131" s="43">
        <v>2001</v>
      </c>
      <c r="L131" s="37" t="s">
        <v>76</v>
      </c>
    </row>
    <row r="132" spans="1:1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ht="12.75">
      <c r="A134" s="44" t="s">
        <v>236</v>
      </c>
      <c r="B134" s="44"/>
      <c r="C134" s="58">
        <v>17280</v>
      </c>
      <c r="D134" s="47">
        <v>15550</v>
      </c>
      <c r="E134" s="47">
        <v>13820</v>
      </c>
      <c r="F134" s="47">
        <v>12100</v>
      </c>
      <c r="G134" s="47">
        <v>10370</v>
      </c>
      <c r="H134" s="47">
        <v>8640</v>
      </c>
      <c r="I134" s="47">
        <v>6910</v>
      </c>
      <c r="J134" s="47">
        <v>5180</v>
      </c>
      <c r="K134" s="47">
        <v>3460</v>
      </c>
      <c r="L134" s="47">
        <v>1730</v>
      </c>
    </row>
    <row r="135" spans="1:12" ht="12.75">
      <c r="A135" s="55"/>
      <c r="B135" s="55"/>
      <c r="C135" s="56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2.75">
      <c r="A136" s="8"/>
      <c r="B136" s="8"/>
      <c r="C136" s="11"/>
      <c r="D136" s="11"/>
      <c r="E136" s="11"/>
      <c r="F136" s="45"/>
      <c r="G136" s="11"/>
      <c r="H136" s="11"/>
      <c r="I136" s="11"/>
      <c r="J136" s="11"/>
      <c r="K136" s="11"/>
      <c r="L136" s="11"/>
    </row>
    <row r="137" spans="1:12" ht="12.75">
      <c r="A137" s="168"/>
      <c r="B137" s="168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1:12" ht="12.75">
      <c r="A138" s="35" t="s">
        <v>176</v>
      </c>
      <c r="B138" s="35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ht="12.75">
      <c r="A139" s="34"/>
      <c r="B139" s="34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42" t="s">
        <v>74</v>
      </c>
    </row>
    <row r="141" spans="1:12" ht="12.75">
      <c r="A141" s="35" t="s">
        <v>75</v>
      </c>
      <c r="B141" s="35"/>
      <c r="C141" s="43">
        <v>2009</v>
      </c>
      <c r="D141" s="43">
        <v>2008</v>
      </c>
      <c r="E141" s="43">
        <v>2007</v>
      </c>
      <c r="F141" s="43">
        <v>2006</v>
      </c>
      <c r="G141" s="43">
        <v>2005</v>
      </c>
      <c r="H141" s="43">
        <v>2004</v>
      </c>
      <c r="I141" s="43">
        <v>2003</v>
      </c>
      <c r="J141" s="43">
        <v>2002</v>
      </c>
      <c r="K141" s="43">
        <v>2001</v>
      </c>
      <c r="L141" s="37" t="s">
        <v>76</v>
      </c>
    </row>
    <row r="142" spans="1:12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2.75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1" t="s">
        <v>117</v>
      </c>
      <c r="B144" s="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1" t="s">
        <v>118</v>
      </c>
      <c r="B145" s="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1" t="s">
        <v>79</v>
      </c>
      <c r="B147" s="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1" t="s">
        <v>119</v>
      </c>
      <c r="B148" s="1"/>
      <c r="C148" s="47">
        <v>25320</v>
      </c>
      <c r="D148" s="47">
        <v>22790</v>
      </c>
      <c r="E148" s="47">
        <v>20260</v>
      </c>
      <c r="F148" s="47">
        <v>17720</v>
      </c>
      <c r="G148" s="47">
        <v>15190</v>
      </c>
      <c r="H148" s="47">
        <v>12660</v>
      </c>
      <c r="I148" s="47">
        <v>10130</v>
      </c>
      <c r="J148" s="47">
        <v>7600</v>
      </c>
      <c r="K148" s="47">
        <v>5060</v>
      </c>
      <c r="L148" s="47">
        <v>2530</v>
      </c>
    </row>
    <row r="149" spans="1:12" ht="12.75">
      <c r="A149" s="1" t="s">
        <v>120</v>
      </c>
      <c r="B149" s="1"/>
      <c r="C149" s="47">
        <v>29960</v>
      </c>
      <c r="D149" s="47">
        <v>26960</v>
      </c>
      <c r="E149" s="47">
        <v>23970</v>
      </c>
      <c r="F149" s="47">
        <v>20970</v>
      </c>
      <c r="G149" s="47">
        <v>17980</v>
      </c>
      <c r="H149" s="47">
        <v>14980</v>
      </c>
      <c r="I149" s="47">
        <v>11980</v>
      </c>
      <c r="J149" s="47">
        <v>8990</v>
      </c>
      <c r="K149" s="47">
        <v>5990</v>
      </c>
      <c r="L149" s="47">
        <v>3000</v>
      </c>
    </row>
    <row r="150" spans="1:12" ht="12.75">
      <c r="A150" s="1" t="s">
        <v>121</v>
      </c>
      <c r="B150" s="1"/>
      <c r="C150" s="47">
        <v>39240</v>
      </c>
      <c r="D150" s="47">
        <v>35320</v>
      </c>
      <c r="E150" s="47">
        <v>31390</v>
      </c>
      <c r="F150" s="47">
        <v>27470</v>
      </c>
      <c r="G150" s="47">
        <v>23540</v>
      </c>
      <c r="H150" s="47">
        <v>19620</v>
      </c>
      <c r="I150" s="47">
        <v>15700</v>
      </c>
      <c r="J150" s="47">
        <v>11770</v>
      </c>
      <c r="K150" s="47">
        <v>7850</v>
      </c>
      <c r="L150" s="47">
        <v>3920</v>
      </c>
    </row>
    <row r="151" spans="1:12" ht="12.75">
      <c r="A151" s="13" t="s">
        <v>122</v>
      </c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3"/>
      <c r="B152" s="3"/>
      <c r="C152" s="5"/>
      <c r="D152" s="5"/>
      <c r="E152" s="5"/>
      <c r="F152" s="120"/>
      <c r="G152" s="5"/>
      <c r="H152" s="5"/>
      <c r="I152" s="5"/>
      <c r="J152" s="5"/>
      <c r="K152" s="5"/>
      <c r="L152" s="5"/>
    </row>
    <row r="153" spans="1:12" ht="12.75">
      <c r="A153" s="18" t="s">
        <v>123</v>
      </c>
      <c r="B153" s="18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1" t="s">
        <v>124</v>
      </c>
      <c r="B154" s="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9.75" customHeight="1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1" t="s">
        <v>79</v>
      </c>
      <c r="B156" s="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1" t="s">
        <v>125</v>
      </c>
      <c r="B157" s="1"/>
      <c r="C157" s="47">
        <v>30400</v>
      </c>
      <c r="D157" s="47">
        <v>27360</v>
      </c>
      <c r="E157" s="47">
        <v>24320</v>
      </c>
      <c r="F157" s="47">
        <v>21280</v>
      </c>
      <c r="G157" s="47">
        <v>18240</v>
      </c>
      <c r="H157" s="47">
        <v>15200</v>
      </c>
      <c r="I157" s="47">
        <v>12160</v>
      </c>
      <c r="J157" s="47">
        <v>9120</v>
      </c>
      <c r="K157" s="47">
        <v>6080</v>
      </c>
      <c r="L157" s="47">
        <v>3040</v>
      </c>
    </row>
    <row r="158" spans="1:12" ht="12.75">
      <c r="A158" s="1" t="s">
        <v>126</v>
      </c>
      <c r="B158" s="1"/>
      <c r="C158" s="47">
        <v>39470</v>
      </c>
      <c r="D158" s="47">
        <v>35520</v>
      </c>
      <c r="E158" s="47">
        <v>31580</v>
      </c>
      <c r="F158" s="47">
        <v>27630</v>
      </c>
      <c r="G158" s="47">
        <v>23680</v>
      </c>
      <c r="H158" s="47">
        <v>19740</v>
      </c>
      <c r="I158" s="47">
        <v>15790</v>
      </c>
      <c r="J158" s="47">
        <v>11840</v>
      </c>
      <c r="K158" s="47">
        <v>7890</v>
      </c>
      <c r="L158" s="47">
        <v>3950</v>
      </c>
    </row>
    <row r="159" spans="1:12" ht="12.75">
      <c r="A159" s="1" t="s">
        <v>127</v>
      </c>
      <c r="B159" s="1"/>
      <c r="C159" s="47">
        <v>51090</v>
      </c>
      <c r="D159" s="47">
        <v>45980</v>
      </c>
      <c r="E159" s="47">
        <v>40870</v>
      </c>
      <c r="F159" s="47">
        <v>35760</v>
      </c>
      <c r="G159" s="47">
        <v>30650</v>
      </c>
      <c r="H159" s="47">
        <v>25550</v>
      </c>
      <c r="I159" s="47">
        <v>20440</v>
      </c>
      <c r="J159" s="47">
        <v>15330</v>
      </c>
      <c r="K159" s="47">
        <v>10220</v>
      </c>
      <c r="L159" s="47">
        <v>5110</v>
      </c>
    </row>
    <row r="160" spans="1:12" ht="12.75">
      <c r="A160" s="1" t="s">
        <v>128</v>
      </c>
      <c r="B160" s="1"/>
      <c r="C160" s="47"/>
      <c r="D160" s="47"/>
      <c r="E160" s="47"/>
      <c r="F160" s="47"/>
      <c r="G160" s="47"/>
      <c r="H160" s="47"/>
      <c r="I160" s="47"/>
      <c r="J160" s="47"/>
      <c r="K160" s="47"/>
      <c r="L160" s="47"/>
    </row>
    <row r="161" spans="1:12" ht="12.75">
      <c r="A161" s="1" t="s">
        <v>125</v>
      </c>
      <c r="B161" s="1"/>
      <c r="C161" s="47">
        <v>50010</v>
      </c>
      <c r="D161" s="47">
        <v>45010</v>
      </c>
      <c r="E161" s="47">
        <v>40010</v>
      </c>
      <c r="F161" s="47">
        <v>35010</v>
      </c>
      <c r="G161" s="47">
        <v>30010</v>
      </c>
      <c r="H161" s="47">
        <v>25010</v>
      </c>
      <c r="I161" s="47">
        <v>20000</v>
      </c>
      <c r="J161" s="47">
        <v>15000</v>
      </c>
      <c r="K161" s="47">
        <v>10000</v>
      </c>
      <c r="L161" s="47">
        <v>5000</v>
      </c>
    </row>
    <row r="162" spans="1:12" ht="12.75">
      <c r="A162" s="1" t="s">
        <v>126</v>
      </c>
      <c r="B162" s="1"/>
      <c r="C162" s="47">
        <v>59300</v>
      </c>
      <c r="D162" s="47">
        <v>53370</v>
      </c>
      <c r="E162" s="47">
        <v>47440</v>
      </c>
      <c r="F162" s="47">
        <v>41510</v>
      </c>
      <c r="G162" s="47">
        <v>35580</v>
      </c>
      <c r="H162" s="47">
        <v>29650</v>
      </c>
      <c r="I162" s="47">
        <v>23720</v>
      </c>
      <c r="J162" s="47">
        <v>17790</v>
      </c>
      <c r="K162" s="47">
        <v>11860</v>
      </c>
      <c r="L162" s="47">
        <v>5930</v>
      </c>
    </row>
    <row r="163" spans="1:12" ht="12.75">
      <c r="A163" s="1" t="s">
        <v>127</v>
      </c>
      <c r="B163" s="1"/>
      <c r="C163" s="47">
        <v>70690</v>
      </c>
      <c r="D163" s="47">
        <v>63620</v>
      </c>
      <c r="E163" s="47">
        <v>56550</v>
      </c>
      <c r="F163" s="47">
        <v>49480</v>
      </c>
      <c r="G163" s="47">
        <v>42410</v>
      </c>
      <c r="H163" s="47">
        <v>35350</v>
      </c>
      <c r="I163" s="47">
        <v>28280</v>
      </c>
      <c r="J163" s="47">
        <v>21210</v>
      </c>
      <c r="K163" s="47">
        <v>14140</v>
      </c>
      <c r="L163" s="47">
        <v>7070</v>
      </c>
    </row>
    <row r="164" spans="1:12" ht="12.75">
      <c r="A164" s="13" t="s">
        <v>122</v>
      </c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3"/>
      <c r="B165" s="3"/>
      <c r="C165" s="5"/>
      <c r="D165" s="5"/>
      <c r="E165" s="5"/>
      <c r="G165" s="5"/>
      <c r="H165" s="5"/>
      <c r="I165" s="5"/>
      <c r="J165" s="5"/>
      <c r="K165" s="5"/>
      <c r="L165" s="5"/>
    </row>
    <row r="166" spans="1:12" ht="12.75">
      <c r="A166" s="1" t="s">
        <v>129</v>
      </c>
      <c r="B166" s="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1" t="s">
        <v>130</v>
      </c>
      <c r="B167" s="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9.75" customHeight="1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1" t="s">
        <v>79</v>
      </c>
      <c r="B169" s="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1" t="s">
        <v>125</v>
      </c>
      <c r="B170" s="1"/>
      <c r="C170" s="47">
        <v>51280</v>
      </c>
      <c r="D170" s="47">
        <v>46150</v>
      </c>
      <c r="E170" s="47">
        <v>41020</v>
      </c>
      <c r="F170" s="47">
        <v>35900</v>
      </c>
      <c r="G170" s="47">
        <v>30770</v>
      </c>
      <c r="H170" s="47">
        <v>25640</v>
      </c>
      <c r="I170" s="47">
        <v>20510</v>
      </c>
      <c r="J170" s="47">
        <v>15380</v>
      </c>
      <c r="K170" s="47">
        <v>10260</v>
      </c>
      <c r="L170" s="47">
        <v>5130</v>
      </c>
    </row>
    <row r="171" spans="1:12" ht="12.75">
      <c r="A171" s="1" t="s">
        <v>126</v>
      </c>
      <c r="B171" s="1"/>
      <c r="C171" s="47">
        <v>60560</v>
      </c>
      <c r="D171" s="47">
        <v>54500</v>
      </c>
      <c r="E171" s="47">
        <v>48450</v>
      </c>
      <c r="F171" s="47">
        <v>42390</v>
      </c>
      <c r="G171" s="47">
        <v>36340</v>
      </c>
      <c r="H171" s="47">
        <v>30280</v>
      </c>
      <c r="I171" s="47">
        <v>24220</v>
      </c>
      <c r="J171" s="47">
        <v>18170</v>
      </c>
      <c r="K171" s="47">
        <v>12110</v>
      </c>
      <c r="L171" s="47">
        <v>6060</v>
      </c>
    </row>
    <row r="172" spans="1:12" ht="12.75">
      <c r="A172" s="1" t="s">
        <v>131</v>
      </c>
      <c r="B172" s="1"/>
      <c r="C172" s="47">
        <v>72190</v>
      </c>
      <c r="D172" s="47">
        <v>64970</v>
      </c>
      <c r="E172" s="47">
        <v>57750</v>
      </c>
      <c r="F172" s="47">
        <v>50530</v>
      </c>
      <c r="G172" s="47">
        <v>43310</v>
      </c>
      <c r="H172" s="47">
        <v>36100</v>
      </c>
      <c r="I172" s="47">
        <v>28880</v>
      </c>
      <c r="J172" s="47">
        <v>21660</v>
      </c>
      <c r="K172" s="47">
        <v>14440</v>
      </c>
      <c r="L172" s="47">
        <v>7220</v>
      </c>
    </row>
    <row r="173" spans="1:12" ht="12.75">
      <c r="A173" s="1" t="s">
        <v>132</v>
      </c>
      <c r="B173" s="1"/>
      <c r="C173" s="47">
        <v>86100</v>
      </c>
      <c r="D173" s="47">
        <v>77490</v>
      </c>
      <c r="E173" s="47">
        <v>68880</v>
      </c>
      <c r="F173" s="47">
        <v>60270</v>
      </c>
      <c r="G173" s="47">
        <v>51660</v>
      </c>
      <c r="H173" s="47">
        <v>43050</v>
      </c>
      <c r="I173" s="47">
        <v>34440</v>
      </c>
      <c r="J173" s="47">
        <v>25830</v>
      </c>
      <c r="K173" s="47">
        <v>17220</v>
      </c>
      <c r="L173" s="47">
        <v>8610</v>
      </c>
    </row>
    <row r="174" spans="1:12" ht="12.75">
      <c r="A174" s="1" t="s">
        <v>133</v>
      </c>
      <c r="B174" s="1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2.75">
      <c r="A175" s="1" t="s">
        <v>125</v>
      </c>
      <c r="B175" s="1"/>
      <c r="C175" s="47">
        <v>56340</v>
      </c>
      <c r="D175" s="47">
        <v>50710</v>
      </c>
      <c r="E175" s="47">
        <v>45070</v>
      </c>
      <c r="F175" s="47">
        <v>39440</v>
      </c>
      <c r="G175" s="47">
        <v>33800</v>
      </c>
      <c r="H175" s="47">
        <v>28170</v>
      </c>
      <c r="I175" s="47">
        <v>22540</v>
      </c>
      <c r="J175" s="47">
        <v>16900</v>
      </c>
      <c r="K175" s="47">
        <v>11270</v>
      </c>
      <c r="L175" s="47">
        <v>5630</v>
      </c>
    </row>
    <row r="176" spans="1:12" ht="12.75">
      <c r="A176" s="1" t="s">
        <v>126</v>
      </c>
      <c r="B176" s="1"/>
      <c r="C176" s="47">
        <v>65630</v>
      </c>
      <c r="D176" s="47">
        <v>59070</v>
      </c>
      <c r="E176" s="47">
        <v>52500</v>
      </c>
      <c r="F176" s="47">
        <v>45940</v>
      </c>
      <c r="G176" s="47">
        <v>39380</v>
      </c>
      <c r="H176" s="47">
        <v>32820</v>
      </c>
      <c r="I176" s="47">
        <v>26250</v>
      </c>
      <c r="J176" s="47">
        <v>19690</v>
      </c>
      <c r="K176" s="47">
        <v>13130</v>
      </c>
      <c r="L176" s="47">
        <v>6560</v>
      </c>
    </row>
    <row r="177" spans="1:12" ht="12.75">
      <c r="A177" s="1" t="s">
        <v>131</v>
      </c>
      <c r="B177" s="1"/>
      <c r="C177" s="47">
        <v>77040</v>
      </c>
      <c r="D177" s="47">
        <v>69340</v>
      </c>
      <c r="E177" s="47">
        <v>61630</v>
      </c>
      <c r="F177" s="47">
        <v>53930</v>
      </c>
      <c r="G177" s="47">
        <v>46220</v>
      </c>
      <c r="H177" s="47">
        <v>38520</v>
      </c>
      <c r="I177" s="47">
        <v>30820</v>
      </c>
      <c r="J177" s="47">
        <v>23110</v>
      </c>
      <c r="K177" s="47">
        <v>15410</v>
      </c>
      <c r="L177" s="47">
        <v>7700</v>
      </c>
    </row>
    <row r="178" spans="1:12" ht="12.75">
      <c r="A178" s="1" t="s">
        <v>132</v>
      </c>
      <c r="B178" s="1"/>
      <c r="C178" s="47">
        <v>90970</v>
      </c>
      <c r="D178" s="47">
        <v>81870</v>
      </c>
      <c r="E178" s="47">
        <v>72780</v>
      </c>
      <c r="F178" s="47">
        <v>63680</v>
      </c>
      <c r="G178" s="47">
        <v>54580</v>
      </c>
      <c r="H178" s="47">
        <v>45490</v>
      </c>
      <c r="I178" s="47">
        <v>36390</v>
      </c>
      <c r="J178" s="47">
        <v>27290</v>
      </c>
      <c r="K178" s="47">
        <v>18190</v>
      </c>
      <c r="L178" s="47">
        <v>9100</v>
      </c>
    </row>
    <row r="179" spans="1:12" ht="12.75">
      <c r="A179" s="13" t="s">
        <v>122</v>
      </c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"/>
      <c r="B180" s="8"/>
      <c r="C180" s="11"/>
      <c r="D180" s="11"/>
      <c r="E180" s="11"/>
      <c r="F180" s="45"/>
      <c r="G180" s="11"/>
      <c r="H180" s="11"/>
      <c r="I180" s="11"/>
      <c r="J180" s="11"/>
      <c r="K180" s="11"/>
      <c r="L180" s="11"/>
    </row>
    <row r="181" spans="1:12" ht="12.75">
      <c r="A181" s="14"/>
      <c r="B181" s="14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2.75">
      <c r="A182" s="14"/>
      <c r="B182" s="14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42" t="s">
        <v>74</v>
      </c>
    </row>
    <row r="184" spans="1:12" ht="12.75">
      <c r="A184" s="35" t="s">
        <v>75</v>
      </c>
      <c r="B184" s="35"/>
      <c r="C184" s="43">
        <v>2009</v>
      </c>
      <c r="D184" s="43">
        <v>2008</v>
      </c>
      <c r="E184" s="43">
        <v>2007</v>
      </c>
      <c r="F184" s="43">
        <v>2006</v>
      </c>
      <c r="G184" s="43">
        <v>2005</v>
      </c>
      <c r="H184" s="43">
        <v>2004</v>
      </c>
      <c r="I184" s="43">
        <v>2003</v>
      </c>
      <c r="J184" s="43">
        <v>2002</v>
      </c>
      <c r="K184" s="43">
        <v>2001</v>
      </c>
      <c r="L184" s="37" t="s">
        <v>76</v>
      </c>
    </row>
    <row r="185" spans="1:12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ht="12.75">
      <c r="A186" s="14"/>
      <c r="B186" s="14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2.75">
      <c r="A187" s="1" t="s">
        <v>134</v>
      </c>
      <c r="B187" s="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1" t="s">
        <v>135</v>
      </c>
      <c r="B188" s="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9" customHeight="1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1" t="s">
        <v>79</v>
      </c>
      <c r="B190" s="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1" t="s">
        <v>136</v>
      </c>
      <c r="B191" s="1"/>
      <c r="C191" s="47">
        <v>60140</v>
      </c>
      <c r="D191" s="47">
        <v>54130</v>
      </c>
      <c r="E191" s="47">
        <v>48110</v>
      </c>
      <c r="F191" s="47">
        <v>42100</v>
      </c>
      <c r="G191" s="47">
        <v>36080</v>
      </c>
      <c r="H191" s="47">
        <v>30070</v>
      </c>
      <c r="I191" s="47">
        <v>24060</v>
      </c>
      <c r="J191" s="47">
        <v>18040</v>
      </c>
      <c r="K191" s="47">
        <v>12030</v>
      </c>
      <c r="L191" s="47">
        <v>6010</v>
      </c>
    </row>
    <row r="192" spans="1:12" ht="12.75">
      <c r="A192" s="1" t="s">
        <v>131</v>
      </c>
      <c r="B192" s="1"/>
      <c r="C192" s="47">
        <v>71750</v>
      </c>
      <c r="D192" s="47">
        <v>64580</v>
      </c>
      <c r="E192" s="47">
        <v>57400</v>
      </c>
      <c r="F192" s="47">
        <v>50230</v>
      </c>
      <c r="G192" s="47">
        <v>43050</v>
      </c>
      <c r="H192" s="47">
        <v>35880</v>
      </c>
      <c r="I192" s="47">
        <v>28700</v>
      </c>
      <c r="J192" s="47">
        <v>21530</v>
      </c>
      <c r="K192" s="47">
        <v>14350</v>
      </c>
      <c r="L192" s="47">
        <v>7180</v>
      </c>
    </row>
    <row r="193" spans="1:12" ht="12.75">
      <c r="A193" s="1" t="s">
        <v>137</v>
      </c>
      <c r="B193" s="1"/>
      <c r="C193" s="47">
        <v>85670</v>
      </c>
      <c r="D193" s="47">
        <v>77100</v>
      </c>
      <c r="E193" s="47">
        <v>68540</v>
      </c>
      <c r="F193" s="47">
        <v>59970</v>
      </c>
      <c r="G193" s="47">
        <v>51400</v>
      </c>
      <c r="H193" s="47">
        <v>42840</v>
      </c>
      <c r="I193" s="47">
        <v>34270</v>
      </c>
      <c r="J193" s="47">
        <v>25700</v>
      </c>
      <c r="K193" s="47">
        <v>17130</v>
      </c>
      <c r="L193" s="47">
        <v>8570</v>
      </c>
    </row>
    <row r="194" spans="1:12" ht="12.75">
      <c r="A194" s="1" t="s">
        <v>138</v>
      </c>
      <c r="B194" s="1"/>
      <c r="C194" s="47">
        <v>107650</v>
      </c>
      <c r="D194" s="47">
        <v>96890</v>
      </c>
      <c r="E194" s="47">
        <v>86120</v>
      </c>
      <c r="F194" s="47">
        <v>75360</v>
      </c>
      <c r="G194" s="47">
        <v>64590</v>
      </c>
      <c r="H194" s="47">
        <v>53830</v>
      </c>
      <c r="I194" s="47">
        <v>43060</v>
      </c>
      <c r="J194" s="47">
        <v>32300</v>
      </c>
      <c r="K194" s="47">
        <v>21530</v>
      </c>
      <c r="L194" s="47">
        <v>10770</v>
      </c>
    </row>
    <row r="195" spans="1:12" ht="12.75">
      <c r="A195" s="1" t="s">
        <v>128</v>
      </c>
      <c r="B195" s="1"/>
      <c r="C195" s="47"/>
      <c r="D195" s="47"/>
      <c r="E195" s="47"/>
      <c r="F195" s="47"/>
      <c r="G195" s="47"/>
      <c r="H195" s="47"/>
      <c r="I195" s="47"/>
      <c r="J195" s="47"/>
      <c r="K195" s="47"/>
      <c r="L195" s="47"/>
    </row>
    <row r="196" spans="1:12" ht="12.75">
      <c r="A196" s="1" t="s">
        <v>136</v>
      </c>
      <c r="B196" s="1"/>
      <c r="C196" s="47">
        <v>139950</v>
      </c>
      <c r="D196" s="47">
        <v>125960</v>
      </c>
      <c r="E196" s="47">
        <v>111960</v>
      </c>
      <c r="F196" s="47">
        <v>97970</v>
      </c>
      <c r="G196" s="47">
        <v>83970</v>
      </c>
      <c r="H196" s="47">
        <v>69980</v>
      </c>
      <c r="I196" s="47">
        <v>55980</v>
      </c>
      <c r="J196" s="47">
        <v>41990</v>
      </c>
      <c r="K196" s="47">
        <v>27990</v>
      </c>
      <c r="L196" s="47">
        <v>14000</v>
      </c>
    </row>
    <row r="197" spans="1:12" ht="12.75">
      <c r="A197" s="1" t="s">
        <v>131</v>
      </c>
      <c r="B197" s="1"/>
      <c r="C197" s="47">
        <v>151560</v>
      </c>
      <c r="D197" s="47">
        <v>136400</v>
      </c>
      <c r="E197" s="47">
        <v>121250</v>
      </c>
      <c r="F197" s="47">
        <v>106090</v>
      </c>
      <c r="G197" s="47">
        <v>90940</v>
      </c>
      <c r="H197" s="47">
        <v>75780</v>
      </c>
      <c r="I197" s="47">
        <v>60620</v>
      </c>
      <c r="J197" s="47">
        <v>45470</v>
      </c>
      <c r="K197" s="47">
        <v>30310</v>
      </c>
      <c r="L197" s="47">
        <v>15160</v>
      </c>
    </row>
    <row r="198" spans="1:12" ht="12.75">
      <c r="A198" s="1" t="s">
        <v>137</v>
      </c>
      <c r="B198" s="1"/>
      <c r="C198" s="47">
        <v>165260</v>
      </c>
      <c r="D198" s="47">
        <v>148730</v>
      </c>
      <c r="E198" s="47">
        <v>132210</v>
      </c>
      <c r="F198" s="47">
        <v>115680</v>
      </c>
      <c r="G198" s="47">
        <v>99160</v>
      </c>
      <c r="H198" s="47">
        <v>82630</v>
      </c>
      <c r="I198" s="47">
        <v>66100</v>
      </c>
      <c r="J198" s="47">
        <v>49580</v>
      </c>
      <c r="K198" s="47">
        <v>33050</v>
      </c>
      <c r="L198" s="47">
        <v>16530</v>
      </c>
    </row>
    <row r="199" spans="1:12" ht="12.75">
      <c r="A199" s="1" t="s">
        <v>138</v>
      </c>
      <c r="B199" s="1"/>
      <c r="C199" s="47">
        <v>187220</v>
      </c>
      <c r="D199" s="47">
        <v>168500</v>
      </c>
      <c r="E199" s="47">
        <v>149780</v>
      </c>
      <c r="F199" s="47">
        <v>131050</v>
      </c>
      <c r="G199" s="47">
        <v>112330</v>
      </c>
      <c r="H199" s="47">
        <v>93610</v>
      </c>
      <c r="I199" s="47">
        <v>74890</v>
      </c>
      <c r="J199" s="47">
        <v>56170</v>
      </c>
      <c r="K199" s="47">
        <v>37440</v>
      </c>
      <c r="L199" s="47">
        <v>18720</v>
      </c>
    </row>
    <row r="200" spans="1:12" ht="12.75">
      <c r="A200" s="1" t="s">
        <v>139</v>
      </c>
      <c r="B200" s="1"/>
      <c r="C200" s="47"/>
      <c r="D200" s="47"/>
      <c r="E200" s="47"/>
      <c r="F200" s="47"/>
      <c r="G200" s="47"/>
      <c r="H200" s="47"/>
      <c r="I200" s="47"/>
      <c r="J200" s="47"/>
      <c r="K200" s="47"/>
      <c r="L200" s="47"/>
    </row>
    <row r="201" spans="1:12" ht="12.75">
      <c r="A201" s="1" t="s">
        <v>136</v>
      </c>
      <c r="B201" s="1"/>
      <c r="C201" s="47">
        <v>194140</v>
      </c>
      <c r="D201" s="47">
        <v>174730</v>
      </c>
      <c r="E201" s="47">
        <v>155310</v>
      </c>
      <c r="F201" s="47">
        <v>135900</v>
      </c>
      <c r="G201" s="47">
        <v>116480</v>
      </c>
      <c r="H201" s="47">
        <v>97070</v>
      </c>
      <c r="I201" s="47">
        <v>77660</v>
      </c>
      <c r="J201" s="47">
        <v>58240</v>
      </c>
      <c r="K201" s="47">
        <v>38830</v>
      </c>
      <c r="L201" s="47">
        <v>19410</v>
      </c>
    </row>
    <row r="202" spans="1:12" ht="12.75">
      <c r="A202" s="1" t="s">
        <v>131</v>
      </c>
      <c r="B202" s="1"/>
      <c r="C202" s="47">
        <v>205770</v>
      </c>
      <c r="D202" s="47">
        <v>185190</v>
      </c>
      <c r="E202" s="47">
        <v>164620</v>
      </c>
      <c r="F202" s="47">
        <v>144040</v>
      </c>
      <c r="G202" s="47">
        <v>123460</v>
      </c>
      <c r="H202" s="47">
        <v>102890</v>
      </c>
      <c r="I202" s="47">
        <v>82310</v>
      </c>
      <c r="J202" s="47">
        <v>61730</v>
      </c>
      <c r="K202" s="47">
        <v>41150</v>
      </c>
      <c r="L202" s="47">
        <v>20580</v>
      </c>
    </row>
    <row r="203" spans="1:12" ht="12.75">
      <c r="A203" s="1" t="s">
        <v>137</v>
      </c>
      <c r="B203" s="1"/>
      <c r="C203" s="47">
        <v>219700</v>
      </c>
      <c r="D203" s="47">
        <v>197730</v>
      </c>
      <c r="E203" s="47">
        <v>175760</v>
      </c>
      <c r="F203" s="47">
        <v>153790</v>
      </c>
      <c r="G203" s="47">
        <v>131820</v>
      </c>
      <c r="H203" s="47">
        <v>109850</v>
      </c>
      <c r="I203" s="47">
        <v>87880</v>
      </c>
      <c r="J203" s="47">
        <v>65910</v>
      </c>
      <c r="K203" s="47">
        <v>43940</v>
      </c>
      <c r="L203" s="47">
        <v>21970</v>
      </c>
    </row>
    <row r="204" spans="1:12" ht="12.75">
      <c r="A204" s="1" t="s">
        <v>138</v>
      </c>
      <c r="B204" s="1"/>
      <c r="C204" s="47">
        <v>241680</v>
      </c>
      <c r="D204" s="47">
        <v>217510</v>
      </c>
      <c r="E204" s="47">
        <v>193340</v>
      </c>
      <c r="F204" s="47">
        <v>169180</v>
      </c>
      <c r="G204" s="47">
        <v>145010</v>
      </c>
      <c r="H204" s="47">
        <v>120840</v>
      </c>
      <c r="I204" s="47">
        <v>96670</v>
      </c>
      <c r="J204" s="47">
        <v>72500</v>
      </c>
      <c r="K204" s="47">
        <v>48340</v>
      </c>
      <c r="L204" s="47">
        <v>24170</v>
      </c>
    </row>
    <row r="205" spans="1:12" ht="6.75" customHeight="1">
      <c r="A205" s="13" t="s">
        <v>122</v>
      </c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"/>
      <c r="B206" s="8"/>
      <c r="C206" s="11"/>
      <c r="D206" s="11"/>
      <c r="E206" s="11"/>
      <c r="F206" s="45"/>
      <c r="G206" s="11"/>
      <c r="H206" s="11"/>
      <c r="I206" s="11"/>
      <c r="J206" s="11"/>
      <c r="K206" s="11"/>
      <c r="L206" s="11"/>
    </row>
    <row r="207" spans="1:12" ht="12.75">
      <c r="A207" s="1" t="s">
        <v>140</v>
      </c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1" t="s">
        <v>141</v>
      </c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1.25" customHeight="1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1" t="s">
        <v>128</v>
      </c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1" t="s">
        <v>142</v>
      </c>
      <c r="B211" s="1"/>
      <c r="C211" s="47">
        <v>224760</v>
      </c>
      <c r="D211" s="47">
        <v>202280</v>
      </c>
      <c r="E211" s="47">
        <v>179810</v>
      </c>
      <c r="F211" s="47">
        <v>157330</v>
      </c>
      <c r="G211" s="47">
        <v>134860</v>
      </c>
      <c r="H211" s="47">
        <v>112380</v>
      </c>
      <c r="I211" s="47">
        <v>89900</v>
      </c>
      <c r="J211" s="47">
        <v>67430</v>
      </c>
      <c r="K211" s="47">
        <v>44950</v>
      </c>
      <c r="L211" s="47">
        <v>22480</v>
      </c>
    </row>
    <row r="212" spans="1:12" ht="12.75">
      <c r="A212" s="1" t="s">
        <v>143</v>
      </c>
      <c r="B212" s="1"/>
      <c r="C212" s="47">
        <v>246710</v>
      </c>
      <c r="D212" s="47">
        <v>222040</v>
      </c>
      <c r="E212" s="47">
        <v>197370</v>
      </c>
      <c r="F212" s="47">
        <v>172700</v>
      </c>
      <c r="G212" s="47">
        <v>148030</v>
      </c>
      <c r="H212" s="47">
        <v>123360</v>
      </c>
      <c r="I212" s="47">
        <v>98680</v>
      </c>
      <c r="J212" s="47">
        <v>74010</v>
      </c>
      <c r="K212" s="47">
        <v>49340</v>
      </c>
      <c r="L212" s="47">
        <v>24670</v>
      </c>
    </row>
    <row r="213" spans="1:12" ht="12.75">
      <c r="A213" s="1" t="s">
        <v>144</v>
      </c>
      <c r="B213" s="1"/>
      <c r="C213" s="47">
        <v>265270</v>
      </c>
      <c r="D213" s="47">
        <v>238740</v>
      </c>
      <c r="E213" s="47">
        <v>212220</v>
      </c>
      <c r="F213" s="47">
        <v>185690</v>
      </c>
      <c r="G213" s="47">
        <v>159160</v>
      </c>
      <c r="H213" s="47">
        <v>132640</v>
      </c>
      <c r="I213" s="47">
        <v>106110</v>
      </c>
      <c r="J213" s="47">
        <v>79580</v>
      </c>
      <c r="K213" s="47">
        <v>53050</v>
      </c>
      <c r="L213" s="47">
        <v>26530</v>
      </c>
    </row>
    <row r="214" spans="1:12" ht="12.75">
      <c r="A214" s="1" t="s">
        <v>145</v>
      </c>
      <c r="B214" s="1"/>
      <c r="C214" s="47">
        <v>308160</v>
      </c>
      <c r="D214" s="47">
        <v>277340</v>
      </c>
      <c r="E214" s="47">
        <v>246530</v>
      </c>
      <c r="F214" s="47">
        <v>215710</v>
      </c>
      <c r="G214" s="47">
        <v>184900</v>
      </c>
      <c r="H214" s="47">
        <v>154080</v>
      </c>
      <c r="I214" s="47">
        <v>123260</v>
      </c>
      <c r="J214" s="47">
        <v>92450</v>
      </c>
      <c r="K214" s="47">
        <v>61630</v>
      </c>
      <c r="L214" s="47">
        <v>30820</v>
      </c>
    </row>
    <row r="215" spans="1:12" ht="12.75">
      <c r="A215" s="1" t="s">
        <v>139</v>
      </c>
      <c r="B215" s="1"/>
      <c r="C215" s="47"/>
      <c r="D215" s="47"/>
      <c r="E215" s="47"/>
      <c r="F215" s="47"/>
      <c r="G215" s="47"/>
      <c r="H215" s="47"/>
      <c r="I215" s="47"/>
      <c r="J215" s="47"/>
      <c r="K215" s="47"/>
      <c r="L215" s="47"/>
    </row>
    <row r="216" spans="1:12" ht="12.75">
      <c r="A216" s="1" t="s">
        <v>142</v>
      </c>
      <c r="B216" s="1"/>
      <c r="C216" s="47">
        <v>262110</v>
      </c>
      <c r="D216" s="47">
        <v>235900</v>
      </c>
      <c r="E216" s="47">
        <v>209690</v>
      </c>
      <c r="F216" s="47">
        <v>183480</v>
      </c>
      <c r="G216" s="47">
        <v>157270</v>
      </c>
      <c r="H216" s="47">
        <v>131060</v>
      </c>
      <c r="I216" s="47">
        <v>104840</v>
      </c>
      <c r="J216" s="47">
        <v>78630</v>
      </c>
      <c r="K216" s="47">
        <v>52420</v>
      </c>
      <c r="L216" s="47">
        <v>26210</v>
      </c>
    </row>
    <row r="217" spans="1:12" ht="12.75">
      <c r="A217" s="1" t="s">
        <v>143</v>
      </c>
      <c r="B217" s="1"/>
      <c r="C217" s="47">
        <v>284070</v>
      </c>
      <c r="D217" s="47">
        <v>255660</v>
      </c>
      <c r="E217" s="47">
        <v>227260</v>
      </c>
      <c r="F217" s="47">
        <v>198850</v>
      </c>
      <c r="G217" s="47">
        <v>170440</v>
      </c>
      <c r="H217" s="47">
        <v>142040</v>
      </c>
      <c r="I217" s="47">
        <v>113630</v>
      </c>
      <c r="J217" s="47">
        <v>85220</v>
      </c>
      <c r="K217" s="47">
        <v>56810</v>
      </c>
      <c r="L217" s="47">
        <v>28410</v>
      </c>
    </row>
    <row r="218" spans="1:12" ht="12.75">
      <c r="A218" s="1" t="s">
        <v>144</v>
      </c>
      <c r="B218" s="1"/>
      <c r="C218" s="47">
        <v>302650</v>
      </c>
      <c r="D218" s="47">
        <v>272390</v>
      </c>
      <c r="E218" s="47">
        <v>242120</v>
      </c>
      <c r="F218" s="47">
        <v>211860</v>
      </c>
      <c r="G218" s="47">
        <v>181590</v>
      </c>
      <c r="H218" s="47">
        <v>151330</v>
      </c>
      <c r="I218" s="47">
        <v>121060</v>
      </c>
      <c r="J218" s="47">
        <v>90800</v>
      </c>
      <c r="K218" s="47">
        <v>60530</v>
      </c>
      <c r="L218" s="47">
        <v>30270</v>
      </c>
    </row>
    <row r="219" spans="1:12" ht="12.75">
      <c r="A219" s="1" t="s">
        <v>145</v>
      </c>
      <c r="B219" s="1"/>
      <c r="C219" s="47">
        <v>345340</v>
      </c>
      <c r="D219" s="47">
        <v>310810</v>
      </c>
      <c r="E219" s="47">
        <v>276270</v>
      </c>
      <c r="F219" s="47">
        <v>241740</v>
      </c>
      <c r="G219" s="47">
        <v>207200</v>
      </c>
      <c r="H219" s="47">
        <v>172670</v>
      </c>
      <c r="I219" s="47">
        <v>138140</v>
      </c>
      <c r="J219" s="47">
        <v>103600</v>
      </c>
      <c r="K219" s="47">
        <v>69070</v>
      </c>
      <c r="L219" s="47">
        <v>34530</v>
      </c>
    </row>
    <row r="220" spans="1:12" ht="12.75">
      <c r="A220" s="9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"/>
      <c r="B221" s="8"/>
      <c r="C221" s="11"/>
      <c r="D221" s="11"/>
      <c r="E221" s="11"/>
      <c r="G221" s="11"/>
      <c r="H221" s="11"/>
      <c r="I221" s="11"/>
      <c r="J221" s="11"/>
      <c r="K221" s="11"/>
      <c r="L221" s="11"/>
    </row>
    <row r="222" spans="1:12" ht="12.75">
      <c r="A222" s="18" t="s">
        <v>146</v>
      </c>
      <c r="B222" s="18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1" t="s">
        <v>147</v>
      </c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1" t="s">
        <v>139</v>
      </c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1" t="s">
        <v>142</v>
      </c>
      <c r="B226" s="1"/>
      <c r="C226" s="47">
        <v>307080</v>
      </c>
      <c r="D226" s="47">
        <v>276370</v>
      </c>
      <c r="E226" s="47">
        <v>245660</v>
      </c>
      <c r="F226" s="47">
        <v>214960</v>
      </c>
      <c r="G226" s="47">
        <v>184250</v>
      </c>
      <c r="H226" s="47">
        <v>153540</v>
      </c>
      <c r="I226" s="47">
        <v>122830</v>
      </c>
      <c r="J226" s="47">
        <v>92120</v>
      </c>
      <c r="K226" s="47">
        <v>61420</v>
      </c>
      <c r="L226" s="47">
        <v>30710</v>
      </c>
    </row>
    <row r="227" spans="1:12" ht="12.75">
      <c r="A227" s="1" t="s">
        <v>143</v>
      </c>
      <c r="B227" s="1"/>
      <c r="C227" s="47">
        <v>329020</v>
      </c>
      <c r="D227" s="47">
        <v>296120</v>
      </c>
      <c r="E227" s="47">
        <v>263220</v>
      </c>
      <c r="F227" s="47">
        <v>230310</v>
      </c>
      <c r="G227" s="47">
        <v>197410</v>
      </c>
      <c r="H227" s="47">
        <v>164510</v>
      </c>
      <c r="I227" s="47">
        <v>131610</v>
      </c>
      <c r="J227" s="47">
        <v>98710</v>
      </c>
      <c r="K227" s="47">
        <v>65800</v>
      </c>
      <c r="L227" s="47">
        <v>32900</v>
      </c>
    </row>
    <row r="228" spans="1:12" ht="12.75">
      <c r="A228" s="1" t="s">
        <v>144</v>
      </c>
      <c r="B228" s="1"/>
      <c r="C228" s="47">
        <v>347400</v>
      </c>
      <c r="D228" s="47">
        <v>312660</v>
      </c>
      <c r="E228" s="47">
        <v>277920</v>
      </c>
      <c r="F228" s="47">
        <v>243180</v>
      </c>
      <c r="G228" s="47">
        <v>208440</v>
      </c>
      <c r="H228" s="47">
        <v>173700</v>
      </c>
      <c r="I228" s="47">
        <v>138960</v>
      </c>
      <c r="J228" s="47">
        <v>104220</v>
      </c>
      <c r="K228" s="47">
        <v>69480</v>
      </c>
      <c r="L228" s="47">
        <v>34740</v>
      </c>
    </row>
    <row r="229" spans="1:12" ht="12.75">
      <c r="A229" s="1" t="s">
        <v>145</v>
      </c>
      <c r="B229" s="1"/>
      <c r="C229" s="47">
        <v>390250</v>
      </c>
      <c r="D229" s="47">
        <v>351230</v>
      </c>
      <c r="E229" s="47">
        <v>312200</v>
      </c>
      <c r="F229" s="47">
        <v>273180</v>
      </c>
      <c r="G229" s="47">
        <v>234150</v>
      </c>
      <c r="H229" s="47">
        <v>195130</v>
      </c>
      <c r="I229" s="47">
        <v>156100</v>
      </c>
      <c r="J229" s="47">
        <v>117080</v>
      </c>
      <c r="K229" s="47">
        <v>78050</v>
      </c>
      <c r="L229" s="47">
        <v>39030</v>
      </c>
    </row>
    <row r="230" spans="1:12" ht="12.75">
      <c r="A230" s="9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"/>
      <c r="B231" s="8"/>
      <c r="C231" s="11"/>
      <c r="D231" s="11"/>
      <c r="E231" s="11"/>
      <c r="F231" s="366"/>
      <c r="G231" s="11"/>
      <c r="H231" s="11"/>
      <c r="I231" s="11"/>
      <c r="J231" s="11"/>
      <c r="K231" s="11"/>
      <c r="L231" s="11"/>
    </row>
    <row r="232" spans="1:12" ht="12.75">
      <c r="A232" s="14"/>
      <c r="B232" s="14"/>
      <c r="C232" s="25"/>
      <c r="D232" s="25"/>
      <c r="E232" s="25"/>
      <c r="G232" s="25"/>
      <c r="H232" s="25"/>
      <c r="I232" s="25"/>
      <c r="J232" s="25"/>
      <c r="K232" s="25"/>
      <c r="L232" s="25"/>
    </row>
    <row r="233" spans="1:12" ht="12.75">
      <c r="A233" s="14"/>
      <c r="B233" s="14"/>
      <c r="C233" s="25"/>
      <c r="D233" s="25"/>
      <c r="E233" s="25"/>
      <c r="G233" s="25"/>
      <c r="H233" s="25"/>
      <c r="I233" s="25"/>
      <c r="J233" s="25"/>
      <c r="K233" s="25"/>
      <c r="L233" s="25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42" t="s">
        <v>74</v>
      </c>
    </row>
    <row r="235" spans="1:12" ht="12.75">
      <c r="A235" s="35" t="s">
        <v>75</v>
      </c>
      <c r="B235" s="35"/>
      <c r="C235" s="43">
        <v>2009</v>
      </c>
      <c r="D235" s="43">
        <v>2008</v>
      </c>
      <c r="E235" s="43">
        <v>2007</v>
      </c>
      <c r="F235" s="43">
        <v>2006</v>
      </c>
      <c r="G235" s="43">
        <v>2005</v>
      </c>
      <c r="H235" s="43">
        <v>2004</v>
      </c>
      <c r="I235" s="43">
        <v>2003</v>
      </c>
      <c r="J235" s="43">
        <v>2002</v>
      </c>
      <c r="K235" s="43">
        <v>2001</v>
      </c>
      <c r="L235" s="37" t="s">
        <v>76</v>
      </c>
    </row>
    <row r="236" spans="1:12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14"/>
      <c r="B237" s="14"/>
      <c r="C237" s="25"/>
      <c r="D237" s="25"/>
      <c r="E237" s="25"/>
      <c r="G237" s="25"/>
      <c r="H237" s="25"/>
      <c r="I237" s="25"/>
      <c r="J237" s="25"/>
      <c r="K237" s="25"/>
      <c r="L237" s="25"/>
    </row>
    <row r="238" spans="1:12" ht="12.75">
      <c r="A238" s="18" t="s">
        <v>148</v>
      </c>
      <c r="B238" s="18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1" t="s">
        <v>149</v>
      </c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1"/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1" t="s">
        <v>139</v>
      </c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1" t="s">
        <v>150</v>
      </c>
      <c r="B242" s="1"/>
      <c r="C242" s="47">
        <v>716940</v>
      </c>
      <c r="D242" s="47">
        <v>645250</v>
      </c>
      <c r="E242" s="47">
        <v>573550</v>
      </c>
      <c r="F242" s="47">
        <v>501860</v>
      </c>
      <c r="G242" s="47">
        <v>430160</v>
      </c>
      <c r="H242" s="47">
        <v>358470</v>
      </c>
      <c r="I242" s="47">
        <v>286780</v>
      </c>
      <c r="J242" s="47">
        <v>215080</v>
      </c>
      <c r="K242" s="47">
        <v>143390</v>
      </c>
      <c r="L242" s="47">
        <v>71690</v>
      </c>
    </row>
    <row r="243" spans="1:12" ht="12.75">
      <c r="A243" s="1" t="s">
        <v>151</v>
      </c>
      <c r="B243" s="1"/>
      <c r="C243" s="47">
        <v>759580</v>
      </c>
      <c r="D243" s="47">
        <v>683620</v>
      </c>
      <c r="E243" s="47">
        <v>607660</v>
      </c>
      <c r="F243" s="47">
        <v>531710</v>
      </c>
      <c r="G243" s="47">
        <v>455750</v>
      </c>
      <c r="H243" s="47">
        <v>379790</v>
      </c>
      <c r="I243" s="47">
        <v>303830</v>
      </c>
      <c r="J243" s="47">
        <v>227870</v>
      </c>
      <c r="K243" s="47">
        <v>151920</v>
      </c>
      <c r="L243" s="47">
        <v>75960</v>
      </c>
    </row>
    <row r="244" spans="1:12" ht="12.75">
      <c r="A244" s="1" t="s">
        <v>152</v>
      </c>
      <c r="B244" s="1"/>
      <c r="C244" s="47">
        <v>848650</v>
      </c>
      <c r="D244" s="47">
        <v>763790</v>
      </c>
      <c r="E244" s="47">
        <v>678920</v>
      </c>
      <c r="F244" s="47">
        <v>594060</v>
      </c>
      <c r="G244" s="47">
        <v>509190</v>
      </c>
      <c r="H244" s="47">
        <v>424330</v>
      </c>
      <c r="I244" s="47">
        <v>339460</v>
      </c>
      <c r="J244" s="47">
        <v>254600</v>
      </c>
      <c r="K244" s="47">
        <v>169730</v>
      </c>
      <c r="L244" s="47">
        <v>84870</v>
      </c>
    </row>
    <row r="245" spans="1:12" ht="12.75">
      <c r="A245" s="1" t="s">
        <v>153</v>
      </c>
      <c r="B245" s="1"/>
      <c r="C245" s="47">
        <v>941090</v>
      </c>
      <c r="D245" s="47">
        <v>846980</v>
      </c>
      <c r="E245" s="47">
        <v>752870</v>
      </c>
      <c r="F245" s="47">
        <v>658760</v>
      </c>
      <c r="G245" s="47">
        <v>564650</v>
      </c>
      <c r="H245" s="47">
        <v>470550</v>
      </c>
      <c r="I245" s="47">
        <v>376440</v>
      </c>
      <c r="J245" s="47">
        <v>282330</v>
      </c>
      <c r="K245" s="47">
        <v>188220</v>
      </c>
      <c r="L245" s="47">
        <v>94110</v>
      </c>
    </row>
    <row r="246" spans="1:12" ht="12.75">
      <c r="A246" s="9"/>
      <c r="B246" s="9"/>
      <c r="C246" s="47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"/>
      <c r="B247" s="8"/>
      <c r="C247" s="11"/>
      <c r="D247" s="11"/>
      <c r="E247" s="11"/>
      <c r="F247" s="45"/>
      <c r="G247" s="11"/>
      <c r="H247" s="11"/>
      <c r="I247" s="11"/>
      <c r="J247" s="11"/>
      <c r="K247" s="11"/>
      <c r="L247" s="11"/>
    </row>
    <row r="248" spans="1:12" ht="12.75">
      <c r="A248" s="1"/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1" t="s">
        <v>154</v>
      </c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1" t="s">
        <v>155</v>
      </c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1"/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1" t="s">
        <v>139</v>
      </c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1" t="s">
        <v>150</v>
      </c>
      <c r="B253" s="1"/>
      <c r="C253" s="442">
        <v>1398210</v>
      </c>
      <c r="D253" s="442">
        <v>1258390</v>
      </c>
      <c r="E253" s="442">
        <v>1118570</v>
      </c>
      <c r="F253" s="442">
        <v>978750</v>
      </c>
      <c r="G253" s="442">
        <v>838930</v>
      </c>
      <c r="H253" s="442">
        <v>699110</v>
      </c>
      <c r="I253" s="442">
        <v>559280</v>
      </c>
      <c r="J253" s="442">
        <v>419460</v>
      </c>
      <c r="K253" s="442">
        <v>279640</v>
      </c>
      <c r="L253" s="442">
        <v>139820</v>
      </c>
    </row>
    <row r="254" spans="1:12" ht="12.75">
      <c r="A254" s="1" t="s">
        <v>151</v>
      </c>
      <c r="B254" s="1"/>
      <c r="C254" s="442">
        <v>1440860</v>
      </c>
      <c r="D254" s="442">
        <v>1296770</v>
      </c>
      <c r="E254" s="442">
        <v>1152690</v>
      </c>
      <c r="F254" s="442">
        <v>1008600</v>
      </c>
      <c r="G254" s="442">
        <v>864520</v>
      </c>
      <c r="H254" s="442">
        <v>720430</v>
      </c>
      <c r="I254" s="442">
        <v>576340</v>
      </c>
      <c r="J254" s="442">
        <v>432260</v>
      </c>
      <c r="K254" s="442">
        <v>288170</v>
      </c>
      <c r="L254" s="442">
        <v>144090</v>
      </c>
    </row>
    <row r="255" spans="1:12" ht="12.75">
      <c r="A255" s="1" t="s">
        <v>152</v>
      </c>
      <c r="B255" s="1"/>
      <c r="C255" s="442">
        <v>1529930</v>
      </c>
      <c r="D255" s="442">
        <v>1376940</v>
      </c>
      <c r="E255" s="442">
        <v>1223940</v>
      </c>
      <c r="F255" s="442">
        <v>1070950</v>
      </c>
      <c r="G255" s="442">
        <v>917960</v>
      </c>
      <c r="H255" s="442">
        <v>764970</v>
      </c>
      <c r="I255" s="442">
        <v>611970</v>
      </c>
      <c r="J255" s="442">
        <v>458980</v>
      </c>
      <c r="K255" s="442">
        <v>305990</v>
      </c>
      <c r="L255" s="442">
        <v>152990</v>
      </c>
    </row>
    <row r="256" spans="1:12" ht="12.75">
      <c r="A256" s="1" t="s">
        <v>153</v>
      </c>
      <c r="B256" s="1"/>
      <c r="C256" s="442">
        <v>1622390</v>
      </c>
      <c r="D256" s="442">
        <v>1460150</v>
      </c>
      <c r="E256" s="442">
        <v>1297910</v>
      </c>
      <c r="F256" s="442">
        <v>1135670</v>
      </c>
      <c r="G256" s="442">
        <v>973430</v>
      </c>
      <c r="H256" s="442">
        <v>811200</v>
      </c>
      <c r="I256" s="442">
        <v>648960</v>
      </c>
      <c r="J256" s="442">
        <v>486720</v>
      </c>
      <c r="K256" s="442">
        <v>324480</v>
      </c>
      <c r="L256" s="442">
        <v>162240</v>
      </c>
    </row>
    <row r="257" spans="1:12" ht="12.75">
      <c r="A257" s="9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"/>
      <c r="B258" s="8"/>
      <c r="C258" s="11"/>
      <c r="D258" s="11"/>
      <c r="E258" s="11"/>
      <c r="F258" s="45"/>
      <c r="G258" s="11"/>
      <c r="H258" s="11"/>
      <c r="I258" s="11"/>
      <c r="J258" s="11"/>
      <c r="K258" s="11"/>
      <c r="L258" s="11"/>
    </row>
    <row r="259" spans="1:12" ht="12.75">
      <c r="A259" s="14"/>
      <c r="B259" s="14"/>
      <c r="C259" s="25"/>
      <c r="D259" s="25"/>
      <c r="E259" s="25"/>
      <c r="F259" s="365"/>
      <c r="G259" s="25"/>
      <c r="H259" s="25"/>
      <c r="I259" s="25"/>
      <c r="J259" s="25"/>
      <c r="K259" s="25"/>
      <c r="L259" s="25"/>
    </row>
    <row r="260" spans="1:12" ht="12.75">
      <c r="A260" s="40" t="s">
        <v>233</v>
      </c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40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42" t="s">
        <v>74</v>
      </c>
    </row>
    <row r="263" spans="1:12" ht="12.75">
      <c r="A263" s="35" t="s">
        <v>75</v>
      </c>
      <c r="B263" s="35"/>
      <c r="C263" s="43">
        <v>2009</v>
      </c>
      <c r="D263" s="43">
        <v>2008</v>
      </c>
      <c r="E263" s="43">
        <v>2007</v>
      </c>
      <c r="F263" s="43">
        <v>2006</v>
      </c>
      <c r="G263" s="43">
        <v>2005</v>
      </c>
      <c r="H263" s="43">
        <v>2004</v>
      </c>
      <c r="I263" s="43">
        <v>2003</v>
      </c>
      <c r="J263" s="43">
        <v>2002</v>
      </c>
      <c r="K263" s="43">
        <v>2001</v>
      </c>
      <c r="L263" s="37" t="s">
        <v>76</v>
      </c>
    </row>
    <row r="264" spans="1:12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40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18" t="s">
        <v>117</v>
      </c>
      <c r="B266" s="18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1" t="s">
        <v>118</v>
      </c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1" t="s">
        <v>79</v>
      </c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1" t="s">
        <v>119</v>
      </c>
      <c r="B270" s="1"/>
      <c r="C270" s="47">
        <v>23860</v>
      </c>
      <c r="D270" s="47">
        <v>21470</v>
      </c>
      <c r="E270" s="47">
        <v>19090</v>
      </c>
      <c r="F270" s="47">
        <v>16700</v>
      </c>
      <c r="G270" s="47">
        <v>14320</v>
      </c>
      <c r="H270" s="47">
        <v>11930</v>
      </c>
      <c r="I270" s="47">
        <v>9540</v>
      </c>
      <c r="J270" s="47">
        <v>7160</v>
      </c>
      <c r="K270" s="47">
        <v>4770</v>
      </c>
      <c r="L270" s="47">
        <v>2390</v>
      </c>
    </row>
    <row r="271" spans="1:12" ht="12.75">
      <c r="A271" s="1" t="s">
        <v>120</v>
      </c>
      <c r="B271" s="1"/>
      <c r="C271" s="47">
        <v>28520</v>
      </c>
      <c r="D271" s="47">
        <v>25670</v>
      </c>
      <c r="E271" s="47">
        <v>22820</v>
      </c>
      <c r="F271" s="47">
        <v>19960</v>
      </c>
      <c r="G271" s="47">
        <v>17110</v>
      </c>
      <c r="H271" s="47">
        <v>14260</v>
      </c>
      <c r="I271" s="47">
        <v>11410</v>
      </c>
      <c r="J271" s="47">
        <v>8560</v>
      </c>
      <c r="K271" s="47">
        <v>5700</v>
      </c>
      <c r="L271" s="47">
        <v>2850</v>
      </c>
    </row>
    <row r="272" spans="1:12" ht="12.75">
      <c r="A272" s="1" t="s">
        <v>157</v>
      </c>
      <c r="B272" s="1"/>
      <c r="C272" s="47">
        <v>37790</v>
      </c>
      <c r="D272" s="47">
        <v>34010</v>
      </c>
      <c r="E272" s="47">
        <v>30230</v>
      </c>
      <c r="F272" s="47">
        <v>26450</v>
      </c>
      <c r="G272" s="47">
        <v>22670</v>
      </c>
      <c r="H272" s="47">
        <v>18900</v>
      </c>
      <c r="I272" s="47">
        <v>15120</v>
      </c>
      <c r="J272" s="47">
        <v>11340</v>
      </c>
      <c r="K272" s="47">
        <v>7560</v>
      </c>
      <c r="L272" s="47">
        <v>3780</v>
      </c>
    </row>
    <row r="273" spans="1:12" ht="12.75">
      <c r="A273" s="13" t="s">
        <v>122</v>
      </c>
      <c r="B273" s="13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 ht="12.75">
      <c r="A274" s="3"/>
      <c r="B274" s="3"/>
      <c r="C274" s="5"/>
      <c r="D274" s="5"/>
      <c r="E274" s="5"/>
      <c r="F274" s="12"/>
      <c r="G274" s="5"/>
      <c r="H274" s="5"/>
      <c r="I274" s="5"/>
      <c r="J274" s="5"/>
      <c r="K274" s="5"/>
      <c r="L274" s="5"/>
    </row>
    <row r="275" spans="1:12" ht="12.75">
      <c r="A275" s="18" t="s">
        <v>123</v>
      </c>
      <c r="B275" s="18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1" t="s">
        <v>124</v>
      </c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1" t="s">
        <v>79</v>
      </c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1" t="s">
        <v>125</v>
      </c>
      <c r="B279" s="1"/>
      <c r="C279" s="47">
        <v>28520</v>
      </c>
      <c r="D279" s="47">
        <v>25670</v>
      </c>
      <c r="E279" s="47">
        <v>22820</v>
      </c>
      <c r="F279" s="47">
        <v>19960</v>
      </c>
      <c r="G279" s="47">
        <v>17110</v>
      </c>
      <c r="H279" s="47">
        <v>14260</v>
      </c>
      <c r="I279" s="47">
        <v>11410</v>
      </c>
      <c r="J279" s="47">
        <v>8560</v>
      </c>
      <c r="K279" s="47">
        <v>5700</v>
      </c>
      <c r="L279" s="47">
        <v>2850</v>
      </c>
    </row>
    <row r="280" spans="1:12" ht="12.75">
      <c r="A280" s="1" t="s">
        <v>126</v>
      </c>
      <c r="B280" s="1"/>
      <c r="C280" s="47">
        <v>37790</v>
      </c>
      <c r="D280" s="47">
        <v>34010</v>
      </c>
      <c r="E280" s="47">
        <v>30230</v>
      </c>
      <c r="F280" s="47">
        <v>26450</v>
      </c>
      <c r="G280" s="47">
        <v>22670</v>
      </c>
      <c r="H280" s="47">
        <v>18900</v>
      </c>
      <c r="I280" s="47">
        <v>15120</v>
      </c>
      <c r="J280" s="47">
        <v>11340</v>
      </c>
      <c r="K280" s="47">
        <v>7560</v>
      </c>
      <c r="L280" s="47">
        <v>3780</v>
      </c>
    </row>
    <row r="281" spans="1:12" ht="12.75">
      <c r="A281" s="1" t="s">
        <v>127</v>
      </c>
      <c r="B281" s="1"/>
      <c r="C281" s="47">
        <v>49380</v>
      </c>
      <c r="D281" s="47">
        <v>44440</v>
      </c>
      <c r="E281" s="47">
        <v>39500</v>
      </c>
      <c r="F281" s="47">
        <v>34570</v>
      </c>
      <c r="G281" s="47">
        <v>29630</v>
      </c>
      <c r="H281" s="47">
        <v>24690</v>
      </c>
      <c r="I281" s="47">
        <v>19750</v>
      </c>
      <c r="J281" s="47">
        <v>14810</v>
      </c>
      <c r="K281" s="47">
        <v>9880</v>
      </c>
      <c r="L281" s="47">
        <v>4940</v>
      </c>
    </row>
    <row r="282" spans="1:12" ht="12.75">
      <c r="A282" s="1"/>
      <c r="B282" s="1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1:12" ht="12.75">
      <c r="A283" s="1"/>
      <c r="B283" s="1"/>
      <c r="C283" s="47"/>
      <c r="D283" s="47"/>
      <c r="E283" s="47"/>
      <c r="F283" s="367"/>
      <c r="G283" s="47"/>
      <c r="H283" s="47"/>
      <c r="I283" s="47"/>
      <c r="J283" s="47"/>
      <c r="K283" s="47"/>
      <c r="L283" s="47"/>
    </row>
    <row r="284" spans="1:12" ht="12.75">
      <c r="A284" s="1"/>
      <c r="B284" s="1"/>
      <c r="C284" s="47"/>
      <c r="D284" s="47"/>
      <c r="E284" s="47"/>
      <c r="F284" s="367"/>
      <c r="G284" s="47"/>
      <c r="H284" s="47"/>
      <c r="I284" s="47"/>
      <c r="J284" s="47"/>
      <c r="K284" s="47"/>
      <c r="L284" s="47"/>
    </row>
    <row r="285" spans="1:12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42" t="s">
        <v>74</v>
      </c>
    </row>
    <row r="286" spans="1:12" ht="12.75">
      <c r="A286" s="35" t="s">
        <v>75</v>
      </c>
      <c r="B286" s="35"/>
      <c r="C286" s="43">
        <v>2009</v>
      </c>
      <c r="D286" s="43">
        <v>2008</v>
      </c>
      <c r="E286" s="43">
        <v>2007</v>
      </c>
      <c r="F286" s="43">
        <v>2006</v>
      </c>
      <c r="G286" s="43">
        <v>2005</v>
      </c>
      <c r="H286" s="43">
        <v>2004</v>
      </c>
      <c r="I286" s="43">
        <v>2003</v>
      </c>
      <c r="J286" s="43">
        <v>2002</v>
      </c>
      <c r="K286" s="43">
        <v>2001</v>
      </c>
      <c r="L286" s="37" t="s">
        <v>76</v>
      </c>
    </row>
    <row r="287" spans="1:12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1"/>
      <c r="B288" s="1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1:12" ht="12.75">
      <c r="A289" s="1" t="s">
        <v>128</v>
      </c>
      <c r="B289" s="1"/>
      <c r="C289" s="47"/>
      <c r="D289" s="47"/>
      <c r="E289" s="47"/>
      <c r="F289" s="47"/>
      <c r="G289" s="47"/>
      <c r="H289" s="47"/>
      <c r="I289" s="47"/>
      <c r="J289" s="47"/>
      <c r="K289" s="47"/>
      <c r="L289" s="47"/>
    </row>
    <row r="290" spans="1:12" ht="12.75">
      <c r="A290" s="1" t="s">
        <v>125</v>
      </c>
      <c r="B290" s="1"/>
      <c r="C290" s="47">
        <v>35250</v>
      </c>
      <c r="D290" s="47">
        <v>31730</v>
      </c>
      <c r="E290" s="47">
        <v>28200</v>
      </c>
      <c r="F290" s="47">
        <v>24680</v>
      </c>
      <c r="G290" s="47">
        <v>21150</v>
      </c>
      <c r="H290" s="47">
        <v>17630</v>
      </c>
      <c r="I290" s="47">
        <v>14100</v>
      </c>
      <c r="J290" s="47">
        <v>10580</v>
      </c>
      <c r="K290" s="47">
        <v>7050</v>
      </c>
      <c r="L290" s="47">
        <v>3530</v>
      </c>
    </row>
    <row r="291" spans="1:12" ht="12.75">
      <c r="A291" s="1" t="s">
        <v>126</v>
      </c>
      <c r="B291" s="1"/>
      <c r="C291" s="47">
        <v>44320</v>
      </c>
      <c r="D291" s="47">
        <v>39890</v>
      </c>
      <c r="E291" s="47">
        <v>35460</v>
      </c>
      <c r="F291" s="47">
        <v>31020</v>
      </c>
      <c r="G291" s="47">
        <v>26590</v>
      </c>
      <c r="H291" s="47">
        <v>22160</v>
      </c>
      <c r="I291" s="47">
        <v>17730</v>
      </c>
      <c r="J291" s="47">
        <v>13300</v>
      </c>
      <c r="K291" s="47">
        <v>8860</v>
      </c>
      <c r="L291" s="47">
        <v>4430</v>
      </c>
    </row>
    <row r="292" spans="1:12" ht="12.75">
      <c r="A292" s="1" t="s">
        <v>127</v>
      </c>
      <c r="B292" s="1"/>
      <c r="C292" s="47">
        <v>55940</v>
      </c>
      <c r="D292" s="47">
        <v>50350</v>
      </c>
      <c r="E292" s="47">
        <v>44750</v>
      </c>
      <c r="F292" s="47">
        <v>39160</v>
      </c>
      <c r="G292" s="47">
        <v>33560</v>
      </c>
      <c r="H292" s="47">
        <v>27970</v>
      </c>
      <c r="I292" s="47">
        <v>22380</v>
      </c>
      <c r="J292" s="47">
        <v>16780</v>
      </c>
      <c r="K292" s="47">
        <v>11190</v>
      </c>
      <c r="L292" s="47">
        <v>5590</v>
      </c>
    </row>
    <row r="293" spans="1:12" ht="12.75">
      <c r="A293" s="13" t="s">
        <v>122</v>
      </c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3"/>
      <c r="B294" s="3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1" t="s">
        <v>129</v>
      </c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1" t="s">
        <v>130</v>
      </c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3"/>
      <c r="B297" s="3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1" t="s">
        <v>79</v>
      </c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1" t="s">
        <v>125</v>
      </c>
      <c r="B299" s="1"/>
      <c r="C299" s="47">
        <v>35660</v>
      </c>
      <c r="D299" s="47">
        <v>32090</v>
      </c>
      <c r="E299" s="47">
        <v>28530</v>
      </c>
      <c r="F299" s="47">
        <v>24960</v>
      </c>
      <c r="G299" s="47">
        <v>21400</v>
      </c>
      <c r="H299" s="47">
        <v>17830</v>
      </c>
      <c r="I299" s="47">
        <v>14260</v>
      </c>
      <c r="J299" s="47">
        <v>10700</v>
      </c>
      <c r="K299" s="47">
        <v>7130</v>
      </c>
      <c r="L299" s="47">
        <v>3570</v>
      </c>
    </row>
    <row r="300" spans="1:12" ht="12.75">
      <c r="A300" s="1" t="s">
        <v>126</v>
      </c>
      <c r="B300" s="1"/>
      <c r="C300" s="47">
        <v>44930</v>
      </c>
      <c r="D300" s="47">
        <v>40440</v>
      </c>
      <c r="E300" s="47">
        <v>35940</v>
      </c>
      <c r="F300" s="47">
        <v>31450</v>
      </c>
      <c r="G300" s="47">
        <v>26960</v>
      </c>
      <c r="H300" s="47">
        <v>22470</v>
      </c>
      <c r="I300" s="47">
        <v>17970</v>
      </c>
      <c r="J300" s="47">
        <v>13480</v>
      </c>
      <c r="K300" s="47">
        <v>8990</v>
      </c>
      <c r="L300" s="47">
        <v>4490</v>
      </c>
    </row>
    <row r="301" spans="1:12" ht="12.75">
      <c r="A301" s="1" t="s">
        <v>131</v>
      </c>
      <c r="B301" s="1"/>
      <c r="C301" s="47">
        <v>56340</v>
      </c>
      <c r="D301" s="47">
        <v>50710</v>
      </c>
      <c r="E301" s="47">
        <v>45070</v>
      </c>
      <c r="F301" s="47">
        <v>39440</v>
      </c>
      <c r="G301" s="47">
        <v>33800</v>
      </c>
      <c r="H301" s="47">
        <v>28170</v>
      </c>
      <c r="I301" s="47">
        <v>22540</v>
      </c>
      <c r="J301" s="47">
        <v>16900</v>
      </c>
      <c r="K301" s="47">
        <v>11270</v>
      </c>
      <c r="L301" s="47">
        <v>5630</v>
      </c>
    </row>
    <row r="302" spans="1:12" ht="12.75">
      <c r="A302" s="1" t="s">
        <v>132</v>
      </c>
      <c r="B302" s="1"/>
      <c r="C302" s="47">
        <v>70300</v>
      </c>
      <c r="D302" s="47">
        <v>63270</v>
      </c>
      <c r="E302" s="47">
        <v>56240</v>
      </c>
      <c r="F302" s="47">
        <v>49210</v>
      </c>
      <c r="G302" s="47">
        <v>42180</v>
      </c>
      <c r="H302" s="47">
        <v>35150</v>
      </c>
      <c r="I302" s="47">
        <v>28120</v>
      </c>
      <c r="J302" s="47">
        <v>21090</v>
      </c>
      <c r="K302" s="47">
        <v>14060</v>
      </c>
      <c r="L302" s="47">
        <v>7030</v>
      </c>
    </row>
    <row r="303" spans="1:12" ht="12.75">
      <c r="A303" s="3"/>
      <c r="B303" s="3"/>
      <c r="C303" s="5"/>
      <c r="D303" s="5"/>
      <c r="E303" s="5"/>
      <c r="F303" s="120"/>
      <c r="G303" s="5"/>
      <c r="H303" s="5"/>
      <c r="I303" s="5"/>
      <c r="J303" s="5"/>
      <c r="K303" s="5"/>
      <c r="L303" s="5"/>
    </row>
    <row r="304" spans="1:12" ht="12.75">
      <c r="A304" s="1"/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1" t="s">
        <v>133</v>
      </c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1" t="s">
        <v>125</v>
      </c>
      <c r="B306" s="1"/>
      <c r="C306" s="47">
        <v>37350</v>
      </c>
      <c r="D306" s="47">
        <v>33620</v>
      </c>
      <c r="E306" s="47">
        <v>29880</v>
      </c>
      <c r="F306" s="47">
        <v>26150</v>
      </c>
      <c r="G306" s="47">
        <v>22410</v>
      </c>
      <c r="H306" s="47">
        <v>18680</v>
      </c>
      <c r="I306" s="47">
        <v>14940</v>
      </c>
      <c r="J306" s="47">
        <v>11210</v>
      </c>
      <c r="K306" s="47">
        <v>7470</v>
      </c>
      <c r="L306" s="47">
        <v>3740</v>
      </c>
    </row>
    <row r="307" spans="1:12" ht="12.75">
      <c r="A307" s="1" t="s">
        <v>126</v>
      </c>
      <c r="B307" s="1"/>
      <c r="C307" s="47">
        <v>46450</v>
      </c>
      <c r="D307" s="47">
        <v>41810</v>
      </c>
      <c r="E307" s="47">
        <v>37160</v>
      </c>
      <c r="F307" s="47">
        <v>32520</v>
      </c>
      <c r="G307" s="47">
        <v>27870</v>
      </c>
      <c r="H307" s="47">
        <v>23230</v>
      </c>
      <c r="I307" s="47">
        <v>18580</v>
      </c>
      <c r="J307" s="47">
        <v>13940</v>
      </c>
      <c r="K307" s="47">
        <v>9290</v>
      </c>
      <c r="L307" s="47">
        <v>4650</v>
      </c>
    </row>
    <row r="308" spans="1:12" ht="12.75">
      <c r="A308" s="1" t="s">
        <v>131</v>
      </c>
      <c r="B308" s="1"/>
      <c r="C308" s="47">
        <v>58030</v>
      </c>
      <c r="D308" s="47">
        <v>52230</v>
      </c>
      <c r="E308" s="47">
        <v>46420</v>
      </c>
      <c r="F308" s="47">
        <v>40620</v>
      </c>
      <c r="G308" s="47">
        <v>34820</v>
      </c>
      <c r="H308" s="47">
        <v>29020</v>
      </c>
      <c r="I308" s="47">
        <v>23210</v>
      </c>
      <c r="J308" s="47">
        <v>17410</v>
      </c>
      <c r="K308" s="47">
        <v>11610</v>
      </c>
      <c r="L308" s="47">
        <v>5800</v>
      </c>
    </row>
    <row r="309" spans="1:12" ht="12.75">
      <c r="A309" s="1" t="s">
        <v>132</v>
      </c>
      <c r="B309" s="1"/>
      <c r="C309" s="47">
        <v>71990</v>
      </c>
      <c r="D309" s="47">
        <v>64790</v>
      </c>
      <c r="E309" s="47">
        <v>57590</v>
      </c>
      <c r="F309" s="47">
        <v>50390</v>
      </c>
      <c r="G309" s="47">
        <v>43190</v>
      </c>
      <c r="H309" s="47">
        <v>36000</v>
      </c>
      <c r="I309" s="47">
        <v>28800</v>
      </c>
      <c r="J309" s="47">
        <v>21600</v>
      </c>
      <c r="K309" s="47">
        <v>14400</v>
      </c>
      <c r="L309" s="47">
        <v>7200</v>
      </c>
    </row>
    <row r="310" spans="1:12" ht="12.75">
      <c r="A310" s="13" t="s">
        <v>122</v>
      </c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"/>
      <c r="B311" s="8"/>
      <c r="C311" s="11"/>
      <c r="D311" s="11"/>
      <c r="E311" s="11"/>
      <c r="G311" s="11"/>
      <c r="H311" s="11"/>
      <c r="I311" s="11"/>
      <c r="J311" s="11"/>
      <c r="K311" s="11"/>
      <c r="L311" s="11"/>
    </row>
    <row r="312" spans="1:12" ht="12.75">
      <c r="A312" s="1"/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1" t="s">
        <v>134</v>
      </c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1" t="s">
        <v>135</v>
      </c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3"/>
      <c r="B315" s="3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1" t="s">
        <v>79</v>
      </c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1" t="s">
        <v>136</v>
      </c>
      <c r="B317" s="1"/>
      <c r="C317" s="47">
        <v>44750</v>
      </c>
      <c r="D317" s="47">
        <v>40280</v>
      </c>
      <c r="E317" s="47">
        <v>35800</v>
      </c>
      <c r="F317" s="47">
        <v>31330</v>
      </c>
      <c r="G317" s="47">
        <v>26850</v>
      </c>
      <c r="H317" s="47">
        <v>22380</v>
      </c>
      <c r="I317" s="47">
        <v>17900</v>
      </c>
      <c r="J317" s="47">
        <v>13430</v>
      </c>
      <c r="K317" s="47">
        <v>8950</v>
      </c>
      <c r="L317" s="47">
        <v>4480</v>
      </c>
    </row>
    <row r="318" spans="1:12" ht="12.75">
      <c r="A318" s="1" t="s">
        <v>131</v>
      </c>
      <c r="B318" s="1"/>
      <c r="C318" s="47">
        <v>56340</v>
      </c>
      <c r="D318" s="47">
        <v>50710</v>
      </c>
      <c r="E318" s="47">
        <v>45070</v>
      </c>
      <c r="F318" s="47">
        <v>39440</v>
      </c>
      <c r="G318" s="47">
        <v>33800</v>
      </c>
      <c r="H318" s="47">
        <v>28170</v>
      </c>
      <c r="I318" s="47">
        <v>22540</v>
      </c>
      <c r="J318" s="47">
        <v>16900</v>
      </c>
      <c r="K318" s="47">
        <v>11270</v>
      </c>
      <c r="L318" s="47">
        <v>5630</v>
      </c>
    </row>
    <row r="319" spans="1:12" ht="12.75">
      <c r="A319" s="1" t="s">
        <v>137</v>
      </c>
      <c r="B319" s="1"/>
      <c r="C319" s="47">
        <v>70060</v>
      </c>
      <c r="D319" s="47">
        <v>63050</v>
      </c>
      <c r="E319" s="47">
        <v>56050</v>
      </c>
      <c r="F319" s="47">
        <v>49040</v>
      </c>
      <c r="G319" s="47">
        <v>42040</v>
      </c>
      <c r="H319" s="47">
        <v>35030</v>
      </c>
      <c r="I319" s="47">
        <v>28020</v>
      </c>
      <c r="J319" s="47">
        <v>21020</v>
      </c>
      <c r="K319" s="47">
        <v>14010</v>
      </c>
      <c r="L319" s="47">
        <v>7010</v>
      </c>
    </row>
    <row r="320" spans="1:12" ht="12.75">
      <c r="A320" s="1" t="s">
        <v>138</v>
      </c>
      <c r="B320" s="1"/>
      <c r="C320" s="47">
        <v>92020</v>
      </c>
      <c r="D320" s="47">
        <v>82820</v>
      </c>
      <c r="E320" s="47">
        <v>73620</v>
      </c>
      <c r="F320" s="47">
        <v>64410</v>
      </c>
      <c r="G320" s="47">
        <v>55210</v>
      </c>
      <c r="H320" s="47">
        <v>46010</v>
      </c>
      <c r="I320" s="47">
        <v>36810</v>
      </c>
      <c r="J320" s="47">
        <v>27610</v>
      </c>
      <c r="K320" s="47">
        <v>18400</v>
      </c>
      <c r="L320" s="47">
        <v>9200</v>
      </c>
    </row>
    <row r="321" spans="1:12" ht="12.75">
      <c r="A321" s="1" t="s">
        <v>128</v>
      </c>
      <c r="B321" s="1"/>
      <c r="C321" s="47"/>
      <c r="D321" s="47"/>
      <c r="E321" s="47"/>
      <c r="F321" s="47"/>
      <c r="G321" s="47"/>
      <c r="H321" s="47"/>
      <c r="I321" s="47"/>
      <c r="J321" s="47"/>
      <c r="K321" s="47"/>
      <c r="L321" s="47"/>
    </row>
    <row r="322" spans="1:12" ht="12.75">
      <c r="A322" s="1" t="s">
        <v>136</v>
      </c>
      <c r="B322" s="1"/>
      <c r="C322" s="47">
        <v>71350</v>
      </c>
      <c r="D322" s="47">
        <v>64220</v>
      </c>
      <c r="E322" s="47">
        <v>57080</v>
      </c>
      <c r="F322" s="47">
        <v>49950</v>
      </c>
      <c r="G322" s="47">
        <v>42810</v>
      </c>
      <c r="H322" s="47">
        <v>35680</v>
      </c>
      <c r="I322" s="47">
        <v>28540</v>
      </c>
      <c r="J322" s="47">
        <v>21410</v>
      </c>
      <c r="K322" s="47">
        <v>14270</v>
      </c>
      <c r="L322" s="47">
        <v>7140</v>
      </c>
    </row>
    <row r="323" spans="1:12" ht="12.75">
      <c r="A323" s="18" t="s">
        <v>131</v>
      </c>
      <c r="B323" s="18"/>
      <c r="C323" s="47">
        <v>82960</v>
      </c>
      <c r="D323" s="47">
        <v>74660</v>
      </c>
      <c r="E323" s="47">
        <v>66370</v>
      </c>
      <c r="F323" s="47">
        <v>58070</v>
      </c>
      <c r="G323" s="47">
        <v>49780</v>
      </c>
      <c r="H323" s="47">
        <v>41480</v>
      </c>
      <c r="I323" s="47">
        <v>33180</v>
      </c>
      <c r="J323" s="47">
        <v>24890</v>
      </c>
      <c r="K323" s="47">
        <v>16590</v>
      </c>
      <c r="L323" s="47">
        <v>8300</v>
      </c>
    </row>
    <row r="324" spans="1:12" ht="12.75">
      <c r="A324" s="1" t="s">
        <v>137</v>
      </c>
      <c r="B324" s="1"/>
      <c r="C324" s="47">
        <v>96680</v>
      </c>
      <c r="D324" s="47">
        <v>87010</v>
      </c>
      <c r="E324" s="47">
        <v>77340</v>
      </c>
      <c r="F324" s="47">
        <v>67680</v>
      </c>
      <c r="G324" s="47">
        <v>58010</v>
      </c>
      <c r="H324" s="47">
        <v>48340</v>
      </c>
      <c r="I324" s="47">
        <v>38670</v>
      </c>
      <c r="J324" s="47">
        <v>29000</v>
      </c>
      <c r="K324" s="47">
        <v>19340</v>
      </c>
      <c r="L324" s="47">
        <v>9670</v>
      </c>
    </row>
    <row r="325" spans="1:12" ht="12.75">
      <c r="A325" s="1" t="s">
        <v>138</v>
      </c>
      <c r="B325" s="1"/>
      <c r="C325" s="47">
        <v>118620</v>
      </c>
      <c r="D325" s="47">
        <v>106760</v>
      </c>
      <c r="E325" s="47">
        <v>94900</v>
      </c>
      <c r="F325" s="47">
        <v>83030</v>
      </c>
      <c r="G325" s="47">
        <v>71170</v>
      </c>
      <c r="H325" s="47">
        <v>59310</v>
      </c>
      <c r="I325" s="47">
        <v>47450</v>
      </c>
      <c r="J325" s="47">
        <v>35590</v>
      </c>
      <c r="K325" s="47">
        <v>23720</v>
      </c>
      <c r="L325" s="47">
        <v>11860</v>
      </c>
    </row>
    <row r="326" spans="1:12" ht="12.75">
      <c r="A326" s="1" t="s">
        <v>139</v>
      </c>
      <c r="B326" s="1"/>
      <c r="C326" s="47"/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1:12" ht="12.75">
      <c r="A327" s="1" t="s">
        <v>136</v>
      </c>
      <c r="B327" s="1"/>
      <c r="C327" s="47">
        <v>89470</v>
      </c>
      <c r="D327" s="47">
        <v>80520</v>
      </c>
      <c r="E327" s="47">
        <v>71580</v>
      </c>
      <c r="F327" s="47">
        <v>62630</v>
      </c>
      <c r="G327" s="47">
        <v>53680</v>
      </c>
      <c r="H327" s="47">
        <v>44740</v>
      </c>
      <c r="I327" s="47">
        <v>35790</v>
      </c>
      <c r="J327" s="47">
        <v>26840</v>
      </c>
      <c r="K327" s="47">
        <v>17890</v>
      </c>
      <c r="L327" s="47">
        <v>8950</v>
      </c>
    </row>
    <row r="328" spans="1:12" ht="12.75">
      <c r="A328" s="1" t="s">
        <v>131</v>
      </c>
      <c r="B328" s="1"/>
      <c r="C328" s="47">
        <v>100870</v>
      </c>
      <c r="D328" s="47">
        <v>90780</v>
      </c>
      <c r="E328" s="47">
        <v>80700</v>
      </c>
      <c r="F328" s="47">
        <v>70610</v>
      </c>
      <c r="G328" s="47">
        <v>60520</v>
      </c>
      <c r="H328" s="47">
        <v>50440</v>
      </c>
      <c r="I328" s="47">
        <v>40350</v>
      </c>
      <c r="J328" s="47">
        <v>30260</v>
      </c>
      <c r="K328" s="47">
        <v>20170</v>
      </c>
      <c r="L328" s="47">
        <v>10090</v>
      </c>
    </row>
    <row r="329" spans="1:12" ht="12.75">
      <c r="A329" s="1" t="s">
        <v>137</v>
      </c>
      <c r="B329" s="1"/>
      <c r="C329" s="47">
        <v>114830</v>
      </c>
      <c r="D329" s="47">
        <v>103350</v>
      </c>
      <c r="E329" s="47">
        <v>91860</v>
      </c>
      <c r="F329" s="47">
        <v>80380</v>
      </c>
      <c r="G329" s="47">
        <v>68900</v>
      </c>
      <c r="H329" s="47">
        <v>57420</v>
      </c>
      <c r="I329" s="47">
        <v>45930</v>
      </c>
      <c r="J329" s="47">
        <v>34450</v>
      </c>
      <c r="K329" s="47">
        <v>22970</v>
      </c>
      <c r="L329" s="47">
        <v>11480</v>
      </c>
    </row>
    <row r="330" spans="1:12" ht="12.75">
      <c r="A330" s="1" t="s">
        <v>138</v>
      </c>
      <c r="B330" s="1"/>
      <c r="C330" s="47">
        <v>136770</v>
      </c>
      <c r="D330" s="47">
        <v>123090</v>
      </c>
      <c r="E330" s="47">
        <v>109420</v>
      </c>
      <c r="F330" s="47">
        <v>95740</v>
      </c>
      <c r="G330" s="47">
        <v>82060</v>
      </c>
      <c r="H330" s="47">
        <v>68390</v>
      </c>
      <c r="I330" s="47">
        <v>54710</v>
      </c>
      <c r="J330" s="47">
        <v>41030</v>
      </c>
      <c r="K330" s="47">
        <v>27350</v>
      </c>
      <c r="L330" s="47">
        <v>13680</v>
      </c>
    </row>
    <row r="331" spans="1:12" ht="12.75">
      <c r="A331" s="13" t="s">
        <v>122</v>
      </c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"/>
      <c r="B332" s="8"/>
      <c r="C332" s="11"/>
      <c r="D332" s="11"/>
      <c r="E332" s="11"/>
      <c r="F332" s="366"/>
      <c r="G332" s="11"/>
      <c r="H332" s="11"/>
      <c r="I332" s="11"/>
      <c r="J332" s="11"/>
      <c r="K332" s="11"/>
      <c r="L332" s="11"/>
    </row>
    <row r="333" spans="1:12" ht="12.75">
      <c r="A333" s="14"/>
      <c r="B333" s="14"/>
      <c r="C333" s="25"/>
      <c r="D333" s="25"/>
      <c r="E333" s="25"/>
      <c r="G333" s="25"/>
      <c r="H333" s="25"/>
      <c r="I333" s="25"/>
      <c r="J333" s="25"/>
      <c r="K333" s="25"/>
      <c r="L333" s="25"/>
    </row>
    <row r="334" spans="1:12" ht="12.75">
      <c r="A334" s="14"/>
      <c r="B334" s="14"/>
      <c r="C334" s="25"/>
      <c r="D334" s="25"/>
      <c r="E334" s="25"/>
      <c r="G334" s="25"/>
      <c r="H334" s="25"/>
      <c r="I334" s="25"/>
      <c r="J334" s="25"/>
      <c r="K334" s="25"/>
      <c r="L334" s="25"/>
    </row>
    <row r="335" spans="1:12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42" t="s">
        <v>74</v>
      </c>
    </row>
    <row r="336" spans="1:12" ht="12.75">
      <c r="A336" s="35" t="s">
        <v>75</v>
      </c>
      <c r="B336" s="35"/>
      <c r="C336" s="43">
        <v>2009</v>
      </c>
      <c r="D336" s="43">
        <v>2008</v>
      </c>
      <c r="E336" s="43">
        <v>2007</v>
      </c>
      <c r="F336" s="43">
        <v>2006</v>
      </c>
      <c r="G336" s="43">
        <v>2005</v>
      </c>
      <c r="H336" s="43">
        <v>2004</v>
      </c>
      <c r="I336" s="43">
        <v>2003</v>
      </c>
      <c r="J336" s="43">
        <v>2002</v>
      </c>
      <c r="K336" s="43">
        <v>2001</v>
      </c>
      <c r="L336" s="37" t="s">
        <v>76</v>
      </c>
    </row>
    <row r="337" spans="1:1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</row>
    <row r="339" spans="1:12" ht="12.75">
      <c r="A339" s="1" t="s">
        <v>140</v>
      </c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1" t="s">
        <v>141</v>
      </c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3"/>
      <c r="B341" s="3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1" t="s">
        <v>128</v>
      </c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1" t="s">
        <v>142</v>
      </c>
      <c r="B343" s="1"/>
      <c r="C343" s="47">
        <v>116500</v>
      </c>
      <c r="D343" s="47">
        <v>104850</v>
      </c>
      <c r="E343" s="47">
        <v>93200</v>
      </c>
      <c r="F343" s="47">
        <v>81550</v>
      </c>
      <c r="G343" s="47">
        <v>69900</v>
      </c>
      <c r="H343" s="47">
        <v>58250</v>
      </c>
      <c r="I343" s="47">
        <v>46600</v>
      </c>
      <c r="J343" s="47">
        <v>34950</v>
      </c>
      <c r="K343" s="47">
        <v>23300</v>
      </c>
      <c r="L343" s="47">
        <v>11650</v>
      </c>
    </row>
    <row r="344" spans="1:12" ht="12.75">
      <c r="A344" s="1" t="s">
        <v>143</v>
      </c>
      <c r="B344" s="1"/>
      <c r="C344" s="47">
        <v>138440</v>
      </c>
      <c r="D344" s="47">
        <v>124600</v>
      </c>
      <c r="E344" s="47">
        <v>110750</v>
      </c>
      <c r="F344" s="47">
        <v>96910</v>
      </c>
      <c r="G344" s="47">
        <v>83060</v>
      </c>
      <c r="H344" s="47">
        <v>69220</v>
      </c>
      <c r="I344" s="47">
        <v>55380</v>
      </c>
      <c r="J344" s="47">
        <v>41530</v>
      </c>
      <c r="K344" s="47">
        <v>27690</v>
      </c>
      <c r="L344" s="47">
        <v>13840</v>
      </c>
    </row>
    <row r="345" spans="1:12" ht="12.75">
      <c r="A345" s="1" t="s">
        <v>144</v>
      </c>
      <c r="B345" s="1"/>
      <c r="C345" s="47">
        <v>157040</v>
      </c>
      <c r="D345" s="47">
        <v>141340</v>
      </c>
      <c r="E345" s="47">
        <v>125630</v>
      </c>
      <c r="F345" s="47">
        <v>109930</v>
      </c>
      <c r="G345" s="47">
        <v>94220</v>
      </c>
      <c r="H345" s="47">
        <v>78520</v>
      </c>
      <c r="I345" s="47">
        <v>62820</v>
      </c>
      <c r="J345" s="47">
        <v>47110</v>
      </c>
      <c r="K345" s="47">
        <v>31410</v>
      </c>
      <c r="L345" s="47">
        <v>15700</v>
      </c>
    </row>
    <row r="346" spans="1:12" ht="12.75">
      <c r="A346" s="1" t="s">
        <v>145</v>
      </c>
      <c r="B346" s="1"/>
      <c r="C346" s="47">
        <v>199670</v>
      </c>
      <c r="D346" s="47">
        <v>179700</v>
      </c>
      <c r="E346" s="47">
        <v>159740</v>
      </c>
      <c r="F346" s="47">
        <v>139770</v>
      </c>
      <c r="G346" s="47">
        <v>119800</v>
      </c>
      <c r="H346" s="47">
        <v>99840</v>
      </c>
      <c r="I346" s="47">
        <v>79870</v>
      </c>
      <c r="J346" s="47">
        <v>59900</v>
      </c>
      <c r="K346" s="47">
        <v>39930</v>
      </c>
      <c r="L346" s="47">
        <v>19970</v>
      </c>
    </row>
    <row r="347" spans="1:12" ht="12.75">
      <c r="A347" s="1" t="s">
        <v>139</v>
      </c>
      <c r="B347" s="1"/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1:12" ht="12.75">
      <c r="A348" s="1" t="s">
        <v>142</v>
      </c>
      <c r="B348" s="1"/>
      <c r="C348" s="47">
        <v>128930</v>
      </c>
      <c r="D348" s="47">
        <v>116040</v>
      </c>
      <c r="E348" s="47">
        <v>103140</v>
      </c>
      <c r="F348" s="47">
        <v>90250</v>
      </c>
      <c r="G348" s="47">
        <v>77360</v>
      </c>
      <c r="H348" s="47">
        <v>64470</v>
      </c>
      <c r="I348" s="47">
        <v>51570</v>
      </c>
      <c r="J348" s="47">
        <v>38680</v>
      </c>
      <c r="K348" s="47">
        <v>25790</v>
      </c>
      <c r="L348" s="47">
        <v>12890</v>
      </c>
    </row>
    <row r="349" spans="1:12" ht="12.75">
      <c r="A349" s="1" t="s">
        <v>143</v>
      </c>
      <c r="B349" s="1"/>
      <c r="C349" s="47">
        <v>150920</v>
      </c>
      <c r="D349" s="47">
        <v>135830</v>
      </c>
      <c r="E349" s="47">
        <v>120740</v>
      </c>
      <c r="F349" s="47">
        <v>105640</v>
      </c>
      <c r="G349" s="47">
        <v>90550</v>
      </c>
      <c r="H349" s="47">
        <v>75460</v>
      </c>
      <c r="I349" s="47">
        <v>60370</v>
      </c>
      <c r="J349" s="47">
        <v>45280</v>
      </c>
      <c r="K349" s="47">
        <v>30180</v>
      </c>
      <c r="L349" s="47">
        <v>15090</v>
      </c>
    </row>
    <row r="350" spans="1:12" ht="12.75">
      <c r="A350" s="1" t="s">
        <v>144</v>
      </c>
      <c r="B350" s="1"/>
      <c r="C350" s="47">
        <v>169450</v>
      </c>
      <c r="D350" s="47">
        <v>152510</v>
      </c>
      <c r="E350" s="47">
        <v>135560</v>
      </c>
      <c r="F350" s="47">
        <v>118620</v>
      </c>
      <c r="G350" s="47">
        <v>101670</v>
      </c>
      <c r="H350" s="47">
        <v>84730</v>
      </c>
      <c r="I350" s="47">
        <v>67780</v>
      </c>
      <c r="J350" s="47">
        <v>50840</v>
      </c>
      <c r="K350" s="47">
        <v>33890</v>
      </c>
      <c r="L350" s="47">
        <v>16950</v>
      </c>
    </row>
    <row r="351" spans="1:12" ht="12.75">
      <c r="A351" s="1" t="s">
        <v>145</v>
      </c>
      <c r="B351" s="1"/>
      <c r="C351" s="47">
        <v>212130</v>
      </c>
      <c r="D351" s="47">
        <v>190920</v>
      </c>
      <c r="E351" s="47">
        <v>169700</v>
      </c>
      <c r="F351" s="47">
        <v>148490</v>
      </c>
      <c r="G351" s="47">
        <v>127280</v>
      </c>
      <c r="H351" s="47">
        <v>106070</v>
      </c>
      <c r="I351" s="47">
        <v>84850</v>
      </c>
      <c r="J351" s="47">
        <v>63640</v>
      </c>
      <c r="K351" s="47">
        <v>42430</v>
      </c>
      <c r="L351" s="47">
        <v>21210</v>
      </c>
    </row>
    <row r="352" spans="1:12" ht="12.75">
      <c r="A352" s="9"/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"/>
      <c r="B353" s="8"/>
      <c r="C353" s="11"/>
      <c r="D353" s="11"/>
      <c r="E353" s="11"/>
      <c r="F353" s="45"/>
      <c r="G353" s="11"/>
      <c r="H353" s="11"/>
      <c r="I353" s="11"/>
      <c r="J353" s="11"/>
      <c r="K353" s="11"/>
      <c r="L353" s="11"/>
    </row>
    <row r="354" spans="1:12" ht="12.75">
      <c r="A354" s="18" t="s">
        <v>146</v>
      </c>
      <c r="B354" s="18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1" t="s">
        <v>147</v>
      </c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1"/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1" t="s">
        <v>139</v>
      </c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1" t="s">
        <v>142</v>
      </c>
      <c r="B358" s="1"/>
      <c r="C358" s="47">
        <v>143930</v>
      </c>
      <c r="D358" s="47">
        <v>129540</v>
      </c>
      <c r="E358" s="47">
        <v>115140</v>
      </c>
      <c r="F358" s="47">
        <v>100750</v>
      </c>
      <c r="G358" s="47">
        <v>86360</v>
      </c>
      <c r="H358" s="47">
        <v>71970</v>
      </c>
      <c r="I358" s="47">
        <v>57570</v>
      </c>
      <c r="J358" s="47">
        <v>43180</v>
      </c>
      <c r="K358" s="47">
        <v>28790</v>
      </c>
      <c r="L358" s="47">
        <v>14390</v>
      </c>
    </row>
    <row r="359" spans="1:12" ht="12.75">
      <c r="A359" s="1" t="s">
        <v>143</v>
      </c>
      <c r="B359" s="1"/>
      <c r="C359" s="47">
        <v>165910</v>
      </c>
      <c r="D359" s="47">
        <v>149320</v>
      </c>
      <c r="E359" s="47">
        <v>132730</v>
      </c>
      <c r="F359" s="47">
        <v>116140</v>
      </c>
      <c r="G359" s="47">
        <v>99550</v>
      </c>
      <c r="H359" s="47">
        <v>82960</v>
      </c>
      <c r="I359" s="47">
        <v>66360</v>
      </c>
      <c r="J359" s="47">
        <v>49770</v>
      </c>
      <c r="K359" s="47">
        <v>33180</v>
      </c>
      <c r="L359" s="47">
        <v>16590</v>
      </c>
    </row>
    <row r="360" spans="1:12" ht="12.75">
      <c r="A360" s="1" t="s">
        <v>144</v>
      </c>
      <c r="B360" s="1"/>
      <c r="C360" s="47">
        <v>184480</v>
      </c>
      <c r="D360" s="47">
        <v>166030</v>
      </c>
      <c r="E360" s="47">
        <v>147580</v>
      </c>
      <c r="F360" s="47">
        <v>129140</v>
      </c>
      <c r="G360" s="47">
        <v>110690</v>
      </c>
      <c r="H360" s="47">
        <v>92240</v>
      </c>
      <c r="I360" s="47">
        <v>73790</v>
      </c>
      <c r="J360" s="47">
        <v>55340</v>
      </c>
      <c r="K360" s="47">
        <v>36900</v>
      </c>
      <c r="L360" s="47">
        <v>18450</v>
      </c>
    </row>
    <row r="361" spans="1:12" ht="12.75">
      <c r="A361" s="1" t="s">
        <v>145</v>
      </c>
      <c r="B361" s="1"/>
      <c r="C361" s="47">
        <v>227100</v>
      </c>
      <c r="D361" s="47">
        <v>204390</v>
      </c>
      <c r="E361" s="47">
        <v>181680</v>
      </c>
      <c r="F361" s="47">
        <v>158970</v>
      </c>
      <c r="G361" s="47">
        <v>136260</v>
      </c>
      <c r="H361" s="47">
        <v>113550</v>
      </c>
      <c r="I361" s="47">
        <v>90840</v>
      </c>
      <c r="J361" s="47">
        <v>68130</v>
      </c>
      <c r="K361" s="47">
        <v>45420</v>
      </c>
      <c r="L361" s="47">
        <v>22710</v>
      </c>
    </row>
    <row r="362" spans="1:12" ht="12.75">
      <c r="A362" s="9"/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"/>
      <c r="B363" s="8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8" t="s">
        <v>148</v>
      </c>
      <c r="B364" s="18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1" t="s">
        <v>149</v>
      </c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1"/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1" t="s">
        <v>139</v>
      </c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1" t="s">
        <v>150</v>
      </c>
      <c r="B368" s="1"/>
      <c r="C368" s="47">
        <v>308800</v>
      </c>
      <c r="D368" s="47">
        <v>277920</v>
      </c>
      <c r="E368" s="47">
        <v>247040</v>
      </c>
      <c r="F368" s="47">
        <v>216160</v>
      </c>
      <c r="G368" s="47">
        <v>185280</v>
      </c>
      <c r="H368" s="47">
        <v>154400</v>
      </c>
      <c r="I368" s="47">
        <v>123520</v>
      </c>
      <c r="J368" s="47">
        <v>92640</v>
      </c>
      <c r="K368" s="47">
        <v>61760</v>
      </c>
      <c r="L368" s="47">
        <v>30880</v>
      </c>
    </row>
    <row r="369" spans="1:12" ht="12.75">
      <c r="A369" s="1" t="s">
        <v>151</v>
      </c>
      <c r="B369" s="1"/>
      <c r="C369" s="47">
        <v>350320</v>
      </c>
      <c r="D369" s="47">
        <v>315290</v>
      </c>
      <c r="E369" s="47">
        <v>280260</v>
      </c>
      <c r="F369" s="47">
        <v>245220</v>
      </c>
      <c r="G369" s="47">
        <v>210190</v>
      </c>
      <c r="H369" s="47">
        <v>175160</v>
      </c>
      <c r="I369" s="47">
        <v>140130</v>
      </c>
      <c r="J369" s="47">
        <v>105100</v>
      </c>
      <c r="K369" s="47">
        <v>70060</v>
      </c>
      <c r="L369" s="47">
        <v>35030</v>
      </c>
    </row>
    <row r="370" spans="1:12" ht="12.75">
      <c r="A370" s="1" t="s">
        <v>152</v>
      </c>
      <c r="B370" s="1"/>
      <c r="C370" s="47">
        <v>439220</v>
      </c>
      <c r="D370" s="47">
        <v>395300</v>
      </c>
      <c r="E370" s="47">
        <v>351380</v>
      </c>
      <c r="F370" s="47">
        <v>307450</v>
      </c>
      <c r="G370" s="47">
        <v>263530</v>
      </c>
      <c r="H370" s="47">
        <v>219610</v>
      </c>
      <c r="I370" s="47">
        <v>175690</v>
      </c>
      <c r="J370" s="47">
        <v>131770</v>
      </c>
      <c r="K370" s="47">
        <v>87840</v>
      </c>
      <c r="L370" s="47">
        <v>43920</v>
      </c>
    </row>
    <row r="371" spans="1:12" ht="12.75">
      <c r="A371" s="1" t="s">
        <v>153</v>
      </c>
      <c r="B371" s="1"/>
      <c r="C371" s="47">
        <v>531640</v>
      </c>
      <c r="D371" s="47">
        <v>478480</v>
      </c>
      <c r="E371" s="47">
        <v>425310</v>
      </c>
      <c r="F371" s="47">
        <v>372150</v>
      </c>
      <c r="G371" s="47">
        <v>318980</v>
      </c>
      <c r="H371" s="47">
        <v>265820</v>
      </c>
      <c r="I371" s="47">
        <v>212660</v>
      </c>
      <c r="J371" s="47">
        <v>159490</v>
      </c>
      <c r="K371" s="47">
        <v>106330</v>
      </c>
      <c r="L371" s="47">
        <v>53160</v>
      </c>
    </row>
    <row r="372" spans="1:12" ht="12.75">
      <c r="A372" s="9"/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"/>
      <c r="B373" s="8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" t="s">
        <v>154</v>
      </c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1" t="s">
        <v>155</v>
      </c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1"/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1" t="s">
        <v>139</v>
      </c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1" t="s">
        <v>150</v>
      </c>
      <c r="B378" s="1"/>
      <c r="C378" s="47">
        <v>534610</v>
      </c>
      <c r="D378" s="47">
        <v>481150</v>
      </c>
      <c r="E378" s="47">
        <v>427690</v>
      </c>
      <c r="F378" s="47">
        <v>374230</v>
      </c>
      <c r="G378" s="47">
        <v>320770</v>
      </c>
      <c r="H378" s="47">
        <v>267310</v>
      </c>
      <c r="I378" s="47">
        <v>213840</v>
      </c>
      <c r="J378" s="47">
        <v>160380</v>
      </c>
      <c r="K378" s="47">
        <v>106920</v>
      </c>
      <c r="L378" s="47">
        <v>53460</v>
      </c>
    </row>
    <row r="379" spans="1:12" ht="12.75">
      <c r="A379" s="1" t="s">
        <v>151</v>
      </c>
      <c r="B379" s="1"/>
      <c r="C379" s="47">
        <v>577480</v>
      </c>
      <c r="D379" s="47">
        <v>519730</v>
      </c>
      <c r="E379" s="47">
        <v>461980</v>
      </c>
      <c r="F379" s="47">
        <v>404240</v>
      </c>
      <c r="G379" s="47">
        <v>346490</v>
      </c>
      <c r="H379" s="47">
        <v>288740</v>
      </c>
      <c r="I379" s="47">
        <v>230990</v>
      </c>
      <c r="J379" s="47">
        <v>173240</v>
      </c>
      <c r="K379" s="47">
        <v>115500</v>
      </c>
      <c r="L379" s="47">
        <v>57750</v>
      </c>
    </row>
    <row r="380" spans="1:12" ht="12.75">
      <c r="A380" s="1" t="s">
        <v>152</v>
      </c>
      <c r="B380" s="1"/>
      <c r="C380" s="47">
        <v>666310</v>
      </c>
      <c r="D380" s="47">
        <v>599680</v>
      </c>
      <c r="E380" s="47">
        <v>533050</v>
      </c>
      <c r="F380" s="47">
        <v>466420</v>
      </c>
      <c r="G380" s="47">
        <v>399790</v>
      </c>
      <c r="H380" s="47">
        <v>333160</v>
      </c>
      <c r="I380" s="47">
        <v>266520</v>
      </c>
      <c r="J380" s="47">
        <v>199890</v>
      </c>
      <c r="K380" s="47">
        <v>133260</v>
      </c>
      <c r="L380" s="47">
        <v>66630</v>
      </c>
    </row>
    <row r="381" spans="1:12" ht="12.75">
      <c r="A381" s="1" t="s">
        <v>153</v>
      </c>
      <c r="B381" s="1"/>
      <c r="C381" s="47">
        <v>758780</v>
      </c>
      <c r="D381" s="47">
        <v>682900</v>
      </c>
      <c r="E381" s="47">
        <v>607020</v>
      </c>
      <c r="F381" s="47">
        <v>531150</v>
      </c>
      <c r="G381" s="47">
        <v>455270</v>
      </c>
      <c r="H381" s="47">
        <v>379390</v>
      </c>
      <c r="I381" s="47">
        <v>303510</v>
      </c>
      <c r="J381" s="47">
        <v>227630</v>
      </c>
      <c r="K381" s="47">
        <v>151760</v>
      </c>
      <c r="L381" s="47">
        <v>75880</v>
      </c>
    </row>
    <row r="382" spans="1:12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ht="12.75">
      <c r="A383" s="14"/>
      <c r="B383" s="14"/>
      <c r="C383" s="14"/>
      <c r="D383" s="14"/>
      <c r="E383" s="14"/>
      <c r="F383" s="367"/>
      <c r="G383" s="14"/>
      <c r="H383" s="14"/>
      <c r="I383" s="14"/>
      <c r="J383" s="14"/>
      <c r="K383" s="14"/>
      <c r="L383" s="14"/>
    </row>
    <row r="384" spans="1:12" ht="12.75">
      <c r="A384" s="41" t="s">
        <v>158</v>
      </c>
      <c r="B384" s="4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7" t="s">
        <v>159</v>
      </c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22"/>
      <c r="G386" s="3"/>
      <c r="H386" s="3"/>
      <c r="I386" s="3"/>
      <c r="J386" s="3"/>
      <c r="K386" s="3"/>
      <c r="L386" s="3"/>
    </row>
    <row r="387" spans="1:12" ht="12.75">
      <c r="A387" s="41" t="s">
        <v>160</v>
      </c>
      <c r="B387" s="4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7" t="s">
        <v>161</v>
      </c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7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24"/>
      <c r="D390" s="27"/>
      <c r="E390" s="14"/>
      <c r="F390" s="3"/>
      <c r="G390" s="3"/>
      <c r="H390" s="3"/>
      <c r="I390" s="3"/>
      <c r="J390" s="3"/>
      <c r="K390" s="3"/>
      <c r="L390" s="3"/>
    </row>
    <row r="391" spans="1:12" ht="12.75">
      <c r="A391" s="482" t="s">
        <v>175</v>
      </c>
      <c r="B391" s="482"/>
      <c r="C391" s="482"/>
      <c r="D391" s="482"/>
      <c r="E391" s="482"/>
      <c r="F391" s="482"/>
      <c r="G391" s="482"/>
      <c r="H391" s="482"/>
      <c r="I391" s="482"/>
      <c r="J391" s="482"/>
      <c r="K391" s="482"/>
      <c r="L391" s="3"/>
    </row>
    <row r="392" spans="1:11" ht="12.75">
      <c r="A392" s="28"/>
      <c r="B392" s="15"/>
      <c r="C392" s="15"/>
      <c r="D392" s="15"/>
      <c r="E392" s="15"/>
      <c r="F392" s="15"/>
      <c r="G392" s="15"/>
      <c r="H392" s="15"/>
      <c r="I392" s="15"/>
      <c r="J392" s="15"/>
      <c r="K392" s="16"/>
    </row>
    <row r="393" spans="1:11" ht="12.75">
      <c r="A393" s="50" t="s">
        <v>162</v>
      </c>
      <c r="B393" s="56"/>
      <c r="C393" s="51">
        <v>2001</v>
      </c>
      <c r="D393" s="51">
        <v>2002</v>
      </c>
      <c r="E393" s="52">
        <v>2003</v>
      </c>
      <c r="F393" s="52">
        <v>2004</v>
      </c>
      <c r="G393" s="52">
        <v>2005</v>
      </c>
      <c r="H393" s="52">
        <v>2006</v>
      </c>
      <c r="I393" s="52">
        <v>2007</v>
      </c>
      <c r="J393" s="52">
        <v>2008</v>
      </c>
      <c r="K393" s="53">
        <v>2009</v>
      </c>
    </row>
    <row r="394" spans="1:11" ht="12.75">
      <c r="A394" s="28"/>
      <c r="B394" s="15"/>
      <c r="C394" s="15"/>
      <c r="D394" s="15"/>
      <c r="E394" s="15"/>
      <c r="F394" s="15"/>
      <c r="G394" s="15"/>
      <c r="H394" s="15"/>
      <c r="I394" s="15"/>
      <c r="J394" s="15"/>
      <c r="K394" s="16"/>
    </row>
    <row r="395" spans="1:11" ht="12.75">
      <c r="A395" s="29" t="s">
        <v>163</v>
      </c>
      <c r="B395" s="26"/>
      <c r="C395" s="19">
        <v>3.54</v>
      </c>
      <c r="D395" s="19">
        <v>3.48</v>
      </c>
      <c r="E395" s="19">
        <v>3.48</v>
      </c>
      <c r="F395" s="19">
        <v>3.5</v>
      </c>
      <c r="G395" s="428">
        <v>3.26</v>
      </c>
      <c r="H395" s="440">
        <v>3.31</v>
      </c>
      <c r="I395" s="440">
        <v>3.2</v>
      </c>
      <c r="J395" s="440">
        <v>2.93</v>
      </c>
      <c r="K395" s="429">
        <v>3.17</v>
      </c>
    </row>
    <row r="396" spans="1:11" ht="12.75">
      <c r="A396" s="29" t="s">
        <v>164</v>
      </c>
      <c r="B396" s="26"/>
      <c r="C396" s="19">
        <v>3.52</v>
      </c>
      <c r="D396" s="19">
        <v>3.47</v>
      </c>
      <c r="E396" s="19">
        <v>3.48</v>
      </c>
      <c r="F396" s="19">
        <v>3.47</v>
      </c>
      <c r="G396" s="428">
        <v>3.26</v>
      </c>
      <c r="H396" s="440">
        <v>3.29</v>
      </c>
      <c r="I396" s="440">
        <v>3.19</v>
      </c>
      <c r="J396" s="440">
        <v>2.89</v>
      </c>
      <c r="K396" s="429">
        <v>3.25</v>
      </c>
    </row>
    <row r="397" spans="1:11" ht="12.75">
      <c r="A397" s="29" t="s">
        <v>165</v>
      </c>
      <c r="B397" s="26"/>
      <c r="C397" s="19">
        <v>3.52</v>
      </c>
      <c r="D397" s="19">
        <v>3.45</v>
      </c>
      <c r="E397" s="19">
        <v>3.48</v>
      </c>
      <c r="F397" s="19">
        <v>3.46</v>
      </c>
      <c r="G397" s="428">
        <v>3.26</v>
      </c>
      <c r="H397" s="440">
        <v>3.36</v>
      </c>
      <c r="I397" s="440">
        <v>3.18</v>
      </c>
      <c r="J397" s="440">
        <v>2.75</v>
      </c>
      <c r="K397" s="429">
        <v>3.16</v>
      </c>
    </row>
    <row r="398" spans="1:11" ht="12.75">
      <c r="A398" s="29" t="s">
        <v>166</v>
      </c>
      <c r="B398" s="26"/>
      <c r="C398" s="19">
        <v>3.59</v>
      </c>
      <c r="D398" s="19">
        <v>3.44</v>
      </c>
      <c r="E398" s="19">
        <v>3.46</v>
      </c>
      <c r="F398" s="19">
        <v>3.48</v>
      </c>
      <c r="G398" s="428">
        <v>3.26</v>
      </c>
      <c r="H398" s="440">
        <v>3.31</v>
      </c>
      <c r="I398" s="440">
        <v>3.17</v>
      </c>
      <c r="J398" s="440">
        <v>2.85</v>
      </c>
      <c r="K398" s="429">
        <v>3</v>
      </c>
    </row>
    <row r="399" spans="1:11" ht="12.75">
      <c r="A399" s="29" t="s">
        <v>167</v>
      </c>
      <c r="B399" s="26"/>
      <c r="C399" s="19">
        <v>3.62</v>
      </c>
      <c r="D399" s="19">
        <v>3.46</v>
      </c>
      <c r="E399" s="19">
        <v>3.5</v>
      </c>
      <c r="F399" s="19">
        <v>3.49</v>
      </c>
      <c r="G399" s="428">
        <v>3.26</v>
      </c>
      <c r="H399" s="440">
        <v>3.29</v>
      </c>
      <c r="I399" s="440">
        <v>3.18</v>
      </c>
      <c r="J399" s="440">
        <v>2.84</v>
      </c>
      <c r="K399" s="429">
        <v>3</v>
      </c>
    </row>
    <row r="400" spans="1:11" ht="12.75">
      <c r="A400" s="29" t="s">
        <v>168</v>
      </c>
      <c r="B400" s="26"/>
      <c r="C400" s="19">
        <v>3.51</v>
      </c>
      <c r="D400" s="19">
        <v>3.51</v>
      </c>
      <c r="E400" s="19">
        <v>3.47</v>
      </c>
      <c r="F400" s="19">
        <v>3.47</v>
      </c>
      <c r="G400" s="428">
        <v>3.25</v>
      </c>
      <c r="H400" s="440">
        <v>3.26</v>
      </c>
      <c r="I400" s="440">
        <v>3.17</v>
      </c>
      <c r="J400" s="440">
        <v>2.97</v>
      </c>
      <c r="K400" s="429">
        <v>3.01</v>
      </c>
    </row>
    <row r="401" spans="1:11" ht="12.75">
      <c r="A401" s="29" t="s">
        <v>169</v>
      </c>
      <c r="B401" s="26"/>
      <c r="C401" s="19">
        <v>3.49</v>
      </c>
      <c r="D401" s="19">
        <v>3.55</v>
      </c>
      <c r="E401" s="19">
        <v>3.47</v>
      </c>
      <c r="F401" s="19">
        <v>3.42</v>
      </c>
      <c r="G401" s="428">
        <v>3.26</v>
      </c>
      <c r="H401" s="440">
        <v>3.24</v>
      </c>
      <c r="I401" s="440">
        <v>3.16</v>
      </c>
      <c r="J401" s="440">
        <v>2.82</v>
      </c>
      <c r="K401" s="429">
        <v>2.99</v>
      </c>
    </row>
    <row r="402" spans="1:11" ht="12.75">
      <c r="A402" s="29" t="s">
        <v>170</v>
      </c>
      <c r="B402" s="26"/>
      <c r="C402" s="19">
        <v>3.48</v>
      </c>
      <c r="D402" s="19">
        <v>3.62</v>
      </c>
      <c r="E402" s="19">
        <v>3.48</v>
      </c>
      <c r="F402" s="19">
        <v>3.36</v>
      </c>
      <c r="G402" s="428">
        <v>3.29</v>
      </c>
      <c r="H402" s="440">
        <v>3.24</v>
      </c>
      <c r="I402" s="440">
        <v>3.16</v>
      </c>
      <c r="J402" s="440">
        <v>2.95</v>
      </c>
      <c r="K402" s="429">
        <v>2.95</v>
      </c>
    </row>
    <row r="403" spans="1:11" ht="12.75">
      <c r="A403" s="29" t="s">
        <v>171</v>
      </c>
      <c r="B403" s="26"/>
      <c r="C403" s="19">
        <v>3.48</v>
      </c>
      <c r="D403" s="19">
        <v>3.64</v>
      </c>
      <c r="E403" s="19">
        <v>3.48</v>
      </c>
      <c r="F403" s="19">
        <v>3.34</v>
      </c>
      <c r="G403" s="428">
        <v>3.34</v>
      </c>
      <c r="H403" s="440">
        <v>3.25</v>
      </c>
      <c r="I403" s="440">
        <v>3.09</v>
      </c>
      <c r="J403" s="440">
        <v>2.98</v>
      </c>
      <c r="K403" s="429">
        <v>2.88</v>
      </c>
    </row>
    <row r="404" spans="1:11" ht="12.75">
      <c r="A404" s="29" t="s">
        <v>172</v>
      </c>
      <c r="B404" s="26"/>
      <c r="C404" s="19">
        <v>3.44</v>
      </c>
      <c r="D404" s="19">
        <v>3.6</v>
      </c>
      <c r="E404" s="19">
        <v>3.47</v>
      </c>
      <c r="F404" s="19">
        <v>3.32</v>
      </c>
      <c r="G404" s="428">
        <v>3.38</v>
      </c>
      <c r="H404" s="440">
        <v>3.22</v>
      </c>
      <c r="I404" s="440">
        <v>3</v>
      </c>
      <c r="J404" s="440">
        <v>3.09</v>
      </c>
      <c r="K404" s="429">
        <v>2.91</v>
      </c>
    </row>
    <row r="405" spans="1:11" ht="12.75">
      <c r="A405" s="29" t="s">
        <v>173</v>
      </c>
      <c r="B405" s="26"/>
      <c r="C405" s="19">
        <v>3.44</v>
      </c>
      <c r="D405" s="19">
        <v>3.51</v>
      </c>
      <c r="E405" s="19">
        <v>3.48</v>
      </c>
      <c r="F405" s="19">
        <v>3.31</v>
      </c>
      <c r="G405" s="428">
        <v>3.41</v>
      </c>
      <c r="H405" s="440">
        <v>3.22</v>
      </c>
      <c r="I405" s="440">
        <v>3</v>
      </c>
      <c r="J405" s="440">
        <v>3.1</v>
      </c>
      <c r="K405" s="429">
        <v>2.88</v>
      </c>
    </row>
    <row r="406" spans="1:11" ht="12.75">
      <c r="A406" s="30" t="s">
        <v>174</v>
      </c>
      <c r="B406" s="116"/>
      <c r="C406" s="20">
        <v>3.45</v>
      </c>
      <c r="D406" s="20">
        <v>3.52</v>
      </c>
      <c r="E406" s="20">
        <v>3.46</v>
      </c>
      <c r="F406" s="20">
        <v>3.28</v>
      </c>
      <c r="G406" s="430">
        <v>3.43</v>
      </c>
      <c r="H406" s="441">
        <v>3.2</v>
      </c>
      <c r="I406" s="441">
        <v>3</v>
      </c>
      <c r="J406" s="441">
        <v>3.14</v>
      </c>
      <c r="K406" s="431">
        <v>2.89</v>
      </c>
    </row>
    <row r="407" spans="1:12" ht="12.75">
      <c r="A407" s="3"/>
      <c r="B407" s="3"/>
      <c r="L407" s="3"/>
    </row>
    <row r="408" spans="1:12" ht="12.75">
      <c r="A408" s="21" t="s">
        <v>279</v>
      </c>
      <c r="B408" s="2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2"/>
      <c r="G409" s="3"/>
      <c r="H409" s="3"/>
      <c r="I409" s="3"/>
      <c r="J409" s="3"/>
      <c r="K409" s="3"/>
      <c r="L409" s="3"/>
    </row>
    <row r="410" spans="1:2" ht="12.75">
      <c r="A410" s="40"/>
      <c r="B410" s="40"/>
    </row>
    <row r="411" spans="1:2" ht="12.75">
      <c r="A411" s="40"/>
      <c r="B411" s="40"/>
    </row>
    <row r="412" spans="1:2" ht="12.75">
      <c r="A412" s="60"/>
      <c r="B412" s="60"/>
    </row>
    <row r="414" ht="12.75">
      <c r="F414" s="22"/>
    </row>
  </sheetData>
  <sheetProtection/>
  <mergeCells count="1">
    <mergeCell ref="A391:K391"/>
  </mergeCells>
  <printOptions/>
  <pageMargins left="0.96" right="0.2755905511811024" top="0.77" bottom="0.2362204724409449" header="0.2362204724409449" footer="0.03937007874015748"/>
  <pageSetup horizontalDpi="120" verticalDpi="120" orientation="landscape" paperSize="9" scale="75" r:id="rId1"/>
  <rowBreaks count="8" manualBreakCount="8">
    <brk id="45" max="11" man="1"/>
    <brk id="95" max="10" man="1"/>
    <brk id="136" max="11" man="1"/>
    <brk id="181" max="11" man="1"/>
    <brk id="232" max="11" man="1"/>
    <brk id="283" max="11" man="1"/>
    <brk id="333" max="11" man="1"/>
    <brk id="38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"/>
  <sheetViews>
    <sheetView zoomScale="75" zoomScaleNormal="75" zoomScalePageLayoutView="0" workbookViewId="0" topLeftCell="C1">
      <selection activeCell="R37" sqref="R37"/>
    </sheetView>
  </sheetViews>
  <sheetFormatPr defaultColWidth="11.421875" defaultRowHeight="12.75"/>
  <cols>
    <col min="1" max="1" width="25.57421875" style="61" customWidth="1"/>
    <col min="2" max="2" width="25.28125" style="61" customWidth="1"/>
    <col min="3" max="3" width="8.00390625" style="61" customWidth="1"/>
    <col min="4" max="7" width="11.421875" style="61" customWidth="1"/>
    <col min="8" max="8" width="11.421875" style="61" hidden="1" customWidth="1"/>
    <col min="9" max="10" width="11.421875" style="61" customWidth="1"/>
    <col min="11" max="11" width="12.421875" style="61" customWidth="1"/>
    <col min="12" max="12" width="13.7109375" style="61" customWidth="1"/>
    <col min="13" max="15" width="0" style="61" hidden="1" customWidth="1"/>
    <col min="16" max="16384" width="11.421875" style="61" customWidth="1"/>
  </cols>
  <sheetData>
    <row r="1" spans="1:26" ht="12.75">
      <c r="A1" s="488" t="s">
        <v>178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N1" s="61">
        <v>3.28</v>
      </c>
      <c r="O1" s="61" t="s">
        <v>179</v>
      </c>
      <c r="R1" s="117" t="e">
        <f aca="true" t="shared" si="0" ref="R1:Z1">R22/$Q$22</f>
        <v>#REF!</v>
      </c>
      <c r="S1" s="117" t="e">
        <f t="shared" si="0"/>
        <v>#REF!</v>
      </c>
      <c r="T1" s="117" t="e">
        <f t="shared" si="0"/>
        <v>#REF!</v>
      </c>
      <c r="U1" s="117" t="e">
        <f t="shared" si="0"/>
        <v>#REF!</v>
      </c>
      <c r="V1" s="117" t="e">
        <f t="shared" si="0"/>
        <v>#REF!</v>
      </c>
      <c r="W1" s="117" t="e">
        <f t="shared" si="0"/>
        <v>#REF!</v>
      </c>
      <c r="X1" s="117" t="e">
        <f t="shared" si="0"/>
        <v>#REF!</v>
      </c>
      <c r="Y1" s="117" t="e">
        <f t="shared" si="0"/>
        <v>#REF!</v>
      </c>
      <c r="Z1" s="117" t="e">
        <f t="shared" si="0"/>
        <v>#REF!</v>
      </c>
    </row>
    <row r="2" spans="1:26" ht="12.75">
      <c r="A2" s="488" t="s">
        <v>180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R2" s="117"/>
      <c r="S2" s="117" t="e">
        <f aca="true" t="shared" si="1" ref="S2:Z2">S1-R1</f>
        <v>#REF!</v>
      </c>
      <c r="T2" s="117" t="e">
        <f t="shared" si="1"/>
        <v>#REF!</v>
      </c>
      <c r="U2" s="117" t="e">
        <f t="shared" si="1"/>
        <v>#REF!</v>
      </c>
      <c r="V2" s="117" t="e">
        <f t="shared" si="1"/>
        <v>#REF!</v>
      </c>
      <c r="W2" s="117" t="e">
        <f t="shared" si="1"/>
        <v>#REF!</v>
      </c>
      <c r="X2" s="117" t="e">
        <f t="shared" si="1"/>
        <v>#REF!</v>
      </c>
      <c r="Y2" s="117" t="e">
        <f t="shared" si="1"/>
        <v>#REF!</v>
      </c>
      <c r="Z2" s="117" t="e">
        <f t="shared" si="1"/>
        <v>#REF!</v>
      </c>
    </row>
    <row r="4" spans="1:12" ht="12.75">
      <c r="A4" s="62" t="s">
        <v>181</v>
      </c>
      <c r="B4" s="62" t="s">
        <v>182</v>
      </c>
      <c r="C4" s="63" t="s">
        <v>183</v>
      </c>
      <c r="D4" s="489" t="s">
        <v>184</v>
      </c>
      <c r="E4" s="490"/>
      <c r="F4" s="491"/>
      <c r="G4" s="485" t="s">
        <v>185</v>
      </c>
      <c r="H4" s="486"/>
      <c r="I4" s="486"/>
      <c r="J4" s="486"/>
      <c r="K4" s="486"/>
      <c r="L4" s="487"/>
    </row>
    <row r="5" spans="1:37" ht="12.75">
      <c r="A5" s="64"/>
      <c r="B5" s="64"/>
      <c r="C5" s="65" t="s">
        <v>186</v>
      </c>
      <c r="D5" s="66" t="s">
        <v>187</v>
      </c>
      <c r="E5" s="67" t="s">
        <v>188</v>
      </c>
      <c r="F5" s="68" t="s">
        <v>189</v>
      </c>
      <c r="G5" s="66" t="s">
        <v>190</v>
      </c>
      <c r="H5" s="69"/>
      <c r="I5" s="67" t="s">
        <v>191</v>
      </c>
      <c r="J5" s="68" t="s">
        <v>192</v>
      </c>
      <c r="K5" s="483" t="s">
        <v>193</v>
      </c>
      <c r="L5" s="484"/>
      <c r="Q5" s="118"/>
      <c r="R5" s="118"/>
      <c r="S5" s="118"/>
      <c r="T5" s="118"/>
      <c r="U5" s="118"/>
      <c r="V5" s="118"/>
      <c r="W5" s="118"/>
      <c r="X5" s="118"/>
      <c r="Y5" s="118"/>
      <c r="Z5" s="118" t="s">
        <v>212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 t="s">
        <v>212</v>
      </c>
    </row>
    <row r="6" spans="1:37" ht="12.75">
      <c r="A6" s="70"/>
      <c r="B6" s="70"/>
      <c r="C6" s="71" t="s">
        <v>194</v>
      </c>
      <c r="D6" s="72" t="s">
        <v>195</v>
      </c>
      <c r="E6" s="73" t="s">
        <v>195</v>
      </c>
      <c r="F6" s="74" t="s">
        <v>195</v>
      </c>
      <c r="G6" s="72" t="s">
        <v>195</v>
      </c>
      <c r="H6" s="75" t="s">
        <v>195</v>
      </c>
      <c r="I6" s="73" t="s">
        <v>195</v>
      </c>
      <c r="J6" s="74" t="s">
        <v>195</v>
      </c>
      <c r="K6" s="76" t="s">
        <v>195</v>
      </c>
      <c r="L6" s="74" t="s">
        <v>196</v>
      </c>
      <c r="Q6" s="118">
        <v>2004</v>
      </c>
      <c r="R6" s="118">
        <f aca="true" t="shared" si="2" ref="R6:Y6">Q6-1</f>
        <v>2003</v>
      </c>
      <c r="S6" s="118">
        <f t="shared" si="2"/>
        <v>2002</v>
      </c>
      <c r="T6" s="118">
        <f t="shared" si="2"/>
        <v>2001</v>
      </c>
      <c r="U6" s="118">
        <f t="shared" si="2"/>
        <v>2000</v>
      </c>
      <c r="V6" s="118">
        <f t="shared" si="2"/>
        <v>1999</v>
      </c>
      <c r="W6" s="118">
        <f t="shared" si="2"/>
        <v>1998</v>
      </c>
      <c r="X6" s="118">
        <f t="shared" si="2"/>
        <v>1997</v>
      </c>
      <c r="Y6" s="118">
        <f t="shared" si="2"/>
        <v>1996</v>
      </c>
      <c r="Z6" s="118" t="s">
        <v>213</v>
      </c>
      <c r="AB6" s="118">
        <v>2004</v>
      </c>
      <c r="AC6" s="118">
        <f aca="true" t="shared" si="3" ref="AC6:AJ6">AB6-1</f>
        <v>2003</v>
      </c>
      <c r="AD6" s="118">
        <f t="shared" si="3"/>
        <v>2002</v>
      </c>
      <c r="AE6" s="118">
        <f t="shared" si="3"/>
        <v>2001</v>
      </c>
      <c r="AF6" s="118">
        <f t="shared" si="3"/>
        <v>2000</v>
      </c>
      <c r="AG6" s="118">
        <f t="shared" si="3"/>
        <v>1999</v>
      </c>
      <c r="AH6" s="118">
        <f t="shared" si="3"/>
        <v>1998</v>
      </c>
      <c r="AI6" s="118">
        <f t="shared" si="3"/>
        <v>1997</v>
      </c>
      <c r="AJ6" s="118">
        <f t="shared" si="3"/>
        <v>1996</v>
      </c>
      <c r="AK6" s="118" t="s">
        <v>213</v>
      </c>
    </row>
    <row r="7" spans="1:26" ht="12.75" hidden="1">
      <c r="A7" s="77"/>
      <c r="B7" s="64"/>
      <c r="C7" s="78"/>
      <c r="D7" s="79"/>
      <c r="E7" s="80"/>
      <c r="F7" s="81"/>
      <c r="G7" s="79"/>
      <c r="H7" s="82"/>
      <c r="I7" s="83"/>
      <c r="J7" s="84"/>
      <c r="K7" s="80"/>
      <c r="L7" s="81"/>
      <c r="Q7" s="119"/>
      <c r="R7" s="117"/>
      <c r="S7" s="117"/>
      <c r="T7" s="117"/>
      <c r="U7" s="117"/>
      <c r="V7" s="117"/>
      <c r="W7" s="117"/>
      <c r="X7" s="117"/>
      <c r="Y7" s="117"/>
      <c r="Z7" s="117"/>
    </row>
    <row r="8" spans="1:26" ht="12.75" hidden="1">
      <c r="A8" s="85"/>
      <c r="B8" s="64"/>
      <c r="C8" s="78"/>
      <c r="D8" s="86"/>
      <c r="E8" s="64"/>
      <c r="F8" s="65"/>
      <c r="G8" s="79"/>
      <c r="H8" s="82"/>
      <c r="I8" s="83"/>
      <c r="J8" s="84"/>
      <c r="K8" s="80"/>
      <c r="L8" s="81"/>
      <c r="Q8" s="119"/>
      <c r="R8" s="117"/>
      <c r="S8" s="117"/>
      <c r="T8" s="117"/>
      <c r="U8" s="117"/>
      <c r="V8" s="117"/>
      <c r="W8" s="117"/>
      <c r="X8" s="117"/>
      <c r="Y8" s="117"/>
      <c r="Z8" s="117"/>
    </row>
    <row r="9" spans="1:26" ht="12.75" hidden="1">
      <c r="A9" s="70"/>
      <c r="B9" s="70"/>
      <c r="C9" s="87"/>
      <c r="D9" s="88"/>
      <c r="E9" s="70"/>
      <c r="F9" s="71"/>
      <c r="G9" s="89"/>
      <c r="H9" s="90"/>
      <c r="I9" s="91"/>
      <c r="J9" s="92"/>
      <c r="K9" s="93"/>
      <c r="L9" s="94"/>
      <c r="Q9" s="119"/>
      <c r="R9" s="117"/>
      <c r="S9" s="117"/>
      <c r="T9" s="117"/>
      <c r="U9" s="117"/>
      <c r="V9" s="117"/>
      <c r="W9" s="117"/>
      <c r="X9" s="117"/>
      <c r="Y9" s="117"/>
      <c r="Z9" s="117"/>
    </row>
    <row r="10" spans="1:36" ht="12.75">
      <c r="A10" s="62" t="s">
        <v>280</v>
      </c>
      <c r="B10" s="64" t="s">
        <v>281</v>
      </c>
      <c r="C10" s="78">
        <v>1</v>
      </c>
      <c r="D10" s="79">
        <v>6629.66</v>
      </c>
      <c r="E10" s="80">
        <v>6629.66</v>
      </c>
      <c r="F10" s="81">
        <v>6629.66</v>
      </c>
      <c r="G10" s="79">
        <f>+D10</f>
        <v>6629.66</v>
      </c>
      <c r="H10" s="82">
        <f>+G10</f>
        <v>6629.66</v>
      </c>
      <c r="I10" s="83">
        <f>ROUND(+G10*0.04,2)</f>
        <v>265.19</v>
      </c>
      <c r="J10" s="84">
        <f>ROUND((+G10+I10)*0.19,2)</f>
        <v>1310.02</v>
      </c>
      <c r="K10" s="80">
        <f>+J10+I10+G10</f>
        <v>8204.869999999999</v>
      </c>
      <c r="L10" s="81">
        <f>+ROUND(K10*N1,-1)</f>
        <v>26910</v>
      </c>
      <c r="Q10" s="119">
        <f>+L10</f>
        <v>26910</v>
      </c>
      <c r="R10" s="117" t="e">
        <f>ROUND(Q10*#REF!,-1)</f>
        <v>#REF!</v>
      </c>
      <c r="S10" s="117" t="e">
        <f>ROUND(Q10*#REF!,-1)</f>
        <v>#REF!</v>
      </c>
      <c r="T10" s="117" t="e">
        <f>ROUND(Q10*#REF!,-1)</f>
        <v>#REF!</v>
      </c>
      <c r="U10" s="117" t="e">
        <f>ROUND(Q10*#REF!,-1)</f>
        <v>#REF!</v>
      </c>
      <c r="V10" s="117" t="e">
        <f>ROUND(Q10*#REF!,-1)</f>
        <v>#REF!</v>
      </c>
      <c r="W10" s="117" t="e">
        <f>ROUND(Q10*#REF!,-1)</f>
        <v>#REF!</v>
      </c>
      <c r="X10" s="117" t="e">
        <f>ROUND(Q10*#REF!,-1)</f>
        <v>#REF!</v>
      </c>
      <c r="Y10" s="117" t="e">
        <f>ROUND(Q10*#REF!,-1)</f>
        <v>#REF!</v>
      </c>
      <c r="Z10" s="117" t="e">
        <f>ROUND(Q10*#REF!,-1)</f>
        <v>#REF!</v>
      </c>
      <c r="AB10" s="61" t="e">
        <f aca="true" t="shared" si="4" ref="AB10:AJ13">+R10/+$Q10</f>
        <v>#REF!</v>
      </c>
      <c r="AC10" s="61" t="e">
        <f t="shared" si="4"/>
        <v>#REF!</v>
      </c>
      <c r="AD10" s="61" t="e">
        <f t="shared" si="4"/>
        <v>#REF!</v>
      </c>
      <c r="AE10" s="61" t="e">
        <f t="shared" si="4"/>
        <v>#REF!</v>
      </c>
      <c r="AF10" s="61" t="e">
        <f t="shared" si="4"/>
        <v>#REF!</v>
      </c>
      <c r="AG10" s="61" t="e">
        <f t="shared" si="4"/>
        <v>#REF!</v>
      </c>
      <c r="AH10" s="61" t="e">
        <f t="shared" si="4"/>
        <v>#REF!</v>
      </c>
      <c r="AI10" s="61" t="e">
        <f t="shared" si="4"/>
        <v>#REF!</v>
      </c>
      <c r="AJ10" s="61" t="e">
        <f t="shared" si="4"/>
        <v>#REF!</v>
      </c>
    </row>
    <row r="11" spans="1:36" ht="12.75">
      <c r="A11" s="85">
        <v>3</v>
      </c>
      <c r="B11" s="134" t="s">
        <v>219</v>
      </c>
      <c r="C11" s="78">
        <v>1</v>
      </c>
      <c r="D11" s="79">
        <v>5715.04</v>
      </c>
      <c r="E11" s="80">
        <f>+D11</f>
        <v>5715.04</v>
      </c>
      <c r="F11" s="81">
        <f>+D11</f>
        <v>5715.04</v>
      </c>
      <c r="G11" s="79">
        <f>+F11</f>
        <v>5715.04</v>
      </c>
      <c r="H11" s="82">
        <f>+G11</f>
        <v>5715.04</v>
      </c>
      <c r="I11" s="83">
        <f>ROUND(+G11*0.04,2)</f>
        <v>228.6</v>
      </c>
      <c r="J11" s="84">
        <f>ROUND((+G11+I11)*0.19,2)</f>
        <v>1129.29</v>
      </c>
      <c r="K11" s="80">
        <f>+J11+I11+G11</f>
        <v>7072.93</v>
      </c>
      <c r="L11" s="81">
        <f>+ROUND(K11*N1,-1)</f>
        <v>23200</v>
      </c>
      <c r="Q11" s="119">
        <f>+L11</f>
        <v>23200</v>
      </c>
      <c r="R11" s="117" t="e">
        <f>ROUND(Q11*#REF!,-1)</f>
        <v>#REF!</v>
      </c>
      <c r="S11" s="117" t="e">
        <f>ROUND(Q11*#REF!,-1)</f>
        <v>#REF!</v>
      </c>
      <c r="T11" s="117" t="e">
        <f>ROUND(Q11*#REF!,-1)</f>
        <v>#REF!</v>
      </c>
      <c r="U11" s="117" t="e">
        <f>ROUND(Q11*#REF!,-1)</f>
        <v>#REF!</v>
      </c>
      <c r="V11" s="117" t="e">
        <f>ROUND(Q11*#REF!,-1)</f>
        <v>#REF!</v>
      </c>
      <c r="W11" s="117" t="e">
        <f>ROUND(Q11*#REF!,-1)</f>
        <v>#REF!</v>
      </c>
      <c r="X11" s="117" t="e">
        <f>ROUND(Q11*#REF!,-1)</f>
        <v>#REF!</v>
      </c>
      <c r="Y11" s="117" t="e">
        <f>ROUND(Q11*#REF!,-1)</f>
        <v>#REF!</v>
      </c>
      <c r="Z11" s="117" t="e">
        <f>ROUND(Q11*#REF!,-1)</f>
        <v>#REF!</v>
      </c>
      <c r="AB11" s="61" t="e">
        <f t="shared" si="4"/>
        <v>#REF!</v>
      </c>
      <c r="AC11" s="61" t="e">
        <f t="shared" si="4"/>
        <v>#REF!</v>
      </c>
      <c r="AD11" s="61" t="e">
        <f t="shared" si="4"/>
        <v>#REF!</v>
      </c>
      <c r="AE11" s="61" t="e">
        <f t="shared" si="4"/>
        <v>#REF!</v>
      </c>
      <c r="AF11" s="61" t="e">
        <f t="shared" si="4"/>
        <v>#REF!</v>
      </c>
      <c r="AG11" s="61" t="e">
        <f t="shared" si="4"/>
        <v>#REF!</v>
      </c>
      <c r="AH11" s="61" t="e">
        <f t="shared" si="4"/>
        <v>#REF!</v>
      </c>
      <c r="AI11" s="61" t="e">
        <f t="shared" si="4"/>
        <v>#REF!</v>
      </c>
      <c r="AJ11" s="61" t="e">
        <f t="shared" si="4"/>
        <v>#REF!</v>
      </c>
    </row>
    <row r="12" spans="1:36" ht="12.75">
      <c r="A12" s="77"/>
      <c r="B12" s="134" t="s">
        <v>220</v>
      </c>
      <c r="C12" s="78">
        <v>1</v>
      </c>
      <c r="D12" s="79">
        <v>6419.02</v>
      </c>
      <c r="E12" s="80">
        <f>+D12</f>
        <v>6419.02</v>
      </c>
      <c r="F12" s="81">
        <f>+D12</f>
        <v>6419.02</v>
      </c>
      <c r="G12" s="79">
        <f>+F12</f>
        <v>6419.02</v>
      </c>
      <c r="H12" s="82">
        <f>+G12</f>
        <v>6419.02</v>
      </c>
      <c r="I12" s="83">
        <f>ROUND(+G12*0.04,2)</f>
        <v>256.76</v>
      </c>
      <c r="J12" s="84">
        <f>ROUND((+G12+I12)*0.19,2)</f>
        <v>1268.4</v>
      </c>
      <c r="K12" s="80">
        <f>+J12+I12+G12</f>
        <v>7944.18</v>
      </c>
      <c r="L12" s="81">
        <f>+ROUND(K12*N1,-1)</f>
        <v>26060</v>
      </c>
      <c r="Q12" s="119">
        <f>+L12</f>
        <v>26060</v>
      </c>
      <c r="R12" s="117" t="e">
        <f>ROUND(Q12*#REF!,-1)</f>
        <v>#REF!</v>
      </c>
      <c r="S12" s="117" t="e">
        <f>ROUND(Q12*#REF!,-1)</f>
        <v>#REF!</v>
      </c>
      <c r="T12" s="117" t="e">
        <f>ROUND(Q12*#REF!,-1)</f>
        <v>#REF!</v>
      </c>
      <c r="U12" s="117" t="e">
        <f>ROUND(Q12*#REF!,-1)</f>
        <v>#REF!</v>
      </c>
      <c r="V12" s="117" t="e">
        <f>ROUND(Q12*#REF!,-1)</f>
        <v>#REF!</v>
      </c>
      <c r="W12" s="117" t="e">
        <f>ROUND(Q12*#REF!,-1)</f>
        <v>#REF!</v>
      </c>
      <c r="X12" s="117" t="e">
        <f>ROUND(Q12*#REF!,-1)</f>
        <v>#REF!</v>
      </c>
      <c r="Y12" s="117" t="e">
        <f>ROUND(Q12*#REF!,-1)</f>
        <v>#REF!</v>
      </c>
      <c r="Z12" s="117" t="e">
        <f>ROUND(Q12*#REF!,-1)</f>
        <v>#REF!</v>
      </c>
      <c r="AB12" s="61" t="e">
        <f t="shared" si="4"/>
        <v>#REF!</v>
      </c>
      <c r="AC12" s="61" t="e">
        <f t="shared" si="4"/>
        <v>#REF!</v>
      </c>
      <c r="AD12" s="61" t="e">
        <f t="shared" si="4"/>
        <v>#REF!</v>
      </c>
      <c r="AE12" s="61" t="e">
        <f t="shared" si="4"/>
        <v>#REF!</v>
      </c>
      <c r="AF12" s="61" t="e">
        <f t="shared" si="4"/>
        <v>#REF!</v>
      </c>
      <c r="AG12" s="61" t="e">
        <f t="shared" si="4"/>
        <v>#REF!</v>
      </c>
      <c r="AH12" s="61" t="e">
        <f t="shared" si="4"/>
        <v>#REF!</v>
      </c>
      <c r="AI12" s="61" t="e">
        <f t="shared" si="4"/>
        <v>#REF!</v>
      </c>
      <c r="AJ12" s="61" t="e">
        <f t="shared" si="4"/>
        <v>#REF!</v>
      </c>
    </row>
    <row r="13" spans="1:36" ht="12.75">
      <c r="A13" s="64"/>
      <c r="B13" s="64" t="s">
        <v>197</v>
      </c>
      <c r="C13" s="78"/>
      <c r="D13" s="86"/>
      <c r="E13" s="64"/>
      <c r="F13" s="65"/>
      <c r="G13" s="79">
        <f>+G11</f>
        <v>5715.04</v>
      </c>
      <c r="H13" s="82"/>
      <c r="I13" s="83">
        <f>ROUND(+G13*0.04,2)</f>
        <v>228.6</v>
      </c>
      <c r="J13" s="84">
        <f>ROUND((+G13+I13)*0.19,2)</f>
        <v>1129.29</v>
      </c>
      <c r="K13" s="80">
        <f>+J13+I13+G13</f>
        <v>7072.93</v>
      </c>
      <c r="L13" s="81">
        <f>+ROUND(K13*N1,-1)</f>
        <v>23200</v>
      </c>
      <c r="Q13" s="119">
        <f>+L13</f>
        <v>23200</v>
      </c>
      <c r="R13" s="117" t="e">
        <f>ROUND(Q13*#REF!,-1)</f>
        <v>#REF!</v>
      </c>
      <c r="S13" s="117" t="e">
        <f>ROUND(Q13*#REF!,-1)</f>
        <v>#REF!</v>
      </c>
      <c r="T13" s="117" t="e">
        <f>ROUND(Q13*#REF!,-1)</f>
        <v>#REF!</v>
      </c>
      <c r="U13" s="117" t="e">
        <f>ROUND(Q13*#REF!,-1)</f>
        <v>#REF!</v>
      </c>
      <c r="V13" s="117" t="e">
        <f>ROUND(Q13*#REF!,-1)</f>
        <v>#REF!</v>
      </c>
      <c r="W13" s="117" t="e">
        <f>ROUND(Q13*#REF!,-1)</f>
        <v>#REF!</v>
      </c>
      <c r="X13" s="117" t="e">
        <f>ROUND(Q13*#REF!,-1)</f>
        <v>#REF!</v>
      </c>
      <c r="Y13" s="117" t="e">
        <f>ROUND(Q13*#REF!,-1)</f>
        <v>#REF!</v>
      </c>
      <c r="Z13" s="117" t="e">
        <f>ROUND(Q13*#REF!,-1)</f>
        <v>#REF!</v>
      </c>
      <c r="AB13" s="61" t="e">
        <f t="shared" si="4"/>
        <v>#REF!</v>
      </c>
      <c r="AC13" s="61" t="e">
        <f t="shared" si="4"/>
        <v>#REF!</v>
      </c>
      <c r="AD13" s="61" t="e">
        <f t="shared" si="4"/>
        <v>#REF!</v>
      </c>
      <c r="AE13" s="61" t="e">
        <f t="shared" si="4"/>
        <v>#REF!</v>
      </c>
      <c r="AF13" s="61" t="e">
        <f t="shared" si="4"/>
        <v>#REF!</v>
      </c>
      <c r="AG13" s="61" t="e">
        <f t="shared" si="4"/>
        <v>#REF!</v>
      </c>
      <c r="AH13" s="61" t="e">
        <f t="shared" si="4"/>
        <v>#REF!</v>
      </c>
      <c r="AI13" s="61" t="e">
        <f t="shared" si="4"/>
        <v>#REF!</v>
      </c>
      <c r="AJ13" s="61" t="e">
        <f t="shared" si="4"/>
        <v>#REF!</v>
      </c>
    </row>
    <row r="14" spans="1:26" ht="12.75">
      <c r="A14" s="70"/>
      <c r="B14" s="70"/>
      <c r="C14" s="87"/>
      <c r="D14" s="88"/>
      <c r="E14" s="70"/>
      <c r="F14" s="71"/>
      <c r="G14" s="89"/>
      <c r="H14" s="90"/>
      <c r="I14" s="91"/>
      <c r="J14" s="92"/>
      <c r="K14" s="93"/>
      <c r="L14" s="94"/>
      <c r="Q14" s="119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12" ht="6.75" customHeight="1">
      <c r="A15" s="77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36" ht="12.75">
      <c r="A16" s="77" t="s">
        <v>231</v>
      </c>
      <c r="B16" s="64" t="s">
        <v>282</v>
      </c>
      <c r="C16" s="78">
        <v>6</v>
      </c>
      <c r="D16" s="79">
        <v>3877.165</v>
      </c>
      <c r="E16" s="83">
        <v>4174.05</v>
      </c>
      <c r="F16" s="84">
        <v>4075.0483333333336</v>
      </c>
      <c r="G16" s="79">
        <f>+D16</f>
        <v>3877.165</v>
      </c>
      <c r="H16" s="82">
        <f aca="true" t="shared" si="5" ref="H16:H24">+G16</f>
        <v>3877.165</v>
      </c>
      <c r="I16" s="83">
        <f>ROUND(+G16*0.04,2)</f>
        <v>155.09</v>
      </c>
      <c r="J16" s="84">
        <f>ROUND((+G16+I16)*0.19,2)</f>
        <v>766.13</v>
      </c>
      <c r="K16" s="80">
        <f>+J16+I16+G16</f>
        <v>4798.385</v>
      </c>
      <c r="L16" s="81">
        <f>+ROUND(K16*N1,-1)</f>
        <v>15740</v>
      </c>
      <c r="Q16" s="119">
        <f>+L16</f>
        <v>15740</v>
      </c>
      <c r="R16" s="117" t="e">
        <f>ROUND(Q16*#REF!,-1)</f>
        <v>#REF!</v>
      </c>
      <c r="S16" s="117" t="e">
        <f>ROUND(Q16*#REF!,-1)</f>
        <v>#REF!</v>
      </c>
      <c r="T16" s="117" t="e">
        <f>ROUND(Q16*#REF!,-1)</f>
        <v>#REF!</v>
      </c>
      <c r="U16" s="117" t="e">
        <f>ROUND(Q16*#REF!,-1)</f>
        <v>#REF!</v>
      </c>
      <c r="V16" s="117" t="e">
        <f>ROUND(Q16*#REF!,-1)</f>
        <v>#REF!</v>
      </c>
      <c r="W16" s="117" t="e">
        <f>ROUND(Q16*#REF!,-1)</f>
        <v>#REF!</v>
      </c>
      <c r="X16" s="117" t="e">
        <f>ROUND(Q16*#REF!,-1)</f>
        <v>#REF!</v>
      </c>
      <c r="Y16" s="117" t="e">
        <f>ROUND(Q16*#REF!,-1)</f>
        <v>#REF!</v>
      </c>
      <c r="Z16" s="117" t="e">
        <f>ROUND(Q16*#REF!,-1)</f>
        <v>#REF!</v>
      </c>
      <c r="AB16" s="61" t="e">
        <f aca="true" t="shared" si="6" ref="AB16:AJ20">+R16/+$Q16</f>
        <v>#REF!</v>
      </c>
      <c r="AC16" s="61" t="e">
        <f t="shared" si="6"/>
        <v>#REF!</v>
      </c>
      <c r="AD16" s="61" t="e">
        <f t="shared" si="6"/>
        <v>#REF!</v>
      </c>
      <c r="AE16" s="61" t="e">
        <f t="shared" si="6"/>
        <v>#REF!</v>
      </c>
      <c r="AF16" s="61" t="e">
        <f t="shared" si="6"/>
        <v>#REF!</v>
      </c>
      <c r="AG16" s="61" t="e">
        <f t="shared" si="6"/>
        <v>#REF!</v>
      </c>
      <c r="AH16" s="61" t="e">
        <f t="shared" si="6"/>
        <v>#REF!</v>
      </c>
      <c r="AI16" s="61" t="e">
        <f t="shared" si="6"/>
        <v>#REF!</v>
      </c>
      <c r="AJ16" s="61" t="e">
        <f t="shared" si="6"/>
        <v>#REF!</v>
      </c>
    </row>
    <row r="17" spans="1:36" ht="12.75">
      <c r="A17" s="85">
        <f>+C16+C17+C18+C19+C20+C23+C24+C29+C27+C28+C30</f>
        <v>90</v>
      </c>
      <c r="B17" s="95" t="s">
        <v>283</v>
      </c>
      <c r="C17" s="96">
        <v>31</v>
      </c>
      <c r="D17" s="97">
        <v>5332.9</v>
      </c>
      <c r="E17" s="98">
        <v>6270.04</v>
      </c>
      <c r="F17" s="99">
        <v>5576.601391304346</v>
      </c>
      <c r="G17" s="97">
        <f>+D17</f>
        <v>5332.9</v>
      </c>
      <c r="H17" s="100">
        <f t="shared" si="5"/>
        <v>5332.9</v>
      </c>
      <c r="I17" s="98">
        <f>ROUND(+G17*0.04,2)</f>
        <v>213.32</v>
      </c>
      <c r="J17" s="99">
        <f>ROUND((+G17+I17)*0.19,2)</f>
        <v>1053.78</v>
      </c>
      <c r="K17" s="101">
        <f>+J17+I17+G17</f>
        <v>6600</v>
      </c>
      <c r="L17" s="102">
        <f>+ROUND(K17*N1,-1)</f>
        <v>21650</v>
      </c>
      <c r="Q17" s="119">
        <f>+L17</f>
        <v>21650</v>
      </c>
      <c r="R17" s="117" t="e">
        <f>ROUND(Q17*#REF!,-1)</f>
        <v>#REF!</v>
      </c>
      <c r="S17" s="117" t="e">
        <f>ROUND(Q17*#REF!,-1)</f>
        <v>#REF!</v>
      </c>
      <c r="T17" s="117" t="e">
        <f>ROUND(Q17*#REF!,-1)</f>
        <v>#REF!</v>
      </c>
      <c r="U17" s="117" t="e">
        <f>ROUND(Q17*#REF!,-1)</f>
        <v>#REF!</v>
      </c>
      <c r="V17" s="117" t="e">
        <f>ROUND(Q17*#REF!,-1)</f>
        <v>#REF!</v>
      </c>
      <c r="W17" s="117" t="e">
        <f>ROUND(Q17*#REF!,-1)</f>
        <v>#REF!</v>
      </c>
      <c r="X17" s="117" t="e">
        <f>ROUND(Q17*#REF!,-1)</f>
        <v>#REF!</v>
      </c>
      <c r="Y17" s="117" t="e">
        <f>ROUND(Q17*#REF!,-1)</f>
        <v>#REF!</v>
      </c>
      <c r="Z17" s="117" t="e">
        <f>ROUND(Q17*#REF!,-1)</f>
        <v>#REF!</v>
      </c>
      <c r="AB17" s="61" t="e">
        <f t="shared" si="6"/>
        <v>#REF!</v>
      </c>
      <c r="AC17" s="61" t="e">
        <f t="shared" si="6"/>
        <v>#REF!</v>
      </c>
      <c r="AD17" s="61" t="e">
        <f t="shared" si="6"/>
        <v>#REF!</v>
      </c>
      <c r="AE17" s="61" t="e">
        <f t="shared" si="6"/>
        <v>#REF!</v>
      </c>
      <c r="AF17" s="61" t="e">
        <f t="shared" si="6"/>
        <v>#REF!</v>
      </c>
      <c r="AG17" s="61" t="e">
        <f t="shared" si="6"/>
        <v>#REF!</v>
      </c>
      <c r="AH17" s="61" t="e">
        <f t="shared" si="6"/>
        <v>#REF!</v>
      </c>
      <c r="AI17" s="61" t="e">
        <f t="shared" si="6"/>
        <v>#REF!</v>
      </c>
      <c r="AJ17" s="61" t="e">
        <f t="shared" si="6"/>
        <v>#REF!</v>
      </c>
    </row>
    <row r="18" spans="1:36" ht="12.75">
      <c r="A18" s="64"/>
      <c r="B18" s="64" t="s">
        <v>284</v>
      </c>
      <c r="C18" s="78">
        <v>2</v>
      </c>
      <c r="D18" s="79">
        <v>4903.23</v>
      </c>
      <c r="E18" s="80">
        <v>4903.23</v>
      </c>
      <c r="F18" s="81">
        <v>4903.23</v>
      </c>
      <c r="G18" s="79">
        <f>+D18</f>
        <v>4903.23</v>
      </c>
      <c r="H18" s="82">
        <f t="shared" si="5"/>
        <v>4903.23</v>
      </c>
      <c r="I18" s="83">
        <f>ROUND(+G18*0.04,2)</f>
        <v>196.13</v>
      </c>
      <c r="J18" s="84">
        <f>ROUND((+G18+I18)*0.19,2)</f>
        <v>968.88</v>
      </c>
      <c r="K18" s="80">
        <f>+J18+I18+G18</f>
        <v>6068.24</v>
      </c>
      <c r="L18" s="81">
        <f>+ROUND(K18*N1,-1)</f>
        <v>19900</v>
      </c>
      <c r="Q18" s="119">
        <f>+L18</f>
        <v>19900</v>
      </c>
      <c r="R18" s="117" t="e">
        <f>ROUND(Q18*#REF!,-1)</f>
        <v>#REF!</v>
      </c>
      <c r="S18" s="117" t="e">
        <f>ROUND(Q18*#REF!,-1)</f>
        <v>#REF!</v>
      </c>
      <c r="T18" s="117" t="e">
        <f>ROUND(Q18*#REF!,-1)</f>
        <v>#REF!</v>
      </c>
      <c r="U18" s="117" t="e">
        <f>ROUND(Q18*#REF!,-1)</f>
        <v>#REF!</v>
      </c>
      <c r="V18" s="117" t="e">
        <f>ROUND(Q18*#REF!,-1)</f>
        <v>#REF!</v>
      </c>
      <c r="W18" s="117" t="e">
        <f>ROUND(Q18*#REF!,-1)</f>
        <v>#REF!</v>
      </c>
      <c r="X18" s="117" t="e">
        <f>ROUND(Q18*#REF!,-1)</f>
        <v>#REF!</v>
      </c>
      <c r="Y18" s="117" t="e">
        <f>ROUND(Q18*#REF!,-1)</f>
        <v>#REF!</v>
      </c>
      <c r="Z18" s="117" t="e">
        <f>ROUND(Q18*#REF!,-1)</f>
        <v>#REF!</v>
      </c>
      <c r="AB18" s="61" t="e">
        <f t="shared" si="6"/>
        <v>#REF!</v>
      </c>
      <c r="AC18" s="61" t="e">
        <f t="shared" si="6"/>
        <v>#REF!</v>
      </c>
      <c r="AD18" s="61" t="e">
        <f t="shared" si="6"/>
        <v>#REF!</v>
      </c>
      <c r="AE18" s="61" t="e">
        <f t="shared" si="6"/>
        <v>#REF!</v>
      </c>
      <c r="AF18" s="61" t="e">
        <f t="shared" si="6"/>
        <v>#REF!</v>
      </c>
      <c r="AG18" s="61" t="e">
        <f t="shared" si="6"/>
        <v>#REF!</v>
      </c>
      <c r="AH18" s="61" t="e">
        <f t="shared" si="6"/>
        <v>#REF!</v>
      </c>
      <c r="AI18" s="61" t="e">
        <f t="shared" si="6"/>
        <v>#REF!</v>
      </c>
      <c r="AJ18" s="61" t="e">
        <f t="shared" si="6"/>
        <v>#REF!</v>
      </c>
    </row>
    <row r="19" spans="1:36" ht="12.75">
      <c r="A19" s="64" t="s">
        <v>198</v>
      </c>
      <c r="B19" s="64" t="s">
        <v>285</v>
      </c>
      <c r="C19" s="78">
        <v>2</v>
      </c>
      <c r="D19" s="79">
        <v>4827.665</v>
      </c>
      <c r="E19" s="80">
        <v>4827.665</v>
      </c>
      <c r="F19" s="81">
        <v>4827.665</v>
      </c>
      <c r="G19" s="79">
        <f>+D19</f>
        <v>4827.665</v>
      </c>
      <c r="H19" s="82">
        <f t="shared" si="5"/>
        <v>4827.665</v>
      </c>
      <c r="I19" s="83">
        <f>ROUND(+G19*0.04,2)</f>
        <v>193.11</v>
      </c>
      <c r="J19" s="84">
        <f>ROUND((+G19+I19)*0.19,2)</f>
        <v>953.95</v>
      </c>
      <c r="K19" s="80">
        <f>+J19+I19+G19</f>
        <v>5974.725</v>
      </c>
      <c r="L19" s="81">
        <f>+ROUND(K19*N1,-1)</f>
        <v>19600</v>
      </c>
      <c r="Q19" s="119">
        <f>+L19</f>
        <v>19600</v>
      </c>
      <c r="R19" s="117" t="e">
        <f>ROUND(Q19*#REF!,-1)</f>
        <v>#REF!</v>
      </c>
      <c r="S19" s="117" t="e">
        <f>ROUND(Q19*#REF!,-1)</f>
        <v>#REF!</v>
      </c>
      <c r="T19" s="117" t="e">
        <f>ROUND(Q19*#REF!,-1)</f>
        <v>#REF!</v>
      </c>
      <c r="U19" s="117" t="e">
        <f>ROUND(Q19*#REF!,-1)</f>
        <v>#REF!</v>
      </c>
      <c r="V19" s="117" t="e">
        <f>ROUND(Q19*#REF!,-1)</f>
        <v>#REF!</v>
      </c>
      <c r="W19" s="117" t="e">
        <f>ROUND(Q19*#REF!,-1)</f>
        <v>#REF!</v>
      </c>
      <c r="X19" s="117" t="e">
        <f>ROUND(Q19*#REF!,-1)</f>
        <v>#REF!</v>
      </c>
      <c r="Y19" s="117" t="e">
        <f>ROUND(Q19*#REF!,-1)</f>
        <v>#REF!</v>
      </c>
      <c r="Z19" s="117" t="e">
        <f>ROUND(Q19*#REF!,-1)</f>
        <v>#REF!</v>
      </c>
      <c r="AB19" s="61" t="e">
        <f t="shared" si="6"/>
        <v>#REF!</v>
      </c>
      <c r="AC19" s="61" t="e">
        <f t="shared" si="6"/>
        <v>#REF!</v>
      </c>
      <c r="AD19" s="61" t="e">
        <f t="shared" si="6"/>
        <v>#REF!</v>
      </c>
      <c r="AE19" s="61" t="e">
        <f t="shared" si="6"/>
        <v>#REF!</v>
      </c>
      <c r="AF19" s="61" t="e">
        <f t="shared" si="6"/>
        <v>#REF!</v>
      </c>
      <c r="AG19" s="61" t="e">
        <f t="shared" si="6"/>
        <v>#REF!</v>
      </c>
      <c r="AH19" s="61" t="e">
        <f t="shared" si="6"/>
        <v>#REF!</v>
      </c>
      <c r="AI19" s="61" t="e">
        <f t="shared" si="6"/>
        <v>#REF!</v>
      </c>
      <c r="AJ19" s="61" t="e">
        <f t="shared" si="6"/>
        <v>#REF!</v>
      </c>
    </row>
    <row r="20" spans="1:36" ht="12.75">
      <c r="A20" s="103" t="str">
        <f>CONCATENATE("modelos: ",ROUND((+C17+C24+C30)/A17*100,0),"%")</f>
        <v>modelos: 70%</v>
      </c>
      <c r="B20" s="64" t="s">
        <v>215</v>
      </c>
      <c r="C20" s="78">
        <f>+C21+C22</f>
        <v>8</v>
      </c>
      <c r="D20" s="104">
        <f>MIN(D21:D22)</f>
        <v>4877.28</v>
      </c>
      <c r="E20" s="104">
        <f>MAX(E21:E22)</f>
        <v>5778.4</v>
      </c>
      <c r="F20" s="104">
        <f>(+F21*C21+F22*C22)/+C20</f>
        <v>5535.0512499999995</v>
      </c>
      <c r="G20" s="104">
        <f>MIN(G21:G22)</f>
        <v>4877.28</v>
      </c>
      <c r="H20" s="104">
        <f>+G20</f>
        <v>4877.28</v>
      </c>
      <c r="I20" s="83">
        <f>ROUND(+G20*0.04,2)</f>
        <v>195.09</v>
      </c>
      <c r="J20" s="84">
        <f>ROUND((+G20+I20)*0.19,2)</f>
        <v>963.75</v>
      </c>
      <c r="K20" s="80">
        <f>+J20+I20+G20</f>
        <v>6036.12</v>
      </c>
      <c r="L20" s="81">
        <f>+ROUND(K20*N1,-1)</f>
        <v>19800</v>
      </c>
      <c r="Q20" s="119">
        <f>+L20</f>
        <v>19800</v>
      </c>
      <c r="R20" s="117" t="e">
        <f>ROUND(Q20*#REF!,-1)</f>
        <v>#REF!</v>
      </c>
      <c r="S20" s="117" t="e">
        <f>ROUND(Q20*#REF!,-1)</f>
        <v>#REF!</v>
      </c>
      <c r="T20" s="117" t="e">
        <f>ROUND(Q20*#REF!,-1)</f>
        <v>#REF!</v>
      </c>
      <c r="U20" s="117" t="e">
        <f>ROUND(Q20*#REF!,-1)</f>
        <v>#REF!</v>
      </c>
      <c r="V20" s="117" t="e">
        <f>ROUND(Q20*#REF!,-1)</f>
        <v>#REF!</v>
      </c>
      <c r="W20" s="117" t="e">
        <f>ROUND(Q20*#REF!,-1)</f>
        <v>#REF!</v>
      </c>
      <c r="X20" s="117" t="e">
        <f>ROUND(Q20*#REF!,-1)</f>
        <v>#REF!</v>
      </c>
      <c r="Y20" s="117" t="e">
        <f>ROUND(Q20*#REF!,-1)</f>
        <v>#REF!</v>
      </c>
      <c r="Z20" s="117" t="e">
        <f>ROUND(Q20*#REF!,-1)</f>
        <v>#REF!</v>
      </c>
      <c r="AB20" s="61" t="e">
        <f t="shared" si="6"/>
        <v>#REF!</v>
      </c>
      <c r="AC20" s="61" t="e">
        <f t="shared" si="6"/>
        <v>#REF!</v>
      </c>
      <c r="AD20" s="61" t="e">
        <f t="shared" si="6"/>
        <v>#REF!</v>
      </c>
      <c r="AE20" s="61" t="e">
        <f t="shared" si="6"/>
        <v>#REF!</v>
      </c>
      <c r="AF20" s="61" t="e">
        <f t="shared" si="6"/>
        <v>#REF!</v>
      </c>
      <c r="AG20" s="61" t="e">
        <f t="shared" si="6"/>
        <v>#REF!</v>
      </c>
      <c r="AH20" s="61" t="e">
        <f t="shared" si="6"/>
        <v>#REF!</v>
      </c>
      <c r="AI20" s="61" t="e">
        <f t="shared" si="6"/>
        <v>#REF!</v>
      </c>
      <c r="AJ20" s="61" t="e">
        <f t="shared" si="6"/>
        <v>#REF!</v>
      </c>
    </row>
    <row r="21" spans="1:36" ht="12.75" hidden="1">
      <c r="A21" s="103"/>
      <c r="B21" s="121" t="s">
        <v>215</v>
      </c>
      <c r="C21" s="132">
        <v>6</v>
      </c>
      <c r="D21" s="133">
        <v>5706.215</v>
      </c>
      <c r="E21" s="127">
        <v>5778.4</v>
      </c>
      <c r="F21" s="128">
        <v>5754.308333333333</v>
      </c>
      <c r="G21" s="123">
        <v>5706.215</v>
      </c>
      <c r="H21" s="126"/>
      <c r="I21" s="127">
        <v>228.25</v>
      </c>
      <c r="J21" s="128">
        <v>1127.55</v>
      </c>
      <c r="K21" s="124">
        <v>7062.015</v>
      </c>
      <c r="L21" s="125">
        <v>23160</v>
      </c>
      <c r="M21" s="129"/>
      <c r="N21" s="129"/>
      <c r="O21" s="129"/>
      <c r="P21" s="129"/>
      <c r="Q21" s="130">
        <v>23160</v>
      </c>
      <c r="R21" s="131">
        <v>21100</v>
      </c>
      <c r="S21" s="131">
        <v>19040</v>
      </c>
      <c r="T21" s="131">
        <v>16980</v>
      </c>
      <c r="U21" s="131">
        <v>14930</v>
      </c>
      <c r="V21" s="131">
        <v>12870</v>
      </c>
      <c r="W21" s="131">
        <v>10810</v>
      </c>
      <c r="X21" s="131">
        <v>8750</v>
      </c>
      <c r="Y21" s="131">
        <v>6690</v>
      </c>
      <c r="Z21" s="131">
        <v>4630</v>
      </c>
      <c r="AA21" s="129"/>
      <c r="AB21" s="129">
        <v>0.9110535405872193</v>
      </c>
      <c r="AC21" s="129">
        <v>0.8221070811744386</v>
      </c>
      <c r="AD21" s="129">
        <v>0.7331606217616581</v>
      </c>
      <c r="AE21" s="129">
        <v>0.6446459412780656</v>
      </c>
      <c r="AF21" s="129">
        <v>0.555699481865285</v>
      </c>
      <c r="AG21" s="129">
        <v>0.46675302245250433</v>
      </c>
      <c r="AH21" s="129">
        <v>0.37780656303972365</v>
      </c>
      <c r="AI21" s="129">
        <v>0.28886010362694303</v>
      </c>
      <c r="AJ21" s="129">
        <v>0.19991364421416236</v>
      </c>
    </row>
    <row r="22" spans="1:37" ht="12.75" hidden="1">
      <c r="A22" s="103"/>
      <c r="B22" s="121" t="s">
        <v>215</v>
      </c>
      <c r="C22" s="122">
        <v>2</v>
      </c>
      <c r="D22" s="123">
        <v>4877.28</v>
      </c>
      <c r="E22" s="124">
        <f>+D22</f>
        <v>4877.28</v>
      </c>
      <c r="F22" s="125">
        <f>+D22</f>
        <v>4877.28</v>
      </c>
      <c r="G22" s="123">
        <f>+D22</f>
        <v>4877.28</v>
      </c>
      <c r="H22" s="126"/>
      <c r="I22" s="127">
        <f>ROUND(+G22*0.04,2)</f>
        <v>195.09</v>
      </c>
      <c r="J22" s="128">
        <f>ROUND((+G22+I22)*0.19,2)</f>
        <v>963.75</v>
      </c>
      <c r="K22" s="124">
        <f>+J22+I22+G22</f>
        <v>6036.12</v>
      </c>
      <c r="L22" s="125">
        <f>+ROUND(K22*N1,-1)</f>
        <v>19800</v>
      </c>
      <c r="M22" s="129"/>
      <c r="N22" s="129"/>
      <c r="O22" s="129"/>
      <c r="P22" s="129"/>
      <c r="Q22" s="130">
        <f aca="true" t="shared" si="7" ref="Q22:Q31">+L22</f>
        <v>19800</v>
      </c>
      <c r="R22" s="131" t="e">
        <f>ROUND(Q22*#REF!,-1)</f>
        <v>#REF!</v>
      </c>
      <c r="S22" s="131" t="e">
        <f>ROUND(Q22*#REF!,-1)</f>
        <v>#REF!</v>
      </c>
      <c r="T22" s="131" t="e">
        <f>ROUND(Q22*#REF!,-1)</f>
        <v>#REF!</v>
      </c>
      <c r="U22" s="131" t="e">
        <f>ROUND(Q22*#REF!,-1)</f>
        <v>#REF!</v>
      </c>
      <c r="V22" s="131" t="e">
        <f>ROUND(Q22*#REF!,-1)</f>
        <v>#REF!</v>
      </c>
      <c r="W22" s="131" t="e">
        <f>ROUND(Q22*#REF!,-1)</f>
        <v>#REF!</v>
      </c>
      <c r="X22" s="131" t="e">
        <f>ROUND(Q22*#REF!,-1)</f>
        <v>#REF!</v>
      </c>
      <c r="Y22" s="131" t="e">
        <f>ROUND(Q22*#REF!,-1)</f>
        <v>#REF!</v>
      </c>
      <c r="Z22" s="131" t="e">
        <f>ROUND(Q22*#REF!,-1)</f>
        <v>#REF!</v>
      </c>
      <c r="AA22" s="129"/>
      <c r="AB22" s="129" t="e">
        <f aca="true" t="shared" si="8" ref="AB22:AB31">+R22/+$Q22</f>
        <v>#REF!</v>
      </c>
      <c r="AC22" s="129" t="e">
        <f aca="true" t="shared" si="9" ref="AC22:AC31">+S22/+$Q22</f>
        <v>#REF!</v>
      </c>
      <c r="AD22" s="129" t="e">
        <f aca="true" t="shared" si="10" ref="AD22:AD31">+T22/+$Q22</f>
        <v>#REF!</v>
      </c>
      <c r="AE22" s="129" t="e">
        <f aca="true" t="shared" si="11" ref="AE22:AE31">+U22/+$Q22</f>
        <v>#REF!</v>
      </c>
      <c r="AF22" s="129" t="e">
        <f aca="true" t="shared" si="12" ref="AF22:AF31">+V22/+$Q22</f>
        <v>#REF!</v>
      </c>
      <c r="AG22" s="129" t="e">
        <f aca="true" t="shared" si="13" ref="AG22:AG31">+W22/+$Q22</f>
        <v>#REF!</v>
      </c>
      <c r="AH22" s="129" t="e">
        <f aca="true" t="shared" si="14" ref="AH22:AH31">+X22/+$Q22</f>
        <v>#REF!</v>
      </c>
      <c r="AI22" s="129" t="e">
        <f aca="true" t="shared" si="15" ref="AI22:AI31">+Y22/+$Q22</f>
        <v>#REF!</v>
      </c>
      <c r="AJ22" s="129" t="e">
        <f aca="true" t="shared" si="16" ref="AJ22:AJ31">+Z22/+$Q22</f>
        <v>#REF!</v>
      </c>
      <c r="AK22" s="129"/>
    </row>
    <row r="23" spans="1:36" ht="12.75">
      <c r="A23" s="64"/>
      <c r="B23" s="64" t="s">
        <v>286</v>
      </c>
      <c r="C23" s="78">
        <v>2</v>
      </c>
      <c r="D23" s="79">
        <v>3660.37</v>
      </c>
      <c r="E23" s="80">
        <v>3689.98</v>
      </c>
      <c r="F23" s="81">
        <v>3675.175</v>
      </c>
      <c r="G23" s="79">
        <f>+D23</f>
        <v>3660.37</v>
      </c>
      <c r="H23" s="82">
        <f t="shared" si="5"/>
        <v>3660.37</v>
      </c>
      <c r="I23" s="83">
        <f>ROUND(+G23*0.04,2)</f>
        <v>146.41</v>
      </c>
      <c r="J23" s="84">
        <f>ROUND((+G23+I23)*0.19,2)</f>
        <v>723.29</v>
      </c>
      <c r="K23" s="80">
        <f>+J23+I23+G23</f>
        <v>4530.07</v>
      </c>
      <c r="L23" s="81">
        <f>+ROUND(K23*N1,-1)</f>
        <v>14860</v>
      </c>
      <c r="Q23" s="119">
        <f t="shared" si="7"/>
        <v>14860</v>
      </c>
      <c r="R23" s="117" t="e">
        <f>ROUND(Q23*#REF!,-1)</f>
        <v>#REF!</v>
      </c>
      <c r="S23" s="117" t="e">
        <f>ROUND(Q23*#REF!,-1)</f>
        <v>#REF!</v>
      </c>
      <c r="T23" s="117" t="e">
        <f>ROUND(Q23*#REF!,-1)</f>
        <v>#REF!</v>
      </c>
      <c r="U23" s="117" t="e">
        <f>ROUND(Q23*#REF!,-1)</f>
        <v>#REF!</v>
      </c>
      <c r="V23" s="117" t="e">
        <f>ROUND(Q23*#REF!,-1)</f>
        <v>#REF!</v>
      </c>
      <c r="W23" s="117" t="e">
        <f>ROUND(Q23*#REF!,-1)</f>
        <v>#REF!</v>
      </c>
      <c r="X23" s="117" t="e">
        <f>ROUND(Q23*#REF!,-1)</f>
        <v>#REF!</v>
      </c>
      <c r="Y23" s="117" t="e">
        <f>ROUND(Q23*#REF!,-1)</f>
        <v>#REF!</v>
      </c>
      <c r="Z23" s="117" t="e">
        <f>ROUND(Q23*#REF!,-1)</f>
        <v>#REF!</v>
      </c>
      <c r="AB23" s="61" t="e">
        <f t="shared" si="8"/>
        <v>#REF!</v>
      </c>
      <c r="AC23" s="61" t="e">
        <f t="shared" si="9"/>
        <v>#REF!</v>
      </c>
      <c r="AD23" s="61" t="e">
        <f t="shared" si="10"/>
        <v>#REF!</v>
      </c>
      <c r="AE23" s="61" t="e">
        <f t="shared" si="11"/>
        <v>#REF!</v>
      </c>
      <c r="AF23" s="61" t="e">
        <f t="shared" si="12"/>
        <v>#REF!</v>
      </c>
      <c r="AG23" s="61" t="e">
        <f t="shared" si="13"/>
        <v>#REF!</v>
      </c>
      <c r="AH23" s="61" t="e">
        <f t="shared" si="14"/>
        <v>#REF!</v>
      </c>
      <c r="AI23" s="61" t="e">
        <f t="shared" si="15"/>
        <v>#REF!</v>
      </c>
      <c r="AJ23" s="61" t="e">
        <f t="shared" si="16"/>
        <v>#REF!</v>
      </c>
    </row>
    <row r="24" spans="1:36" ht="12.75">
      <c r="A24" s="64"/>
      <c r="B24" s="95" t="s">
        <v>217</v>
      </c>
      <c r="C24" s="96">
        <f>+C25+C26</f>
        <v>13</v>
      </c>
      <c r="D24" s="97">
        <f>MIN(D25:D26)</f>
        <v>4894.265</v>
      </c>
      <c r="E24" s="101">
        <f>MAX(E25:E26)</f>
        <v>8586.09</v>
      </c>
      <c r="F24" s="102">
        <f>(+F25*C25+F26*C26)/C24</f>
        <v>5249.191538461539</v>
      </c>
      <c r="G24" s="97">
        <f>+D24</f>
        <v>4894.265</v>
      </c>
      <c r="H24" s="100">
        <f t="shared" si="5"/>
        <v>4894.265</v>
      </c>
      <c r="I24" s="98">
        <f>ROUND(+G24*0.04,2)</f>
        <v>195.77</v>
      </c>
      <c r="J24" s="99">
        <f>ROUND((+G24+I24)*0.19,2)</f>
        <v>967.11</v>
      </c>
      <c r="K24" s="101">
        <f>+J24+I24+G24</f>
        <v>6057.145</v>
      </c>
      <c r="L24" s="102">
        <f>+ROUND(K24*N1,-1)</f>
        <v>19870</v>
      </c>
      <c r="Q24" s="119">
        <f t="shared" si="7"/>
        <v>19870</v>
      </c>
      <c r="R24" s="117" t="e">
        <f>ROUND(Q24*#REF!,-1)</f>
        <v>#REF!</v>
      </c>
      <c r="S24" s="117" t="e">
        <f>ROUND(Q24*#REF!,-1)</f>
        <v>#REF!</v>
      </c>
      <c r="T24" s="117" t="e">
        <f>ROUND(Q24*#REF!,-1)</f>
        <v>#REF!</v>
      </c>
      <c r="U24" s="117" t="e">
        <f>ROUND(Q24*#REF!,-1)</f>
        <v>#REF!</v>
      </c>
      <c r="V24" s="117" t="e">
        <f>ROUND(Q24*#REF!,-1)</f>
        <v>#REF!</v>
      </c>
      <c r="W24" s="117" t="e">
        <f>ROUND(Q24*#REF!,-1)</f>
        <v>#REF!</v>
      </c>
      <c r="X24" s="117" t="e">
        <f>ROUND(Q24*#REF!,-1)</f>
        <v>#REF!</v>
      </c>
      <c r="Y24" s="117" t="e">
        <f>ROUND(Q24*#REF!,-1)</f>
        <v>#REF!</v>
      </c>
      <c r="Z24" s="117" t="e">
        <f>ROUND(Q24*#REF!,-1)</f>
        <v>#REF!</v>
      </c>
      <c r="AB24" s="61" t="e">
        <f t="shared" si="8"/>
        <v>#REF!</v>
      </c>
      <c r="AC24" s="61" t="e">
        <f t="shared" si="9"/>
        <v>#REF!</v>
      </c>
      <c r="AD24" s="61" t="e">
        <f t="shared" si="10"/>
        <v>#REF!</v>
      </c>
      <c r="AE24" s="61" t="e">
        <f t="shared" si="11"/>
        <v>#REF!</v>
      </c>
      <c r="AF24" s="61" t="e">
        <f t="shared" si="12"/>
        <v>#REF!</v>
      </c>
      <c r="AG24" s="61" t="e">
        <f t="shared" si="13"/>
        <v>#REF!</v>
      </c>
      <c r="AH24" s="61" t="e">
        <f t="shared" si="14"/>
        <v>#REF!</v>
      </c>
      <c r="AI24" s="61" t="e">
        <f t="shared" si="15"/>
        <v>#REF!</v>
      </c>
      <c r="AJ24" s="61" t="e">
        <f t="shared" si="16"/>
        <v>#REF!</v>
      </c>
    </row>
    <row r="25" spans="1:36" ht="12.75" hidden="1">
      <c r="A25" s="64"/>
      <c r="B25" s="150" t="s">
        <v>217</v>
      </c>
      <c r="C25" s="151">
        <v>12</v>
      </c>
      <c r="D25" s="152">
        <v>4894.265</v>
      </c>
      <c r="E25" s="153">
        <v>4993.37</v>
      </c>
      <c r="F25" s="154">
        <v>4971.116666666667</v>
      </c>
      <c r="G25" s="152">
        <v>4894.265</v>
      </c>
      <c r="H25" s="155"/>
      <c r="I25" s="156">
        <v>195.77</v>
      </c>
      <c r="J25" s="157">
        <v>967.11</v>
      </c>
      <c r="K25" s="153">
        <v>6057.145</v>
      </c>
      <c r="L25" s="154">
        <v>19870</v>
      </c>
      <c r="M25" s="158"/>
      <c r="N25" s="158"/>
      <c r="O25" s="158"/>
      <c r="P25" s="158"/>
      <c r="Q25" s="159">
        <v>19870</v>
      </c>
      <c r="R25" s="160">
        <v>18100</v>
      </c>
      <c r="S25" s="160">
        <v>16340</v>
      </c>
      <c r="T25" s="160">
        <v>14570</v>
      </c>
      <c r="U25" s="160">
        <v>12810</v>
      </c>
      <c r="V25" s="160">
        <v>11040</v>
      </c>
      <c r="W25" s="160">
        <v>9270</v>
      </c>
      <c r="X25" s="160">
        <v>7510</v>
      </c>
      <c r="Y25" s="160">
        <v>5740</v>
      </c>
      <c r="Z25" s="160">
        <v>3970</v>
      </c>
      <c r="AA25" s="158"/>
      <c r="AB25" s="143">
        <v>0.9109209864116758</v>
      </c>
      <c r="AC25" s="143">
        <v>0.8223452440865626</v>
      </c>
      <c r="AD25" s="143">
        <v>0.7332662304982386</v>
      </c>
      <c r="AE25" s="143">
        <v>0.6446904881731254</v>
      </c>
      <c r="AF25" s="143">
        <v>0.5556114745848012</v>
      </c>
      <c r="AG25" s="143">
        <v>0.4665324609964771</v>
      </c>
      <c r="AH25" s="143">
        <v>0.3779567186713639</v>
      </c>
      <c r="AI25" s="143">
        <v>0.2888777050830398</v>
      </c>
      <c r="AJ25" s="143">
        <v>0.19979869149471566</v>
      </c>
    </row>
    <row r="26" spans="1:36" ht="12.75" hidden="1">
      <c r="A26" s="64"/>
      <c r="B26" s="121" t="s">
        <v>217</v>
      </c>
      <c r="C26" s="132">
        <v>1</v>
      </c>
      <c r="D26" s="123">
        <v>8586.09</v>
      </c>
      <c r="E26" s="124">
        <f aca="true" t="shared" si="17" ref="E26:F28">+D26</f>
        <v>8586.09</v>
      </c>
      <c r="F26" s="125">
        <f t="shared" si="17"/>
        <v>8586.09</v>
      </c>
      <c r="G26" s="123">
        <f aca="true" t="shared" si="18" ref="G26:G31">+D26</f>
        <v>8586.09</v>
      </c>
      <c r="H26" s="126"/>
      <c r="I26" s="127">
        <f aca="true" t="shared" si="19" ref="I26:I31">ROUND(+G26*0.04,2)</f>
        <v>343.44</v>
      </c>
      <c r="J26" s="128">
        <f aca="true" t="shared" si="20" ref="J26:J31">ROUND((+G26+I26)*0.19,2)</f>
        <v>1696.61</v>
      </c>
      <c r="K26" s="124">
        <f aca="true" t="shared" si="21" ref="K26:K31">+J26+I26+G26</f>
        <v>10626.14</v>
      </c>
      <c r="L26" s="125">
        <f>+ROUND(K26*N1,-1)</f>
        <v>34850</v>
      </c>
      <c r="M26" s="129"/>
      <c r="N26" s="129"/>
      <c r="O26" s="129"/>
      <c r="P26" s="129"/>
      <c r="Q26" s="130">
        <f>+L26</f>
        <v>34850</v>
      </c>
      <c r="R26" s="131" t="e">
        <f>ROUND(Q26*#REF!,-1)</f>
        <v>#REF!</v>
      </c>
      <c r="S26" s="131" t="e">
        <f>ROUND(Q26*#REF!,-1)</f>
        <v>#REF!</v>
      </c>
      <c r="T26" s="131" t="e">
        <f>ROUND(Q26*#REF!,-1)</f>
        <v>#REF!</v>
      </c>
      <c r="U26" s="131" t="e">
        <f>ROUND(Q26*#REF!,-1)</f>
        <v>#REF!</v>
      </c>
      <c r="V26" s="131" t="e">
        <f>ROUND(Q26*#REF!,-1)</f>
        <v>#REF!</v>
      </c>
      <c r="W26" s="131" t="e">
        <f>ROUND(Q26*#REF!,-1)</f>
        <v>#REF!</v>
      </c>
      <c r="X26" s="131" t="e">
        <f>ROUND(Q26*#REF!,-1)</f>
        <v>#REF!</v>
      </c>
      <c r="Y26" s="131" t="e">
        <f>ROUND(Q26*#REF!,-1)</f>
        <v>#REF!</v>
      </c>
      <c r="Z26" s="131" t="e">
        <f>ROUND(Q26*#REF!,-1)</f>
        <v>#REF!</v>
      </c>
      <c r="AA26" s="129"/>
      <c r="AB26" s="61" t="e">
        <f aca="true" t="shared" si="22" ref="AB26:AJ26">+R26/+$Q26</f>
        <v>#REF!</v>
      </c>
      <c r="AC26" s="61" t="e">
        <f t="shared" si="22"/>
        <v>#REF!</v>
      </c>
      <c r="AD26" s="61" t="e">
        <f t="shared" si="22"/>
        <v>#REF!</v>
      </c>
      <c r="AE26" s="61" t="e">
        <f t="shared" si="22"/>
        <v>#REF!</v>
      </c>
      <c r="AF26" s="61" t="e">
        <f t="shared" si="22"/>
        <v>#REF!</v>
      </c>
      <c r="AG26" s="61" t="e">
        <f t="shared" si="22"/>
        <v>#REF!</v>
      </c>
      <c r="AH26" s="61" t="e">
        <f t="shared" si="22"/>
        <v>#REF!</v>
      </c>
      <c r="AI26" s="61" t="e">
        <f t="shared" si="22"/>
        <v>#REF!</v>
      </c>
      <c r="AJ26" s="61" t="e">
        <f t="shared" si="22"/>
        <v>#REF!</v>
      </c>
    </row>
    <row r="27" spans="1:36" ht="12.75">
      <c r="A27" s="64"/>
      <c r="B27" s="134" t="s">
        <v>216</v>
      </c>
      <c r="C27" s="78">
        <v>1</v>
      </c>
      <c r="D27" s="79">
        <v>11207.86</v>
      </c>
      <c r="E27" s="80">
        <f t="shared" si="17"/>
        <v>11207.86</v>
      </c>
      <c r="F27" s="81">
        <f t="shared" si="17"/>
        <v>11207.86</v>
      </c>
      <c r="G27" s="79">
        <f t="shared" si="18"/>
        <v>11207.86</v>
      </c>
      <c r="H27" s="82">
        <f>+G27</f>
        <v>11207.86</v>
      </c>
      <c r="I27" s="83">
        <f t="shared" si="19"/>
        <v>448.31</v>
      </c>
      <c r="J27" s="84">
        <f t="shared" si="20"/>
        <v>2214.67</v>
      </c>
      <c r="K27" s="80">
        <f t="shared" si="21"/>
        <v>13870.84</v>
      </c>
      <c r="L27" s="81">
        <f>+ROUND(K27*N1,-1)</f>
        <v>45500</v>
      </c>
      <c r="Q27" s="119">
        <f t="shared" si="7"/>
        <v>45500</v>
      </c>
      <c r="R27" s="117" t="e">
        <f>ROUND(Q27*#REF!,-1)</f>
        <v>#REF!</v>
      </c>
      <c r="S27" s="117" t="e">
        <f>ROUND(Q27*#REF!,-1)</f>
        <v>#REF!</v>
      </c>
      <c r="T27" s="117" t="e">
        <f>ROUND(Q27*#REF!,-1)</f>
        <v>#REF!</v>
      </c>
      <c r="U27" s="117" t="e">
        <f>ROUND(Q27*#REF!,-1)</f>
        <v>#REF!</v>
      </c>
      <c r="V27" s="117" t="e">
        <f>ROUND(Q27*#REF!,-1)</f>
        <v>#REF!</v>
      </c>
      <c r="W27" s="117" t="e">
        <f>ROUND(Q27*#REF!,-1)</f>
        <v>#REF!</v>
      </c>
      <c r="X27" s="117" t="e">
        <f>ROUND(Q27*#REF!,-1)</f>
        <v>#REF!</v>
      </c>
      <c r="Y27" s="117" t="e">
        <f>ROUND(Q27*#REF!,-1)</f>
        <v>#REF!</v>
      </c>
      <c r="Z27" s="117" t="e">
        <f>ROUND(Q27*#REF!,-1)</f>
        <v>#REF!</v>
      </c>
      <c r="AB27" s="61" t="e">
        <f t="shared" si="8"/>
        <v>#REF!</v>
      </c>
      <c r="AC27" s="61" t="e">
        <f t="shared" si="9"/>
        <v>#REF!</v>
      </c>
      <c r="AD27" s="61" t="e">
        <f t="shared" si="10"/>
        <v>#REF!</v>
      </c>
      <c r="AE27" s="61" t="e">
        <f t="shared" si="11"/>
        <v>#REF!</v>
      </c>
      <c r="AF27" s="61" t="e">
        <f t="shared" si="12"/>
        <v>#REF!</v>
      </c>
      <c r="AG27" s="61" t="e">
        <f t="shared" si="13"/>
        <v>#REF!</v>
      </c>
      <c r="AH27" s="61" t="e">
        <f t="shared" si="14"/>
        <v>#REF!</v>
      </c>
      <c r="AI27" s="61" t="e">
        <f t="shared" si="15"/>
        <v>#REF!</v>
      </c>
      <c r="AJ27" s="61" t="e">
        <f t="shared" si="16"/>
        <v>#REF!</v>
      </c>
    </row>
    <row r="28" spans="1:36" ht="12.75">
      <c r="A28" s="64"/>
      <c r="B28" s="134" t="s">
        <v>218</v>
      </c>
      <c r="C28" s="78">
        <v>1</v>
      </c>
      <c r="D28" s="79">
        <v>5602.44</v>
      </c>
      <c r="E28" s="80">
        <f t="shared" si="17"/>
        <v>5602.44</v>
      </c>
      <c r="F28" s="81">
        <f t="shared" si="17"/>
        <v>5602.44</v>
      </c>
      <c r="G28" s="79">
        <f t="shared" si="18"/>
        <v>5602.44</v>
      </c>
      <c r="H28" s="82">
        <f>+G28</f>
        <v>5602.44</v>
      </c>
      <c r="I28" s="83">
        <f t="shared" si="19"/>
        <v>224.1</v>
      </c>
      <c r="J28" s="84">
        <f t="shared" si="20"/>
        <v>1107.04</v>
      </c>
      <c r="K28" s="80">
        <f t="shared" si="21"/>
        <v>6933.58</v>
      </c>
      <c r="L28" s="81">
        <f>+ROUND(K28*N1,-1)</f>
        <v>22740</v>
      </c>
      <c r="Q28" s="119">
        <f t="shared" si="7"/>
        <v>22740</v>
      </c>
      <c r="R28" s="117" t="e">
        <f>ROUND(Q28*#REF!,-1)</f>
        <v>#REF!</v>
      </c>
      <c r="S28" s="117" t="e">
        <f>ROUND(Q28*#REF!,-1)</f>
        <v>#REF!</v>
      </c>
      <c r="T28" s="117" t="e">
        <f>ROUND(Q28*#REF!,-1)</f>
        <v>#REF!</v>
      </c>
      <c r="U28" s="117" t="e">
        <f>ROUND(Q28*#REF!,-1)</f>
        <v>#REF!</v>
      </c>
      <c r="V28" s="117" t="e">
        <f>ROUND(Q28*#REF!,-1)</f>
        <v>#REF!</v>
      </c>
      <c r="W28" s="117" t="e">
        <f>ROUND(Q28*#REF!,-1)</f>
        <v>#REF!</v>
      </c>
      <c r="X28" s="117" t="e">
        <f>ROUND(Q28*#REF!,-1)</f>
        <v>#REF!</v>
      </c>
      <c r="Y28" s="117" t="e">
        <f>ROUND(Q28*#REF!,-1)</f>
        <v>#REF!</v>
      </c>
      <c r="Z28" s="117" t="e">
        <f>ROUND(Q28*#REF!,-1)</f>
        <v>#REF!</v>
      </c>
      <c r="AB28" s="61" t="e">
        <f t="shared" si="8"/>
        <v>#REF!</v>
      </c>
      <c r="AC28" s="61" t="e">
        <f t="shared" si="9"/>
        <v>#REF!</v>
      </c>
      <c r="AD28" s="61" t="e">
        <f t="shared" si="10"/>
        <v>#REF!</v>
      </c>
      <c r="AE28" s="61" t="e">
        <f t="shared" si="11"/>
        <v>#REF!</v>
      </c>
      <c r="AF28" s="61" t="e">
        <f t="shared" si="12"/>
        <v>#REF!</v>
      </c>
      <c r="AG28" s="61" t="e">
        <f t="shared" si="13"/>
        <v>#REF!</v>
      </c>
      <c r="AH28" s="61" t="e">
        <f t="shared" si="14"/>
        <v>#REF!</v>
      </c>
      <c r="AI28" s="61" t="e">
        <f t="shared" si="15"/>
        <v>#REF!</v>
      </c>
      <c r="AJ28" s="61" t="e">
        <f t="shared" si="16"/>
        <v>#REF!</v>
      </c>
    </row>
    <row r="29" spans="1:36" ht="12.75">
      <c r="A29" s="64"/>
      <c r="B29" s="64" t="s">
        <v>287</v>
      </c>
      <c r="C29" s="78">
        <v>5</v>
      </c>
      <c r="D29" s="79">
        <v>5493.338</v>
      </c>
      <c r="E29" s="80">
        <v>5493.338</v>
      </c>
      <c r="F29" s="81">
        <v>5493.338</v>
      </c>
      <c r="G29" s="79">
        <f t="shared" si="18"/>
        <v>5493.338</v>
      </c>
      <c r="H29" s="82">
        <f>+G29</f>
        <v>5493.338</v>
      </c>
      <c r="I29" s="83">
        <f t="shared" si="19"/>
        <v>219.73</v>
      </c>
      <c r="J29" s="84">
        <f t="shared" si="20"/>
        <v>1085.48</v>
      </c>
      <c r="K29" s="80">
        <f t="shared" si="21"/>
        <v>6798.548</v>
      </c>
      <c r="L29" s="81">
        <f>+ROUND(K29*N1,-1)</f>
        <v>22300</v>
      </c>
      <c r="Q29" s="119">
        <f>+L29</f>
        <v>22300</v>
      </c>
      <c r="R29" s="117" t="e">
        <f>ROUND(Q29*#REF!,-1)</f>
        <v>#REF!</v>
      </c>
      <c r="S29" s="117" t="e">
        <f>ROUND(Q29*#REF!,-1)</f>
        <v>#REF!</v>
      </c>
      <c r="T29" s="117" t="e">
        <f>ROUND(Q29*#REF!,-1)</f>
        <v>#REF!</v>
      </c>
      <c r="U29" s="117" t="e">
        <f>ROUND(Q29*#REF!,-1)</f>
        <v>#REF!</v>
      </c>
      <c r="V29" s="117" t="e">
        <f>ROUND(Q29*#REF!,-1)</f>
        <v>#REF!</v>
      </c>
      <c r="W29" s="117" t="e">
        <f>ROUND(Q29*#REF!,-1)</f>
        <v>#REF!</v>
      </c>
      <c r="X29" s="117" t="e">
        <f>ROUND(Q29*#REF!,-1)</f>
        <v>#REF!</v>
      </c>
      <c r="Y29" s="117" t="e">
        <f>ROUND(Q29*#REF!,-1)</f>
        <v>#REF!</v>
      </c>
      <c r="Z29" s="117" t="e">
        <f>ROUND(Q29*#REF!,-1)</f>
        <v>#REF!</v>
      </c>
      <c r="AB29" s="61" t="e">
        <f aca="true" t="shared" si="23" ref="AB29:AJ29">+R29/+$Q29</f>
        <v>#REF!</v>
      </c>
      <c r="AC29" s="61" t="e">
        <f t="shared" si="23"/>
        <v>#REF!</v>
      </c>
      <c r="AD29" s="61" t="e">
        <f t="shared" si="23"/>
        <v>#REF!</v>
      </c>
      <c r="AE29" s="61" t="e">
        <f t="shared" si="23"/>
        <v>#REF!</v>
      </c>
      <c r="AF29" s="61" t="e">
        <f t="shared" si="23"/>
        <v>#REF!</v>
      </c>
      <c r="AG29" s="61" t="e">
        <f t="shared" si="23"/>
        <v>#REF!</v>
      </c>
      <c r="AH29" s="61" t="e">
        <f t="shared" si="23"/>
        <v>#REF!</v>
      </c>
      <c r="AI29" s="61" t="e">
        <f t="shared" si="23"/>
        <v>#REF!</v>
      </c>
      <c r="AJ29" s="61" t="e">
        <f t="shared" si="23"/>
        <v>#REF!</v>
      </c>
    </row>
    <row r="30" spans="1:36" ht="12.75">
      <c r="A30" s="64"/>
      <c r="B30" s="144" t="s">
        <v>214</v>
      </c>
      <c r="C30" s="145">
        <f>+C31+C32</f>
        <v>19</v>
      </c>
      <c r="D30" s="146">
        <f>MIN(D31:D32)</f>
        <v>4976.175</v>
      </c>
      <c r="E30" s="146">
        <f>MAX(E31:E32)</f>
        <v>8453.5</v>
      </c>
      <c r="F30" s="146">
        <f>(+F31*C31+F32*C32)/+C30</f>
        <v>5887.448489278751</v>
      </c>
      <c r="G30" s="146">
        <f t="shared" si="18"/>
        <v>4976.175</v>
      </c>
      <c r="H30" s="146">
        <f>+G30</f>
        <v>4976.175</v>
      </c>
      <c r="I30" s="98">
        <f t="shared" si="19"/>
        <v>199.05</v>
      </c>
      <c r="J30" s="99">
        <f t="shared" si="20"/>
        <v>983.29</v>
      </c>
      <c r="K30" s="101">
        <f t="shared" si="21"/>
        <v>6158.515</v>
      </c>
      <c r="L30" s="102">
        <f>+ROUND(K30*N1,-1)</f>
        <v>20200</v>
      </c>
      <c r="Q30" s="119">
        <f t="shared" si="7"/>
        <v>20200</v>
      </c>
      <c r="R30" s="117" t="e">
        <f>ROUND(Q30*#REF!,-1)</f>
        <v>#REF!</v>
      </c>
      <c r="S30" s="117" t="e">
        <f>ROUND(Q30*#REF!,-1)</f>
        <v>#REF!</v>
      </c>
      <c r="T30" s="117" t="e">
        <f>ROUND(Q30*#REF!,-1)</f>
        <v>#REF!</v>
      </c>
      <c r="U30" s="117" t="e">
        <f>ROUND(Q30*#REF!,-1)</f>
        <v>#REF!</v>
      </c>
      <c r="V30" s="117" t="e">
        <f>ROUND(Q30*#REF!,-1)</f>
        <v>#REF!</v>
      </c>
      <c r="W30" s="117" t="e">
        <f>ROUND(Q30*#REF!,-1)</f>
        <v>#REF!</v>
      </c>
      <c r="X30" s="117" t="e">
        <f>ROUND(Q30*#REF!,-1)</f>
        <v>#REF!</v>
      </c>
      <c r="Y30" s="117" t="e">
        <f>ROUND(Q30*#REF!,-1)</f>
        <v>#REF!</v>
      </c>
      <c r="Z30" s="117" t="e">
        <f>ROUND(Q30*#REF!,-1)</f>
        <v>#REF!</v>
      </c>
      <c r="AB30" s="61" t="e">
        <f t="shared" si="8"/>
        <v>#REF!</v>
      </c>
      <c r="AC30" s="61" t="e">
        <f t="shared" si="9"/>
        <v>#REF!</v>
      </c>
      <c r="AD30" s="61" t="e">
        <f t="shared" si="10"/>
        <v>#REF!</v>
      </c>
      <c r="AE30" s="61" t="e">
        <f t="shared" si="11"/>
        <v>#REF!</v>
      </c>
      <c r="AF30" s="61" t="e">
        <f t="shared" si="12"/>
        <v>#REF!</v>
      </c>
      <c r="AG30" s="61" t="e">
        <f t="shared" si="13"/>
        <v>#REF!</v>
      </c>
      <c r="AH30" s="61" t="e">
        <f t="shared" si="14"/>
        <v>#REF!</v>
      </c>
      <c r="AI30" s="61" t="e">
        <f t="shared" si="15"/>
        <v>#REF!</v>
      </c>
      <c r="AJ30" s="61" t="e">
        <f t="shared" si="16"/>
        <v>#REF!</v>
      </c>
    </row>
    <row r="31" spans="1:36" ht="12.75" hidden="1">
      <c r="A31" s="64"/>
      <c r="B31" s="150" t="s">
        <v>214</v>
      </c>
      <c r="C31" s="151">
        <v>17</v>
      </c>
      <c r="D31" s="152">
        <v>4976.175</v>
      </c>
      <c r="E31" s="153">
        <v>5807.09</v>
      </c>
      <c r="F31" s="154">
        <v>5659.135370370369</v>
      </c>
      <c r="G31" s="152">
        <f t="shared" si="18"/>
        <v>4976.175</v>
      </c>
      <c r="H31" s="155"/>
      <c r="I31" s="156">
        <f t="shared" si="19"/>
        <v>199.05</v>
      </c>
      <c r="J31" s="157">
        <f t="shared" si="20"/>
        <v>983.29</v>
      </c>
      <c r="K31" s="153">
        <f t="shared" si="21"/>
        <v>6158.515</v>
      </c>
      <c r="L31" s="154">
        <f>+ROUND(K31*N1,-1)</f>
        <v>20200</v>
      </c>
      <c r="Q31" s="119">
        <f t="shared" si="7"/>
        <v>20200</v>
      </c>
      <c r="R31" s="117" t="e">
        <f>ROUND(Q31*#REF!,-1)</f>
        <v>#REF!</v>
      </c>
      <c r="S31" s="117" t="e">
        <f>ROUND(Q31*#REF!,-1)</f>
        <v>#REF!</v>
      </c>
      <c r="T31" s="117" t="e">
        <f>ROUND(Q31*#REF!,-1)</f>
        <v>#REF!</v>
      </c>
      <c r="U31" s="117" t="e">
        <f>ROUND(Q31*#REF!,-1)</f>
        <v>#REF!</v>
      </c>
      <c r="V31" s="117" t="e">
        <f>ROUND(Q31*#REF!,-1)</f>
        <v>#REF!</v>
      </c>
      <c r="W31" s="117" t="e">
        <f>ROUND(Q31*#REF!,-1)</f>
        <v>#REF!</v>
      </c>
      <c r="X31" s="117" t="e">
        <f>ROUND(Q31*#REF!,-1)</f>
        <v>#REF!</v>
      </c>
      <c r="Y31" s="117" t="e">
        <f>ROUND(Q31*#REF!,-1)</f>
        <v>#REF!</v>
      </c>
      <c r="Z31" s="117" t="e">
        <f>ROUND(Q31*#REF!,-1)</f>
        <v>#REF!</v>
      </c>
      <c r="AB31" s="61" t="e">
        <f t="shared" si="8"/>
        <v>#REF!</v>
      </c>
      <c r="AC31" s="61" t="e">
        <f t="shared" si="9"/>
        <v>#REF!</v>
      </c>
      <c r="AD31" s="61" t="e">
        <f t="shared" si="10"/>
        <v>#REF!</v>
      </c>
      <c r="AE31" s="61" t="e">
        <f t="shared" si="11"/>
        <v>#REF!</v>
      </c>
      <c r="AF31" s="61" t="e">
        <f t="shared" si="12"/>
        <v>#REF!</v>
      </c>
      <c r="AG31" s="61" t="e">
        <f t="shared" si="13"/>
        <v>#REF!</v>
      </c>
      <c r="AH31" s="61" t="e">
        <f t="shared" si="14"/>
        <v>#REF!</v>
      </c>
      <c r="AI31" s="61" t="e">
        <f t="shared" si="15"/>
        <v>#REF!</v>
      </c>
      <c r="AJ31" s="61" t="e">
        <f t="shared" si="16"/>
        <v>#REF!</v>
      </c>
    </row>
    <row r="32" spans="1:36" ht="12.75" hidden="1">
      <c r="A32" s="64"/>
      <c r="B32" s="150" t="s">
        <v>214</v>
      </c>
      <c r="C32" s="151">
        <v>2</v>
      </c>
      <c r="D32" s="152">
        <v>7202.72</v>
      </c>
      <c r="E32" s="153">
        <v>8453.5</v>
      </c>
      <c r="F32" s="154">
        <v>7828.11</v>
      </c>
      <c r="G32" s="152">
        <v>7202.72</v>
      </c>
      <c r="H32" s="155"/>
      <c r="I32" s="156">
        <v>288.11</v>
      </c>
      <c r="J32" s="157">
        <v>1423.26</v>
      </c>
      <c r="K32" s="153">
        <v>8914.09</v>
      </c>
      <c r="L32" s="154">
        <v>29240</v>
      </c>
      <c r="Q32" s="119">
        <v>29240</v>
      </c>
      <c r="R32" s="117">
        <v>26640</v>
      </c>
      <c r="S32" s="117">
        <v>24040</v>
      </c>
      <c r="T32" s="117">
        <v>21440</v>
      </c>
      <c r="U32" s="117">
        <v>18840</v>
      </c>
      <c r="V32" s="117">
        <v>16240</v>
      </c>
      <c r="W32" s="117">
        <v>13650</v>
      </c>
      <c r="X32" s="117">
        <v>11050</v>
      </c>
      <c r="Y32" s="117">
        <v>8450</v>
      </c>
      <c r="Z32" s="117">
        <v>5850</v>
      </c>
      <c r="AB32" s="61">
        <v>0.9110807113543091</v>
      </c>
      <c r="AC32" s="61">
        <v>0.8221614227086184</v>
      </c>
      <c r="AD32" s="61">
        <v>0.7332421340629275</v>
      </c>
      <c r="AE32" s="61">
        <v>0.6443228454172366</v>
      </c>
      <c r="AF32" s="61">
        <v>0.5554035567715458</v>
      </c>
      <c r="AG32" s="61">
        <v>0.46682626538987687</v>
      </c>
      <c r="AH32" s="61">
        <v>0.37790697674418605</v>
      </c>
      <c r="AI32" s="61">
        <v>0.28898768809849523</v>
      </c>
      <c r="AJ32" s="61">
        <v>0.20006839945280439</v>
      </c>
    </row>
    <row r="33" spans="1:36" ht="12.75">
      <c r="A33" s="64"/>
      <c r="B33" s="64" t="s">
        <v>197</v>
      </c>
      <c r="C33" s="78"/>
      <c r="D33" s="86"/>
      <c r="E33" s="64"/>
      <c r="F33" s="65"/>
      <c r="G33" s="79">
        <f>MIN(G16:G31)</f>
        <v>3660.37</v>
      </c>
      <c r="H33" s="82"/>
      <c r="I33" s="83">
        <f>ROUND(+G33*0.04,2)</f>
        <v>146.41</v>
      </c>
      <c r="J33" s="84">
        <f>ROUND((+G33+I33)*0.19,2)</f>
        <v>723.29</v>
      </c>
      <c r="K33" s="80">
        <f>+J33+I33+G33</f>
        <v>4530.07</v>
      </c>
      <c r="L33" s="81">
        <f>+ROUND(K33*N1,-1)</f>
        <v>14860</v>
      </c>
      <c r="Q33" s="119">
        <f>+L33</f>
        <v>14860</v>
      </c>
      <c r="R33" s="117" t="e">
        <f>ROUND(Q33*#REF!,-1)</f>
        <v>#REF!</v>
      </c>
      <c r="S33" s="117" t="e">
        <f>ROUND(Q33*#REF!,-1)</f>
        <v>#REF!</v>
      </c>
      <c r="T33" s="117" t="e">
        <f>ROUND(Q33*#REF!,-1)</f>
        <v>#REF!</v>
      </c>
      <c r="U33" s="117" t="e">
        <f>ROUND(Q33*#REF!,-1)</f>
        <v>#REF!</v>
      </c>
      <c r="V33" s="117" t="e">
        <f>ROUND(Q33*#REF!,-1)</f>
        <v>#REF!</v>
      </c>
      <c r="W33" s="117" t="e">
        <f>ROUND(Q33*#REF!,-1)</f>
        <v>#REF!</v>
      </c>
      <c r="X33" s="117" t="e">
        <f>ROUND(Q33*#REF!,-1)</f>
        <v>#REF!</v>
      </c>
      <c r="Y33" s="117" t="e">
        <f>ROUND(Q33*#REF!,-1)</f>
        <v>#REF!</v>
      </c>
      <c r="Z33" s="117" t="e">
        <f>ROUND(Q33*#REF!,-1)</f>
        <v>#REF!</v>
      </c>
      <c r="AB33" s="61" t="e">
        <f aca="true" t="shared" si="24" ref="AB33:AJ33">+R33/+$Q33</f>
        <v>#REF!</v>
      </c>
      <c r="AC33" s="61" t="e">
        <f t="shared" si="24"/>
        <v>#REF!</v>
      </c>
      <c r="AD33" s="61" t="e">
        <f t="shared" si="24"/>
        <v>#REF!</v>
      </c>
      <c r="AE33" s="61" t="e">
        <f t="shared" si="24"/>
        <v>#REF!</v>
      </c>
      <c r="AF33" s="61" t="e">
        <f t="shared" si="24"/>
        <v>#REF!</v>
      </c>
      <c r="AG33" s="61" t="e">
        <f t="shared" si="24"/>
        <v>#REF!</v>
      </c>
      <c r="AH33" s="61" t="e">
        <f t="shared" si="24"/>
        <v>#REF!</v>
      </c>
      <c r="AI33" s="61" t="e">
        <f t="shared" si="24"/>
        <v>#REF!</v>
      </c>
      <c r="AJ33" s="61" t="e">
        <f t="shared" si="24"/>
        <v>#REF!</v>
      </c>
    </row>
    <row r="34" spans="1:26" ht="12.75">
      <c r="A34" s="70"/>
      <c r="B34" s="70"/>
      <c r="C34" s="87"/>
      <c r="D34" s="88"/>
      <c r="E34" s="70"/>
      <c r="F34" s="71"/>
      <c r="G34" s="89"/>
      <c r="H34" s="90"/>
      <c r="I34" s="91"/>
      <c r="J34" s="92"/>
      <c r="K34" s="93"/>
      <c r="L34" s="94"/>
      <c r="Q34" s="119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36" ht="12.75">
      <c r="A35" s="77" t="s">
        <v>234</v>
      </c>
      <c r="B35" s="64" t="s">
        <v>288</v>
      </c>
      <c r="C35" s="78">
        <v>4</v>
      </c>
      <c r="D35" s="79">
        <v>5970.0625</v>
      </c>
      <c r="E35" s="80">
        <v>5970.0625</v>
      </c>
      <c r="F35" s="81">
        <v>5970.0625</v>
      </c>
      <c r="G35" s="79">
        <f aca="true" t="shared" si="25" ref="G35:G50">+D35</f>
        <v>5970.0625</v>
      </c>
      <c r="H35" s="82">
        <f aca="true" t="shared" si="26" ref="H35:H51">+G35</f>
        <v>5970.0625</v>
      </c>
      <c r="I35" s="83">
        <f aca="true" t="shared" si="27" ref="I35:I52">ROUND(+G35*0.04,2)</f>
        <v>238.8</v>
      </c>
      <c r="J35" s="84">
        <f aca="true" t="shared" si="28" ref="J35:J52">ROUND((+G35+I35)*0.19,2)</f>
        <v>1179.68</v>
      </c>
      <c r="K35" s="80">
        <f aca="true" t="shared" si="29" ref="K35:K52">+J35+I35+G35</f>
        <v>7388.5425</v>
      </c>
      <c r="L35" s="81">
        <f>+ROUND(K35*N1,-1)</f>
        <v>24230</v>
      </c>
      <c r="Q35" s="119">
        <f aca="true" t="shared" si="30" ref="Q35:Q40">+L35</f>
        <v>24230</v>
      </c>
      <c r="R35" s="117" t="e">
        <f>ROUND(Q35*#REF!,-1)</f>
        <v>#REF!</v>
      </c>
      <c r="S35" s="117" t="e">
        <f>ROUND(Q35*#REF!,-1)</f>
        <v>#REF!</v>
      </c>
      <c r="T35" s="117" t="e">
        <f>ROUND(Q35*#REF!,-1)</f>
        <v>#REF!</v>
      </c>
      <c r="U35" s="117" t="e">
        <f>ROUND(Q35*#REF!,-1)</f>
        <v>#REF!</v>
      </c>
      <c r="V35" s="117" t="e">
        <f>ROUND(Q35*#REF!,-1)</f>
        <v>#REF!</v>
      </c>
      <c r="W35" s="117" t="e">
        <f>ROUND(Q35*#REF!,-1)</f>
        <v>#REF!</v>
      </c>
      <c r="X35" s="117" t="e">
        <f>ROUND(Q35*#REF!,-1)</f>
        <v>#REF!</v>
      </c>
      <c r="Y35" s="117" t="e">
        <f>ROUND(Q35*#REF!,-1)</f>
        <v>#REF!</v>
      </c>
      <c r="Z35" s="117" t="e">
        <f>ROUND(Q35*#REF!,-1)</f>
        <v>#REF!</v>
      </c>
      <c r="AB35" s="61" t="e">
        <f aca="true" t="shared" si="31" ref="AB35:AJ40">+R35/+$Q35</f>
        <v>#REF!</v>
      </c>
      <c r="AC35" s="61" t="e">
        <f t="shared" si="31"/>
        <v>#REF!</v>
      </c>
      <c r="AD35" s="61" t="e">
        <f t="shared" si="31"/>
        <v>#REF!</v>
      </c>
      <c r="AE35" s="61" t="e">
        <f t="shared" si="31"/>
        <v>#REF!</v>
      </c>
      <c r="AF35" s="61" t="e">
        <f t="shared" si="31"/>
        <v>#REF!</v>
      </c>
      <c r="AG35" s="61" t="e">
        <f t="shared" si="31"/>
        <v>#REF!</v>
      </c>
      <c r="AH35" s="61" t="e">
        <f t="shared" si="31"/>
        <v>#REF!</v>
      </c>
      <c r="AI35" s="61" t="e">
        <f t="shared" si="31"/>
        <v>#REF!</v>
      </c>
      <c r="AJ35" s="61" t="e">
        <f t="shared" si="31"/>
        <v>#REF!</v>
      </c>
    </row>
    <row r="36" spans="1:36" ht="12.75">
      <c r="A36" s="85">
        <f>+C35+C36+C37+C40+C41+C42+C43+C44+C45+C46+C47+C48+C49+C50+C51</f>
        <v>55</v>
      </c>
      <c r="B36" s="95" t="s">
        <v>289</v>
      </c>
      <c r="C36" s="96">
        <v>10</v>
      </c>
      <c r="D36" s="97">
        <v>6013.9</v>
      </c>
      <c r="E36" s="101">
        <v>6013.958333333333</v>
      </c>
      <c r="F36" s="102">
        <v>6013.9245833333325</v>
      </c>
      <c r="G36" s="97">
        <f t="shared" si="25"/>
        <v>6013.9</v>
      </c>
      <c r="H36" s="100">
        <f t="shared" si="26"/>
        <v>6013.9</v>
      </c>
      <c r="I36" s="98">
        <f t="shared" si="27"/>
        <v>240.56</v>
      </c>
      <c r="J36" s="99">
        <f t="shared" si="28"/>
        <v>1188.35</v>
      </c>
      <c r="K36" s="101">
        <f t="shared" si="29"/>
        <v>7442.8099999999995</v>
      </c>
      <c r="L36" s="102">
        <f>+ROUND(K36*N1,-1)</f>
        <v>24410</v>
      </c>
      <c r="Q36" s="119">
        <f t="shared" si="30"/>
        <v>24410</v>
      </c>
      <c r="R36" s="117" t="e">
        <f>ROUND(Q36*#REF!,-1)</f>
        <v>#REF!</v>
      </c>
      <c r="S36" s="117" t="e">
        <f>ROUND(Q36*#REF!,-1)</f>
        <v>#REF!</v>
      </c>
      <c r="T36" s="117" t="e">
        <f>ROUND(Q36*#REF!,-1)</f>
        <v>#REF!</v>
      </c>
      <c r="U36" s="117" t="e">
        <f>ROUND(Q36*#REF!,-1)</f>
        <v>#REF!</v>
      </c>
      <c r="V36" s="117" t="e">
        <f>ROUND(Q36*#REF!,-1)</f>
        <v>#REF!</v>
      </c>
      <c r="W36" s="117" t="e">
        <f>ROUND(Q36*#REF!,-1)</f>
        <v>#REF!</v>
      </c>
      <c r="X36" s="117" t="e">
        <f>ROUND(Q36*#REF!,-1)</f>
        <v>#REF!</v>
      </c>
      <c r="Y36" s="117" t="e">
        <f>ROUND(Q36*#REF!,-1)</f>
        <v>#REF!</v>
      </c>
      <c r="Z36" s="117" t="e">
        <f>ROUND(Q36*#REF!,-1)</f>
        <v>#REF!</v>
      </c>
      <c r="AB36" s="61" t="e">
        <f t="shared" si="31"/>
        <v>#REF!</v>
      </c>
      <c r="AC36" s="61" t="e">
        <f t="shared" si="31"/>
        <v>#REF!</v>
      </c>
      <c r="AD36" s="61" t="e">
        <f t="shared" si="31"/>
        <v>#REF!</v>
      </c>
      <c r="AE36" s="61" t="e">
        <f t="shared" si="31"/>
        <v>#REF!</v>
      </c>
      <c r="AF36" s="61" t="e">
        <f t="shared" si="31"/>
        <v>#REF!</v>
      </c>
      <c r="AG36" s="61" t="e">
        <f t="shared" si="31"/>
        <v>#REF!</v>
      </c>
      <c r="AH36" s="61" t="e">
        <f t="shared" si="31"/>
        <v>#REF!</v>
      </c>
      <c r="AI36" s="61" t="e">
        <f t="shared" si="31"/>
        <v>#REF!</v>
      </c>
      <c r="AJ36" s="61" t="e">
        <f t="shared" si="31"/>
        <v>#REF!</v>
      </c>
    </row>
    <row r="37" spans="1:36" ht="12.75">
      <c r="A37" s="85"/>
      <c r="B37" s="95" t="str">
        <f>+B38</f>
        <v>GP760W</v>
      </c>
      <c r="C37" s="96">
        <f>+C38+C39</f>
        <v>16</v>
      </c>
      <c r="D37" s="97">
        <f>+D38</f>
        <v>4805.51</v>
      </c>
      <c r="E37" s="101">
        <f>+E39</f>
        <v>6025.53</v>
      </c>
      <c r="F37" s="102">
        <f>(+F38*C38+F39*C39)/C37</f>
        <v>5201.071562499999</v>
      </c>
      <c r="G37" s="97">
        <f>(+G38*C38+G39*C39)/+C37</f>
        <v>5002.4884375</v>
      </c>
      <c r="H37" s="100">
        <f>+G37</f>
        <v>5002.4884375</v>
      </c>
      <c r="I37" s="98">
        <f>ROUND(+G37*0.04,2)</f>
        <v>200.1</v>
      </c>
      <c r="J37" s="99">
        <f>ROUND((+G37+I37)*0.19,2)</f>
        <v>988.49</v>
      </c>
      <c r="K37" s="101">
        <f>+J37+I37+G37</f>
        <v>6191.0784375</v>
      </c>
      <c r="L37" s="102">
        <f>+ROUND(K37*N1,-1)</f>
        <v>20310</v>
      </c>
      <c r="Q37" s="119">
        <f t="shared" si="30"/>
        <v>20310</v>
      </c>
      <c r="R37" s="117" t="e">
        <f>ROUND(Q37*#REF!,-1)</f>
        <v>#REF!</v>
      </c>
      <c r="S37" s="117" t="e">
        <f>ROUND(Q37*#REF!,-1)</f>
        <v>#REF!</v>
      </c>
      <c r="T37" s="117" t="e">
        <f>ROUND(Q37*#REF!,-1)</f>
        <v>#REF!</v>
      </c>
      <c r="U37" s="117" t="e">
        <f>ROUND(Q37*#REF!,-1)</f>
        <v>#REF!</v>
      </c>
      <c r="V37" s="117" t="e">
        <f>ROUND(Q37*#REF!,-1)</f>
        <v>#REF!</v>
      </c>
      <c r="W37" s="117" t="e">
        <f>ROUND(Q37*#REF!,-1)</f>
        <v>#REF!</v>
      </c>
      <c r="X37" s="117" t="e">
        <f>ROUND(Q37*#REF!,-1)</f>
        <v>#REF!</v>
      </c>
      <c r="Y37" s="117" t="e">
        <f>ROUND(Q37*#REF!,-1)</f>
        <v>#REF!</v>
      </c>
      <c r="Z37" s="117" t="e">
        <f>ROUND(Q37*#REF!,-1)</f>
        <v>#REF!</v>
      </c>
      <c r="AB37" s="61" t="e">
        <f aca="true" t="shared" si="32" ref="AB37:AJ37">+R37/+$Q37</f>
        <v>#REF!</v>
      </c>
      <c r="AC37" s="61" t="e">
        <f t="shared" si="32"/>
        <v>#REF!</v>
      </c>
      <c r="AD37" s="61" t="e">
        <f t="shared" si="32"/>
        <v>#REF!</v>
      </c>
      <c r="AE37" s="61" t="e">
        <f t="shared" si="32"/>
        <v>#REF!</v>
      </c>
      <c r="AF37" s="61" t="e">
        <f t="shared" si="32"/>
        <v>#REF!</v>
      </c>
      <c r="AG37" s="61" t="e">
        <f t="shared" si="32"/>
        <v>#REF!</v>
      </c>
      <c r="AH37" s="61" t="e">
        <f t="shared" si="32"/>
        <v>#REF!</v>
      </c>
      <c r="AI37" s="61" t="e">
        <f t="shared" si="32"/>
        <v>#REF!</v>
      </c>
      <c r="AJ37" s="61" t="e">
        <f t="shared" si="32"/>
        <v>#REF!</v>
      </c>
    </row>
    <row r="38" spans="1:36" ht="12.75" hidden="1">
      <c r="A38" s="64"/>
      <c r="B38" s="121" t="s">
        <v>229</v>
      </c>
      <c r="C38" s="132">
        <v>3</v>
      </c>
      <c r="D38" s="123">
        <v>4805.51</v>
      </c>
      <c r="E38" s="124">
        <v>4805.51</v>
      </c>
      <c r="F38" s="125">
        <v>4805.51</v>
      </c>
      <c r="G38" s="123">
        <v>4805.51</v>
      </c>
      <c r="H38" s="126"/>
      <c r="I38" s="127">
        <v>192.22</v>
      </c>
      <c r="J38" s="128">
        <v>949.57</v>
      </c>
      <c r="K38" s="124">
        <v>5947.3</v>
      </c>
      <c r="L38" s="125">
        <v>19510</v>
      </c>
      <c r="M38" s="129"/>
      <c r="N38" s="129"/>
      <c r="O38" s="129"/>
      <c r="P38" s="129"/>
      <c r="Q38" s="130">
        <f t="shared" si="30"/>
        <v>19510</v>
      </c>
      <c r="R38" s="131" t="e">
        <f>ROUND(Q38*#REF!,-1)</f>
        <v>#REF!</v>
      </c>
      <c r="S38" s="131" t="e">
        <f>ROUND(Q38*#REF!,-1)</f>
        <v>#REF!</v>
      </c>
      <c r="T38" s="131" t="e">
        <f>ROUND(Q38*#REF!,-1)</f>
        <v>#REF!</v>
      </c>
      <c r="U38" s="131" t="e">
        <f>ROUND(Q38*#REF!,-1)</f>
        <v>#REF!</v>
      </c>
      <c r="V38" s="131" t="e">
        <f>ROUND(Q38*#REF!,-1)</f>
        <v>#REF!</v>
      </c>
      <c r="W38" s="131" t="e">
        <f>ROUND(Q38*#REF!,-1)</f>
        <v>#REF!</v>
      </c>
      <c r="X38" s="131" t="e">
        <f>ROUND(Q38*#REF!,-1)</f>
        <v>#REF!</v>
      </c>
      <c r="Y38" s="131" t="e">
        <f>ROUND(Q38*#REF!,-1)</f>
        <v>#REF!</v>
      </c>
      <c r="Z38" s="131" t="e">
        <f>ROUND(Q38*#REF!,-1)</f>
        <v>#REF!</v>
      </c>
      <c r="AA38" s="129"/>
      <c r="AB38" s="61" t="e">
        <f t="shared" si="31"/>
        <v>#REF!</v>
      </c>
      <c r="AC38" s="61" t="e">
        <f t="shared" si="31"/>
        <v>#REF!</v>
      </c>
      <c r="AD38" s="61" t="e">
        <f t="shared" si="31"/>
        <v>#REF!</v>
      </c>
      <c r="AE38" s="61" t="e">
        <f t="shared" si="31"/>
        <v>#REF!</v>
      </c>
      <c r="AF38" s="61" t="e">
        <f t="shared" si="31"/>
        <v>#REF!</v>
      </c>
      <c r="AG38" s="61" t="e">
        <f t="shared" si="31"/>
        <v>#REF!</v>
      </c>
      <c r="AH38" s="61" t="e">
        <f t="shared" si="31"/>
        <v>#REF!</v>
      </c>
      <c r="AI38" s="61" t="e">
        <f t="shared" si="31"/>
        <v>#REF!</v>
      </c>
      <c r="AJ38" s="61" t="e">
        <f t="shared" si="31"/>
        <v>#REF!</v>
      </c>
    </row>
    <row r="39" spans="1:36" ht="12.75" hidden="1">
      <c r="A39" s="64"/>
      <c r="B39" s="150" t="s">
        <v>229</v>
      </c>
      <c r="C39" s="151">
        <v>13</v>
      </c>
      <c r="D39" s="152">
        <v>5047.945</v>
      </c>
      <c r="E39" s="153">
        <v>6025.53</v>
      </c>
      <c r="F39" s="154">
        <v>5292.355</v>
      </c>
      <c r="G39" s="152">
        <f t="shared" si="25"/>
        <v>5047.945</v>
      </c>
      <c r="H39" s="155"/>
      <c r="I39" s="156">
        <f t="shared" si="27"/>
        <v>201.92</v>
      </c>
      <c r="J39" s="157">
        <f t="shared" si="28"/>
        <v>997.47</v>
      </c>
      <c r="K39" s="153">
        <f t="shared" si="29"/>
        <v>6247.335</v>
      </c>
      <c r="L39" s="154">
        <f>+ROUND(K39*N1,-1)</f>
        <v>20490</v>
      </c>
      <c r="M39" s="129"/>
      <c r="N39" s="129"/>
      <c r="O39" s="129"/>
      <c r="P39" s="129"/>
      <c r="Q39" s="130">
        <f t="shared" si="30"/>
        <v>20490</v>
      </c>
      <c r="R39" s="131" t="e">
        <f>ROUND(Q39*#REF!,-1)</f>
        <v>#REF!</v>
      </c>
      <c r="S39" s="131" t="e">
        <f>ROUND(Q39*#REF!,-1)</f>
        <v>#REF!</v>
      </c>
      <c r="T39" s="131" t="e">
        <f>ROUND(Q39*#REF!,-1)</f>
        <v>#REF!</v>
      </c>
      <c r="U39" s="131" t="e">
        <f>ROUND(Q39*#REF!,-1)</f>
        <v>#REF!</v>
      </c>
      <c r="V39" s="131" t="e">
        <f>ROUND(Q39*#REF!,-1)</f>
        <v>#REF!</v>
      </c>
      <c r="W39" s="131" t="e">
        <f>ROUND(Q39*#REF!,-1)</f>
        <v>#REF!</v>
      </c>
      <c r="X39" s="131" t="e">
        <f>ROUND(Q39*#REF!,-1)</f>
        <v>#REF!</v>
      </c>
      <c r="Y39" s="131" t="e">
        <f>ROUND(Q39*#REF!,-1)</f>
        <v>#REF!</v>
      </c>
      <c r="Z39" s="131" t="e">
        <f>ROUND(Q39*#REF!,-1)</f>
        <v>#REF!</v>
      </c>
      <c r="AA39" s="129"/>
      <c r="AB39" s="61" t="e">
        <f t="shared" si="31"/>
        <v>#REF!</v>
      </c>
      <c r="AC39" s="61" t="e">
        <f t="shared" si="31"/>
        <v>#REF!</v>
      </c>
      <c r="AD39" s="61" t="e">
        <f t="shared" si="31"/>
        <v>#REF!</v>
      </c>
      <c r="AE39" s="61" t="e">
        <f t="shared" si="31"/>
        <v>#REF!</v>
      </c>
      <c r="AF39" s="61" t="e">
        <f t="shared" si="31"/>
        <v>#REF!</v>
      </c>
      <c r="AG39" s="61" t="e">
        <f t="shared" si="31"/>
        <v>#REF!</v>
      </c>
      <c r="AH39" s="61" t="e">
        <f t="shared" si="31"/>
        <v>#REF!</v>
      </c>
      <c r="AI39" s="61" t="e">
        <f t="shared" si="31"/>
        <v>#REF!</v>
      </c>
      <c r="AJ39" s="61" t="e">
        <f t="shared" si="31"/>
        <v>#REF!</v>
      </c>
    </row>
    <row r="40" spans="1:36" ht="12.75">
      <c r="A40" s="64"/>
      <c r="B40" s="95" t="s">
        <v>290</v>
      </c>
      <c r="C40" s="96">
        <v>6</v>
      </c>
      <c r="D40" s="97">
        <v>5416.64</v>
      </c>
      <c r="E40" s="101">
        <v>5416.648</v>
      </c>
      <c r="F40" s="102">
        <v>5416.644</v>
      </c>
      <c r="G40" s="97">
        <f t="shared" si="25"/>
        <v>5416.64</v>
      </c>
      <c r="H40" s="100">
        <f t="shared" si="26"/>
        <v>5416.64</v>
      </c>
      <c r="I40" s="98">
        <f t="shared" si="27"/>
        <v>216.67</v>
      </c>
      <c r="J40" s="99">
        <f t="shared" si="28"/>
        <v>1070.33</v>
      </c>
      <c r="K40" s="101">
        <f t="shared" si="29"/>
        <v>6703.64</v>
      </c>
      <c r="L40" s="102">
        <f>+ROUND(K40*N1,-1)</f>
        <v>21990</v>
      </c>
      <c r="Q40" s="119">
        <f t="shared" si="30"/>
        <v>21990</v>
      </c>
      <c r="R40" s="117" t="e">
        <f>ROUND(Q40*#REF!,-1)</f>
        <v>#REF!</v>
      </c>
      <c r="S40" s="117" t="e">
        <f>ROUND(Q40*#REF!,-1)</f>
        <v>#REF!</v>
      </c>
      <c r="T40" s="117" t="e">
        <f>ROUND(Q40*#REF!,-1)</f>
        <v>#REF!</v>
      </c>
      <c r="U40" s="117" t="e">
        <f>ROUND(Q40*#REF!,-1)</f>
        <v>#REF!</v>
      </c>
      <c r="V40" s="117" t="e">
        <f>ROUND(Q40*#REF!,-1)</f>
        <v>#REF!</v>
      </c>
      <c r="W40" s="117" t="e">
        <f>ROUND(Q40*#REF!,-1)</f>
        <v>#REF!</v>
      </c>
      <c r="X40" s="117" t="e">
        <f>ROUND(Q40*#REF!,-1)</f>
        <v>#REF!</v>
      </c>
      <c r="Y40" s="117" t="e">
        <f>ROUND(Q40*#REF!,-1)</f>
        <v>#REF!</v>
      </c>
      <c r="Z40" s="117" t="e">
        <f>ROUND(Q40*#REF!,-1)</f>
        <v>#REF!</v>
      </c>
      <c r="AB40" s="61" t="e">
        <f t="shared" si="31"/>
        <v>#REF!</v>
      </c>
      <c r="AC40" s="61" t="e">
        <f t="shared" si="31"/>
        <v>#REF!</v>
      </c>
      <c r="AD40" s="61" t="e">
        <f t="shared" si="31"/>
        <v>#REF!</v>
      </c>
      <c r="AE40" s="61" t="e">
        <f t="shared" si="31"/>
        <v>#REF!</v>
      </c>
      <c r="AF40" s="61" t="e">
        <f t="shared" si="31"/>
        <v>#REF!</v>
      </c>
      <c r="AG40" s="61" t="e">
        <f t="shared" si="31"/>
        <v>#REF!</v>
      </c>
      <c r="AH40" s="61" t="e">
        <f t="shared" si="31"/>
        <v>#REF!</v>
      </c>
      <c r="AI40" s="61" t="e">
        <f t="shared" si="31"/>
        <v>#REF!</v>
      </c>
      <c r="AJ40" s="61" t="e">
        <f t="shared" si="31"/>
        <v>#REF!</v>
      </c>
    </row>
    <row r="41" spans="1:36" ht="12.75">
      <c r="A41" s="64" t="s">
        <v>198</v>
      </c>
      <c r="B41" s="135" t="s">
        <v>225</v>
      </c>
      <c r="C41" s="136">
        <v>3</v>
      </c>
      <c r="D41" s="137">
        <v>5318.67</v>
      </c>
      <c r="E41" s="138">
        <f>+D41</f>
        <v>5318.67</v>
      </c>
      <c r="F41" s="139">
        <f>+D41</f>
        <v>5318.67</v>
      </c>
      <c r="G41" s="137">
        <f>+F41</f>
        <v>5318.67</v>
      </c>
      <c r="H41" s="140">
        <f t="shared" si="26"/>
        <v>5318.67</v>
      </c>
      <c r="I41" s="141">
        <f t="shared" si="27"/>
        <v>212.75</v>
      </c>
      <c r="J41" s="142">
        <f t="shared" si="28"/>
        <v>1050.97</v>
      </c>
      <c r="K41" s="138">
        <f t="shared" si="29"/>
        <v>6582.39</v>
      </c>
      <c r="L41" s="81">
        <f>+ROUND(K41*N1,-1)</f>
        <v>21590</v>
      </c>
      <c r="M41" s="143"/>
      <c r="N41" s="143"/>
      <c r="O41" s="143"/>
      <c r="P41" s="143"/>
      <c r="Q41" s="119">
        <f aca="true" t="shared" si="33" ref="Q41:Q52">+L41</f>
        <v>21590</v>
      </c>
      <c r="R41" s="117" t="e">
        <f>ROUND(Q41*#REF!,-1)</f>
        <v>#REF!</v>
      </c>
      <c r="S41" s="117" t="e">
        <f>ROUND(Q41*#REF!,-1)</f>
        <v>#REF!</v>
      </c>
      <c r="T41" s="117" t="e">
        <f>ROUND(Q41*#REF!,-1)</f>
        <v>#REF!</v>
      </c>
      <c r="U41" s="117" t="e">
        <f>ROUND(Q41*#REF!,-1)</f>
        <v>#REF!</v>
      </c>
      <c r="V41" s="117" t="e">
        <f>ROUND(Q41*#REF!,-1)</f>
        <v>#REF!</v>
      </c>
      <c r="W41" s="117" t="e">
        <f>ROUND(Q41*#REF!,-1)</f>
        <v>#REF!</v>
      </c>
      <c r="X41" s="117" t="e">
        <f>ROUND(Q41*#REF!,-1)</f>
        <v>#REF!</v>
      </c>
      <c r="Y41" s="117" t="e">
        <f>ROUND(Q41*#REF!,-1)</f>
        <v>#REF!</v>
      </c>
      <c r="Z41" s="117" t="e">
        <f>ROUND(Q41*#REF!,-1)</f>
        <v>#REF!</v>
      </c>
      <c r="AB41" s="61" t="e">
        <f aca="true" t="shared" si="34" ref="AB41:AB52">+R41/+$Q41</f>
        <v>#REF!</v>
      </c>
      <c r="AC41" s="61" t="e">
        <f aca="true" t="shared" si="35" ref="AC41:AC52">+S41/+$Q41</f>
        <v>#REF!</v>
      </c>
      <c r="AD41" s="61" t="e">
        <f aca="true" t="shared" si="36" ref="AD41:AD52">+T41/+$Q41</f>
        <v>#REF!</v>
      </c>
      <c r="AE41" s="61" t="e">
        <f aca="true" t="shared" si="37" ref="AE41:AE52">+U41/+$Q41</f>
        <v>#REF!</v>
      </c>
      <c r="AF41" s="61" t="e">
        <f aca="true" t="shared" si="38" ref="AF41:AF52">+V41/+$Q41</f>
        <v>#REF!</v>
      </c>
      <c r="AG41" s="61" t="e">
        <f aca="true" t="shared" si="39" ref="AG41:AG52">+W41/+$Q41</f>
        <v>#REF!</v>
      </c>
      <c r="AH41" s="61" t="e">
        <f aca="true" t="shared" si="40" ref="AH41:AH52">+X41/+$Q41</f>
        <v>#REF!</v>
      </c>
      <c r="AI41" s="61" t="e">
        <f aca="true" t="shared" si="41" ref="AI41:AI52">+Y41/+$Q41</f>
        <v>#REF!</v>
      </c>
      <c r="AJ41" s="61" t="e">
        <f aca="true" t="shared" si="42" ref="AJ41:AJ52">+Z41/+$Q41</f>
        <v>#REF!</v>
      </c>
    </row>
    <row r="42" spans="1:36" ht="12.75">
      <c r="A42" s="103" t="str">
        <f>CONCATENATE("modelos: ",ROUND((+C36+C37+C40)/A36*100,0),"%")</f>
        <v>modelos: 58%</v>
      </c>
      <c r="B42" s="135" t="s">
        <v>221</v>
      </c>
      <c r="C42" s="136">
        <v>1</v>
      </c>
      <c r="D42" s="137">
        <v>9344.7</v>
      </c>
      <c r="E42" s="138">
        <f>+D42</f>
        <v>9344.7</v>
      </c>
      <c r="F42" s="139">
        <f>+D42</f>
        <v>9344.7</v>
      </c>
      <c r="G42" s="137">
        <f>+D42</f>
        <v>9344.7</v>
      </c>
      <c r="H42" s="140">
        <f t="shared" si="26"/>
        <v>9344.7</v>
      </c>
      <c r="I42" s="141">
        <f t="shared" si="27"/>
        <v>373.79</v>
      </c>
      <c r="J42" s="142">
        <f t="shared" si="28"/>
        <v>1846.51</v>
      </c>
      <c r="K42" s="138">
        <f t="shared" si="29"/>
        <v>11565</v>
      </c>
      <c r="L42" s="81">
        <f>+ROUND(K42*N1,-1)</f>
        <v>37930</v>
      </c>
      <c r="Q42" s="119">
        <f t="shared" si="33"/>
        <v>37930</v>
      </c>
      <c r="R42" s="117" t="e">
        <f>ROUND(Q42*#REF!,-1)</f>
        <v>#REF!</v>
      </c>
      <c r="S42" s="117" t="e">
        <f>ROUND(Q42*#REF!,-1)</f>
        <v>#REF!</v>
      </c>
      <c r="T42" s="117" t="e">
        <f>ROUND(Q42*#REF!,-1)</f>
        <v>#REF!</v>
      </c>
      <c r="U42" s="117" t="e">
        <f>ROUND(Q42*#REF!,-1)</f>
        <v>#REF!</v>
      </c>
      <c r="V42" s="117" t="e">
        <f>ROUND(Q42*#REF!,-1)</f>
        <v>#REF!</v>
      </c>
      <c r="W42" s="117" t="e">
        <f>ROUND(Q42*#REF!,-1)</f>
        <v>#REF!</v>
      </c>
      <c r="X42" s="117" t="e">
        <f>ROUND(Q42*#REF!,-1)</f>
        <v>#REF!</v>
      </c>
      <c r="Y42" s="117" t="e">
        <f>ROUND(Q42*#REF!,-1)</f>
        <v>#REF!</v>
      </c>
      <c r="Z42" s="117" t="e">
        <f>ROUND(Q42*#REF!,-1)</f>
        <v>#REF!</v>
      </c>
      <c r="AB42" s="61" t="e">
        <f t="shared" si="34"/>
        <v>#REF!</v>
      </c>
      <c r="AC42" s="61" t="e">
        <f t="shared" si="35"/>
        <v>#REF!</v>
      </c>
      <c r="AD42" s="61" t="e">
        <f t="shared" si="36"/>
        <v>#REF!</v>
      </c>
      <c r="AE42" s="61" t="e">
        <f t="shared" si="37"/>
        <v>#REF!</v>
      </c>
      <c r="AF42" s="61" t="e">
        <f t="shared" si="38"/>
        <v>#REF!</v>
      </c>
      <c r="AG42" s="61" t="e">
        <f t="shared" si="39"/>
        <v>#REF!</v>
      </c>
      <c r="AH42" s="61" t="e">
        <f t="shared" si="40"/>
        <v>#REF!</v>
      </c>
      <c r="AI42" s="61" t="e">
        <f t="shared" si="41"/>
        <v>#REF!</v>
      </c>
      <c r="AJ42" s="61" t="e">
        <f t="shared" si="42"/>
        <v>#REF!</v>
      </c>
    </row>
    <row r="43" spans="1:26" ht="12.75" hidden="1">
      <c r="A43" s="64"/>
      <c r="B43" s="64"/>
      <c r="C43" s="78"/>
      <c r="D43" s="79"/>
      <c r="E43" s="80"/>
      <c r="F43" s="81"/>
      <c r="G43" s="79"/>
      <c r="H43" s="82"/>
      <c r="I43" s="83"/>
      <c r="J43" s="84"/>
      <c r="K43" s="80"/>
      <c r="L43" s="81"/>
      <c r="Q43" s="119"/>
      <c r="R43" s="117"/>
      <c r="S43" s="117"/>
      <c r="T43" s="117"/>
      <c r="U43" s="117"/>
      <c r="V43" s="117"/>
      <c r="W43" s="117"/>
      <c r="X43" s="117"/>
      <c r="Y43" s="117"/>
      <c r="Z43" s="117"/>
    </row>
    <row r="44" spans="1:36" ht="12.75">
      <c r="A44" s="64"/>
      <c r="B44" s="64" t="s">
        <v>291</v>
      </c>
      <c r="C44" s="78">
        <v>1</v>
      </c>
      <c r="D44" s="79">
        <v>5318.17</v>
      </c>
      <c r="E44" s="80">
        <v>5318.17</v>
      </c>
      <c r="F44" s="81">
        <v>5318.17</v>
      </c>
      <c r="G44" s="79">
        <f t="shared" si="25"/>
        <v>5318.17</v>
      </c>
      <c r="H44" s="82">
        <f t="shared" si="26"/>
        <v>5318.17</v>
      </c>
      <c r="I44" s="83">
        <f t="shared" si="27"/>
        <v>212.73</v>
      </c>
      <c r="J44" s="84">
        <f t="shared" si="28"/>
        <v>1050.87</v>
      </c>
      <c r="K44" s="80">
        <f t="shared" si="29"/>
        <v>6581.77</v>
      </c>
      <c r="L44" s="81">
        <f>+ROUND(K44*N1,-1)</f>
        <v>21590</v>
      </c>
      <c r="Q44" s="119">
        <f t="shared" si="33"/>
        <v>21590</v>
      </c>
      <c r="R44" s="117" t="e">
        <f>ROUND(Q44*#REF!,-1)</f>
        <v>#REF!</v>
      </c>
      <c r="S44" s="117" t="e">
        <f>ROUND(Q44*#REF!,-1)</f>
        <v>#REF!</v>
      </c>
      <c r="T44" s="117" t="e">
        <f>ROUND(Q44*#REF!,-1)</f>
        <v>#REF!</v>
      </c>
      <c r="U44" s="117" t="e">
        <f>ROUND(Q44*#REF!,-1)</f>
        <v>#REF!</v>
      </c>
      <c r="V44" s="117" t="e">
        <f>ROUND(Q44*#REF!,-1)</f>
        <v>#REF!</v>
      </c>
      <c r="W44" s="117" t="e">
        <f>ROUND(Q44*#REF!,-1)</f>
        <v>#REF!</v>
      </c>
      <c r="X44" s="117" t="e">
        <f>ROUND(Q44*#REF!,-1)</f>
        <v>#REF!</v>
      </c>
      <c r="Y44" s="117" t="e">
        <f>ROUND(Q44*#REF!,-1)</f>
        <v>#REF!</v>
      </c>
      <c r="Z44" s="117" t="e">
        <f>ROUND(Q44*#REF!,-1)</f>
        <v>#REF!</v>
      </c>
      <c r="AB44" s="61" t="e">
        <f t="shared" si="34"/>
        <v>#REF!</v>
      </c>
      <c r="AC44" s="61" t="e">
        <f t="shared" si="35"/>
        <v>#REF!</v>
      </c>
      <c r="AD44" s="61" t="e">
        <f t="shared" si="36"/>
        <v>#REF!</v>
      </c>
      <c r="AE44" s="61" t="e">
        <f t="shared" si="37"/>
        <v>#REF!</v>
      </c>
      <c r="AF44" s="61" t="e">
        <f t="shared" si="38"/>
        <v>#REF!</v>
      </c>
      <c r="AG44" s="61" t="e">
        <f t="shared" si="39"/>
        <v>#REF!</v>
      </c>
      <c r="AH44" s="61" t="e">
        <f t="shared" si="40"/>
        <v>#REF!</v>
      </c>
      <c r="AI44" s="61" t="e">
        <f t="shared" si="41"/>
        <v>#REF!</v>
      </c>
      <c r="AJ44" s="61" t="e">
        <f t="shared" si="42"/>
        <v>#REF!</v>
      </c>
    </row>
    <row r="45" spans="1:36" ht="12.75">
      <c r="A45" s="64"/>
      <c r="B45" s="64" t="s">
        <v>292</v>
      </c>
      <c r="C45" s="78">
        <v>5</v>
      </c>
      <c r="D45" s="79">
        <v>4536.63</v>
      </c>
      <c r="E45" s="80">
        <v>6224.58</v>
      </c>
      <c r="F45" s="81">
        <v>5380.605</v>
      </c>
      <c r="G45" s="79">
        <f t="shared" si="25"/>
        <v>4536.63</v>
      </c>
      <c r="H45" s="82">
        <f t="shared" si="26"/>
        <v>4536.63</v>
      </c>
      <c r="I45" s="83">
        <f t="shared" si="27"/>
        <v>181.47</v>
      </c>
      <c r="J45" s="84">
        <f t="shared" si="28"/>
        <v>896.44</v>
      </c>
      <c r="K45" s="80">
        <f t="shared" si="29"/>
        <v>5614.54</v>
      </c>
      <c r="L45" s="81">
        <f>+ROUND(K45*N1,-1)</f>
        <v>18420</v>
      </c>
      <c r="Q45" s="119">
        <f t="shared" si="33"/>
        <v>18420</v>
      </c>
      <c r="R45" s="117" t="e">
        <f>ROUND(Q45*#REF!,-1)</f>
        <v>#REF!</v>
      </c>
      <c r="S45" s="117" t="e">
        <f>ROUND(Q45*#REF!,-1)</f>
        <v>#REF!</v>
      </c>
      <c r="T45" s="117" t="e">
        <f>ROUND(Q45*#REF!,-1)</f>
        <v>#REF!</v>
      </c>
      <c r="U45" s="117" t="e">
        <f>ROUND(Q45*#REF!,-1)</f>
        <v>#REF!</v>
      </c>
      <c r="V45" s="117" t="e">
        <f>ROUND(Q45*#REF!,-1)</f>
        <v>#REF!</v>
      </c>
      <c r="W45" s="117" t="e">
        <f>ROUND(Q45*#REF!,-1)</f>
        <v>#REF!</v>
      </c>
      <c r="X45" s="117" t="e">
        <f>ROUND(Q45*#REF!,-1)</f>
        <v>#REF!</v>
      </c>
      <c r="Y45" s="117" t="e">
        <f>ROUND(Q45*#REF!,-1)</f>
        <v>#REF!</v>
      </c>
      <c r="Z45" s="117" t="e">
        <f>ROUND(Q45*#REF!,-1)</f>
        <v>#REF!</v>
      </c>
      <c r="AB45" s="61" t="e">
        <f t="shared" si="34"/>
        <v>#REF!</v>
      </c>
      <c r="AC45" s="61" t="e">
        <f t="shared" si="35"/>
        <v>#REF!</v>
      </c>
      <c r="AD45" s="61" t="e">
        <f t="shared" si="36"/>
        <v>#REF!</v>
      </c>
      <c r="AE45" s="61" t="e">
        <f t="shared" si="37"/>
        <v>#REF!</v>
      </c>
      <c r="AF45" s="61" t="e">
        <f t="shared" si="38"/>
        <v>#REF!</v>
      </c>
      <c r="AG45" s="61" t="e">
        <f t="shared" si="39"/>
        <v>#REF!</v>
      </c>
      <c r="AH45" s="61" t="e">
        <f t="shared" si="40"/>
        <v>#REF!</v>
      </c>
      <c r="AI45" s="61" t="e">
        <f t="shared" si="41"/>
        <v>#REF!</v>
      </c>
      <c r="AJ45" s="61" t="e">
        <f t="shared" si="42"/>
        <v>#REF!</v>
      </c>
    </row>
    <row r="46" spans="1:36" ht="12.75">
      <c r="A46" s="64"/>
      <c r="B46" s="134" t="s">
        <v>222</v>
      </c>
      <c r="C46" s="78">
        <v>1</v>
      </c>
      <c r="D46" s="79">
        <v>5585.01</v>
      </c>
      <c r="E46" s="80">
        <v>5585.01</v>
      </c>
      <c r="F46" s="81">
        <v>5585.01</v>
      </c>
      <c r="G46" s="79">
        <f t="shared" si="25"/>
        <v>5585.01</v>
      </c>
      <c r="H46" s="82">
        <f t="shared" si="26"/>
        <v>5585.01</v>
      </c>
      <c r="I46" s="83">
        <f t="shared" si="27"/>
        <v>223.4</v>
      </c>
      <c r="J46" s="84">
        <f t="shared" si="28"/>
        <v>1103.6</v>
      </c>
      <c r="K46" s="80">
        <f t="shared" si="29"/>
        <v>6912.01</v>
      </c>
      <c r="L46" s="81">
        <f>+ROUND(K46*N1,-1)</f>
        <v>22670</v>
      </c>
      <c r="Q46" s="119">
        <f t="shared" si="33"/>
        <v>22670</v>
      </c>
      <c r="R46" s="117" t="e">
        <f>ROUND(Q46*#REF!,-1)</f>
        <v>#REF!</v>
      </c>
      <c r="S46" s="117" t="e">
        <f>ROUND(Q46*#REF!,-1)</f>
        <v>#REF!</v>
      </c>
      <c r="T46" s="117" t="e">
        <f>ROUND(Q46*#REF!,-1)</f>
        <v>#REF!</v>
      </c>
      <c r="U46" s="117" t="e">
        <f>ROUND(Q46*#REF!,-1)</f>
        <v>#REF!</v>
      </c>
      <c r="V46" s="117" t="e">
        <f>ROUND(Q46*#REF!,-1)</f>
        <v>#REF!</v>
      </c>
      <c r="W46" s="117" t="e">
        <f>ROUND(Q46*#REF!,-1)</f>
        <v>#REF!</v>
      </c>
      <c r="X46" s="117" t="e">
        <f>ROUND(Q46*#REF!,-1)</f>
        <v>#REF!</v>
      </c>
      <c r="Y46" s="117" t="e">
        <f>ROUND(Q46*#REF!,-1)</f>
        <v>#REF!</v>
      </c>
      <c r="Z46" s="117" t="e">
        <f>ROUND(Q46*#REF!,-1)</f>
        <v>#REF!</v>
      </c>
      <c r="AB46" s="61" t="e">
        <f t="shared" si="34"/>
        <v>#REF!</v>
      </c>
      <c r="AC46" s="61" t="e">
        <f t="shared" si="35"/>
        <v>#REF!</v>
      </c>
      <c r="AD46" s="61" t="e">
        <f t="shared" si="36"/>
        <v>#REF!</v>
      </c>
      <c r="AE46" s="61" t="e">
        <f t="shared" si="37"/>
        <v>#REF!</v>
      </c>
      <c r="AF46" s="61" t="e">
        <f t="shared" si="38"/>
        <v>#REF!</v>
      </c>
      <c r="AG46" s="61" t="e">
        <f t="shared" si="39"/>
        <v>#REF!</v>
      </c>
      <c r="AH46" s="61" t="e">
        <f t="shared" si="40"/>
        <v>#REF!</v>
      </c>
      <c r="AI46" s="61" t="e">
        <f t="shared" si="41"/>
        <v>#REF!</v>
      </c>
      <c r="AJ46" s="61" t="e">
        <f t="shared" si="42"/>
        <v>#REF!</v>
      </c>
    </row>
    <row r="47" spans="1:36" ht="12.75">
      <c r="A47" s="64"/>
      <c r="B47" s="64" t="s">
        <v>293</v>
      </c>
      <c r="C47" s="78">
        <v>1</v>
      </c>
      <c r="D47" s="79">
        <v>5210.98</v>
      </c>
      <c r="E47" s="80">
        <v>5210.98</v>
      </c>
      <c r="F47" s="81">
        <v>5210.98</v>
      </c>
      <c r="G47" s="79">
        <f t="shared" si="25"/>
        <v>5210.98</v>
      </c>
      <c r="H47" s="82">
        <f t="shared" si="26"/>
        <v>5210.98</v>
      </c>
      <c r="I47" s="83">
        <f t="shared" si="27"/>
        <v>208.44</v>
      </c>
      <c r="J47" s="84">
        <f t="shared" si="28"/>
        <v>1029.69</v>
      </c>
      <c r="K47" s="80">
        <f t="shared" si="29"/>
        <v>6449.11</v>
      </c>
      <c r="L47" s="81">
        <f>+ROUND(K47*N1,-1)</f>
        <v>21150</v>
      </c>
      <c r="Q47" s="119">
        <f t="shared" si="33"/>
        <v>21150</v>
      </c>
      <c r="R47" s="117" t="e">
        <f>ROUND(Q47*#REF!,-1)</f>
        <v>#REF!</v>
      </c>
      <c r="S47" s="117" t="e">
        <f>ROUND(Q47*#REF!,-1)</f>
        <v>#REF!</v>
      </c>
      <c r="T47" s="117" t="e">
        <f>ROUND(Q47*#REF!,-1)</f>
        <v>#REF!</v>
      </c>
      <c r="U47" s="117" t="e">
        <f>ROUND(Q47*#REF!,-1)</f>
        <v>#REF!</v>
      </c>
      <c r="V47" s="117" t="e">
        <f>ROUND(Q47*#REF!,-1)</f>
        <v>#REF!</v>
      </c>
      <c r="W47" s="117" t="e">
        <f>ROUND(Q47*#REF!,-1)</f>
        <v>#REF!</v>
      </c>
      <c r="X47" s="117" t="e">
        <f>ROUND(Q47*#REF!,-1)</f>
        <v>#REF!</v>
      </c>
      <c r="Y47" s="117" t="e">
        <f>ROUND(Q47*#REF!,-1)</f>
        <v>#REF!</v>
      </c>
      <c r="Z47" s="117" t="e">
        <f>ROUND(Q47*#REF!,-1)</f>
        <v>#REF!</v>
      </c>
      <c r="AB47" s="61" t="e">
        <f t="shared" si="34"/>
        <v>#REF!</v>
      </c>
      <c r="AC47" s="61" t="e">
        <f t="shared" si="35"/>
        <v>#REF!</v>
      </c>
      <c r="AD47" s="61" t="e">
        <f t="shared" si="36"/>
        <v>#REF!</v>
      </c>
      <c r="AE47" s="61" t="e">
        <f t="shared" si="37"/>
        <v>#REF!</v>
      </c>
      <c r="AF47" s="61" t="e">
        <f t="shared" si="38"/>
        <v>#REF!</v>
      </c>
      <c r="AG47" s="61" t="e">
        <f t="shared" si="39"/>
        <v>#REF!</v>
      </c>
      <c r="AH47" s="61" t="e">
        <f t="shared" si="40"/>
        <v>#REF!</v>
      </c>
      <c r="AI47" s="61" t="e">
        <f t="shared" si="41"/>
        <v>#REF!</v>
      </c>
      <c r="AJ47" s="61" t="e">
        <f t="shared" si="42"/>
        <v>#REF!</v>
      </c>
    </row>
    <row r="48" spans="1:36" ht="12.75">
      <c r="A48" s="64"/>
      <c r="B48" s="64" t="s">
        <v>294</v>
      </c>
      <c r="C48" s="78">
        <v>1</v>
      </c>
      <c r="D48" s="79">
        <v>8015.55</v>
      </c>
      <c r="E48" s="80">
        <v>8015.55</v>
      </c>
      <c r="F48" s="81">
        <v>8015.55</v>
      </c>
      <c r="G48" s="79">
        <f t="shared" si="25"/>
        <v>8015.55</v>
      </c>
      <c r="H48" s="82">
        <f t="shared" si="26"/>
        <v>8015.55</v>
      </c>
      <c r="I48" s="83">
        <f t="shared" si="27"/>
        <v>320.62</v>
      </c>
      <c r="J48" s="84">
        <f t="shared" si="28"/>
        <v>1583.87</v>
      </c>
      <c r="K48" s="80">
        <f t="shared" si="29"/>
        <v>9920.04</v>
      </c>
      <c r="L48" s="81">
        <f>+ROUND(K48*N1,-1)</f>
        <v>32540</v>
      </c>
      <c r="Q48" s="119">
        <f t="shared" si="33"/>
        <v>32540</v>
      </c>
      <c r="R48" s="117" t="e">
        <f>ROUND(Q48*#REF!,-1)</f>
        <v>#REF!</v>
      </c>
      <c r="S48" s="117" t="e">
        <f>ROUND(Q48*#REF!,-1)</f>
        <v>#REF!</v>
      </c>
      <c r="T48" s="117" t="e">
        <f>ROUND(Q48*#REF!,-1)</f>
        <v>#REF!</v>
      </c>
      <c r="U48" s="117" t="e">
        <f>ROUND(Q48*#REF!,-1)</f>
        <v>#REF!</v>
      </c>
      <c r="V48" s="117" t="e">
        <f>ROUND(Q48*#REF!,-1)</f>
        <v>#REF!</v>
      </c>
      <c r="W48" s="117" t="e">
        <f>ROUND(Q48*#REF!,-1)</f>
        <v>#REF!</v>
      </c>
      <c r="X48" s="117" t="e">
        <f>ROUND(Q48*#REF!,-1)</f>
        <v>#REF!</v>
      </c>
      <c r="Y48" s="117" t="e">
        <f>ROUND(Q48*#REF!,-1)</f>
        <v>#REF!</v>
      </c>
      <c r="Z48" s="117" t="e">
        <f>ROUND(Q48*#REF!,-1)</f>
        <v>#REF!</v>
      </c>
      <c r="AB48" s="61" t="e">
        <f t="shared" si="34"/>
        <v>#REF!</v>
      </c>
      <c r="AC48" s="61" t="e">
        <f t="shared" si="35"/>
        <v>#REF!</v>
      </c>
      <c r="AD48" s="61" t="e">
        <f t="shared" si="36"/>
        <v>#REF!</v>
      </c>
      <c r="AE48" s="61" t="e">
        <f t="shared" si="37"/>
        <v>#REF!</v>
      </c>
      <c r="AF48" s="61" t="e">
        <f t="shared" si="38"/>
        <v>#REF!</v>
      </c>
      <c r="AG48" s="61" t="e">
        <f t="shared" si="39"/>
        <v>#REF!</v>
      </c>
      <c r="AH48" s="61" t="e">
        <f t="shared" si="40"/>
        <v>#REF!</v>
      </c>
      <c r="AI48" s="61" t="e">
        <f t="shared" si="41"/>
        <v>#REF!</v>
      </c>
      <c r="AJ48" s="61" t="e">
        <f t="shared" si="42"/>
        <v>#REF!</v>
      </c>
    </row>
    <row r="49" spans="1:36" ht="12.75">
      <c r="A49" s="64"/>
      <c r="B49" s="134" t="s">
        <v>223</v>
      </c>
      <c r="C49" s="78">
        <v>3</v>
      </c>
      <c r="D49" s="79">
        <v>5197.15</v>
      </c>
      <c r="E49" s="80">
        <f>+D49</f>
        <v>5197.15</v>
      </c>
      <c r="F49" s="81">
        <f>+D49</f>
        <v>5197.15</v>
      </c>
      <c r="G49" s="79">
        <f>+D49</f>
        <v>5197.15</v>
      </c>
      <c r="H49" s="82">
        <f t="shared" si="26"/>
        <v>5197.15</v>
      </c>
      <c r="I49" s="83">
        <f t="shared" si="27"/>
        <v>207.89</v>
      </c>
      <c r="J49" s="84">
        <f t="shared" si="28"/>
        <v>1026.96</v>
      </c>
      <c r="K49" s="80">
        <f t="shared" si="29"/>
        <v>6432</v>
      </c>
      <c r="L49" s="81">
        <f>+ROUND(K49*N1,-1)</f>
        <v>21100</v>
      </c>
      <c r="Q49" s="119">
        <f t="shared" si="33"/>
        <v>21100</v>
      </c>
      <c r="R49" s="117" t="e">
        <f>ROUND(Q49*#REF!,-1)</f>
        <v>#REF!</v>
      </c>
      <c r="S49" s="117" t="e">
        <f>ROUND(Q49*#REF!,-1)</f>
        <v>#REF!</v>
      </c>
      <c r="T49" s="117" t="e">
        <f>ROUND(Q49*#REF!,-1)</f>
        <v>#REF!</v>
      </c>
      <c r="U49" s="117" t="e">
        <f>ROUND(Q49*#REF!,-1)</f>
        <v>#REF!</v>
      </c>
      <c r="V49" s="117" t="e">
        <f>ROUND(Q49*#REF!,-1)</f>
        <v>#REF!</v>
      </c>
      <c r="W49" s="117" t="e">
        <f>ROUND(Q49*#REF!,-1)</f>
        <v>#REF!</v>
      </c>
      <c r="X49" s="117" t="e">
        <f>ROUND(Q49*#REF!,-1)</f>
        <v>#REF!</v>
      </c>
      <c r="Y49" s="117" t="e">
        <f>ROUND(Q49*#REF!,-1)</f>
        <v>#REF!</v>
      </c>
      <c r="Z49" s="117" t="e">
        <f>ROUND(Q49*#REF!,-1)</f>
        <v>#REF!</v>
      </c>
      <c r="AB49" s="61" t="e">
        <f t="shared" si="34"/>
        <v>#REF!</v>
      </c>
      <c r="AC49" s="61" t="e">
        <f t="shared" si="35"/>
        <v>#REF!</v>
      </c>
      <c r="AD49" s="61" t="e">
        <f t="shared" si="36"/>
        <v>#REF!</v>
      </c>
      <c r="AE49" s="61" t="e">
        <f t="shared" si="37"/>
        <v>#REF!</v>
      </c>
      <c r="AF49" s="61" t="e">
        <f t="shared" si="38"/>
        <v>#REF!</v>
      </c>
      <c r="AG49" s="61" t="e">
        <f t="shared" si="39"/>
        <v>#REF!</v>
      </c>
      <c r="AH49" s="61" t="e">
        <f t="shared" si="40"/>
        <v>#REF!</v>
      </c>
      <c r="AI49" s="61" t="e">
        <f t="shared" si="41"/>
        <v>#REF!</v>
      </c>
      <c r="AJ49" s="61" t="e">
        <f t="shared" si="42"/>
        <v>#REF!</v>
      </c>
    </row>
    <row r="50" spans="1:36" ht="12.75">
      <c r="A50" s="64"/>
      <c r="B50" s="64" t="s">
        <v>295</v>
      </c>
      <c r="C50" s="78">
        <v>2</v>
      </c>
      <c r="D50" s="79">
        <v>5938.92</v>
      </c>
      <c r="E50" s="80">
        <v>5938.92</v>
      </c>
      <c r="F50" s="81">
        <v>5938.92</v>
      </c>
      <c r="G50" s="79">
        <f t="shared" si="25"/>
        <v>5938.92</v>
      </c>
      <c r="H50" s="82">
        <f t="shared" si="26"/>
        <v>5938.92</v>
      </c>
      <c r="I50" s="83">
        <f t="shared" si="27"/>
        <v>237.56</v>
      </c>
      <c r="J50" s="84">
        <f t="shared" si="28"/>
        <v>1173.53</v>
      </c>
      <c r="K50" s="80">
        <f t="shared" si="29"/>
        <v>7350.01</v>
      </c>
      <c r="L50" s="81">
        <f>+ROUND(K50*N1,-1)</f>
        <v>24110</v>
      </c>
      <c r="Q50" s="119">
        <f t="shared" si="33"/>
        <v>24110</v>
      </c>
      <c r="R50" s="117" t="e">
        <f>ROUND(Q50*#REF!,-1)</f>
        <v>#REF!</v>
      </c>
      <c r="S50" s="117" t="e">
        <f>ROUND(Q50*#REF!,-1)</f>
        <v>#REF!</v>
      </c>
      <c r="T50" s="117" t="e">
        <f>ROUND(Q50*#REF!,-1)</f>
        <v>#REF!</v>
      </c>
      <c r="U50" s="117" t="e">
        <f>ROUND(Q50*#REF!,-1)</f>
        <v>#REF!</v>
      </c>
      <c r="V50" s="117" t="e">
        <f>ROUND(Q50*#REF!,-1)</f>
        <v>#REF!</v>
      </c>
      <c r="W50" s="117" t="e">
        <f>ROUND(Q50*#REF!,-1)</f>
        <v>#REF!</v>
      </c>
      <c r="X50" s="117" t="e">
        <f>ROUND(Q50*#REF!,-1)</f>
        <v>#REF!</v>
      </c>
      <c r="Y50" s="117" t="e">
        <f>ROUND(Q50*#REF!,-1)</f>
        <v>#REF!</v>
      </c>
      <c r="Z50" s="117" t="e">
        <f>ROUND(Q50*#REF!,-1)</f>
        <v>#REF!</v>
      </c>
      <c r="AB50" s="61" t="e">
        <f t="shared" si="34"/>
        <v>#REF!</v>
      </c>
      <c r="AC50" s="61" t="e">
        <f t="shared" si="35"/>
        <v>#REF!</v>
      </c>
      <c r="AD50" s="61" t="e">
        <f t="shared" si="36"/>
        <v>#REF!</v>
      </c>
      <c r="AE50" s="61" t="e">
        <f t="shared" si="37"/>
        <v>#REF!</v>
      </c>
      <c r="AF50" s="61" t="e">
        <f t="shared" si="38"/>
        <v>#REF!</v>
      </c>
      <c r="AG50" s="61" t="e">
        <f t="shared" si="39"/>
        <v>#REF!</v>
      </c>
      <c r="AH50" s="61" t="e">
        <f t="shared" si="40"/>
        <v>#REF!</v>
      </c>
      <c r="AI50" s="61" t="e">
        <f t="shared" si="41"/>
        <v>#REF!</v>
      </c>
      <c r="AJ50" s="61" t="e">
        <f t="shared" si="42"/>
        <v>#REF!</v>
      </c>
    </row>
    <row r="51" spans="1:36" ht="12.75">
      <c r="A51" s="64"/>
      <c r="B51" s="134" t="s">
        <v>224</v>
      </c>
      <c r="C51" s="78">
        <v>1</v>
      </c>
      <c r="D51" s="79">
        <v>8440.98</v>
      </c>
      <c r="E51" s="80">
        <f>+D51</f>
        <v>8440.98</v>
      </c>
      <c r="F51" s="81">
        <f>+D51</f>
        <v>8440.98</v>
      </c>
      <c r="G51" s="79">
        <f>+D51</f>
        <v>8440.98</v>
      </c>
      <c r="H51" s="82">
        <f t="shared" si="26"/>
        <v>8440.98</v>
      </c>
      <c r="I51" s="83">
        <f t="shared" si="27"/>
        <v>337.64</v>
      </c>
      <c r="J51" s="84">
        <f t="shared" si="28"/>
        <v>1667.94</v>
      </c>
      <c r="K51" s="80">
        <f t="shared" si="29"/>
        <v>10446.56</v>
      </c>
      <c r="L51" s="81">
        <f>+ROUND(K51*N1,-1)</f>
        <v>34260</v>
      </c>
      <c r="Q51" s="119">
        <f t="shared" si="33"/>
        <v>34260</v>
      </c>
      <c r="R51" s="117" t="e">
        <f>ROUND(Q51*#REF!,-1)</f>
        <v>#REF!</v>
      </c>
      <c r="S51" s="117" t="e">
        <f>ROUND(Q51*#REF!,-1)</f>
        <v>#REF!</v>
      </c>
      <c r="T51" s="117" t="e">
        <f>ROUND(Q51*#REF!,-1)</f>
        <v>#REF!</v>
      </c>
      <c r="U51" s="117" t="e">
        <f>ROUND(Q51*#REF!,-1)</f>
        <v>#REF!</v>
      </c>
      <c r="V51" s="117" t="e">
        <f>ROUND(Q51*#REF!,-1)</f>
        <v>#REF!</v>
      </c>
      <c r="W51" s="117" t="e">
        <f>ROUND(Q51*#REF!,-1)</f>
        <v>#REF!</v>
      </c>
      <c r="X51" s="117" t="e">
        <f>ROUND(Q51*#REF!,-1)</f>
        <v>#REF!</v>
      </c>
      <c r="Y51" s="117" t="e">
        <f>ROUND(Q51*#REF!,-1)</f>
        <v>#REF!</v>
      </c>
      <c r="Z51" s="117" t="e">
        <f>ROUND(Q51*#REF!,-1)</f>
        <v>#REF!</v>
      </c>
      <c r="AB51" s="61" t="e">
        <f t="shared" si="34"/>
        <v>#REF!</v>
      </c>
      <c r="AC51" s="61" t="e">
        <f t="shared" si="35"/>
        <v>#REF!</v>
      </c>
      <c r="AD51" s="61" t="e">
        <f t="shared" si="36"/>
        <v>#REF!</v>
      </c>
      <c r="AE51" s="61" t="e">
        <f t="shared" si="37"/>
        <v>#REF!</v>
      </c>
      <c r="AF51" s="61" t="e">
        <f t="shared" si="38"/>
        <v>#REF!</v>
      </c>
      <c r="AG51" s="61" t="e">
        <f t="shared" si="39"/>
        <v>#REF!</v>
      </c>
      <c r="AH51" s="61" t="e">
        <f t="shared" si="40"/>
        <v>#REF!</v>
      </c>
      <c r="AI51" s="61" t="e">
        <f t="shared" si="41"/>
        <v>#REF!</v>
      </c>
      <c r="AJ51" s="61" t="e">
        <f t="shared" si="42"/>
        <v>#REF!</v>
      </c>
    </row>
    <row r="52" spans="1:36" ht="12.75">
      <c r="A52" s="64"/>
      <c r="B52" s="64" t="s">
        <v>197</v>
      </c>
      <c r="C52" s="78"/>
      <c r="D52" s="86"/>
      <c r="E52" s="64"/>
      <c r="F52" s="65"/>
      <c r="G52" s="79">
        <f>MIN(G35:G51)</f>
        <v>4536.63</v>
      </c>
      <c r="H52" s="82"/>
      <c r="I52" s="83">
        <f t="shared" si="27"/>
        <v>181.47</v>
      </c>
      <c r="J52" s="84">
        <f t="shared" si="28"/>
        <v>896.44</v>
      </c>
      <c r="K52" s="80">
        <f t="shared" si="29"/>
        <v>5614.54</v>
      </c>
      <c r="L52" s="81">
        <f>+ROUND(K52*N1,-1)</f>
        <v>18420</v>
      </c>
      <c r="Q52" s="119">
        <f t="shared" si="33"/>
        <v>18420</v>
      </c>
      <c r="R52" s="117" t="e">
        <f>ROUND(Q52*#REF!,-1)</f>
        <v>#REF!</v>
      </c>
      <c r="S52" s="117" t="e">
        <f>ROUND(Q52*#REF!,-1)</f>
        <v>#REF!</v>
      </c>
      <c r="T52" s="117" t="e">
        <f>ROUND(Q52*#REF!,-1)</f>
        <v>#REF!</v>
      </c>
      <c r="U52" s="117" t="e">
        <f>ROUND(Q52*#REF!,-1)</f>
        <v>#REF!</v>
      </c>
      <c r="V52" s="117" t="e">
        <f>ROUND(Q52*#REF!,-1)</f>
        <v>#REF!</v>
      </c>
      <c r="W52" s="117" t="e">
        <f>ROUND(Q52*#REF!,-1)</f>
        <v>#REF!</v>
      </c>
      <c r="X52" s="117" t="e">
        <f>ROUND(Q52*#REF!,-1)</f>
        <v>#REF!</v>
      </c>
      <c r="Y52" s="117" t="e">
        <f>ROUND(Q52*#REF!,-1)</f>
        <v>#REF!</v>
      </c>
      <c r="Z52" s="117" t="e">
        <f>ROUND(Q52*#REF!,-1)</f>
        <v>#REF!</v>
      </c>
      <c r="AB52" s="61" t="e">
        <f t="shared" si="34"/>
        <v>#REF!</v>
      </c>
      <c r="AC52" s="61" t="e">
        <f t="shared" si="35"/>
        <v>#REF!</v>
      </c>
      <c r="AD52" s="61" t="e">
        <f t="shared" si="36"/>
        <v>#REF!</v>
      </c>
      <c r="AE52" s="61" t="e">
        <f t="shared" si="37"/>
        <v>#REF!</v>
      </c>
      <c r="AF52" s="61" t="e">
        <f t="shared" si="38"/>
        <v>#REF!</v>
      </c>
      <c r="AG52" s="61" t="e">
        <f t="shared" si="39"/>
        <v>#REF!</v>
      </c>
      <c r="AH52" s="61" t="e">
        <f t="shared" si="40"/>
        <v>#REF!</v>
      </c>
      <c r="AI52" s="61" t="e">
        <f t="shared" si="41"/>
        <v>#REF!</v>
      </c>
      <c r="AJ52" s="61" t="e">
        <f t="shared" si="42"/>
        <v>#REF!</v>
      </c>
    </row>
    <row r="53" spans="1:26" ht="12.75">
      <c r="A53" s="70"/>
      <c r="B53" s="70"/>
      <c r="C53" s="87"/>
      <c r="D53" s="88"/>
      <c r="E53" s="70"/>
      <c r="F53" s="71"/>
      <c r="G53" s="88"/>
      <c r="H53" s="87"/>
      <c r="I53" s="91"/>
      <c r="J53" s="92"/>
      <c r="K53" s="93"/>
      <c r="L53" s="94"/>
      <c r="Q53" s="119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ht="12.75">
      <c r="A54" s="113"/>
      <c r="B54" s="113"/>
      <c r="C54" s="113"/>
      <c r="D54" s="113"/>
      <c r="E54" s="113"/>
      <c r="F54" s="113"/>
      <c r="G54" s="113"/>
      <c r="H54" s="113"/>
      <c r="I54" s="166"/>
      <c r="J54" s="166"/>
      <c r="K54" s="167"/>
      <c r="L54" s="167"/>
      <c r="Q54" s="119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2.75">
      <c r="A55" s="62" t="s">
        <v>235</v>
      </c>
      <c r="B55" s="161"/>
      <c r="C55" s="69"/>
      <c r="D55" s="107"/>
      <c r="E55" s="161"/>
      <c r="F55" s="63"/>
      <c r="G55" s="107"/>
      <c r="H55" s="69"/>
      <c r="I55" s="162"/>
      <c r="J55" s="163"/>
      <c r="K55" s="164"/>
      <c r="L55" s="165"/>
      <c r="Q55" s="119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36" ht="12.75">
      <c r="A56" s="77"/>
      <c r="B56" s="64"/>
      <c r="C56" s="78"/>
      <c r="D56" s="79">
        <f>MIN(D7:D51)</f>
        <v>3660.37</v>
      </c>
      <c r="E56" s="80">
        <f>MAX(E7:E51)</f>
        <v>11207.86</v>
      </c>
      <c r="F56" s="65"/>
      <c r="G56" s="79">
        <f>MIN(H7:H51)</f>
        <v>3660.37</v>
      </c>
      <c r="H56" s="78"/>
      <c r="I56" s="83">
        <f>ROUND(+G56*0.04,2)</f>
        <v>146.41</v>
      </c>
      <c r="J56" s="84">
        <f>ROUND((+G56+I56)*0.19,2)</f>
        <v>723.29</v>
      </c>
      <c r="K56" s="80">
        <f>+J56+I56+G56</f>
        <v>4530.07</v>
      </c>
      <c r="L56" s="81">
        <f>+ROUND(K56*N1,-1)</f>
        <v>14860</v>
      </c>
      <c r="Q56" s="119">
        <f>+L56</f>
        <v>14860</v>
      </c>
      <c r="R56" s="117" t="e">
        <f>ROUND(Q56*#REF!,-1)</f>
        <v>#REF!</v>
      </c>
      <c r="S56" s="117" t="e">
        <f>ROUND(Q56*#REF!,-1)</f>
        <v>#REF!</v>
      </c>
      <c r="T56" s="117" t="e">
        <f>ROUND(Q56*#REF!,-1)</f>
        <v>#REF!</v>
      </c>
      <c r="U56" s="117" t="e">
        <f>ROUND(Q56*#REF!,-1)</f>
        <v>#REF!</v>
      </c>
      <c r="V56" s="117" t="e">
        <f>ROUND(Q56*#REF!,-1)</f>
        <v>#REF!</v>
      </c>
      <c r="W56" s="117" t="e">
        <f>ROUND(Q56*#REF!,-1)</f>
        <v>#REF!</v>
      </c>
      <c r="X56" s="117" t="e">
        <f>ROUND(Q56*#REF!,-1)</f>
        <v>#REF!</v>
      </c>
      <c r="Y56" s="117" t="e">
        <f>ROUND(Q56*#REF!,-1)</f>
        <v>#REF!</v>
      </c>
      <c r="Z56" s="117" t="e">
        <f>ROUND(Q56*#REF!,-1)</f>
        <v>#REF!</v>
      </c>
      <c r="AB56" s="61" t="e">
        <f aca="true" t="shared" si="43" ref="AB56:AJ56">+R56/+$Q56</f>
        <v>#REF!</v>
      </c>
      <c r="AC56" s="61" t="e">
        <f t="shared" si="43"/>
        <v>#REF!</v>
      </c>
      <c r="AD56" s="61" t="e">
        <f t="shared" si="43"/>
        <v>#REF!</v>
      </c>
      <c r="AE56" s="61" t="e">
        <f t="shared" si="43"/>
        <v>#REF!</v>
      </c>
      <c r="AF56" s="61" t="e">
        <f t="shared" si="43"/>
        <v>#REF!</v>
      </c>
      <c r="AG56" s="61" t="e">
        <f t="shared" si="43"/>
        <v>#REF!</v>
      </c>
      <c r="AH56" s="61" t="e">
        <f t="shared" si="43"/>
        <v>#REF!</v>
      </c>
      <c r="AI56" s="61" t="e">
        <f t="shared" si="43"/>
        <v>#REF!</v>
      </c>
      <c r="AJ56" s="61" t="e">
        <f t="shared" si="43"/>
        <v>#REF!</v>
      </c>
    </row>
    <row r="57" spans="1:26" ht="12.75">
      <c r="A57" s="77"/>
      <c r="B57" s="64"/>
      <c r="C57" s="78"/>
      <c r="D57" s="79"/>
      <c r="E57" s="80"/>
      <c r="F57" s="65"/>
      <c r="G57" s="79"/>
      <c r="H57" s="78"/>
      <c r="I57" s="83"/>
      <c r="J57" s="84"/>
      <c r="K57" s="80"/>
      <c r="L57" s="81"/>
      <c r="Q57" s="119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2.75">
      <c r="A58" s="77"/>
      <c r="B58" s="64"/>
      <c r="C58" s="78"/>
      <c r="D58" s="79"/>
      <c r="E58" s="80"/>
      <c r="F58" s="65"/>
      <c r="G58" s="79"/>
      <c r="H58" s="78"/>
      <c r="I58" s="83"/>
      <c r="J58" s="84"/>
      <c r="K58" s="80"/>
      <c r="L58" s="81"/>
      <c r="Q58" s="119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12" ht="12.75">
      <c r="A59" s="70"/>
      <c r="B59" s="70"/>
      <c r="C59" s="87"/>
      <c r="D59" s="88"/>
      <c r="E59" s="70"/>
      <c r="F59" s="71"/>
      <c r="G59" s="88"/>
      <c r="H59" s="87"/>
      <c r="I59" s="70"/>
      <c r="J59" s="71"/>
      <c r="K59" s="70"/>
      <c r="L59" s="71"/>
    </row>
    <row r="60" spans="1:12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0" ht="12.75">
      <c r="A63" s="148" t="s">
        <v>227</v>
      </c>
      <c r="C63" s="105">
        <f>+A11+A17+A36</f>
        <v>148</v>
      </c>
      <c r="D63" s="148" t="s">
        <v>230</v>
      </c>
      <c r="J63" s="148" t="s">
        <v>228</v>
      </c>
    </row>
    <row r="64" spans="1:12" ht="12.75">
      <c r="A64" s="106" t="s">
        <v>199</v>
      </c>
      <c r="B64" s="147" t="s">
        <v>226</v>
      </c>
      <c r="C64" s="109">
        <f>+A17/C63</f>
        <v>0.6081081081081081</v>
      </c>
      <c r="J64" s="107"/>
      <c r="K64" s="69"/>
      <c r="L64" s="63" t="s">
        <v>200</v>
      </c>
    </row>
    <row r="65" spans="1:12" ht="12.75">
      <c r="A65" s="86"/>
      <c r="B65" s="108" t="s">
        <v>201</v>
      </c>
      <c r="C65" s="110">
        <f>+A36/C63</f>
        <v>0.3716216216216216</v>
      </c>
      <c r="J65" s="107" t="s">
        <v>194</v>
      </c>
      <c r="K65" s="69"/>
      <c r="L65" s="109">
        <f>+C63/$L$68</f>
        <v>0.8505747126436781</v>
      </c>
    </row>
    <row r="66" spans="1:12" ht="12.75">
      <c r="A66" s="86"/>
      <c r="B66" s="108" t="s">
        <v>202</v>
      </c>
      <c r="C66" s="110">
        <f>+C67-C65-C64</f>
        <v>0.020270270270270285</v>
      </c>
      <c r="J66" s="86" t="s">
        <v>203</v>
      </c>
      <c r="K66" s="78"/>
      <c r="L66" s="110">
        <f>26/$L$68</f>
        <v>0.14942528735632185</v>
      </c>
    </row>
    <row r="67" spans="1:12" ht="12.75">
      <c r="A67" s="88"/>
      <c r="B67" s="111" t="s">
        <v>204</v>
      </c>
      <c r="C67" s="149">
        <f>+C63/$C$63</f>
        <v>1</v>
      </c>
      <c r="J67" s="112" t="s">
        <v>205</v>
      </c>
      <c r="K67" s="113"/>
      <c r="L67" s="114">
        <f>+L68/$L$68</f>
        <v>1</v>
      </c>
    </row>
    <row r="68" spans="2:12" ht="12.75">
      <c r="B68" s="115"/>
      <c r="J68" s="88" t="s">
        <v>206</v>
      </c>
      <c r="K68" s="87"/>
      <c r="L68" s="74">
        <f>+C63+14+9+3</f>
        <v>174</v>
      </c>
    </row>
    <row r="71" ht="12.75">
      <c r="A71" s="61" t="s">
        <v>207</v>
      </c>
    </row>
    <row r="72" ht="12.75">
      <c r="A72" s="61" t="s">
        <v>208</v>
      </c>
    </row>
    <row r="84" spans="2:36" ht="12.75">
      <c r="B84" s="64" t="s">
        <v>232</v>
      </c>
      <c r="C84" s="78">
        <v>4</v>
      </c>
      <c r="D84" s="79">
        <v>4625.335</v>
      </c>
      <c r="E84" s="80">
        <v>4625.335</v>
      </c>
      <c r="F84" s="81">
        <v>4625.335</v>
      </c>
      <c r="G84" s="79">
        <v>4625.335</v>
      </c>
      <c r="H84" s="82">
        <v>4625.335</v>
      </c>
      <c r="I84" s="83">
        <v>185.01</v>
      </c>
      <c r="J84" s="84">
        <v>913.97</v>
      </c>
      <c r="K84" s="80">
        <v>5724.3150000000005</v>
      </c>
      <c r="L84" s="81">
        <v>18780</v>
      </c>
      <c r="Q84" s="119">
        <v>18780</v>
      </c>
      <c r="R84" s="117">
        <v>17110</v>
      </c>
      <c r="S84" s="117">
        <v>15440</v>
      </c>
      <c r="T84" s="117">
        <v>13770</v>
      </c>
      <c r="U84" s="117">
        <v>12100</v>
      </c>
      <c r="V84" s="117">
        <v>10430</v>
      </c>
      <c r="W84" s="117">
        <v>8760</v>
      </c>
      <c r="X84" s="117">
        <v>7090</v>
      </c>
      <c r="Y84" s="117">
        <v>5430</v>
      </c>
      <c r="Z84" s="117">
        <v>3760</v>
      </c>
      <c r="AB84" s="61">
        <v>0.9110756123535676</v>
      </c>
      <c r="AC84" s="61">
        <v>0.8221512247071352</v>
      </c>
      <c r="AD84" s="61">
        <v>0.7332268370607029</v>
      </c>
      <c r="AE84" s="61">
        <v>0.6443024494142705</v>
      </c>
      <c r="AF84" s="61">
        <v>0.5553780617678381</v>
      </c>
      <c r="AG84" s="61">
        <v>0.46645367412140576</v>
      </c>
      <c r="AH84" s="61">
        <v>0.37752928647497336</v>
      </c>
      <c r="AI84" s="61">
        <v>0.28913738019169327</v>
      </c>
      <c r="AJ84" s="61">
        <v>0.20021299254526093</v>
      </c>
    </row>
  </sheetData>
  <sheetProtection/>
  <mergeCells count="5">
    <mergeCell ref="K5:L5"/>
    <mergeCell ref="G4:L4"/>
    <mergeCell ref="A1:L1"/>
    <mergeCell ref="A2:L2"/>
    <mergeCell ref="D4:F4"/>
  </mergeCells>
  <printOptions horizontalCentered="1" verticalCentered="1"/>
  <pageMargins left="0.2" right="0.19" top="0.4724409448818898" bottom="0.35433070866141736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Economía</dc:creator>
  <cp:keywords/>
  <dc:description/>
  <cp:lastModifiedBy>carevalo</cp:lastModifiedBy>
  <cp:lastPrinted>2010-01-13T22:01:16Z</cp:lastPrinted>
  <dcterms:created xsi:type="dcterms:W3CDTF">1999-01-07T15:32:25Z</dcterms:created>
  <dcterms:modified xsi:type="dcterms:W3CDTF">2010-01-15T21:18:24Z</dcterms:modified>
  <cp:category/>
  <cp:version/>
  <cp:contentType/>
  <cp:contentStatus/>
</cp:coreProperties>
</file>