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1600" windowHeight="9735" tabRatio="834" activeTab="0"/>
  </bookViews>
  <sheets>
    <sheet name="ANEXO IER 2015" sheetId="1" r:id="rId1"/>
    <sheet name="motos cuadro impreso final " sheetId="2" state="hidden" r:id="rId2"/>
  </sheets>
  <externalReferences>
    <externalReference r:id="rId5"/>
  </externalReferences>
  <definedNames>
    <definedName name="\a">'ANEXO IER 2015'!#REF!</definedName>
    <definedName name="_Regression_Int" localSheetId="0" hidden="1">1</definedName>
    <definedName name="_xlnm.Print_Area" localSheetId="0">'ANEXO IER 2015'!$A$2:$L$414</definedName>
    <definedName name="_xlnm.Print_Area" localSheetId="1">'motos cuadro impreso final '!$A$1:$L$74</definedName>
  </definedNames>
  <calcPr fullCalcOnLoad="1"/>
</workbook>
</file>

<file path=xl/sharedStrings.xml><?xml version="1.0" encoding="utf-8"?>
<sst xmlns="http://schemas.openxmlformats.org/spreadsheetml/2006/main" count="397" uniqueCount="190">
  <si>
    <t>ANEXO</t>
  </si>
  <si>
    <t>TABLA DE VALORES REFERENCIALES A FIN DE DETERMINAR LA BASE IMPONIBLE DEL IMPUESTO A LAS EMBARCACIONES DE RECREO</t>
  </si>
  <si>
    <t>(VALORES EXPRESADOS EN NUEVOS SOLES)</t>
  </si>
  <si>
    <t>1. EMBARCACIONES A VELA SIN O CON MOTOR AUXILIAR</t>
  </si>
  <si>
    <t>OTROS</t>
  </si>
  <si>
    <t>CONCEPTO</t>
  </si>
  <si>
    <t>AÑOS</t>
  </si>
  <si>
    <t xml:space="preserve"> &lt; 18  (PIES) </t>
  </si>
  <si>
    <t>(5.5. m.)</t>
  </si>
  <si>
    <t>PUENTE DE MANDO</t>
  </si>
  <si>
    <t>SIN MOTOR AUXILIAR</t>
  </si>
  <si>
    <t>CON MOTOR AUXILIAR (HP) :</t>
  </si>
  <si>
    <t>&lt; 15</t>
  </si>
  <si>
    <t xml:space="preserve">= 15 &lt; 20 </t>
  </si>
  <si>
    <t xml:space="preserve">= &gt; 20 </t>
  </si>
  <si>
    <t>= 18  &lt;  22 (PIES)</t>
  </si>
  <si>
    <t>(5.5. a 6.7m.)</t>
  </si>
  <si>
    <t>= 22  &lt;  26 (PIES)</t>
  </si>
  <si>
    <t>(6.7 a 7.9 m.)</t>
  </si>
  <si>
    <t>&lt; 20</t>
  </si>
  <si>
    <t xml:space="preserve">= 20  &lt; 35 </t>
  </si>
  <si>
    <t xml:space="preserve">= &gt; 35 </t>
  </si>
  <si>
    <t>-1-</t>
  </si>
  <si>
    <t>= 26 &lt; 30 (PIES)</t>
  </si>
  <si>
    <t>(7.9 a 9.1 m.)</t>
  </si>
  <si>
    <t xml:space="preserve">= 20 &lt; 35 </t>
  </si>
  <si>
    <t>= 30 &lt; 36 (PIES)</t>
  </si>
  <si>
    <t>(9.1 a 11.0m.)</t>
  </si>
  <si>
    <t>PUENTE DE MANDO + CUBIERTA INTERIOR</t>
  </si>
  <si>
    <t>&lt; 35</t>
  </si>
  <si>
    <t xml:space="preserve">= 35  &lt; 50 </t>
  </si>
  <si>
    <t>= &gt;  50</t>
  </si>
  <si>
    <t>= 36 &lt; 42 (PIES)</t>
  </si>
  <si>
    <t>(11.0 a 12.8 m.)</t>
  </si>
  <si>
    <t xml:space="preserve">= 35 &lt; 50 </t>
  </si>
  <si>
    <t xml:space="preserve">= 50 &lt; 75 </t>
  </si>
  <si>
    <t>= &gt; 75</t>
  </si>
  <si>
    <t>= 42 &lt; 48 (PIES)</t>
  </si>
  <si>
    <t>(12.8 a 14.6 m.)</t>
  </si>
  <si>
    <t>&lt; 50</t>
  </si>
  <si>
    <t>&lt;  50</t>
  </si>
  <si>
    <t>-2-</t>
  </si>
  <si>
    <t>= 48  &lt;  55 (PIES)</t>
  </si>
  <si>
    <t>(14.6 a 16.8 m.)</t>
  </si>
  <si>
    <t xml:space="preserve">= 75 &lt; 90 </t>
  </si>
  <si>
    <t>= &gt;  90</t>
  </si>
  <si>
    <t>= &gt; 55 (PIES)</t>
  </si>
  <si>
    <t>(=&gt; 16.8 m.)</t>
  </si>
  <si>
    <t xml:space="preserve">2. EMBARCACIONES A MOTOR CON CASCO DE FIBRA DE VIDRIO, ACERO NAVAL O ALUMINIO </t>
  </si>
  <si>
    <t>&lt; 14.1 (PIES)</t>
  </si>
  <si>
    <t>(4.3  m.)</t>
  </si>
  <si>
    <t>&lt; 35 HP</t>
  </si>
  <si>
    <t>= 35 &lt; 50 HP</t>
  </si>
  <si>
    <t>= &gt;  50 HP</t>
  </si>
  <si>
    <t xml:space="preserve"> </t>
  </si>
  <si>
    <t>-3-</t>
  </si>
  <si>
    <t>= 14.1 &lt; 22.2 (PIES)</t>
  </si>
  <si>
    <t>(4.3 a 6.8  m.)</t>
  </si>
  <si>
    <t>&lt; 50 HP</t>
  </si>
  <si>
    <t>= 50 &lt; 75 HP</t>
  </si>
  <si>
    <t>= &gt; 75 HP</t>
  </si>
  <si>
    <t>CUBIERTA INTERIOR</t>
  </si>
  <si>
    <t>= 22.2 &lt; 24.7 (PIES)</t>
  </si>
  <si>
    <t>(6.8 a 7.5  m.)</t>
  </si>
  <si>
    <t>= 75 &lt; 90 HP</t>
  </si>
  <si>
    <t>= &gt; 90 HP</t>
  </si>
  <si>
    <t>CUBIERTA INTERIOR Y/O EXTERIOR</t>
  </si>
  <si>
    <t>= 24.7 &lt; 30.7 (PIES)</t>
  </si>
  <si>
    <t>(7.5 a 9.4  m.)</t>
  </si>
  <si>
    <t>&lt; 75 HP</t>
  </si>
  <si>
    <t>= 90 &lt; 110 HP</t>
  </si>
  <si>
    <t>= &gt; 110 HP</t>
  </si>
  <si>
    <t>CUBIERTA INTERIOR Y EXTERIOR</t>
  </si>
  <si>
    <t>= 30.7 &lt; 36.1 (PIES)</t>
  </si>
  <si>
    <t>( 9.4 a 11.0 m.)</t>
  </si>
  <si>
    <t>&lt; 110 HP</t>
  </si>
  <si>
    <t>= 110 &lt; 150 HP</t>
  </si>
  <si>
    <t>= 150 &lt; 200 HP</t>
  </si>
  <si>
    <t>= &gt; 200 HP</t>
  </si>
  <si>
    <t>= 36.1 &lt; 43.1 (PIES)</t>
  </si>
  <si>
    <t>( 11.0 a 13.1 m.)</t>
  </si>
  <si>
    <t>= 43.1 &lt; 47.4 (PIES)</t>
  </si>
  <si>
    <t>( 13.1 a 14.4 m.)</t>
  </si>
  <si>
    <t>&lt; 200 HP</t>
  </si>
  <si>
    <t>= 200 &lt; 300 HP</t>
  </si>
  <si>
    <t>= 300 &lt; 450 HP</t>
  </si>
  <si>
    <t>= &gt; 450 HP</t>
  </si>
  <si>
    <t>= &gt; 47.4 (PIES)</t>
  </si>
  <si>
    <t>( = &gt; 14.4 m.)</t>
  </si>
  <si>
    <t>= &gt; 50 HP</t>
  </si>
  <si>
    <t>Nota 1:</t>
  </si>
  <si>
    <t>El contribuyente deberá tomar el valor de la Tabla que incluya todas las caracteristicas de la embarcación afecta.</t>
  </si>
  <si>
    <t>Nota 2:</t>
  </si>
  <si>
    <t>El tipo de cambio aplicable para la conversión en moneda nacional para aquellas embarcaciones adquiridas en moneda extranjera será el siguiente:</t>
  </si>
  <si>
    <t>MES/AÑO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</si>
  <si>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</si>
  <si>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</si>
  <si>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</si>
  <si>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</si>
  <si>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</si>
  <si>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</si>
  <si>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</si>
  <si>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</si>
  <si>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</si>
  <si>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</si>
  <si>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</si>
  <si>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</si>
  <si>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(NUEVOS SOLES POR DOLAR)</t>
  </si>
  <si>
    <t xml:space="preserve">    2.2. OTRAS EMBARCACIONES A MOTOR</t>
  </si>
  <si>
    <t xml:space="preserve">    2.1. MOTO NAUTICA</t>
  </si>
  <si>
    <t>DETERMINACION DEL VALOR REFERENCIAL DE LAS MOTOS NAUTICAS - TABLA DE VALORES REFERENCIALES DE</t>
  </si>
  <si>
    <t>tc</t>
  </si>
  <si>
    <t>EMBARCACIONES DE RECREO 2005</t>
  </si>
  <si>
    <t>MARCA</t>
  </si>
  <si>
    <t>MODELO</t>
  </si>
  <si>
    <t>Nº Unid.</t>
  </si>
  <si>
    <t>VALOR CIF REFERENCIAL PERCAPITA</t>
  </si>
  <si>
    <t>DETERMINACION DE PRECIO ADQUISICION</t>
  </si>
  <si>
    <t>Import. *</t>
  </si>
  <si>
    <t>MIN</t>
  </si>
  <si>
    <t>MAX</t>
  </si>
  <si>
    <t>PROM</t>
  </si>
  <si>
    <t>VALOR CIF</t>
  </si>
  <si>
    <t>Ad-Val</t>
  </si>
  <si>
    <t>IGV</t>
  </si>
  <si>
    <t>CIF + Impuesto</t>
  </si>
  <si>
    <t>Nuevas</t>
  </si>
  <si>
    <t>US$</t>
  </si>
  <si>
    <t>Nuevos Soles</t>
  </si>
  <si>
    <t>Otros modelos</t>
  </si>
  <si>
    <t>Concentración de principales</t>
  </si>
  <si>
    <t>Principales marcas:</t>
  </si>
  <si>
    <t>Estructura</t>
  </si>
  <si>
    <t xml:space="preserve">Yamaha   </t>
  </si>
  <si>
    <t xml:space="preserve">Otros       </t>
  </si>
  <si>
    <t>Usadas</t>
  </si>
  <si>
    <t xml:space="preserve">Total        </t>
  </si>
  <si>
    <t>Total Importacion</t>
  </si>
  <si>
    <t>Total Unidades Importadas:</t>
  </si>
  <si>
    <t>Fuente: ADUANET/SUNAT</t>
  </si>
  <si>
    <t>Fecha : 22-03-2005</t>
  </si>
  <si>
    <t xml:space="preserve">Otros </t>
  </si>
  <si>
    <t>años</t>
  </si>
  <si>
    <t>XP</t>
  </si>
  <si>
    <t>GTX</t>
  </si>
  <si>
    <t>RXP</t>
  </si>
  <si>
    <t>SPX</t>
  </si>
  <si>
    <t>RX</t>
  </si>
  <si>
    <t>JET SKI  1100 ZXI</t>
  </si>
  <si>
    <t>800SXR</t>
  </si>
  <si>
    <t>FX 140 CRUSIER</t>
  </si>
  <si>
    <t>WAVE RAIDER</t>
  </si>
  <si>
    <t>XL700</t>
  </si>
  <si>
    <t>XLT1200</t>
  </si>
  <si>
    <t>GP800R</t>
  </si>
  <si>
    <t xml:space="preserve">Bombardier - Sea Doo   </t>
  </si>
  <si>
    <t>* Importaciones efectuadas al país durante 1997/2004:</t>
  </si>
  <si>
    <t>Importacion de Motos Nauticas: 1997/2004</t>
  </si>
  <si>
    <t>GP760W</t>
  </si>
  <si>
    <t xml:space="preserve"> motos nauticas nuevas cuyo modelo ha sido identificable.</t>
  </si>
  <si>
    <t>BOMBARDIER - SEA DOO</t>
  </si>
  <si>
    <t>RA 700BV</t>
  </si>
  <si>
    <t>3. EMBARCACIONES A MOTOR CON CASCO DE MADERA Y OTROS</t>
  </si>
  <si>
    <t xml:space="preserve">Valor Representativo </t>
  </si>
  <si>
    <t xml:space="preserve">    MOTO NAUTICA</t>
  </si>
  <si>
    <t>- 4 -</t>
  </si>
  <si>
    <t>- 5 -</t>
  </si>
  <si>
    <t>- 6 -</t>
  </si>
  <si>
    <t>- 7 -</t>
  </si>
  <si>
    <t>- 8 -</t>
  </si>
  <si>
    <t>- 9-</t>
  </si>
  <si>
    <t>Para embarcaciones adquiridas antes de enero de 2006, se aplicará el tipo de cambio correspondiente, al último dia al mes de adquisición.</t>
  </si>
  <si>
    <t>CORRESPONDIENTE AL AÑO 2015</t>
  </si>
  <si>
    <t>KAWASAKI</t>
  </si>
  <si>
    <t>JET SKI  1100</t>
  </si>
  <si>
    <t>GS</t>
  </si>
  <si>
    <t>GSX</t>
  </si>
  <si>
    <t>GTI</t>
  </si>
  <si>
    <t>GTS</t>
  </si>
  <si>
    <t>SP</t>
  </si>
  <si>
    <t>XL</t>
  </si>
  <si>
    <t>YAMAHA</t>
  </si>
  <si>
    <t>GP1200W</t>
  </si>
  <si>
    <t>GP1200X</t>
  </si>
  <si>
    <t>GP800W</t>
  </si>
  <si>
    <t>WAVE BLASTER WB700</t>
  </si>
  <si>
    <t>WAVE BLASTER II  WB760</t>
  </si>
  <si>
    <t>WAVE RUNNER</t>
  </si>
  <si>
    <t>WAVE VENTURE</t>
  </si>
  <si>
    <t>XL1200W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</si>
</sst>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General_)"/>
    <numFmt numFmtId="177" formatCode="0.0%"/>
    <numFmt numFmtId="178" formatCode="#\ ##0"/>
    <numFmt numFmtId="179" formatCode="0.000"/>
    <numFmt numFmtId="180" formatCode="_-* #,##0.00\ [$€]_-;\-* #,##0.00\ [$€]_-;_-* &quot;-&quot;??\ [$€]_-;_-@_-"/>
    <numFmt numFmtId="181" formatCode="#,##0.0"/>
    <numFmt numFmtId="182" formatCode="#\ ###\ ##0"/>
    <numFmt numFmtId="183" formatCode="_-* #,##0.0\ _P_t_s_-;\-* #,##0.0\ _P_t_s_-;_-* &quot;-&quot;??\ _P_t_s_-;_-@_-"/>
    <numFmt numFmtId="184" formatCode="_-* #,##0\ _P_t_s_-;\-* #,##0\ _P_t_s_-;_-* &quot;-&quot;??\ _P_t_s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5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46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176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4">
    <xf numFmtId="176" fontId="0" fillId="0" borderId="0" xfId="0" applyAlignment="1">
      <alignment/>
    </xf>
    <xf numFmtId="0" fontId="4" fillId="0" borderId="0" xfId="56">
      <alignment/>
      <protection/>
    </xf>
    <xf numFmtId="0" fontId="1" fillId="0" borderId="10" xfId="56" applyFont="1" applyBorder="1">
      <alignment/>
      <protection/>
    </xf>
    <xf numFmtId="0" fontId="4" fillId="0" borderId="11" xfId="56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 applyAlignment="1">
      <alignment horizontal="center"/>
      <protection/>
    </xf>
    <xf numFmtId="0" fontId="4" fillId="0" borderId="10" xfId="56" applyBorder="1" applyAlignment="1">
      <alignment horizontal="center"/>
      <protection/>
    </xf>
    <xf numFmtId="0" fontId="4" fillId="0" borderId="11" xfId="56" applyBorder="1" applyAlignment="1">
      <alignment horizontal="center"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4" fillId="0" borderId="18" xfId="56" applyBorder="1" applyAlignment="1">
      <alignment horizontal="center"/>
      <protection/>
    </xf>
    <xf numFmtId="0" fontId="4" fillId="0" borderId="16" xfId="56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20" xfId="56" applyBorder="1" applyAlignment="1">
      <alignment horizontal="center"/>
      <protection/>
    </xf>
    <xf numFmtId="0" fontId="1" fillId="0" borderId="12" xfId="56" applyFont="1" applyBorder="1">
      <alignment/>
      <protection/>
    </xf>
    <xf numFmtId="0" fontId="4" fillId="0" borderId="0" xfId="56" applyBorder="1">
      <alignment/>
      <protection/>
    </xf>
    <xf numFmtId="4" fontId="4" fillId="0" borderId="21" xfId="56" applyNumberFormat="1" applyBorder="1">
      <alignment/>
      <protection/>
    </xf>
    <xf numFmtId="4" fontId="4" fillId="0" borderId="12" xfId="56" applyNumberFormat="1" applyBorder="1">
      <alignment/>
      <protection/>
    </xf>
    <xf numFmtId="4" fontId="4" fillId="0" borderId="13" xfId="56" applyNumberFormat="1" applyBorder="1">
      <alignment/>
      <protection/>
    </xf>
    <xf numFmtId="4" fontId="4" fillId="0" borderId="0" xfId="56" applyNumberFormat="1" applyBorder="1">
      <alignment/>
      <protection/>
    </xf>
    <xf numFmtId="4" fontId="4" fillId="0" borderId="12" xfId="56" applyNumberFormat="1" applyBorder="1" quotePrefix="1">
      <alignment/>
      <protection/>
    </xf>
    <xf numFmtId="4" fontId="4" fillId="0" borderId="13" xfId="56" applyNumberFormat="1" applyBorder="1" quotePrefix="1">
      <alignment/>
      <protection/>
    </xf>
    <xf numFmtId="0" fontId="4" fillId="0" borderId="12" xfId="56" applyBorder="1" applyAlignment="1">
      <alignment horizontal="left"/>
      <protection/>
    </xf>
    <xf numFmtId="0" fontId="4" fillId="0" borderId="21" xfId="56" applyBorder="1">
      <alignment/>
      <protection/>
    </xf>
    <xf numFmtId="0" fontId="4" fillId="0" borderId="19" xfId="56" applyBorder="1">
      <alignment/>
      <protection/>
    </xf>
    <xf numFmtId="0" fontId="4" fillId="0" borderId="18" xfId="56" applyBorder="1">
      <alignment/>
      <protection/>
    </xf>
    <xf numFmtId="4" fontId="4" fillId="0" borderId="18" xfId="56" applyNumberFormat="1" applyBorder="1">
      <alignment/>
      <protection/>
    </xf>
    <xf numFmtId="4" fontId="4" fillId="0" borderId="19" xfId="56" applyNumberFormat="1" applyBorder="1">
      <alignment/>
      <protection/>
    </xf>
    <xf numFmtId="4" fontId="4" fillId="0" borderId="16" xfId="56" applyNumberFormat="1" applyBorder="1" quotePrefix="1">
      <alignment/>
      <protection/>
    </xf>
    <xf numFmtId="4" fontId="4" fillId="0" borderId="17" xfId="56" applyNumberFormat="1" applyBorder="1" quotePrefix="1">
      <alignment/>
      <protection/>
    </xf>
    <xf numFmtId="4" fontId="4" fillId="0" borderId="16" xfId="56" applyNumberFormat="1" applyBorder="1">
      <alignment/>
      <protection/>
    </xf>
    <xf numFmtId="4" fontId="4" fillId="0" borderId="17" xfId="56" applyNumberFormat="1" applyBorder="1">
      <alignment/>
      <protection/>
    </xf>
    <xf numFmtId="0" fontId="4" fillId="33" borderId="12" xfId="56" applyFill="1" applyBorder="1">
      <alignment/>
      <protection/>
    </xf>
    <xf numFmtId="0" fontId="4" fillId="33" borderId="0" xfId="56" applyFill="1" applyBorder="1">
      <alignment/>
      <protection/>
    </xf>
    <xf numFmtId="4" fontId="4" fillId="33" borderId="21" xfId="56" applyNumberFormat="1" applyFill="1" applyBorder="1">
      <alignment/>
      <protection/>
    </xf>
    <xf numFmtId="4" fontId="4" fillId="33" borderId="12" xfId="56" applyNumberFormat="1" applyFill="1" applyBorder="1" quotePrefix="1">
      <alignment/>
      <protection/>
    </xf>
    <xf numFmtId="4" fontId="4" fillId="33" borderId="13" xfId="56" applyNumberFormat="1" applyFill="1" applyBorder="1" quotePrefix="1">
      <alignment/>
      <protection/>
    </xf>
    <xf numFmtId="4" fontId="4" fillId="33" borderId="0" xfId="56" applyNumberFormat="1" applyFill="1" applyBorder="1">
      <alignment/>
      <protection/>
    </xf>
    <xf numFmtId="4" fontId="4" fillId="33" borderId="12" xfId="56" applyNumberFormat="1" applyFill="1" applyBorder="1">
      <alignment/>
      <protection/>
    </xf>
    <xf numFmtId="4" fontId="4" fillId="33" borderId="13" xfId="56" applyNumberFormat="1" applyFill="1" applyBorder="1">
      <alignment/>
      <protection/>
    </xf>
    <xf numFmtId="9" fontId="4" fillId="0" borderId="12" xfId="60" applyBorder="1" applyAlignment="1">
      <alignment/>
    </xf>
    <xf numFmtId="4" fontId="4" fillId="0" borderId="21" xfId="56" applyNumberFormat="1" applyBorder="1" quotePrefix="1">
      <alignment/>
      <protection/>
    </xf>
    <xf numFmtId="0" fontId="4" fillId="0" borderId="0" xfId="56" applyAlignment="1">
      <alignment horizontal="center"/>
      <protection/>
    </xf>
    <xf numFmtId="0" fontId="5" fillId="0" borderId="14" xfId="56" applyFont="1" applyBorder="1" applyAlignment="1">
      <alignment horizontal="right"/>
      <protection/>
    </xf>
    <xf numFmtId="0" fontId="4" fillId="0" borderId="14" xfId="56" applyBorder="1">
      <alignment/>
      <protection/>
    </xf>
    <xf numFmtId="0" fontId="4" fillId="0" borderId="0" xfId="56" applyBorder="1" applyAlignment="1">
      <alignment horizontal="right"/>
      <protection/>
    </xf>
    <xf numFmtId="9" fontId="4" fillId="0" borderId="11" xfId="60" applyBorder="1" applyAlignment="1">
      <alignment horizontal="center"/>
    </xf>
    <xf numFmtId="9" fontId="4" fillId="0" borderId="13" xfId="60" applyBorder="1" applyAlignment="1">
      <alignment horizontal="center"/>
    </xf>
    <xf numFmtId="0" fontId="4" fillId="0" borderId="19" xfId="56" applyBorder="1" applyAlignment="1">
      <alignment horizontal="right"/>
      <protection/>
    </xf>
    <xf numFmtId="0" fontId="4" fillId="0" borderId="22" xfId="56" applyBorder="1">
      <alignment/>
      <protection/>
    </xf>
    <xf numFmtId="0" fontId="4" fillId="0" borderId="23" xfId="56" applyBorder="1">
      <alignment/>
      <protection/>
    </xf>
    <xf numFmtId="9" fontId="4" fillId="0" borderId="24" xfId="60" applyBorder="1" applyAlignment="1">
      <alignment horizontal="center"/>
    </xf>
    <xf numFmtId="9" fontId="4" fillId="0" borderId="0" xfId="60" applyAlignment="1">
      <alignment horizontal="left"/>
    </xf>
    <xf numFmtId="0" fontId="4" fillId="0" borderId="0" xfId="58">
      <alignment/>
      <protection/>
    </xf>
    <xf numFmtId="0" fontId="1" fillId="0" borderId="0" xfId="58" applyFont="1">
      <alignment/>
      <protection/>
    </xf>
    <xf numFmtId="4" fontId="4" fillId="0" borderId="0" xfId="58" applyNumberFormat="1">
      <alignment/>
      <protection/>
    </xf>
    <xf numFmtId="0" fontId="8" fillId="0" borderId="12" xfId="56" applyFont="1" applyBorder="1">
      <alignment/>
      <protection/>
    </xf>
    <xf numFmtId="0" fontId="8" fillId="0" borderId="0" xfId="56" applyFont="1" applyBorder="1" quotePrefix="1">
      <alignment/>
      <protection/>
    </xf>
    <xf numFmtId="4" fontId="8" fillId="0" borderId="21" xfId="56" applyNumberFormat="1" applyFont="1" applyBorder="1">
      <alignment/>
      <protection/>
    </xf>
    <xf numFmtId="4" fontId="8" fillId="0" borderId="12" xfId="56" applyNumberFormat="1" applyFont="1" applyBorder="1">
      <alignment/>
      <protection/>
    </xf>
    <xf numFmtId="4" fontId="8" fillId="0" borderId="13" xfId="56" applyNumberFormat="1" applyFont="1" applyBorder="1">
      <alignment/>
      <protection/>
    </xf>
    <xf numFmtId="4" fontId="8" fillId="0" borderId="0" xfId="56" applyNumberFormat="1" applyFont="1" applyBorder="1">
      <alignment/>
      <protection/>
    </xf>
    <xf numFmtId="4" fontId="8" fillId="0" borderId="12" xfId="56" applyNumberFormat="1" applyFont="1" applyBorder="1" quotePrefix="1">
      <alignment/>
      <protection/>
    </xf>
    <xf numFmtId="4" fontId="8" fillId="0" borderId="13" xfId="56" applyNumberFormat="1" applyFont="1" applyBorder="1" quotePrefix="1">
      <alignment/>
      <protection/>
    </xf>
    <xf numFmtId="0" fontId="8" fillId="0" borderId="0" xfId="56" applyFont="1">
      <alignment/>
      <protection/>
    </xf>
    <xf numFmtId="4" fontId="8" fillId="0" borderId="0" xfId="58" applyNumberFormat="1" applyFont="1">
      <alignment/>
      <protection/>
    </xf>
    <xf numFmtId="0" fontId="8" fillId="0" borderId="0" xfId="58" applyFont="1">
      <alignment/>
      <protection/>
    </xf>
    <xf numFmtId="0" fontId="8" fillId="0" borderId="0" xfId="56" applyFont="1" applyBorder="1">
      <alignment/>
      <protection/>
    </xf>
    <xf numFmtId="4" fontId="8" fillId="0" borderId="21" xfId="56" applyNumberFormat="1" applyFont="1" applyBorder="1" quotePrefix="1">
      <alignment/>
      <protection/>
    </xf>
    <xf numFmtId="0" fontId="4" fillId="0" borderId="12" xfId="56" applyFont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0" xfId="56" applyFill="1" applyBorder="1">
      <alignment/>
      <protection/>
    </xf>
    <xf numFmtId="4" fontId="4" fillId="0" borderId="21" xfId="56" applyNumberFormat="1" applyFill="1" applyBorder="1">
      <alignment/>
      <protection/>
    </xf>
    <xf numFmtId="4" fontId="4" fillId="0" borderId="12" xfId="56" applyNumberFormat="1" applyFill="1" applyBorder="1">
      <alignment/>
      <protection/>
    </xf>
    <xf numFmtId="4" fontId="4" fillId="0" borderId="13" xfId="56" applyNumberFormat="1" applyFill="1" applyBorder="1">
      <alignment/>
      <protection/>
    </xf>
    <xf numFmtId="4" fontId="4" fillId="0" borderId="0" xfId="56" applyNumberFormat="1" applyFill="1" applyBorder="1">
      <alignment/>
      <protection/>
    </xf>
    <xf numFmtId="4" fontId="4" fillId="0" borderId="12" xfId="56" applyNumberFormat="1" applyFill="1" applyBorder="1" quotePrefix="1">
      <alignment/>
      <protection/>
    </xf>
    <xf numFmtId="4" fontId="4" fillId="0" borderId="13" xfId="56" applyNumberFormat="1" applyFill="1" applyBorder="1" quotePrefix="1">
      <alignment/>
      <protection/>
    </xf>
    <xf numFmtId="0" fontId="4" fillId="0" borderId="0" xfId="56" applyFill="1">
      <alignment/>
      <protection/>
    </xf>
    <xf numFmtId="0" fontId="4" fillId="34" borderId="12" xfId="56" applyFill="1" applyBorder="1">
      <alignment/>
      <protection/>
    </xf>
    <xf numFmtId="0" fontId="4" fillId="34" borderId="0" xfId="56" applyFill="1" applyBorder="1">
      <alignment/>
      <protection/>
    </xf>
    <xf numFmtId="4" fontId="4" fillId="34" borderId="21" xfId="56" applyNumberFormat="1" applyFill="1" applyBorder="1" quotePrefix="1">
      <alignment/>
      <protection/>
    </xf>
    <xf numFmtId="0" fontId="4" fillId="0" borderId="15" xfId="56" applyFont="1" applyBorder="1" applyAlignment="1">
      <alignment horizontal="right"/>
      <protection/>
    </xf>
    <xf numFmtId="0" fontId="4" fillId="0" borderId="0" xfId="56" applyFont="1">
      <alignment/>
      <protection/>
    </xf>
    <xf numFmtId="9" fontId="4" fillId="0" borderId="17" xfId="60" applyBorder="1" applyAlignment="1">
      <alignment horizontal="center"/>
    </xf>
    <xf numFmtId="0" fontId="8" fillId="0" borderId="12" xfId="56" applyFont="1" applyFill="1" applyBorder="1">
      <alignment/>
      <protection/>
    </xf>
    <xf numFmtId="0" fontId="8" fillId="0" borderId="0" xfId="56" applyFont="1" applyFill="1" applyBorder="1">
      <alignment/>
      <protection/>
    </xf>
    <xf numFmtId="4" fontId="8" fillId="0" borderId="21" xfId="56" applyNumberFormat="1" applyFont="1" applyFill="1" applyBorder="1">
      <alignment/>
      <protection/>
    </xf>
    <xf numFmtId="4" fontId="8" fillId="0" borderId="12" xfId="56" applyNumberFormat="1" applyFont="1" applyFill="1" applyBorder="1">
      <alignment/>
      <protection/>
    </xf>
    <xf numFmtId="4" fontId="8" fillId="0" borderId="13" xfId="56" applyNumberFormat="1" applyFont="1" applyFill="1" applyBorder="1">
      <alignment/>
      <protection/>
    </xf>
    <xf numFmtId="4" fontId="8" fillId="0" borderId="0" xfId="56" applyNumberFormat="1" applyFont="1" applyFill="1" applyBorder="1">
      <alignment/>
      <protection/>
    </xf>
    <xf numFmtId="4" fontId="8" fillId="0" borderId="12" xfId="56" applyNumberFormat="1" applyFont="1" applyFill="1" applyBorder="1" quotePrefix="1">
      <alignment/>
      <protection/>
    </xf>
    <xf numFmtId="4" fontId="8" fillId="0" borderId="13" xfId="56" applyNumberFormat="1" applyFont="1" applyFill="1" applyBorder="1" quotePrefix="1">
      <alignment/>
      <protection/>
    </xf>
    <xf numFmtId="0" fontId="8" fillId="0" borderId="0" xfId="56" applyFont="1" applyFill="1">
      <alignment/>
      <protection/>
    </xf>
    <xf numFmtId="4" fontId="8" fillId="0" borderId="0" xfId="58" applyNumberFormat="1" applyFont="1" applyFill="1">
      <alignment/>
      <protection/>
    </xf>
    <xf numFmtId="0" fontId="8" fillId="0" borderId="0" xfId="58" applyFont="1" applyFill="1">
      <alignment/>
      <protection/>
    </xf>
    <xf numFmtId="0" fontId="4" fillId="0" borderId="10" xfId="56" applyBorder="1">
      <alignment/>
      <protection/>
    </xf>
    <xf numFmtId="4" fontId="4" fillId="0" borderId="10" xfId="56" applyNumberFormat="1" applyBorder="1" quotePrefix="1">
      <alignment/>
      <protection/>
    </xf>
    <xf numFmtId="4" fontId="4" fillId="0" borderId="11" xfId="56" applyNumberFormat="1" applyBorder="1" quotePrefix="1">
      <alignment/>
      <protection/>
    </xf>
    <xf numFmtId="4" fontId="4" fillId="0" borderId="10" xfId="56" applyNumberFormat="1" applyBorder="1">
      <alignment/>
      <protection/>
    </xf>
    <xf numFmtId="4" fontId="4" fillId="0" borderId="11" xfId="56" applyNumberFormat="1" applyBorder="1">
      <alignment/>
      <protection/>
    </xf>
    <xf numFmtId="4" fontId="4" fillId="0" borderId="23" xfId="56" applyNumberFormat="1" applyBorder="1" quotePrefix="1">
      <alignment/>
      <protection/>
    </xf>
    <xf numFmtId="4" fontId="4" fillId="0" borderId="23" xfId="56" applyNumberFormat="1" applyBorder="1">
      <alignment/>
      <protection/>
    </xf>
    <xf numFmtId="176" fontId="4" fillId="0" borderId="0" xfId="0" applyFont="1" applyAlignment="1">
      <alignment/>
    </xf>
    <xf numFmtId="176" fontId="1" fillId="0" borderId="0" xfId="0" applyFont="1" applyAlignment="1">
      <alignment horizontal="centerContinuous"/>
    </xf>
    <xf numFmtId="176" fontId="1" fillId="0" borderId="0" xfId="0" applyNumberFormat="1" applyFont="1" applyAlignment="1" applyProtection="1">
      <alignment horizontal="centerContinuous"/>
      <protection/>
    </xf>
    <xf numFmtId="176" fontId="4" fillId="0" borderId="0" xfId="0" applyNumberFormat="1" applyFont="1" applyAlignment="1" applyProtection="1">
      <alignment horizontal="centerContinuous"/>
      <protection/>
    </xf>
    <xf numFmtId="176" fontId="1" fillId="0" borderId="0" xfId="0" applyNumberFormat="1" applyFont="1" applyAlignment="1" applyProtection="1" quotePrefix="1">
      <alignment horizontal="centerContinuous"/>
      <protection/>
    </xf>
    <xf numFmtId="176" fontId="4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1" fillId="0" borderId="25" xfId="0" applyNumberFormat="1" applyFont="1" applyBorder="1" applyAlignment="1" applyProtection="1">
      <alignment/>
      <protection/>
    </xf>
    <xf numFmtId="176" fontId="1" fillId="0" borderId="2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25" xfId="0" applyNumberFormat="1" applyFont="1" applyBorder="1" applyAlignment="1" applyProtection="1">
      <alignment/>
      <protection/>
    </xf>
    <xf numFmtId="176" fontId="1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 quotePrefix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176" fontId="1" fillId="0" borderId="26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26" xfId="0" applyNumberFormat="1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177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 quotePrefix="1">
      <alignment horizontal="left"/>
      <protection/>
    </xf>
    <xf numFmtId="177" fontId="4" fillId="0" borderId="26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/>
      <protection/>
    </xf>
    <xf numFmtId="177" fontId="4" fillId="0" borderId="26" xfId="0" applyNumberFormat="1" applyFont="1" applyBorder="1" applyAlignment="1" applyProtection="1">
      <alignment/>
      <protection/>
    </xf>
    <xf numFmtId="177" fontId="4" fillId="0" borderId="25" xfId="0" applyNumberFormat="1" applyFont="1" applyBorder="1" applyAlignment="1" applyProtection="1">
      <alignment horizontal="center"/>
      <protection/>
    </xf>
    <xf numFmtId="177" fontId="4" fillId="0" borderId="25" xfId="0" applyNumberFormat="1" applyFont="1" applyBorder="1" applyAlignment="1" applyProtection="1">
      <alignment/>
      <protection/>
    </xf>
    <xf numFmtId="177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6" fontId="4" fillId="0" borderId="19" xfId="0" applyNumberFormat="1" applyFont="1" applyBorder="1" applyAlignment="1" applyProtection="1">
      <alignment horizontal="left"/>
      <protection/>
    </xf>
    <xf numFmtId="176" fontId="1" fillId="0" borderId="19" xfId="0" applyNumberFormat="1" applyFont="1" applyBorder="1" applyAlignment="1" applyProtection="1">
      <alignment/>
      <protection/>
    </xf>
    <xf numFmtId="10" fontId="1" fillId="0" borderId="19" xfId="60" applyNumberFormat="1" applyFont="1" applyBorder="1" applyAlignment="1" applyProtection="1">
      <alignment/>
      <protection/>
    </xf>
    <xf numFmtId="177" fontId="4" fillId="0" borderId="25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26" xfId="0" applyNumberFormat="1" applyFont="1" applyBorder="1" applyAlignment="1" applyProtection="1">
      <alignment horizontal="left"/>
      <protection/>
    </xf>
    <xf numFmtId="177" fontId="4" fillId="0" borderId="0" xfId="0" applyNumberFormat="1" applyFont="1" applyAlignment="1" applyProtection="1" quotePrefix="1">
      <alignment horizontal="center"/>
      <protection/>
    </xf>
    <xf numFmtId="176" fontId="4" fillId="0" borderId="0" xfId="0" applyFont="1" applyAlignment="1" quotePrefix="1">
      <alignment horizontal="center"/>
    </xf>
    <xf numFmtId="182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Border="1" applyAlignment="1" applyProtection="1" quotePrefix="1">
      <alignment horizontal="center"/>
      <protection/>
    </xf>
    <xf numFmtId="176" fontId="1" fillId="0" borderId="0" xfId="0" applyNumberFormat="1" applyFont="1" applyAlignment="1" applyProtection="1" quotePrefix="1">
      <alignment horizontal="left"/>
      <protection/>
    </xf>
    <xf numFmtId="178" fontId="4" fillId="0" borderId="0" xfId="0" applyNumberFormat="1" applyFont="1" applyAlignment="1" applyProtection="1" quotePrefix="1">
      <alignment horizontal="center"/>
      <protection/>
    </xf>
    <xf numFmtId="176" fontId="4" fillId="0" borderId="19" xfId="0" applyNumberFormat="1" applyFont="1" applyBorder="1" applyAlignment="1" applyProtection="1">
      <alignment/>
      <protection/>
    </xf>
    <xf numFmtId="176" fontId="1" fillId="0" borderId="0" xfId="0" applyFont="1" applyAlignment="1" applyProtection="1">
      <alignment horizontal="left"/>
      <protection/>
    </xf>
    <xf numFmtId="176" fontId="4" fillId="0" borderId="0" xfId="0" applyFont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176" fontId="4" fillId="0" borderId="14" xfId="0" applyNumberFormat="1" applyFont="1" applyBorder="1" applyAlignment="1" applyProtection="1">
      <alignment/>
      <protection/>
    </xf>
    <xf numFmtId="176" fontId="4" fillId="0" borderId="15" xfId="0" applyNumberFormat="1" applyFont="1" applyBorder="1" applyAlignment="1" applyProtection="1">
      <alignment/>
      <protection/>
    </xf>
    <xf numFmtId="176" fontId="4" fillId="0" borderId="11" xfId="0" applyFont="1" applyBorder="1" applyAlignment="1">
      <alignment/>
    </xf>
    <xf numFmtId="176" fontId="1" fillId="0" borderId="18" xfId="0" applyNumberFormat="1" applyFont="1" applyBorder="1" applyAlignment="1" applyProtection="1">
      <alignment/>
      <protection/>
    </xf>
    <xf numFmtId="176" fontId="1" fillId="0" borderId="19" xfId="0" applyNumberFormat="1" applyFont="1" applyBorder="1" applyAlignment="1" applyProtection="1">
      <alignment horizontal="right"/>
      <protection/>
    </xf>
    <xf numFmtId="176" fontId="1" fillId="0" borderId="19" xfId="0" applyNumberFormat="1" applyFont="1" applyBorder="1" applyAlignment="1" applyProtection="1">
      <alignment/>
      <protection/>
    </xf>
    <xf numFmtId="176" fontId="1" fillId="0" borderId="17" xfId="0" applyNumberFormat="1" applyFont="1" applyBorder="1" applyAlignment="1" applyProtection="1">
      <alignment/>
      <protection/>
    </xf>
    <xf numFmtId="176" fontId="4" fillId="0" borderId="21" xfId="0" applyNumberFormat="1" applyFont="1" applyBorder="1" applyAlignment="1" applyProtection="1">
      <alignment horizontal="lef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176" fontId="4" fillId="0" borderId="18" xfId="0" applyNumberFormat="1" applyFont="1" applyBorder="1" applyAlignment="1" applyProtection="1">
      <alignment horizontal="left"/>
      <protection/>
    </xf>
    <xf numFmtId="2" fontId="4" fillId="0" borderId="1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>
      <alignment/>
    </xf>
    <xf numFmtId="176" fontId="4" fillId="0" borderId="0" xfId="0" applyFont="1" applyAlignment="1" applyProtection="1" quotePrefix="1">
      <alignment horizontal="left"/>
      <protection/>
    </xf>
    <xf numFmtId="176" fontId="11" fillId="0" borderId="0" xfId="55" applyNumberFormat="1" applyFont="1" applyFill="1" applyBorder="1">
      <alignment/>
      <protection/>
    </xf>
    <xf numFmtId="2" fontId="11" fillId="0" borderId="0" xfId="57" applyNumberFormat="1" applyFont="1" applyFill="1" applyBorder="1">
      <alignment/>
      <protection/>
    </xf>
    <xf numFmtId="176" fontId="4" fillId="0" borderId="19" xfId="0" applyNumberFormat="1" applyFont="1" applyBorder="1" applyAlignment="1" applyProtection="1">
      <alignment horizontal="center"/>
      <protection/>
    </xf>
    <xf numFmtId="0" fontId="1" fillId="0" borderId="22" xfId="56" applyFont="1" applyBorder="1" applyAlignment="1">
      <alignment horizontal="center"/>
      <protection/>
    </xf>
    <xf numFmtId="0" fontId="1" fillId="0" borderId="24" xfId="56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23" xfId="56" applyFont="1" applyBorder="1" applyAlignment="1">
      <alignment horizontal="center"/>
      <protection/>
    </xf>
    <xf numFmtId="0" fontId="7" fillId="0" borderId="24" xfId="56" applyFont="1" applyBorder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6" fillId="0" borderId="22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6" fillId="0" borderId="24" xfId="56" applyFont="1" applyBorder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 2" xfId="55"/>
    <cellStyle name="Normal_base motos al 22 03 2005" xfId="56"/>
    <cellStyle name="Normal_CAMION" xfId="57"/>
    <cellStyle name="Normal_resumenmotosacuaticas97-200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ibutos\Configuraci&#243;n%20local\Archivos%20temporales%20de%20Internet\Content.IE5\CX6FOLYB\DOCUME~1\tributos\CONFIG~1\Temp\base%20motos%20al%2022%2003%202005%20ultimo%205%20ultimos%20a&#241;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en anexo"/>
      <sheetName val="BASE limpia (2)"/>
      <sheetName val="Hoja1"/>
      <sheetName val="BASE ulti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14"/>
  <sheetViews>
    <sheetView tabSelected="1" zoomScalePageLayoutView="0" workbookViewId="0" topLeftCell="A1">
      <selection activeCell="A1" sqref="A1"/>
    </sheetView>
  </sheetViews>
  <sheetFormatPr defaultColWidth="9.7109375" defaultRowHeight="12.75"/>
  <cols>
    <col min="1" max="1" width="10.8515625" style="106" customWidth="1"/>
    <col min="2" max="2" width="34.140625" style="106" customWidth="1"/>
    <col min="3" max="13" width="12.7109375" style="106" customWidth="1"/>
    <col min="14" max="16384" width="9.7109375" style="106" customWidth="1"/>
  </cols>
  <sheetData>
    <row r="1" spans="1:12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.7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3" ht="12.7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12.75">
      <c r="A4" s="110" t="s">
        <v>172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09"/>
    </row>
    <row r="5" spans="1:13" ht="12.75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ht="12.7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1"/>
    </row>
    <row r="7" spans="1:13" ht="12.75">
      <c r="A7" s="113" t="s">
        <v>3</v>
      </c>
      <c r="B7" s="113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1"/>
    </row>
    <row r="8" spans="1:13" ht="12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 t="s">
        <v>4</v>
      </c>
      <c r="M9" s="117"/>
    </row>
    <row r="10" spans="1:13" ht="12.75">
      <c r="A10" s="113" t="s">
        <v>5</v>
      </c>
      <c r="B10" s="113"/>
      <c r="C10" s="119">
        <v>2014</v>
      </c>
      <c r="D10" s="119">
        <v>2013</v>
      </c>
      <c r="E10" s="119">
        <v>2012</v>
      </c>
      <c r="F10" s="119">
        <v>2011</v>
      </c>
      <c r="G10" s="119">
        <v>2010</v>
      </c>
      <c r="H10" s="119">
        <v>2009</v>
      </c>
      <c r="I10" s="119">
        <v>2008</v>
      </c>
      <c r="J10" s="119">
        <v>2007</v>
      </c>
      <c r="K10" s="119">
        <v>2006</v>
      </c>
      <c r="L10" s="120" t="s">
        <v>6</v>
      </c>
      <c r="M10" s="121"/>
    </row>
    <row r="11" spans="1:13" ht="12.7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ht="12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2.75">
      <c r="A13" s="114" t="s">
        <v>7</v>
      </c>
      <c r="B13" s="114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2.75">
      <c r="A14" s="114" t="s">
        <v>8</v>
      </c>
      <c r="B14" s="11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2.7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2.75">
      <c r="A16" s="114" t="s">
        <v>9</v>
      </c>
      <c r="B16" s="114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2.75">
      <c r="A17" s="114" t="s">
        <v>10</v>
      </c>
      <c r="B17" s="114"/>
      <c r="C17" s="126">
        <v>16240</v>
      </c>
      <c r="D17" s="126">
        <v>14620</v>
      </c>
      <c r="E17" s="126">
        <v>12990</v>
      </c>
      <c r="F17" s="126">
        <v>11370</v>
      </c>
      <c r="G17" s="126">
        <v>9740</v>
      </c>
      <c r="H17" s="126">
        <v>8120</v>
      </c>
      <c r="I17" s="126">
        <v>6500</v>
      </c>
      <c r="J17" s="126">
        <v>4870</v>
      </c>
      <c r="K17" s="126">
        <v>3250</v>
      </c>
      <c r="L17" s="126">
        <v>1620</v>
      </c>
      <c r="M17" s="127"/>
    </row>
    <row r="18" spans="1:13" ht="12.75">
      <c r="A18" s="114" t="s">
        <v>11</v>
      </c>
      <c r="B18" s="114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7"/>
    </row>
    <row r="19" spans="1:13" ht="12.75">
      <c r="A19" s="129" t="s">
        <v>12</v>
      </c>
      <c r="B19" s="129"/>
      <c r="C19" s="126">
        <v>23100</v>
      </c>
      <c r="D19" s="126">
        <v>20790</v>
      </c>
      <c r="E19" s="126">
        <v>18480</v>
      </c>
      <c r="F19" s="126">
        <v>16170</v>
      </c>
      <c r="G19" s="126">
        <v>13860</v>
      </c>
      <c r="H19" s="126">
        <v>11550</v>
      </c>
      <c r="I19" s="126">
        <v>9240</v>
      </c>
      <c r="J19" s="126">
        <v>6930</v>
      </c>
      <c r="K19" s="126">
        <v>4620</v>
      </c>
      <c r="L19" s="126">
        <v>2310</v>
      </c>
      <c r="M19" s="127"/>
    </row>
    <row r="20" spans="1:13" ht="12.75">
      <c r="A20" s="129" t="s">
        <v>13</v>
      </c>
      <c r="B20" s="129"/>
      <c r="C20" s="126">
        <v>25830</v>
      </c>
      <c r="D20" s="126">
        <v>23250</v>
      </c>
      <c r="E20" s="126">
        <v>20660</v>
      </c>
      <c r="F20" s="126">
        <v>18080</v>
      </c>
      <c r="G20" s="126">
        <v>15500</v>
      </c>
      <c r="H20" s="126">
        <v>12920</v>
      </c>
      <c r="I20" s="126">
        <v>10330</v>
      </c>
      <c r="J20" s="126">
        <v>7750</v>
      </c>
      <c r="K20" s="126">
        <v>5170</v>
      </c>
      <c r="L20" s="126">
        <v>2580</v>
      </c>
      <c r="M20" s="127"/>
    </row>
    <row r="21" spans="1:13" ht="12.75">
      <c r="A21" s="129" t="s">
        <v>14</v>
      </c>
      <c r="B21" s="129"/>
      <c r="C21" s="126">
        <v>35900</v>
      </c>
      <c r="D21" s="126">
        <v>32310</v>
      </c>
      <c r="E21" s="126">
        <v>28720</v>
      </c>
      <c r="F21" s="126">
        <v>25130</v>
      </c>
      <c r="G21" s="126">
        <v>21540</v>
      </c>
      <c r="H21" s="126">
        <v>17950</v>
      </c>
      <c r="I21" s="126">
        <v>14360</v>
      </c>
      <c r="J21" s="126">
        <v>10770</v>
      </c>
      <c r="K21" s="126">
        <v>7180</v>
      </c>
      <c r="L21" s="126">
        <v>3590</v>
      </c>
      <c r="M21" s="127"/>
    </row>
    <row r="22" spans="1:13" ht="12.75">
      <c r="A22" s="125"/>
      <c r="B22" s="125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1"/>
    </row>
    <row r="23" spans="1:13" ht="12.75">
      <c r="A23" s="118"/>
      <c r="B23" s="11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1"/>
    </row>
    <row r="24" spans="1:13" ht="12.75">
      <c r="A24" s="129" t="s">
        <v>15</v>
      </c>
      <c r="B24" s="129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28"/>
    </row>
    <row r="25" spans="1:13" ht="12.75">
      <c r="A25" s="114" t="s">
        <v>16</v>
      </c>
      <c r="B25" s="11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28"/>
    </row>
    <row r="26" spans="1:13" ht="12.75">
      <c r="A26" s="111"/>
      <c r="B26" s="111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28"/>
    </row>
    <row r="27" spans="1:13" ht="12.75">
      <c r="A27" s="114" t="s">
        <v>9</v>
      </c>
      <c r="B27" s="114"/>
      <c r="C27" s="135"/>
      <c r="D27" s="111"/>
      <c r="E27" s="111"/>
      <c r="F27" s="111"/>
      <c r="G27" s="111"/>
      <c r="H27" s="111"/>
      <c r="I27" s="111"/>
      <c r="J27" s="111"/>
      <c r="K27" s="111"/>
      <c r="L27" s="111"/>
      <c r="M27" s="128"/>
    </row>
    <row r="28" spans="1:13" ht="12.75">
      <c r="A28" s="114" t="s">
        <v>10</v>
      </c>
      <c r="B28" s="114"/>
      <c r="C28" s="126">
        <v>21650</v>
      </c>
      <c r="D28" s="126">
        <v>19490</v>
      </c>
      <c r="E28" s="126">
        <v>17320</v>
      </c>
      <c r="F28" s="126">
        <v>15160</v>
      </c>
      <c r="G28" s="126">
        <v>12990</v>
      </c>
      <c r="H28" s="126">
        <v>10830</v>
      </c>
      <c r="I28" s="126">
        <v>8660</v>
      </c>
      <c r="J28" s="126">
        <v>6500</v>
      </c>
      <c r="K28" s="126">
        <v>4330</v>
      </c>
      <c r="L28" s="126">
        <v>2170</v>
      </c>
      <c r="M28" s="127"/>
    </row>
    <row r="29" spans="1:13" ht="12.75">
      <c r="A29" s="114" t="s">
        <v>11</v>
      </c>
      <c r="B29" s="114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</row>
    <row r="30" spans="1:13" ht="12.75">
      <c r="A30" s="129" t="s">
        <v>12</v>
      </c>
      <c r="B30" s="129"/>
      <c r="C30" s="126">
        <v>28800</v>
      </c>
      <c r="D30" s="126">
        <v>25920</v>
      </c>
      <c r="E30" s="126">
        <v>23040</v>
      </c>
      <c r="F30" s="126">
        <v>20160</v>
      </c>
      <c r="G30" s="126">
        <v>17280</v>
      </c>
      <c r="H30" s="126">
        <v>14400</v>
      </c>
      <c r="I30" s="126">
        <v>11520</v>
      </c>
      <c r="J30" s="126">
        <v>8640</v>
      </c>
      <c r="K30" s="126">
        <v>5760</v>
      </c>
      <c r="L30" s="126">
        <v>2880</v>
      </c>
      <c r="M30" s="127"/>
    </row>
    <row r="31" spans="1:13" ht="12.75">
      <c r="A31" s="129" t="s">
        <v>13</v>
      </c>
      <c r="B31" s="129"/>
      <c r="C31" s="126">
        <v>31470</v>
      </c>
      <c r="D31" s="126">
        <v>28320</v>
      </c>
      <c r="E31" s="126">
        <v>25180</v>
      </c>
      <c r="F31" s="126">
        <v>22030</v>
      </c>
      <c r="G31" s="126">
        <v>18880</v>
      </c>
      <c r="H31" s="126">
        <v>15740</v>
      </c>
      <c r="I31" s="126">
        <v>12590</v>
      </c>
      <c r="J31" s="126">
        <v>9440</v>
      </c>
      <c r="K31" s="126">
        <v>6290</v>
      </c>
      <c r="L31" s="126">
        <v>3150</v>
      </c>
      <c r="M31" s="127"/>
    </row>
    <row r="32" spans="1:13" ht="12.75">
      <c r="A32" s="129" t="s">
        <v>14</v>
      </c>
      <c r="B32" s="129"/>
      <c r="C32" s="126">
        <v>41340</v>
      </c>
      <c r="D32" s="126">
        <v>37210</v>
      </c>
      <c r="E32" s="126">
        <v>33070</v>
      </c>
      <c r="F32" s="126">
        <v>28940</v>
      </c>
      <c r="G32" s="126">
        <v>24800</v>
      </c>
      <c r="H32" s="126">
        <v>20670</v>
      </c>
      <c r="I32" s="126">
        <v>16540</v>
      </c>
      <c r="J32" s="126">
        <v>12400</v>
      </c>
      <c r="K32" s="126">
        <v>8270</v>
      </c>
      <c r="L32" s="126">
        <v>4130</v>
      </c>
      <c r="M32" s="127"/>
    </row>
    <row r="33" spans="1:13" ht="12.75">
      <c r="A33" s="125"/>
      <c r="B33" s="124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27"/>
    </row>
    <row r="34" spans="1:13" ht="12.75">
      <c r="A34" s="118"/>
      <c r="B34" s="118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1"/>
    </row>
    <row r="35" spans="1:13" ht="12.75">
      <c r="A35" s="114" t="s">
        <v>17</v>
      </c>
      <c r="B35" s="114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3" ht="12.75">
      <c r="A36" s="114" t="s">
        <v>18</v>
      </c>
      <c r="B36" s="114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12.75">
      <c r="A37" s="111"/>
      <c r="B37" s="111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</row>
    <row r="38" spans="1:13" ht="12.75">
      <c r="A38" s="114" t="s">
        <v>9</v>
      </c>
      <c r="B38" s="114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3" ht="12.75">
      <c r="A39" s="114" t="s">
        <v>10</v>
      </c>
      <c r="B39" s="114"/>
      <c r="C39" s="126">
        <v>28310</v>
      </c>
      <c r="D39" s="126">
        <v>25480</v>
      </c>
      <c r="E39" s="126">
        <v>22650</v>
      </c>
      <c r="F39" s="126">
        <v>19820</v>
      </c>
      <c r="G39" s="126">
        <v>16990</v>
      </c>
      <c r="H39" s="126">
        <v>14160</v>
      </c>
      <c r="I39" s="126">
        <v>11320</v>
      </c>
      <c r="J39" s="126">
        <v>8490</v>
      </c>
      <c r="K39" s="126">
        <v>5660</v>
      </c>
      <c r="L39" s="126">
        <v>2830</v>
      </c>
      <c r="M39" s="127"/>
    </row>
    <row r="40" spans="1:13" ht="12.75">
      <c r="A40" s="114" t="s">
        <v>11</v>
      </c>
      <c r="B40" s="114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1:13" ht="12.75">
      <c r="A41" s="129" t="s">
        <v>19</v>
      </c>
      <c r="B41" s="129"/>
      <c r="C41" s="126">
        <v>37890</v>
      </c>
      <c r="D41" s="126">
        <v>34100</v>
      </c>
      <c r="E41" s="126">
        <v>30310</v>
      </c>
      <c r="F41" s="126">
        <v>26520</v>
      </c>
      <c r="G41" s="126">
        <v>22730</v>
      </c>
      <c r="H41" s="126">
        <v>18950</v>
      </c>
      <c r="I41" s="126">
        <v>15160</v>
      </c>
      <c r="J41" s="126">
        <v>11370</v>
      </c>
      <c r="K41" s="126">
        <v>7580</v>
      </c>
      <c r="L41" s="126">
        <v>3790</v>
      </c>
      <c r="M41" s="127"/>
    </row>
    <row r="42" spans="1:13" ht="12.75">
      <c r="A42" s="129" t="s">
        <v>20</v>
      </c>
      <c r="B42" s="129"/>
      <c r="C42" s="126">
        <v>47950</v>
      </c>
      <c r="D42" s="126">
        <v>43160</v>
      </c>
      <c r="E42" s="126">
        <v>38360</v>
      </c>
      <c r="F42" s="126">
        <v>33570</v>
      </c>
      <c r="G42" s="126">
        <v>28770</v>
      </c>
      <c r="H42" s="126">
        <v>23980</v>
      </c>
      <c r="I42" s="126">
        <v>19180</v>
      </c>
      <c r="J42" s="126">
        <v>14390</v>
      </c>
      <c r="K42" s="126">
        <v>9590</v>
      </c>
      <c r="L42" s="126">
        <v>4800</v>
      </c>
      <c r="M42" s="127"/>
    </row>
    <row r="43" spans="1:13" ht="12.75">
      <c r="A43" s="129" t="s">
        <v>21</v>
      </c>
      <c r="B43" s="129"/>
      <c r="C43" s="126">
        <v>60490</v>
      </c>
      <c r="D43" s="126">
        <v>54440</v>
      </c>
      <c r="E43" s="126">
        <v>48390</v>
      </c>
      <c r="F43" s="126">
        <v>42340</v>
      </c>
      <c r="G43" s="126">
        <v>36290</v>
      </c>
      <c r="H43" s="126">
        <v>30250</v>
      </c>
      <c r="I43" s="126">
        <v>24200</v>
      </c>
      <c r="J43" s="126">
        <v>18150</v>
      </c>
      <c r="K43" s="126">
        <v>12100</v>
      </c>
      <c r="L43" s="126">
        <v>6050</v>
      </c>
      <c r="M43" s="127"/>
    </row>
    <row r="44" spans="1:13" ht="12.75">
      <c r="A44" s="125"/>
      <c r="B44" s="125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1"/>
    </row>
    <row r="45" spans="1:13" ht="12.75">
      <c r="A45" s="118"/>
      <c r="B45" s="118"/>
      <c r="C45" s="134"/>
      <c r="D45" s="134"/>
      <c r="E45" s="134"/>
      <c r="F45" s="135" t="s">
        <v>22</v>
      </c>
      <c r="G45" s="134"/>
      <c r="H45" s="134"/>
      <c r="I45" s="128"/>
      <c r="J45" s="134"/>
      <c r="K45" s="134"/>
      <c r="L45" s="134"/>
      <c r="M45" s="131"/>
    </row>
    <row r="46" spans="1:13" ht="12.75">
      <c r="A46" s="124"/>
      <c r="B46" s="124"/>
      <c r="C46" s="131"/>
      <c r="D46" s="131"/>
      <c r="E46" s="131"/>
      <c r="F46" s="135"/>
      <c r="G46" s="131"/>
      <c r="H46" s="131"/>
      <c r="I46" s="128"/>
      <c r="J46" s="131"/>
      <c r="K46" s="131"/>
      <c r="L46" s="131"/>
      <c r="M46" s="131"/>
    </row>
    <row r="47" spans="1:13" ht="12.75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 t="s">
        <v>4</v>
      </c>
      <c r="M47" s="131"/>
    </row>
    <row r="48" spans="1:13" ht="12.75">
      <c r="A48" s="113" t="s">
        <v>5</v>
      </c>
      <c r="B48" s="113"/>
      <c r="C48" s="119">
        <v>2014</v>
      </c>
      <c r="D48" s="119">
        <v>2013</v>
      </c>
      <c r="E48" s="119">
        <v>2012</v>
      </c>
      <c r="F48" s="119">
        <v>2011</v>
      </c>
      <c r="G48" s="119">
        <v>2010</v>
      </c>
      <c r="H48" s="119">
        <v>2009</v>
      </c>
      <c r="I48" s="119">
        <v>2008</v>
      </c>
      <c r="J48" s="119">
        <v>2007</v>
      </c>
      <c r="K48" s="119">
        <v>2006</v>
      </c>
      <c r="L48" s="120" t="s">
        <v>6</v>
      </c>
      <c r="M48" s="131"/>
    </row>
    <row r="49" spans="1:13" ht="12.7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31"/>
    </row>
    <row r="50" spans="3:13" ht="12.75"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</row>
    <row r="51" spans="1:13" ht="12.75">
      <c r="A51" s="129" t="s">
        <v>23</v>
      </c>
      <c r="B51" s="129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2.75">
      <c r="A52" s="114" t="s">
        <v>24</v>
      </c>
      <c r="B52" s="114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</row>
    <row r="53" spans="1:13" ht="12.75">
      <c r="A53" s="114"/>
      <c r="B53" s="114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</row>
    <row r="54" spans="1:13" ht="12.75">
      <c r="A54" s="114" t="s">
        <v>9</v>
      </c>
      <c r="B54" s="114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</row>
    <row r="55" spans="1:13" ht="12.75">
      <c r="A55" s="137" t="s">
        <v>10</v>
      </c>
      <c r="B55" s="137"/>
      <c r="C55" s="126">
        <v>35900</v>
      </c>
      <c r="D55" s="126">
        <v>32310</v>
      </c>
      <c r="E55" s="126">
        <v>28720</v>
      </c>
      <c r="F55" s="126">
        <v>25130</v>
      </c>
      <c r="G55" s="126">
        <v>21540</v>
      </c>
      <c r="H55" s="126">
        <v>17950</v>
      </c>
      <c r="I55" s="126">
        <v>14360</v>
      </c>
      <c r="J55" s="126">
        <v>10770</v>
      </c>
      <c r="K55" s="126">
        <v>7180</v>
      </c>
      <c r="L55" s="126">
        <v>3590</v>
      </c>
      <c r="M55" s="127"/>
    </row>
    <row r="56" spans="1:13" ht="12.75">
      <c r="A56" s="137" t="s">
        <v>11</v>
      </c>
      <c r="B56" s="137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</row>
    <row r="57" spans="1:13" ht="12.75">
      <c r="A57" s="137" t="s">
        <v>19</v>
      </c>
      <c r="B57" s="137"/>
      <c r="C57" s="126">
        <v>45500</v>
      </c>
      <c r="D57" s="126">
        <v>40950</v>
      </c>
      <c r="E57" s="126">
        <v>36400</v>
      </c>
      <c r="F57" s="126">
        <v>31850</v>
      </c>
      <c r="G57" s="126">
        <v>27300</v>
      </c>
      <c r="H57" s="126">
        <v>22750</v>
      </c>
      <c r="I57" s="126">
        <v>18200</v>
      </c>
      <c r="J57" s="126">
        <v>13650</v>
      </c>
      <c r="K57" s="126">
        <v>9100</v>
      </c>
      <c r="L57" s="126">
        <v>4550</v>
      </c>
      <c r="M57" s="127"/>
    </row>
    <row r="58" spans="1:13" ht="12.75">
      <c r="A58" s="137" t="s">
        <v>25</v>
      </c>
      <c r="B58" s="137"/>
      <c r="C58" s="126">
        <v>55570</v>
      </c>
      <c r="D58" s="126">
        <v>50010</v>
      </c>
      <c r="E58" s="126">
        <v>44460</v>
      </c>
      <c r="F58" s="126">
        <v>38900</v>
      </c>
      <c r="G58" s="126">
        <v>33340</v>
      </c>
      <c r="H58" s="126">
        <v>27790</v>
      </c>
      <c r="I58" s="126">
        <v>22230</v>
      </c>
      <c r="J58" s="126">
        <v>16670</v>
      </c>
      <c r="K58" s="126">
        <v>11110</v>
      </c>
      <c r="L58" s="126">
        <v>5560</v>
      </c>
      <c r="M58" s="127"/>
    </row>
    <row r="59" spans="1:13" ht="12.75">
      <c r="A59" s="137" t="s">
        <v>21</v>
      </c>
      <c r="B59" s="137"/>
      <c r="C59" s="126">
        <v>68110</v>
      </c>
      <c r="D59" s="126">
        <v>61300</v>
      </c>
      <c r="E59" s="126">
        <v>54490</v>
      </c>
      <c r="F59" s="126">
        <v>47680</v>
      </c>
      <c r="G59" s="126">
        <v>40870</v>
      </c>
      <c r="H59" s="126">
        <v>34060</v>
      </c>
      <c r="I59" s="126">
        <v>27240</v>
      </c>
      <c r="J59" s="126">
        <v>20430</v>
      </c>
      <c r="K59" s="126">
        <v>13620</v>
      </c>
      <c r="L59" s="126">
        <v>6810</v>
      </c>
      <c r="M59" s="127"/>
    </row>
    <row r="60" spans="1:13" ht="12.75">
      <c r="A60" s="125"/>
      <c r="B60" s="125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1"/>
    </row>
    <row r="61" spans="1:13" ht="12.75">
      <c r="A61" s="118"/>
      <c r="B61" s="118"/>
      <c r="C61" s="134"/>
      <c r="D61" s="134"/>
      <c r="E61" s="134"/>
      <c r="G61" s="134"/>
      <c r="H61" s="134"/>
      <c r="I61" s="134"/>
      <c r="J61" s="134"/>
      <c r="K61" s="134"/>
      <c r="L61" s="134"/>
      <c r="M61" s="131"/>
    </row>
    <row r="62" spans="1:13" ht="12.75">
      <c r="A62" s="129" t="s">
        <v>26</v>
      </c>
      <c r="B62" s="129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</row>
    <row r="63" spans="1:13" ht="12.75">
      <c r="A63" s="114" t="s">
        <v>27</v>
      </c>
      <c r="B63" s="114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</row>
    <row r="64" spans="1:13" ht="12.75">
      <c r="A64" s="111"/>
      <c r="B64" s="111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</row>
    <row r="65" spans="1:13" ht="12.75">
      <c r="A65" s="114" t="s">
        <v>28</v>
      </c>
      <c r="B65" s="114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</row>
    <row r="66" spans="1:13" ht="12.75">
      <c r="A66" s="114" t="s">
        <v>10</v>
      </c>
      <c r="B66" s="114"/>
      <c r="C66" s="126">
        <v>49430</v>
      </c>
      <c r="D66" s="126">
        <v>44490</v>
      </c>
      <c r="E66" s="126">
        <v>39540</v>
      </c>
      <c r="F66" s="126">
        <v>34600</v>
      </c>
      <c r="G66" s="126">
        <v>29660</v>
      </c>
      <c r="H66" s="126">
        <v>24720</v>
      </c>
      <c r="I66" s="126">
        <v>19770</v>
      </c>
      <c r="J66" s="126">
        <v>14830</v>
      </c>
      <c r="K66" s="126">
        <v>9890</v>
      </c>
      <c r="L66" s="126">
        <v>4940</v>
      </c>
      <c r="M66" s="127"/>
    </row>
    <row r="67" spans="1:13" ht="12.75">
      <c r="A67" s="114" t="s">
        <v>11</v>
      </c>
      <c r="B67" s="114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7"/>
    </row>
    <row r="68" spans="1:13" ht="12.75">
      <c r="A68" s="129" t="s">
        <v>29</v>
      </c>
      <c r="B68" s="129"/>
      <c r="C68" s="126">
        <v>69100</v>
      </c>
      <c r="D68" s="126">
        <v>62190</v>
      </c>
      <c r="E68" s="126">
        <v>55280</v>
      </c>
      <c r="F68" s="126">
        <v>48370</v>
      </c>
      <c r="G68" s="126">
        <v>41460</v>
      </c>
      <c r="H68" s="126">
        <v>34550</v>
      </c>
      <c r="I68" s="126">
        <v>27640</v>
      </c>
      <c r="J68" s="126">
        <v>20730</v>
      </c>
      <c r="K68" s="126">
        <v>13820</v>
      </c>
      <c r="L68" s="126">
        <v>6910</v>
      </c>
      <c r="M68" s="127"/>
    </row>
    <row r="69" spans="1:13" ht="12.75">
      <c r="A69" s="129" t="s">
        <v>30</v>
      </c>
      <c r="B69" s="129"/>
      <c r="C69" s="126">
        <v>81920</v>
      </c>
      <c r="D69" s="126">
        <v>73730</v>
      </c>
      <c r="E69" s="126">
        <v>65540</v>
      </c>
      <c r="F69" s="126">
        <v>57340</v>
      </c>
      <c r="G69" s="126">
        <v>49150</v>
      </c>
      <c r="H69" s="126">
        <v>40960</v>
      </c>
      <c r="I69" s="126">
        <v>32770</v>
      </c>
      <c r="J69" s="126">
        <v>24580</v>
      </c>
      <c r="K69" s="126">
        <v>16380</v>
      </c>
      <c r="L69" s="126">
        <v>8190</v>
      </c>
      <c r="M69" s="127"/>
    </row>
    <row r="70" spans="1:13" ht="12.75">
      <c r="A70" s="114" t="s">
        <v>31</v>
      </c>
      <c r="B70" s="114"/>
      <c r="C70" s="126">
        <v>92470</v>
      </c>
      <c r="D70" s="126">
        <v>83220</v>
      </c>
      <c r="E70" s="126">
        <v>73980</v>
      </c>
      <c r="F70" s="126">
        <v>64730</v>
      </c>
      <c r="G70" s="126">
        <v>55480</v>
      </c>
      <c r="H70" s="126">
        <v>46240</v>
      </c>
      <c r="I70" s="126">
        <v>36990</v>
      </c>
      <c r="J70" s="126">
        <v>27740</v>
      </c>
      <c r="K70" s="126">
        <v>18490</v>
      </c>
      <c r="L70" s="126">
        <v>9250</v>
      </c>
      <c r="M70" s="127"/>
    </row>
    <row r="71" spans="1:13" ht="12.75">
      <c r="A71" s="125"/>
      <c r="B71" s="125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1"/>
    </row>
    <row r="72" spans="1:13" ht="12.75">
      <c r="A72" s="118"/>
      <c r="B72" s="118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1"/>
    </row>
    <row r="73" spans="1:13" ht="12.75">
      <c r="A73" s="129" t="s">
        <v>32</v>
      </c>
      <c r="B73" s="129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</row>
    <row r="74" spans="1:13" ht="12.75">
      <c r="A74" s="114" t="s">
        <v>33</v>
      </c>
      <c r="B74" s="114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</row>
    <row r="75" spans="1:13" ht="12.75">
      <c r="A75" s="111"/>
      <c r="B75" s="111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</row>
    <row r="76" spans="1:13" ht="12.75">
      <c r="A76" s="114" t="s">
        <v>28</v>
      </c>
      <c r="B76" s="114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ht="12.75">
      <c r="A77" s="114" t="s">
        <v>10</v>
      </c>
      <c r="B77" s="114"/>
      <c r="C77" s="126">
        <v>66400</v>
      </c>
      <c r="D77" s="126">
        <v>59760</v>
      </c>
      <c r="E77" s="126">
        <v>53120</v>
      </c>
      <c r="F77" s="126">
        <v>46480</v>
      </c>
      <c r="G77" s="126">
        <v>39840</v>
      </c>
      <c r="H77" s="126">
        <v>33200</v>
      </c>
      <c r="I77" s="126">
        <v>26560</v>
      </c>
      <c r="J77" s="126">
        <v>19920</v>
      </c>
      <c r="K77" s="126">
        <v>13280</v>
      </c>
      <c r="L77" s="126">
        <v>6640</v>
      </c>
      <c r="M77" s="127"/>
    </row>
    <row r="78" spans="1:13" ht="12.75">
      <c r="A78" s="114" t="s">
        <v>11</v>
      </c>
      <c r="B78" s="114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7"/>
    </row>
    <row r="79" spans="1:13" ht="12.75">
      <c r="A79" s="129" t="s">
        <v>29</v>
      </c>
      <c r="B79" s="129"/>
      <c r="C79" s="126">
        <v>86090</v>
      </c>
      <c r="D79" s="126">
        <v>77480</v>
      </c>
      <c r="E79" s="126">
        <v>68870</v>
      </c>
      <c r="F79" s="126">
        <v>60260</v>
      </c>
      <c r="G79" s="126">
        <v>51650</v>
      </c>
      <c r="H79" s="126">
        <v>43050</v>
      </c>
      <c r="I79" s="126">
        <v>34440</v>
      </c>
      <c r="J79" s="126">
        <v>25830</v>
      </c>
      <c r="K79" s="126">
        <v>17220</v>
      </c>
      <c r="L79" s="126">
        <v>8610</v>
      </c>
      <c r="M79" s="127"/>
    </row>
    <row r="80" spans="1:13" ht="12.75">
      <c r="A80" s="129" t="s">
        <v>34</v>
      </c>
      <c r="B80" s="129"/>
      <c r="C80" s="126">
        <v>98620</v>
      </c>
      <c r="D80" s="126">
        <v>88760</v>
      </c>
      <c r="E80" s="126">
        <v>78900</v>
      </c>
      <c r="F80" s="126">
        <v>69030</v>
      </c>
      <c r="G80" s="126">
        <v>59170</v>
      </c>
      <c r="H80" s="126">
        <v>49310</v>
      </c>
      <c r="I80" s="126">
        <v>39450</v>
      </c>
      <c r="J80" s="126">
        <v>29590</v>
      </c>
      <c r="K80" s="126">
        <v>19720</v>
      </c>
      <c r="L80" s="126">
        <v>9860</v>
      </c>
      <c r="M80" s="127"/>
    </row>
    <row r="81" spans="1:13" ht="12.75">
      <c r="A81" s="129" t="s">
        <v>35</v>
      </c>
      <c r="B81" s="129"/>
      <c r="C81" s="126">
        <v>109400</v>
      </c>
      <c r="D81" s="126">
        <v>98460</v>
      </c>
      <c r="E81" s="126">
        <v>87520</v>
      </c>
      <c r="F81" s="126">
        <v>76580</v>
      </c>
      <c r="G81" s="126">
        <v>65640</v>
      </c>
      <c r="H81" s="126">
        <v>54700</v>
      </c>
      <c r="I81" s="126">
        <v>43760</v>
      </c>
      <c r="J81" s="126">
        <v>32820</v>
      </c>
      <c r="K81" s="126">
        <v>21880</v>
      </c>
      <c r="L81" s="126">
        <v>10940</v>
      </c>
      <c r="M81" s="127"/>
    </row>
    <row r="82" spans="1:13" ht="12.75">
      <c r="A82" s="129" t="s">
        <v>36</v>
      </c>
      <c r="B82" s="129"/>
      <c r="C82" s="126">
        <v>123020</v>
      </c>
      <c r="D82" s="126">
        <v>110720</v>
      </c>
      <c r="E82" s="126">
        <v>98420</v>
      </c>
      <c r="F82" s="126">
        <v>86110</v>
      </c>
      <c r="G82" s="126">
        <v>73810</v>
      </c>
      <c r="H82" s="126">
        <v>61510</v>
      </c>
      <c r="I82" s="126">
        <v>49210</v>
      </c>
      <c r="J82" s="126">
        <v>36910</v>
      </c>
      <c r="K82" s="126">
        <v>24600</v>
      </c>
      <c r="L82" s="126">
        <v>12300</v>
      </c>
      <c r="M82" s="127"/>
    </row>
    <row r="83" spans="1:13" ht="12.75">
      <c r="A83" s="125"/>
      <c r="B83" s="125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1"/>
    </row>
    <row r="84" spans="1:13" ht="12.75">
      <c r="A84" s="118"/>
      <c r="B84" s="118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1"/>
    </row>
    <row r="85" spans="1:13" ht="12.75">
      <c r="A85" s="129" t="s">
        <v>37</v>
      </c>
      <c r="B85" s="129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ht="12.75">
      <c r="A86" s="114" t="s">
        <v>38</v>
      </c>
      <c r="B86" s="114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ht="12.75">
      <c r="A87" s="111"/>
      <c r="B87" s="111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ht="12.75">
      <c r="A88" s="114" t="s">
        <v>28</v>
      </c>
      <c r="B88" s="114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</row>
    <row r="89" spans="1:13" ht="12.75">
      <c r="A89" s="114" t="s">
        <v>10</v>
      </c>
      <c r="B89" s="114"/>
      <c r="C89" s="126">
        <v>87280</v>
      </c>
      <c r="D89" s="126">
        <v>78550</v>
      </c>
      <c r="E89" s="126">
        <v>69820</v>
      </c>
      <c r="F89" s="126">
        <v>61100</v>
      </c>
      <c r="G89" s="126">
        <v>52370</v>
      </c>
      <c r="H89" s="126">
        <v>43640</v>
      </c>
      <c r="I89" s="126">
        <v>34910</v>
      </c>
      <c r="J89" s="126">
        <v>26180</v>
      </c>
      <c r="K89" s="126">
        <v>17460</v>
      </c>
      <c r="L89" s="126">
        <v>8730</v>
      </c>
      <c r="M89" s="127"/>
    </row>
    <row r="90" spans="1:13" ht="12.75">
      <c r="A90" s="114" t="s">
        <v>11</v>
      </c>
      <c r="B90" s="114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7"/>
    </row>
    <row r="91" spans="1:13" ht="12.75">
      <c r="A91" s="129" t="s">
        <v>39</v>
      </c>
      <c r="B91" s="129"/>
      <c r="C91" s="126">
        <v>119540</v>
      </c>
      <c r="D91" s="126">
        <v>107590</v>
      </c>
      <c r="E91" s="126">
        <v>95630</v>
      </c>
      <c r="F91" s="126">
        <v>83680</v>
      </c>
      <c r="G91" s="126">
        <v>71720</v>
      </c>
      <c r="H91" s="126">
        <v>59770</v>
      </c>
      <c r="I91" s="126">
        <v>47820</v>
      </c>
      <c r="J91" s="126">
        <v>35860</v>
      </c>
      <c r="K91" s="126">
        <v>23910</v>
      </c>
      <c r="L91" s="126">
        <v>11950</v>
      </c>
      <c r="M91" s="127"/>
    </row>
    <row r="92" spans="1:13" ht="12.75">
      <c r="A92" s="129" t="s">
        <v>35</v>
      </c>
      <c r="B92" s="129"/>
      <c r="C92" s="126">
        <v>130340</v>
      </c>
      <c r="D92" s="126">
        <v>117310</v>
      </c>
      <c r="E92" s="126">
        <v>104270</v>
      </c>
      <c r="F92" s="126">
        <v>91240</v>
      </c>
      <c r="G92" s="126">
        <v>78200</v>
      </c>
      <c r="H92" s="126">
        <v>65170</v>
      </c>
      <c r="I92" s="126">
        <v>52140</v>
      </c>
      <c r="J92" s="126">
        <v>39100</v>
      </c>
      <c r="K92" s="126">
        <v>26070</v>
      </c>
      <c r="L92" s="126">
        <v>13030</v>
      </c>
      <c r="M92" s="127"/>
    </row>
    <row r="93" spans="1:13" ht="12.75">
      <c r="A93" s="129" t="s">
        <v>36</v>
      </c>
      <c r="B93" s="129"/>
      <c r="C93" s="126">
        <v>143860</v>
      </c>
      <c r="D93" s="126">
        <v>129470</v>
      </c>
      <c r="E93" s="126">
        <v>115090</v>
      </c>
      <c r="F93" s="126">
        <v>100700</v>
      </c>
      <c r="G93" s="126">
        <v>86320</v>
      </c>
      <c r="H93" s="126">
        <v>71930</v>
      </c>
      <c r="I93" s="126">
        <v>57540</v>
      </c>
      <c r="J93" s="126">
        <v>43160</v>
      </c>
      <c r="K93" s="126">
        <v>28770</v>
      </c>
      <c r="L93" s="126">
        <v>14390</v>
      </c>
      <c r="M93" s="127"/>
    </row>
    <row r="94" spans="1:13" ht="12.75">
      <c r="A94" s="125"/>
      <c r="B94" s="125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1"/>
    </row>
    <row r="95" spans="1:13" ht="12.75">
      <c r="A95" s="118"/>
      <c r="B95" s="118"/>
      <c r="C95" s="134"/>
      <c r="D95" s="134"/>
      <c r="E95" s="134"/>
      <c r="F95" s="133" t="s">
        <v>41</v>
      </c>
      <c r="G95" s="134"/>
      <c r="H95" s="134"/>
      <c r="I95" s="134"/>
      <c r="J95" s="134"/>
      <c r="K95" s="134"/>
      <c r="L95" s="134"/>
      <c r="M95" s="131"/>
    </row>
    <row r="96" spans="1:13" ht="12.75">
      <c r="A96" s="114"/>
      <c r="B96" s="114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</row>
    <row r="97" spans="1:13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6" t="s">
        <v>4</v>
      </c>
      <c r="M97" s="128"/>
    </row>
    <row r="98" spans="1:13" ht="12.75">
      <c r="A98" s="113" t="s">
        <v>5</v>
      </c>
      <c r="B98" s="113"/>
      <c r="C98" s="119">
        <v>2014</v>
      </c>
      <c r="D98" s="119">
        <v>2013</v>
      </c>
      <c r="E98" s="119">
        <v>2012</v>
      </c>
      <c r="F98" s="119">
        <v>2011</v>
      </c>
      <c r="G98" s="119">
        <v>2010</v>
      </c>
      <c r="H98" s="119">
        <v>2009</v>
      </c>
      <c r="I98" s="119">
        <v>2008</v>
      </c>
      <c r="J98" s="119">
        <v>2007</v>
      </c>
      <c r="K98" s="119">
        <v>2006</v>
      </c>
      <c r="L98" s="120" t="s">
        <v>6</v>
      </c>
      <c r="M98" s="128"/>
    </row>
    <row r="99" spans="1:13" ht="12.75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8"/>
    </row>
    <row r="100" spans="1:13" ht="12.75">
      <c r="A100" s="114"/>
      <c r="B100" s="114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</row>
    <row r="101" spans="1:13" ht="12.75">
      <c r="A101" s="114" t="s">
        <v>42</v>
      </c>
      <c r="B101" s="114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</row>
    <row r="102" spans="1:13" ht="12.75">
      <c r="A102" s="114" t="s">
        <v>43</v>
      </c>
      <c r="B102" s="114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</row>
    <row r="103" spans="1:13" ht="12.75">
      <c r="A103" s="111"/>
      <c r="B103" s="111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</row>
    <row r="104" spans="1:13" ht="12.75">
      <c r="A104" s="114" t="s">
        <v>28</v>
      </c>
      <c r="B104" s="114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</row>
    <row r="105" spans="1:13" ht="12.75">
      <c r="A105" s="114" t="s">
        <v>10</v>
      </c>
      <c r="B105" s="114"/>
      <c r="C105" s="126">
        <v>117320</v>
      </c>
      <c r="D105" s="126">
        <v>105590</v>
      </c>
      <c r="E105" s="126">
        <v>93860</v>
      </c>
      <c r="F105" s="126">
        <v>82120</v>
      </c>
      <c r="G105" s="126">
        <v>70390</v>
      </c>
      <c r="H105" s="126">
        <v>58660</v>
      </c>
      <c r="I105" s="126">
        <v>46930</v>
      </c>
      <c r="J105" s="126">
        <v>35200</v>
      </c>
      <c r="K105" s="126">
        <v>23460</v>
      </c>
      <c r="L105" s="126">
        <v>11730</v>
      </c>
      <c r="M105" s="127"/>
    </row>
    <row r="106" spans="1:13" ht="12.75">
      <c r="A106" s="114" t="s">
        <v>11</v>
      </c>
      <c r="B106" s="114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7"/>
    </row>
    <row r="107" spans="1:13" ht="12.75">
      <c r="A107" s="114" t="s">
        <v>40</v>
      </c>
      <c r="B107" s="114"/>
      <c r="C107" s="126">
        <v>149770</v>
      </c>
      <c r="D107" s="126">
        <v>134790</v>
      </c>
      <c r="E107" s="126">
        <v>119820</v>
      </c>
      <c r="F107" s="126">
        <v>104840</v>
      </c>
      <c r="G107" s="126">
        <v>89860</v>
      </c>
      <c r="H107" s="126">
        <v>74890</v>
      </c>
      <c r="I107" s="126">
        <v>59910</v>
      </c>
      <c r="J107" s="126">
        <v>44930</v>
      </c>
      <c r="K107" s="126">
        <v>29950</v>
      </c>
      <c r="L107" s="126">
        <v>14980</v>
      </c>
      <c r="M107" s="127"/>
    </row>
    <row r="108" spans="1:13" ht="12.75">
      <c r="A108" s="129" t="s">
        <v>35</v>
      </c>
      <c r="B108" s="129"/>
      <c r="C108" s="126">
        <v>160580</v>
      </c>
      <c r="D108" s="126">
        <v>144520</v>
      </c>
      <c r="E108" s="126">
        <v>128460</v>
      </c>
      <c r="F108" s="126">
        <v>112410</v>
      </c>
      <c r="G108" s="126">
        <v>96350</v>
      </c>
      <c r="H108" s="126">
        <v>80290</v>
      </c>
      <c r="I108" s="126">
        <v>64230</v>
      </c>
      <c r="J108" s="126">
        <v>48170</v>
      </c>
      <c r="K108" s="126">
        <v>32120</v>
      </c>
      <c r="L108" s="126">
        <v>16060</v>
      </c>
      <c r="M108" s="127"/>
    </row>
    <row r="109" spans="1:13" ht="12.75">
      <c r="A109" s="129" t="s">
        <v>44</v>
      </c>
      <c r="B109" s="129"/>
      <c r="C109" s="126">
        <v>173860</v>
      </c>
      <c r="D109" s="126">
        <v>156470</v>
      </c>
      <c r="E109" s="126">
        <v>139090</v>
      </c>
      <c r="F109" s="126">
        <v>121700</v>
      </c>
      <c r="G109" s="126">
        <v>104320</v>
      </c>
      <c r="H109" s="126">
        <v>86930</v>
      </c>
      <c r="I109" s="126">
        <v>69540</v>
      </c>
      <c r="J109" s="126">
        <v>52160</v>
      </c>
      <c r="K109" s="126">
        <v>34770</v>
      </c>
      <c r="L109" s="126">
        <v>17390</v>
      </c>
      <c r="M109" s="127"/>
    </row>
    <row r="110" spans="1:13" ht="12.75">
      <c r="A110" s="114" t="s">
        <v>45</v>
      </c>
      <c r="B110" s="114"/>
      <c r="C110" s="126">
        <v>190090</v>
      </c>
      <c r="D110" s="126">
        <v>171080</v>
      </c>
      <c r="E110" s="126">
        <v>152070</v>
      </c>
      <c r="F110" s="126">
        <v>133060</v>
      </c>
      <c r="G110" s="126">
        <v>114050</v>
      </c>
      <c r="H110" s="126">
        <v>95050</v>
      </c>
      <c r="I110" s="126">
        <v>76040</v>
      </c>
      <c r="J110" s="126">
        <v>57030</v>
      </c>
      <c r="K110" s="126">
        <v>38020</v>
      </c>
      <c r="L110" s="126">
        <v>19010</v>
      </c>
      <c r="M110" s="127"/>
    </row>
    <row r="111" spans="1:13" ht="12.75">
      <c r="A111" s="125"/>
      <c r="B111" s="125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1"/>
    </row>
    <row r="112" spans="1:13" ht="12.75">
      <c r="A112" s="111"/>
      <c r="B112" s="111"/>
      <c r="C112" s="128"/>
      <c r="D112" s="128"/>
      <c r="E112" s="128"/>
      <c r="G112" s="128"/>
      <c r="H112" s="128"/>
      <c r="I112" s="128"/>
      <c r="J112" s="128"/>
      <c r="K112" s="128"/>
      <c r="L112" s="128"/>
      <c r="M112" s="128"/>
    </row>
    <row r="113" spans="1:13" ht="12.75">
      <c r="A113" s="114" t="s">
        <v>46</v>
      </c>
      <c r="B113" s="114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</row>
    <row r="114" spans="1:13" ht="12.75">
      <c r="A114" s="114" t="s">
        <v>47</v>
      </c>
      <c r="B114" s="114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</row>
    <row r="115" spans="1:13" ht="12.75">
      <c r="A115" s="111"/>
      <c r="B115" s="111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</row>
    <row r="116" spans="1:13" ht="12.75">
      <c r="A116" s="114" t="s">
        <v>28</v>
      </c>
      <c r="B116" s="114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</row>
    <row r="117" spans="1:13" ht="12.75">
      <c r="A117" s="114" t="s">
        <v>10</v>
      </c>
      <c r="B117" s="114"/>
      <c r="C117" s="126">
        <v>144110</v>
      </c>
      <c r="D117" s="126">
        <v>129700</v>
      </c>
      <c r="E117" s="126">
        <v>115290</v>
      </c>
      <c r="F117" s="126">
        <v>100880</v>
      </c>
      <c r="G117" s="126">
        <v>86470</v>
      </c>
      <c r="H117" s="126">
        <v>72060</v>
      </c>
      <c r="I117" s="126">
        <v>57640</v>
      </c>
      <c r="J117" s="126">
        <v>43230</v>
      </c>
      <c r="K117" s="126">
        <v>28820</v>
      </c>
      <c r="L117" s="126">
        <v>14410</v>
      </c>
      <c r="M117" s="127"/>
    </row>
    <row r="118" spans="1:13" ht="12.75">
      <c r="A118" s="114" t="s">
        <v>11</v>
      </c>
      <c r="B118" s="114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7"/>
    </row>
    <row r="119" spans="1:13" ht="12.75">
      <c r="A119" s="114" t="s">
        <v>40</v>
      </c>
      <c r="B119" s="114"/>
      <c r="C119" s="126">
        <v>176320</v>
      </c>
      <c r="D119" s="126">
        <v>158690</v>
      </c>
      <c r="E119" s="126">
        <v>141060</v>
      </c>
      <c r="F119" s="126">
        <v>123420</v>
      </c>
      <c r="G119" s="126">
        <v>105790</v>
      </c>
      <c r="H119" s="126">
        <v>88160</v>
      </c>
      <c r="I119" s="126">
        <v>70530</v>
      </c>
      <c r="J119" s="126">
        <v>52900</v>
      </c>
      <c r="K119" s="126">
        <v>35260</v>
      </c>
      <c r="L119" s="126">
        <v>17630</v>
      </c>
      <c r="M119" s="127"/>
    </row>
    <row r="120" spans="1:13" ht="12.75">
      <c r="A120" s="129" t="s">
        <v>35</v>
      </c>
      <c r="B120" s="129"/>
      <c r="C120" s="126">
        <v>187170</v>
      </c>
      <c r="D120" s="126">
        <v>168450</v>
      </c>
      <c r="E120" s="126">
        <v>149740</v>
      </c>
      <c r="F120" s="126">
        <v>131020</v>
      </c>
      <c r="G120" s="126">
        <v>112300</v>
      </c>
      <c r="H120" s="126">
        <v>93590</v>
      </c>
      <c r="I120" s="126">
        <v>74870</v>
      </c>
      <c r="J120" s="126">
        <v>56150</v>
      </c>
      <c r="K120" s="126">
        <v>37430</v>
      </c>
      <c r="L120" s="126">
        <v>18720</v>
      </c>
      <c r="M120" s="127"/>
    </row>
    <row r="121" spans="1:13" ht="12.75">
      <c r="A121" s="129" t="s">
        <v>44</v>
      </c>
      <c r="B121" s="129"/>
      <c r="C121" s="126">
        <v>200700</v>
      </c>
      <c r="D121" s="126">
        <v>180630</v>
      </c>
      <c r="E121" s="126">
        <v>160560</v>
      </c>
      <c r="F121" s="126">
        <v>140490</v>
      </c>
      <c r="G121" s="126">
        <v>120420</v>
      </c>
      <c r="H121" s="126">
        <v>100350</v>
      </c>
      <c r="I121" s="126">
        <v>80280</v>
      </c>
      <c r="J121" s="126">
        <v>60210</v>
      </c>
      <c r="K121" s="126">
        <v>40140</v>
      </c>
      <c r="L121" s="126">
        <v>20070</v>
      </c>
      <c r="M121" s="127"/>
    </row>
    <row r="122" spans="1:13" ht="12.75">
      <c r="A122" s="114" t="s">
        <v>45</v>
      </c>
      <c r="B122" s="114"/>
      <c r="C122" s="126">
        <v>216890</v>
      </c>
      <c r="D122" s="126">
        <v>195200</v>
      </c>
      <c r="E122" s="126">
        <v>173510</v>
      </c>
      <c r="F122" s="126">
        <v>151820</v>
      </c>
      <c r="G122" s="126">
        <v>130130</v>
      </c>
      <c r="H122" s="126">
        <v>108450</v>
      </c>
      <c r="I122" s="126">
        <v>86760</v>
      </c>
      <c r="J122" s="126">
        <v>65070</v>
      </c>
      <c r="K122" s="126">
        <v>43380</v>
      </c>
      <c r="L122" s="126">
        <v>21690</v>
      </c>
      <c r="M122" s="127"/>
    </row>
    <row r="123" spans="1:13" ht="12.75">
      <c r="A123" s="111"/>
      <c r="B123" s="111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</row>
    <row r="124" spans="1:13" ht="12.75">
      <c r="A124" s="118"/>
      <c r="B124" s="118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1"/>
    </row>
    <row r="125" spans="1:13" ht="12.75">
      <c r="A125" s="113" t="s">
        <v>48</v>
      </c>
      <c r="B125" s="113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28"/>
    </row>
    <row r="126" spans="1:13" ht="12.75">
      <c r="A126" s="113"/>
      <c r="B126" s="113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28"/>
    </row>
    <row r="127" spans="2:13" ht="12.75">
      <c r="B127" s="113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28"/>
    </row>
    <row r="128" spans="1:13" ht="12.75">
      <c r="A128" s="113" t="s">
        <v>109</v>
      </c>
      <c r="B128" s="113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28"/>
    </row>
    <row r="129" spans="1:13" ht="12.75">
      <c r="A129" s="113"/>
      <c r="B129" s="113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28"/>
    </row>
    <row r="130" spans="1:13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6" t="s">
        <v>4</v>
      </c>
      <c r="M130" s="128"/>
    </row>
    <row r="131" spans="1:13" ht="12.75">
      <c r="A131" s="113" t="s">
        <v>5</v>
      </c>
      <c r="B131" s="113"/>
      <c r="C131" s="119">
        <v>2014</v>
      </c>
      <c r="D131" s="119">
        <v>2013</v>
      </c>
      <c r="E131" s="119">
        <v>2012</v>
      </c>
      <c r="F131" s="119">
        <v>2011</v>
      </c>
      <c r="G131" s="119">
        <v>2010</v>
      </c>
      <c r="H131" s="119">
        <v>2009</v>
      </c>
      <c r="I131" s="119">
        <v>2008</v>
      </c>
      <c r="J131" s="119">
        <v>2007</v>
      </c>
      <c r="K131" s="119">
        <v>2006</v>
      </c>
      <c r="L131" s="120" t="s">
        <v>6</v>
      </c>
      <c r="M131" s="128"/>
    </row>
    <row r="132" spans="1:13" ht="12.7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8"/>
    </row>
    <row r="133" spans="1:13" ht="12.75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28"/>
    </row>
    <row r="134" spans="1:13" ht="12.75">
      <c r="A134" s="114" t="s">
        <v>164</v>
      </c>
      <c r="B134" s="114"/>
      <c r="C134" s="140">
        <v>36930</v>
      </c>
      <c r="D134" s="126">
        <v>33240</v>
      </c>
      <c r="E134" s="126">
        <v>29540</v>
      </c>
      <c r="F134" s="126">
        <v>25850</v>
      </c>
      <c r="G134" s="126">
        <v>22160</v>
      </c>
      <c r="H134" s="126">
        <v>18470</v>
      </c>
      <c r="I134" s="126">
        <v>14770</v>
      </c>
      <c r="J134" s="126">
        <v>11080</v>
      </c>
      <c r="K134" s="126">
        <v>7390</v>
      </c>
      <c r="L134" s="126">
        <v>3690</v>
      </c>
      <c r="M134" s="128"/>
    </row>
    <row r="135" spans="1:13" ht="12.75">
      <c r="A135" s="141"/>
      <c r="B135" s="141"/>
      <c r="C135" s="142"/>
      <c r="D135" s="143"/>
      <c r="E135" s="143"/>
      <c r="F135" s="143"/>
      <c r="G135" s="143"/>
      <c r="H135" s="143"/>
      <c r="I135" s="143"/>
      <c r="J135" s="143"/>
      <c r="K135" s="143"/>
      <c r="L135" s="143"/>
      <c r="M135" s="128"/>
    </row>
    <row r="136" spans="1:13" ht="12.75">
      <c r="A136" s="118"/>
      <c r="B136" s="118"/>
      <c r="C136" s="134"/>
      <c r="D136" s="134"/>
      <c r="E136" s="134"/>
      <c r="F136" s="144" t="s">
        <v>55</v>
      </c>
      <c r="G136" s="134"/>
      <c r="H136" s="134"/>
      <c r="I136" s="134"/>
      <c r="J136" s="134"/>
      <c r="K136" s="134"/>
      <c r="L136" s="134"/>
      <c r="M136" s="128"/>
    </row>
    <row r="137" spans="1:13" ht="12.75">
      <c r="A137" s="145"/>
      <c r="B137" s="145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28"/>
    </row>
    <row r="138" spans="1:13" ht="12.75">
      <c r="A138" s="113" t="s">
        <v>108</v>
      </c>
      <c r="B138" s="113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28"/>
    </row>
    <row r="139" spans="1:13" ht="12.75">
      <c r="A139" s="112"/>
      <c r="B139" s="112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28"/>
    </row>
    <row r="140" spans="1:13" ht="12.7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6" t="s">
        <v>4</v>
      </c>
      <c r="M140" s="117"/>
    </row>
    <row r="141" spans="1:13" ht="12.75">
      <c r="A141" s="113" t="s">
        <v>5</v>
      </c>
      <c r="B141" s="113"/>
      <c r="C141" s="119">
        <v>2014</v>
      </c>
      <c r="D141" s="119">
        <v>2013</v>
      </c>
      <c r="E141" s="119">
        <v>2012</v>
      </c>
      <c r="F141" s="119">
        <v>2011</v>
      </c>
      <c r="G141" s="119">
        <v>2010</v>
      </c>
      <c r="H141" s="119">
        <v>2009</v>
      </c>
      <c r="I141" s="119">
        <v>2008</v>
      </c>
      <c r="J141" s="119">
        <v>2007</v>
      </c>
      <c r="K141" s="119">
        <v>2006</v>
      </c>
      <c r="L141" s="120" t="s">
        <v>6</v>
      </c>
      <c r="M141" s="121"/>
    </row>
    <row r="142" spans="1:13" ht="12.7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4"/>
    </row>
    <row r="143" spans="1:13" ht="12.75">
      <c r="A143" s="111"/>
      <c r="B143" s="111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</row>
    <row r="144" spans="1:13" ht="12.75">
      <c r="A144" s="114" t="s">
        <v>49</v>
      </c>
      <c r="B144" s="114"/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</row>
    <row r="145" spans="1:13" ht="12.75">
      <c r="A145" s="114" t="s">
        <v>50</v>
      </c>
      <c r="B145" s="114"/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</row>
    <row r="146" spans="1:13" ht="12.75">
      <c r="A146" s="111"/>
      <c r="B146" s="111"/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</row>
    <row r="147" spans="1:13" ht="12.75">
      <c r="A147" s="114" t="s">
        <v>9</v>
      </c>
      <c r="B147" s="114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</row>
    <row r="148" spans="1:13" ht="12.75">
      <c r="A148" s="114" t="s">
        <v>51</v>
      </c>
      <c r="B148" s="114"/>
      <c r="C148" s="126">
        <v>29520</v>
      </c>
      <c r="D148" s="126">
        <v>26570</v>
      </c>
      <c r="E148" s="126">
        <v>23620</v>
      </c>
      <c r="F148" s="126">
        <v>20660</v>
      </c>
      <c r="G148" s="126">
        <v>17710</v>
      </c>
      <c r="H148" s="126">
        <v>14760</v>
      </c>
      <c r="I148" s="126">
        <v>11810</v>
      </c>
      <c r="J148" s="126">
        <v>8860</v>
      </c>
      <c r="K148" s="126">
        <v>5900</v>
      </c>
      <c r="L148" s="126">
        <v>2950</v>
      </c>
      <c r="M148" s="127"/>
    </row>
    <row r="149" spans="1:13" ht="12.75">
      <c r="A149" s="114" t="s">
        <v>52</v>
      </c>
      <c r="B149" s="114"/>
      <c r="C149" s="126">
        <v>34910</v>
      </c>
      <c r="D149" s="126">
        <v>31420</v>
      </c>
      <c r="E149" s="126">
        <v>27930</v>
      </c>
      <c r="F149" s="126">
        <v>24440</v>
      </c>
      <c r="G149" s="126">
        <v>20950</v>
      </c>
      <c r="H149" s="126">
        <v>17460</v>
      </c>
      <c r="I149" s="126">
        <v>13960</v>
      </c>
      <c r="J149" s="126">
        <v>10470</v>
      </c>
      <c r="K149" s="126">
        <v>6980</v>
      </c>
      <c r="L149" s="126">
        <v>3490</v>
      </c>
      <c r="M149" s="127"/>
    </row>
    <row r="150" spans="1:13" ht="12.75">
      <c r="A150" s="114" t="s">
        <v>53</v>
      </c>
      <c r="B150" s="114"/>
      <c r="C150" s="126">
        <v>45730</v>
      </c>
      <c r="D150" s="126">
        <v>41160</v>
      </c>
      <c r="E150" s="126">
        <v>36580</v>
      </c>
      <c r="F150" s="126">
        <v>32010</v>
      </c>
      <c r="G150" s="126">
        <v>27440</v>
      </c>
      <c r="H150" s="126">
        <v>22870</v>
      </c>
      <c r="I150" s="126">
        <v>18290</v>
      </c>
      <c r="J150" s="126">
        <v>13720</v>
      </c>
      <c r="K150" s="126">
        <v>9150</v>
      </c>
      <c r="L150" s="126">
        <v>4570</v>
      </c>
      <c r="M150" s="127"/>
    </row>
    <row r="151" spans="1:13" ht="12.75">
      <c r="A151" s="146" t="s">
        <v>54</v>
      </c>
      <c r="B151" s="146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1"/>
    </row>
    <row r="152" spans="1:13" ht="12.75">
      <c r="A152" s="111"/>
      <c r="B152" s="111"/>
      <c r="C152" s="128"/>
      <c r="D152" s="128"/>
      <c r="E152" s="128"/>
      <c r="F152" s="147"/>
      <c r="G152" s="128"/>
      <c r="H152" s="128"/>
      <c r="I152" s="128"/>
      <c r="J152" s="128"/>
      <c r="K152" s="128"/>
      <c r="L152" s="128"/>
      <c r="M152" s="128"/>
    </row>
    <row r="153" spans="1:13" ht="12.75">
      <c r="A153" s="129" t="s">
        <v>56</v>
      </c>
      <c r="B153" s="129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</row>
    <row r="154" spans="1:13" ht="12.75">
      <c r="A154" s="114" t="s">
        <v>57</v>
      </c>
      <c r="B154" s="114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</row>
    <row r="155" spans="1:13" ht="9.75" customHeight="1">
      <c r="A155" s="111"/>
      <c r="B155" s="111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</row>
    <row r="156" spans="1:13" ht="12.75">
      <c r="A156" s="114" t="s">
        <v>9</v>
      </c>
      <c r="B156" s="114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</row>
    <row r="157" spans="1:13" ht="12.75">
      <c r="A157" s="114" t="s">
        <v>58</v>
      </c>
      <c r="B157" s="114"/>
      <c r="C157" s="126">
        <v>35410</v>
      </c>
      <c r="D157" s="126">
        <v>31870</v>
      </c>
      <c r="E157" s="126">
        <v>28330</v>
      </c>
      <c r="F157" s="126">
        <v>24790</v>
      </c>
      <c r="G157" s="126">
        <v>21250</v>
      </c>
      <c r="H157" s="126">
        <v>17710</v>
      </c>
      <c r="I157" s="126">
        <v>14160</v>
      </c>
      <c r="J157" s="126">
        <v>10620</v>
      </c>
      <c r="K157" s="126">
        <v>7080</v>
      </c>
      <c r="L157" s="126">
        <v>3540</v>
      </c>
      <c r="M157" s="127"/>
    </row>
    <row r="158" spans="1:13" ht="12.75">
      <c r="A158" s="114" t="s">
        <v>59</v>
      </c>
      <c r="B158" s="114"/>
      <c r="C158" s="126">
        <v>45990</v>
      </c>
      <c r="D158" s="126">
        <v>41390</v>
      </c>
      <c r="E158" s="126">
        <v>36790</v>
      </c>
      <c r="F158" s="126">
        <v>32190</v>
      </c>
      <c r="G158" s="126">
        <v>27590</v>
      </c>
      <c r="H158" s="126">
        <v>23000</v>
      </c>
      <c r="I158" s="126">
        <v>18400</v>
      </c>
      <c r="J158" s="126">
        <v>13800</v>
      </c>
      <c r="K158" s="126">
        <v>9200</v>
      </c>
      <c r="L158" s="126">
        <v>4600</v>
      </c>
      <c r="M158" s="127"/>
    </row>
    <row r="159" spans="1:13" ht="12.75">
      <c r="A159" s="114" t="s">
        <v>60</v>
      </c>
      <c r="B159" s="114"/>
      <c r="C159" s="126">
        <v>59530</v>
      </c>
      <c r="D159" s="126">
        <v>53580</v>
      </c>
      <c r="E159" s="126">
        <v>47620</v>
      </c>
      <c r="F159" s="126">
        <v>41670</v>
      </c>
      <c r="G159" s="126">
        <v>35720</v>
      </c>
      <c r="H159" s="126">
        <v>29770</v>
      </c>
      <c r="I159" s="126">
        <v>23810</v>
      </c>
      <c r="J159" s="126">
        <v>17860</v>
      </c>
      <c r="K159" s="126">
        <v>11910</v>
      </c>
      <c r="L159" s="126">
        <v>5950</v>
      </c>
      <c r="M159" s="127"/>
    </row>
    <row r="160" spans="1:13" ht="12.75">
      <c r="A160" s="114" t="s">
        <v>61</v>
      </c>
      <c r="B160" s="114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8"/>
    </row>
    <row r="161" spans="1:13" ht="12.75">
      <c r="A161" s="114" t="s">
        <v>58</v>
      </c>
      <c r="B161" s="114"/>
      <c r="C161" s="126">
        <v>58280</v>
      </c>
      <c r="D161" s="126">
        <v>52450</v>
      </c>
      <c r="E161" s="126">
        <v>46620</v>
      </c>
      <c r="F161" s="126">
        <v>40800</v>
      </c>
      <c r="G161" s="126">
        <v>34970</v>
      </c>
      <c r="H161" s="126">
        <v>29140</v>
      </c>
      <c r="I161" s="126">
        <v>23310</v>
      </c>
      <c r="J161" s="126">
        <v>17480</v>
      </c>
      <c r="K161" s="126">
        <v>11660</v>
      </c>
      <c r="L161" s="126">
        <v>5830</v>
      </c>
      <c r="M161" s="127"/>
    </row>
    <row r="162" spans="1:13" ht="12.75">
      <c r="A162" s="114" t="s">
        <v>59</v>
      </c>
      <c r="B162" s="114"/>
      <c r="C162" s="126">
        <v>69100</v>
      </c>
      <c r="D162" s="126">
        <v>62190</v>
      </c>
      <c r="E162" s="126">
        <v>55280</v>
      </c>
      <c r="F162" s="126">
        <v>48370</v>
      </c>
      <c r="G162" s="126">
        <v>41460</v>
      </c>
      <c r="H162" s="126">
        <v>34550</v>
      </c>
      <c r="I162" s="126">
        <v>27640</v>
      </c>
      <c r="J162" s="126">
        <v>20730</v>
      </c>
      <c r="K162" s="126">
        <v>13820</v>
      </c>
      <c r="L162" s="126">
        <v>6910</v>
      </c>
      <c r="M162" s="127"/>
    </row>
    <row r="163" spans="1:13" ht="12.75">
      <c r="A163" s="114" t="s">
        <v>60</v>
      </c>
      <c r="B163" s="114"/>
      <c r="C163" s="126">
        <v>82370</v>
      </c>
      <c r="D163" s="126">
        <v>74130</v>
      </c>
      <c r="E163" s="126">
        <v>65900</v>
      </c>
      <c r="F163" s="126">
        <v>57660</v>
      </c>
      <c r="G163" s="126">
        <v>49420</v>
      </c>
      <c r="H163" s="126">
        <v>41190</v>
      </c>
      <c r="I163" s="126">
        <v>32950</v>
      </c>
      <c r="J163" s="126">
        <v>24710</v>
      </c>
      <c r="K163" s="126">
        <v>16470</v>
      </c>
      <c r="L163" s="126">
        <v>8240</v>
      </c>
      <c r="M163" s="127"/>
    </row>
    <row r="164" spans="1:13" ht="12.75">
      <c r="A164" s="146" t="s">
        <v>54</v>
      </c>
      <c r="B164" s="146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1"/>
    </row>
    <row r="165" spans="1:13" ht="12.75">
      <c r="A165" s="111"/>
      <c r="B165" s="111"/>
      <c r="C165" s="128"/>
      <c r="D165" s="128"/>
      <c r="E165" s="128"/>
      <c r="G165" s="128"/>
      <c r="H165" s="128"/>
      <c r="I165" s="128"/>
      <c r="J165" s="128"/>
      <c r="K165" s="128"/>
      <c r="L165" s="128"/>
      <c r="M165" s="128"/>
    </row>
    <row r="166" spans="1:13" ht="12.75">
      <c r="A166" s="114" t="s">
        <v>62</v>
      </c>
      <c r="B166" s="114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</row>
    <row r="167" spans="1:13" ht="12.75">
      <c r="A167" s="114" t="s">
        <v>63</v>
      </c>
      <c r="B167" s="114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</row>
    <row r="168" spans="1:13" ht="9.75" customHeight="1">
      <c r="A168" s="111"/>
      <c r="B168" s="111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</row>
    <row r="169" spans="1:13" ht="12.75">
      <c r="A169" s="114" t="s">
        <v>9</v>
      </c>
      <c r="B169" s="114"/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</row>
    <row r="170" spans="1:13" ht="12.75">
      <c r="A170" s="114" t="s">
        <v>58</v>
      </c>
      <c r="B170" s="114"/>
      <c r="C170" s="126">
        <v>59750</v>
      </c>
      <c r="D170" s="126">
        <v>53780</v>
      </c>
      <c r="E170" s="126">
        <v>47800</v>
      </c>
      <c r="F170" s="126">
        <v>41830</v>
      </c>
      <c r="G170" s="126">
        <v>35850</v>
      </c>
      <c r="H170" s="126">
        <v>29880</v>
      </c>
      <c r="I170" s="126">
        <v>23900</v>
      </c>
      <c r="J170" s="126">
        <v>17930</v>
      </c>
      <c r="K170" s="126">
        <v>11950</v>
      </c>
      <c r="L170" s="126">
        <v>5980</v>
      </c>
      <c r="M170" s="127"/>
    </row>
    <row r="171" spans="1:13" ht="12.75">
      <c r="A171" s="114" t="s">
        <v>59</v>
      </c>
      <c r="B171" s="114"/>
      <c r="C171" s="126">
        <v>70570</v>
      </c>
      <c r="D171" s="126">
        <v>63510</v>
      </c>
      <c r="E171" s="126">
        <v>56460</v>
      </c>
      <c r="F171" s="126">
        <v>49400</v>
      </c>
      <c r="G171" s="126">
        <v>42340</v>
      </c>
      <c r="H171" s="126">
        <v>35290</v>
      </c>
      <c r="I171" s="126">
        <v>28230</v>
      </c>
      <c r="J171" s="126">
        <v>21170</v>
      </c>
      <c r="K171" s="126">
        <v>14110</v>
      </c>
      <c r="L171" s="126">
        <v>7060</v>
      </c>
      <c r="M171" s="127"/>
    </row>
    <row r="172" spans="1:13" ht="12.75">
      <c r="A172" s="114" t="s">
        <v>64</v>
      </c>
      <c r="B172" s="114"/>
      <c r="C172" s="126">
        <v>84120</v>
      </c>
      <c r="D172" s="126">
        <v>75710</v>
      </c>
      <c r="E172" s="126">
        <v>67300</v>
      </c>
      <c r="F172" s="126">
        <v>58880</v>
      </c>
      <c r="G172" s="126">
        <v>50470</v>
      </c>
      <c r="H172" s="126">
        <v>42060</v>
      </c>
      <c r="I172" s="126">
        <v>33650</v>
      </c>
      <c r="J172" s="126">
        <v>25240</v>
      </c>
      <c r="K172" s="126">
        <v>16820</v>
      </c>
      <c r="L172" s="126">
        <v>8410</v>
      </c>
      <c r="M172" s="127"/>
    </row>
    <row r="173" spans="1:13" ht="12.75">
      <c r="A173" s="114" t="s">
        <v>65</v>
      </c>
      <c r="B173" s="114"/>
      <c r="C173" s="126">
        <v>100330</v>
      </c>
      <c r="D173" s="126">
        <v>90300</v>
      </c>
      <c r="E173" s="126">
        <v>80260</v>
      </c>
      <c r="F173" s="126">
        <v>70230</v>
      </c>
      <c r="G173" s="126">
        <v>60200</v>
      </c>
      <c r="H173" s="126">
        <v>50170</v>
      </c>
      <c r="I173" s="126">
        <v>40130</v>
      </c>
      <c r="J173" s="126">
        <v>30100</v>
      </c>
      <c r="K173" s="126">
        <v>20070</v>
      </c>
      <c r="L173" s="126">
        <v>10030</v>
      </c>
      <c r="M173" s="127"/>
    </row>
    <row r="174" spans="1:13" ht="12.75">
      <c r="A174" s="114" t="s">
        <v>66</v>
      </c>
      <c r="B174" s="114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8"/>
    </row>
    <row r="175" spans="1:13" ht="12.75">
      <c r="A175" s="114" t="s">
        <v>58</v>
      </c>
      <c r="B175" s="114"/>
      <c r="C175" s="126">
        <v>65660</v>
      </c>
      <c r="D175" s="126">
        <v>59090</v>
      </c>
      <c r="E175" s="126">
        <v>52530</v>
      </c>
      <c r="F175" s="126">
        <v>45960</v>
      </c>
      <c r="G175" s="126">
        <v>39400</v>
      </c>
      <c r="H175" s="126">
        <v>32830</v>
      </c>
      <c r="I175" s="126">
        <v>26260</v>
      </c>
      <c r="J175" s="126">
        <v>19700</v>
      </c>
      <c r="K175" s="126">
        <v>13130</v>
      </c>
      <c r="L175" s="126">
        <v>6570</v>
      </c>
      <c r="M175" s="127"/>
    </row>
    <row r="176" spans="1:13" ht="12.75">
      <c r="A176" s="114" t="s">
        <v>59</v>
      </c>
      <c r="B176" s="114"/>
      <c r="C176" s="126">
        <v>76490</v>
      </c>
      <c r="D176" s="126">
        <v>68840</v>
      </c>
      <c r="E176" s="126">
        <v>61190</v>
      </c>
      <c r="F176" s="126">
        <v>53540</v>
      </c>
      <c r="G176" s="126">
        <v>45890</v>
      </c>
      <c r="H176" s="126">
        <v>38250</v>
      </c>
      <c r="I176" s="126">
        <v>30600</v>
      </c>
      <c r="J176" s="126">
        <v>22950</v>
      </c>
      <c r="K176" s="126">
        <v>15300</v>
      </c>
      <c r="L176" s="126">
        <v>7650</v>
      </c>
      <c r="M176" s="127"/>
    </row>
    <row r="177" spans="1:13" ht="12.75">
      <c r="A177" s="114" t="s">
        <v>64</v>
      </c>
      <c r="B177" s="114"/>
      <c r="C177" s="126">
        <v>89770</v>
      </c>
      <c r="D177" s="126">
        <v>80790</v>
      </c>
      <c r="E177" s="126">
        <v>71820</v>
      </c>
      <c r="F177" s="126">
        <v>62840</v>
      </c>
      <c r="G177" s="126">
        <v>53860</v>
      </c>
      <c r="H177" s="126">
        <v>44890</v>
      </c>
      <c r="I177" s="126">
        <v>35910</v>
      </c>
      <c r="J177" s="126">
        <v>26930</v>
      </c>
      <c r="K177" s="126">
        <v>17950</v>
      </c>
      <c r="L177" s="126">
        <v>8980</v>
      </c>
      <c r="M177" s="127"/>
    </row>
    <row r="178" spans="1:13" ht="12.75">
      <c r="A178" s="114" t="s">
        <v>65</v>
      </c>
      <c r="B178" s="114"/>
      <c r="C178" s="126">
        <v>106010</v>
      </c>
      <c r="D178" s="126">
        <v>95410</v>
      </c>
      <c r="E178" s="126">
        <v>84810</v>
      </c>
      <c r="F178" s="126">
        <v>74210</v>
      </c>
      <c r="G178" s="126">
        <v>63610</v>
      </c>
      <c r="H178" s="126">
        <v>53010</v>
      </c>
      <c r="I178" s="126">
        <v>42400</v>
      </c>
      <c r="J178" s="126">
        <v>31800</v>
      </c>
      <c r="K178" s="126">
        <v>21200</v>
      </c>
      <c r="L178" s="126">
        <v>10600</v>
      </c>
      <c r="M178" s="127"/>
    </row>
    <row r="179" spans="1:13" ht="12.75">
      <c r="A179" s="146" t="s">
        <v>54</v>
      </c>
      <c r="B179" s="146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1"/>
    </row>
    <row r="180" spans="1:13" ht="12.75">
      <c r="A180" s="118"/>
      <c r="B180" s="118"/>
      <c r="C180" s="134"/>
      <c r="D180" s="134"/>
      <c r="E180" s="134"/>
      <c r="F180" s="144" t="s">
        <v>165</v>
      </c>
      <c r="G180" s="134"/>
      <c r="H180" s="134"/>
      <c r="I180" s="134"/>
      <c r="J180" s="134"/>
      <c r="K180" s="134"/>
      <c r="L180" s="134"/>
      <c r="M180" s="131"/>
    </row>
    <row r="181" spans="1:13" ht="12.75">
      <c r="A181" s="124"/>
      <c r="B181" s="124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</row>
    <row r="182" spans="1:13" ht="12.75">
      <c r="A182" s="124"/>
      <c r="B182" s="124"/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</row>
    <row r="183" spans="1:13" ht="12.7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6" t="s">
        <v>4</v>
      </c>
      <c r="M183" s="131"/>
    </row>
    <row r="184" spans="1:13" ht="12.75">
      <c r="A184" s="113" t="s">
        <v>5</v>
      </c>
      <c r="B184" s="113"/>
      <c r="C184" s="119">
        <v>2014</v>
      </c>
      <c r="D184" s="119">
        <v>2013</v>
      </c>
      <c r="E184" s="119">
        <v>2012</v>
      </c>
      <c r="F184" s="119">
        <v>2011</v>
      </c>
      <c r="G184" s="119">
        <v>2010</v>
      </c>
      <c r="H184" s="119">
        <v>2009</v>
      </c>
      <c r="I184" s="119">
        <v>2008</v>
      </c>
      <c r="J184" s="119">
        <v>2007</v>
      </c>
      <c r="K184" s="119">
        <v>2006</v>
      </c>
      <c r="L184" s="120" t="s">
        <v>6</v>
      </c>
      <c r="M184" s="131"/>
    </row>
    <row r="185" spans="1:13" ht="12.75">
      <c r="A185" s="123"/>
      <c r="B185" s="123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31"/>
    </row>
    <row r="186" spans="1:13" ht="12.75">
      <c r="A186" s="124"/>
      <c r="B186" s="124"/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</row>
    <row r="187" spans="1:13" ht="12.75">
      <c r="A187" s="114" t="s">
        <v>67</v>
      </c>
      <c r="B187" s="114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</row>
    <row r="188" spans="1:13" ht="12.75">
      <c r="A188" s="114" t="s">
        <v>68</v>
      </c>
      <c r="B188" s="114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</row>
    <row r="189" spans="1:13" ht="9" customHeight="1">
      <c r="A189" s="111"/>
      <c r="B189" s="111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</row>
    <row r="190" spans="1:13" ht="12.75">
      <c r="A190" s="114" t="s">
        <v>9</v>
      </c>
      <c r="B190" s="114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</row>
    <row r="191" spans="1:13" ht="12.75">
      <c r="A191" s="114" t="s">
        <v>69</v>
      </c>
      <c r="B191" s="114"/>
      <c r="C191" s="126">
        <v>70080</v>
      </c>
      <c r="D191" s="126">
        <v>63070</v>
      </c>
      <c r="E191" s="126">
        <v>56060</v>
      </c>
      <c r="F191" s="126">
        <v>49060</v>
      </c>
      <c r="G191" s="126">
        <v>42050</v>
      </c>
      <c r="H191" s="126">
        <v>35040</v>
      </c>
      <c r="I191" s="126">
        <v>28030</v>
      </c>
      <c r="J191" s="126">
        <v>21020</v>
      </c>
      <c r="K191" s="126">
        <v>14020</v>
      </c>
      <c r="L191" s="126">
        <v>7010</v>
      </c>
      <c r="M191" s="127"/>
    </row>
    <row r="192" spans="1:13" ht="12.75">
      <c r="A192" s="114" t="s">
        <v>64</v>
      </c>
      <c r="B192" s="114"/>
      <c r="C192" s="126">
        <v>83600</v>
      </c>
      <c r="D192" s="126">
        <v>75240</v>
      </c>
      <c r="E192" s="126">
        <v>66880</v>
      </c>
      <c r="F192" s="126">
        <v>58520</v>
      </c>
      <c r="G192" s="126">
        <v>50160</v>
      </c>
      <c r="H192" s="126">
        <v>41800</v>
      </c>
      <c r="I192" s="126">
        <v>33440</v>
      </c>
      <c r="J192" s="126">
        <v>25080</v>
      </c>
      <c r="K192" s="126">
        <v>16720</v>
      </c>
      <c r="L192" s="126">
        <v>8360</v>
      </c>
      <c r="M192" s="127"/>
    </row>
    <row r="193" spans="1:13" ht="12.75">
      <c r="A193" s="114" t="s">
        <v>70</v>
      </c>
      <c r="B193" s="114"/>
      <c r="C193" s="126">
        <v>99830</v>
      </c>
      <c r="D193" s="126">
        <v>89850</v>
      </c>
      <c r="E193" s="126">
        <v>79860</v>
      </c>
      <c r="F193" s="126">
        <v>69880</v>
      </c>
      <c r="G193" s="126">
        <v>59900</v>
      </c>
      <c r="H193" s="126">
        <v>49920</v>
      </c>
      <c r="I193" s="126">
        <v>39930</v>
      </c>
      <c r="J193" s="126">
        <v>29950</v>
      </c>
      <c r="K193" s="126">
        <v>19970</v>
      </c>
      <c r="L193" s="126">
        <v>9980</v>
      </c>
      <c r="M193" s="127"/>
    </row>
    <row r="194" spans="1:13" ht="12.75">
      <c r="A194" s="114" t="s">
        <v>71</v>
      </c>
      <c r="B194" s="114"/>
      <c r="C194" s="126">
        <v>125440</v>
      </c>
      <c r="D194" s="126">
        <v>112900</v>
      </c>
      <c r="E194" s="126">
        <v>100350</v>
      </c>
      <c r="F194" s="126">
        <v>87810</v>
      </c>
      <c r="G194" s="126">
        <v>75260</v>
      </c>
      <c r="H194" s="126">
        <v>62720</v>
      </c>
      <c r="I194" s="126">
        <v>50180</v>
      </c>
      <c r="J194" s="126">
        <v>37630</v>
      </c>
      <c r="K194" s="126">
        <v>25090</v>
      </c>
      <c r="L194" s="126">
        <v>12540</v>
      </c>
      <c r="M194" s="127"/>
    </row>
    <row r="195" spans="1:13" ht="12.75">
      <c r="A195" s="114" t="s">
        <v>61</v>
      </c>
      <c r="B195" s="114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8"/>
    </row>
    <row r="196" spans="1:13" ht="12.75">
      <c r="A196" s="114" t="s">
        <v>69</v>
      </c>
      <c r="B196" s="114"/>
      <c r="C196" s="126">
        <v>163080</v>
      </c>
      <c r="D196" s="126">
        <v>146770</v>
      </c>
      <c r="E196" s="126">
        <v>130460</v>
      </c>
      <c r="F196" s="126">
        <v>114160</v>
      </c>
      <c r="G196" s="126">
        <v>97850</v>
      </c>
      <c r="H196" s="126">
        <v>81540</v>
      </c>
      <c r="I196" s="126">
        <v>65230</v>
      </c>
      <c r="J196" s="126">
        <v>48920</v>
      </c>
      <c r="K196" s="126">
        <v>32620</v>
      </c>
      <c r="L196" s="126">
        <v>16310</v>
      </c>
      <c r="M196" s="127"/>
    </row>
    <row r="197" spans="1:13" ht="12.75">
      <c r="A197" s="114" t="s">
        <v>64</v>
      </c>
      <c r="B197" s="114"/>
      <c r="C197" s="126">
        <v>176600</v>
      </c>
      <c r="D197" s="126">
        <v>158940</v>
      </c>
      <c r="E197" s="126">
        <v>141280</v>
      </c>
      <c r="F197" s="126">
        <v>123620</v>
      </c>
      <c r="G197" s="126">
        <v>105960</v>
      </c>
      <c r="H197" s="126">
        <v>88300</v>
      </c>
      <c r="I197" s="126">
        <v>70640</v>
      </c>
      <c r="J197" s="126">
        <v>52980</v>
      </c>
      <c r="K197" s="126">
        <v>35320</v>
      </c>
      <c r="L197" s="126">
        <v>17660</v>
      </c>
      <c r="M197" s="127"/>
    </row>
    <row r="198" spans="1:13" ht="12.75">
      <c r="A198" s="114" t="s">
        <v>70</v>
      </c>
      <c r="B198" s="114"/>
      <c r="C198" s="126">
        <v>192580</v>
      </c>
      <c r="D198" s="126">
        <v>173320</v>
      </c>
      <c r="E198" s="126">
        <v>154060</v>
      </c>
      <c r="F198" s="126">
        <v>134810</v>
      </c>
      <c r="G198" s="126">
        <v>115550</v>
      </c>
      <c r="H198" s="126">
        <v>96290</v>
      </c>
      <c r="I198" s="126">
        <v>77030</v>
      </c>
      <c r="J198" s="126">
        <v>57770</v>
      </c>
      <c r="K198" s="126">
        <v>38520</v>
      </c>
      <c r="L198" s="126">
        <v>19260</v>
      </c>
      <c r="M198" s="127"/>
    </row>
    <row r="199" spans="1:13" ht="12.75">
      <c r="A199" s="114" t="s">
        <v>71</v>
      </c>
      <c r="B199" s="114"/>
      <c r="C199" s="126">
        <v>218160</v>
      </c>
      <c r="D199" s="126">
        <v>196340</v>
      </c>
      <c r="E199" s="126">
        <v>174530</v>
      </c>
      <c r="F199" s="126">
        <v>152710</v>
      </c>
      <c r="G199" s="126">
        <v>130900</v>
      </c>
      <c r="H199" s="126">
        <v>109080</v>
      </c>
      <c r="I199" s="126">
        <v>87260</v>
      </c>
      <c r="J199" s="126">
        <v>65450</v>
      </c>
      <c r="K199" s="126">
        <v>43630</v>
      </c>
      <c r="L199" s="126">
        <v>21820</v>
      </c>
      <c r="M199" s="127"/>
    </row>
    <row r="200" spans="1:13" ht="12.75">
      <c r="A200" s="114" t="s">
        <v>72</v>
      </c>
      <c r="B200" s="114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8"/>
    </row>
    <row r="201" spans="1:13" ht="12.75">
      <c r="A201" s="114" t="s">
        <v>69</v>
      </c>
      <c r="B201" s="114"/>
      <c r="C201" s="126">
        <v>226220</v>
      </c>
      <c r="D201" s="126">
        <v>203600</v>
      </c>
      <c r="E201" s="126">
        <v>180980</v>
      </c>
      <c r="F201" s="126">
        <v>158350</v>
      </c>
      <c r="G201" s="126">
        <v>135730</v>
      </c>
      <c r="H201" s="126">
        <v>113110</v>
      </c>
      <c r="I201" s="126">
        <v>90490</v>
      </c>
      <c r="J201" s="126">
        <v>67870</v>
      </c>
      <c r="K201" s="126">
        <v>45240</v>
      </c>
      <c r="L201" s="126">
        <v>22620</v>
      </c>
      <c r="M201" s="127"/>
    </row>
    <row r="202" spans="1:13" ht="12.75">
      <c r="A202" s="114" t="s">
        <v>64</v>
      </c>
      <c r="B202" s="114"/>
      <c r="C202" s="126">
        <v>239780</v>
      </c>
      <c r="D202" s="126">
        <v>215800</v>
      </c>
      <c r="E202" s="126">
        <v>191820</v>
      </c>
      <c r="F202" s="126">
        <v>167850</v>
      </c>
      <c r="G202" s="126">
        <v>143870</v>
      </c>
      <c r="H202" s="126">
        <v>119890</v>
      </c>
      <c r="I202" s="126">
        <v>95910</v>
      </c>
      <c r="J202" s="126">
        <v>71930</v>
      </c>
      <c r="K202" s="126">
        <v>47960</v>
      </c>
      <c r="L202" s="126">
        <v>23980</v>
      </c>
      <c r="M202" s="127"/>
    </row>
    <row r="203" spans="1:13" ht="12.75">
      <c r="A203" s="114" t="s">
        <v>70</v>
      </c>
      <c r="B203" s="114"/>
      <c r="C203" s="126">
        <v>256010</v>
      </c>
      <c r="D203" s="126">
        <v>230410</v>
      </c>
      <c r="E203" s="126">
        <v>204810</v>
      </c>
      <c r="F203" s="126">
        <v>179210</v>
      </c>
      <c r="G203" s="126">
        <v>153610</v>
      </c>
      <c r="H203" s="126">
        <v>128010</v>
      </c>
      <c r="I203" s="126">
        <v>102400</v>
      </c>
      <c r="J203" s="126">
        <v>76800</v>
      </c>
      <c r="K203" s="126">
        <v>51200</v>
      </c>
      <c r="L203" s="126">
        <v>25600</v>
      </c>
      <c r="M203" s="127"/>
    </row>
    <row r="204" spans="1:13" ht="12.75">
      <c r="A204" s="114" t="s">
        <v>71</v>
      </c>
      <c r="B204" s="114"/>
      <c r="C204" s="126">
        <v>281630</v>
      </c>
      <c r="D204" s="126">
        <v>253470</v>
      </c>
      <c r="E204" s="126">
        <v>225300</v>
      </c>
      <c r="F204" s="126">
        <v>197140</v>
      </c>
      <c r="G204" s="126">
        <v>168980</v>
      </c>
      <c r="H204" s="126">
        <v>140820</v>
      </c>
      <c r="I204" s="126">
        <v>112650</v>
      </c>
      <c r="J204" s="126">
        <v>84490</v>
      </c>
      <c r="K204" s="126">
        <v>56330</v>
      </c>
      <c r="L204" s="126">
        <v>28160</v>
      </c>
      <c r="M204" s="127"/>
    </row>
    <row r="205" spans="1:13" ht="6.75" customHeight="1">
      <c r="A205" s="146" t="s">
        <v>54</v>
      </c>
      <c r="B205" s="146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1"/>
    </row>
    <row r="206" spans="1:13" ht="12.75">
      <c r="A206" s="118"/>
      <c r="B206" s="118"/>
      <c r="C206" s="134"/>
      <c r="D206" s="134"/>
      <c r="E206" s="134"/>
      <c r="F206" s="144"/>
      <c r="G206" s="134"/>
      <c r="H206" s="134"/>
      <c r="I206" s="134"/>
      <c r="J206" s="134"/>
      <c r="K206" s="134"/>
      <c r="L206" s="134"/>
      <c r="M206" s="131"/>
    </row>
    <row r="207" spans="1:13" ht="12.75">
      <c r="A207" s="114" t="s">
        <v>73</v>
      </c>
      <c r="B207" s="114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</row>
    <row r="208" spans="1:13" ht="12.75">
      <c r="A208" s="114" t="s">
        <v>74</v>
      </c>
      <c r="B208" s="114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</row>
    <row r="209" spans="1:13" ht="11.25" customHeight="1">
      <c r="A209" s="111"/>
      <c r="B209" s="111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</row>
    <row r="210" spans="1:13" ht="12.75">
      <c r="A210" s="114" t="s">
        <v>61</v>
      </c>
      <c r="B210" s="114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</row>
    <row r="211" spans="1:13" ht="12.75">
      <c r="A211" s="114" t="s">
        <v>75</v>
      </c>
      <c r="B211" s="114"/>
      <c r="C211" s="126">
        <v>261920</v>
      </c>
      <c r="D211" s="126">
        <v>235730</v>
      </c>
      <c r="E211" s="126">
        <v>209540</v>
      </c>
      <c r="F211" s="126">
        <v>183340</v>
      </c>
      <c r="G211" s="126">
        <v>157150</v>
      </c>
      <c r="H211" s="126">
        <v>130960</v>
      </c>
      <c r="I211" s="126">
        <v>104770</v>
      </c>
      <c r="J211" s="126">
        <v>78580</v>
      </c>
      <c r="K211" s="126">
        <v>52380</v>
      </c>
      <c r="L211" s="126">
        <v>26190</v>
      </c>
      <c r="M211" s="127"/>
    </row>
    <row r="212" spans="1:13" ht="12.75">
      <c r="A212" s="114" t="s">
        <v>76</v>
      </c>
      <c r="B212" s="114"/>
      <c r="C212" s="126">
        <v>287480</v>
      </c>
      <c r="D212" s="126">
        <v>258730</v>
      </c>
      <c r="E212" s="126">
        <v>229980</v>
      </c>
      <c r="F212" s="126">
        <v>201240</v>
      </c>
      <c r="G212" s="126">
        <v>172490</v>
      </c>
      <c r="H212" s="126">
        <v>143740</v>
      </c>
      <c r="I212" s="126">
        <v>114990</v>
      </c>
      <c r="J212" s="126">
        <v>86240</v>
      </c>
      <c r="K212" s="126">
        <v>57500</v>
      </c>
      <c r="L212" s="126">
        <v>28750</v>
      </c>
      <c r="M212" s="127"/>
    </row>
    <row r="213" spans="1:13" ht="12.75">
      <c r="A213" s="114" t="s">
        <v>77</v>
      </c>
      <c r="B213" s="114"/>
      <c r="C213" s="126">
        <v>309120</v>
      </c>
      <c r="D213" s="126">
        <v>278210</v>
      </c>
      <c r="E213" s="126">
        <v>247300</v>
      </c>
      <c r="F213" s="126">
        <v>216380</v>
      </c>
      <c r="G213" s="126">
        <v>185470</v>
      </c>
      <c r="H213" s="126">
        <v>154560</v>
      </c>
      <c r="I213" s="126">
        <v>123650</v>
      </c>
      <c r="J213" s="126">
        <v>92740</v>
      </c>
      <c r="K213" s="126">
        <v>61820</v>
      </c>
      <c r="L213" s="126">
        <v>30910</v>
      </c>
      <c r="M213" s="127"/>
    </row>
    <row r="214" spans="1:13" ht="12.75">
      <c r="A214" s="114" t="s">
        <v>78</v>
      </c>
      <c r="B214" s="114"/>
      <c r="C214" s="126">
        <v>359080</v>
      </c>
      <c r="D214" s="126">
        <v>323170</v>
      </c>
      <c r="E214" s="126">
        <v>287260</v>
      </c>
      <c r="F214" s="126">
        <v>251360</v>
      </c>
      <c r="G214" s="126">
        <v>215450</v>
      </c>
      <c r="H214" s="126">
        <v>179540</v>
      </c>
      <c r="I214" s="126">
        <v>143630</v>
      </c>
      <c r="J214" s="126">
        <v>107720</v>
      </c>
      <c r="K214" s="126">
        <v>71820</v>
      </c>
      <c r="L214" s="126">
        <v>35910</v>
      </c>
      <c r="M214" s="127"/>
    </row>
    <row r="215" spans="1:13" ht="12.75">
      <c r="A215" s="114" t="s">
        <v>72</v>
      </c>
      <c r="B215" s="114"/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8"/>
    </row>
    <row r="216" spans="1:13" ht="12.75">
      <c r="A216" s="114" t="s">
        <v>75</v>
      </c>
      <c r="B216" s="114"/>
      <c r="C216" s="126">
        <v>305430</v>
      </c>
      <c r="D216" s="126">
        <v>274890</v>
      </c>
      <c r="E216" s="126">
        <v>244340</v>
      </c>
      <c r="F216" s="126">
        <v>213800</v>
      </c>
      <c r="G216" s="126">
        <v>183260</v>
      </c>
      <c r="H216" s="126">
        <v>152720</v>
      </c>
      <c r="I216" s="126">
        <v>122170</v>
      </c>
      <c r="J216" s="126">
        <v>91630</v>
      </c>
      <c r="K216" s="126">
        <v>61090</v>
      </c>
      <c r="L216" s="126">
        <v>30540</v>
      </c>
      <c r="M216" s="127"/>
    </row>
    <row r="217" spans="1:13" ht="12.75">
      <c r="A217" s="114" t="s">
        <v>76</v>
      </c>
      <c r="B217" s="114"/>
      <c r="C217" s="126">
        <v>331030</v>
      </c>
      <c r="D217" s="126">
        <v>297930</v>
      </c>
      <c r="E217" s="126">
        <v>264820</v>
      </c>
      <c r="F217" s="126">
        <v>231720</v>
      </c>
      <c r="G217" s="126">
        <v>198620</v>
      </c>
      <c r="H217" s="126">
        <v>165520</v>
      </c>
      <c r="I217" s="126">
        <v>132410</v>
      </c>
      <c r="J217" s="126">
        <v>99310</v>
      </c>
      <c r="K217" s="126">
        <v>66210</v>
      </c>
      <c r="L217" s="126">
        <v>33100</v>
      </c>
      <c r="M217" s="127"/>
    </row>
    <row r="218" spans="1:13" ht="12.75">
      <c r="A218" s="114" t="s">
        <v>77</v>
      </c>
      <c r="B218" s="114"/>
      <c r="C218" s="126">
        <v>352670</v>
      </c>
      <c r="D218" s="126">
        <v>317400</v>
      </c>
      <c r="E218" s="126">
        <v>282140</v>
      </c>
      <c r="F218" s="126">
        <v>246870</v>
      </c>
      <c r="G218" s="126">
        <v>211600</v>
      </c>
      <c r="H218" s="126">
        <v>176340</v>
      </c>
      <c r="I218" s="126">
        <v>141070</v>
      </c>
      <c r="J218" s="126">
        <v>105800</v>
      </c>
      <c r="K218" s="126">
        <v>70530</v>
      </c>
      <c r="L218" s="126">
        <v>35270</v>
      </c>
      <c r="M218" s="127"/>
    </row>
    <row r="219" spans="1:13" ht="12.75">
      <c r="A219" s="114" t="s">
        <v>78</v>
      </c>
      <c r="B219" s="114"/>
      <c r="C219" s="126">
        <v>402400</v>
      </c>
      <c r="D219" s="126">
        <v>362160</v>
      </c>
      <c r="E219" s="126">
        <v>321920</v>
      </c>
      <c r="F219" s="126">
        <v>281680</v>
      </c>
      <c r="G219" s="126">
        <v>241440</v>
      </c>
      <c r="H219" s="126">
        <v>201200</v>
      </c>
      <c r="I219" s="126">
        <v>160960</v>
      </c>
      <c r="J219" s="126">
        <v>120720</v>
      </c>
      <c r="K219" s="126">
        <v>80480</v>
      </c>
      <c r="L219" s="126">
        <v>40240</v>
      </c>
      <c r="M219" s="127"/>
    </row>
    <row r="220" spans="1:13" ht="12.75">
      <c r="A220" s="125"/>
      <c r="B220" s="125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1"/>
    </row>
    <row r="221" spans="1:13" ht="12.75">
      <c r="A221" s="118"/>
      <c r="B221" s="118"/>
      <c r="C221" s="134"/>
      <c r="D221" s="134"/>
      <c r="E221" s="134"/>
      <c r="G221" s="134"/>
      <c r="H221" s="134"/>
      <c r="I221" s="134"/>
      <c r="J221" s="134"/>
      <c r="K221" s="134"/>
      <c r="L221" s="134"/>
      <c r="M221" s="131"/>
    </row>
    <row r="222" spans="1:13" ht="12.75">
      <c r="A222" s="129" t="s">
        <v>79</v>
      </c>
      <c r="B222" s="129"/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</row>
    <row r="223" spans="1:13" ht="12.75">
      <c r="A223" s="114" t="s">
        <v>80</v>
      </c>
      <c r="B223" s="114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</row>
    <row r="224" spans="1:13" ht="12.75">
      <c r="A224" s="111"/>
      <c r="B224" s="111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</row>
    <row r="225" spans="1:13" ht="12.75">
      <c r="A225" s="114" t="s">
        <v>72</v>
      </c>
      <c r="B225" s="114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</row>
    <row r="226" spans="1:13" ht="12.75">
      <c r="A226" s="114" t="s">
        <v>75</v>
      </c>
      <c r="B226" s="114"/>
      <c r="C226" s="126">
        <v>357830</v>
      </c>
      <c r="D226" s="126">
        <v>322050</v>
      </c>
      <c r="E226" s="126">
        <v>286260</v>
      </c>
      <c r="F226" s="126">
        <v>250480</v>
      </c>
      <c r="G226" s="126">
        <v>214700</v>
      </c>
      <c r="H226" s="126">
        <v>178920</v>
      </c>
      <c r="I226" s="126">
        <v>143130</v>
      </c>
      <c r="J226" s="126">
        <v>107350</v>
      </c>
      <c r="K226" s="126">
        <v>71570</v>
      </c>
      <c r="L226" s="126">
        <v>35780</v>
      </c>
      <c r="M226" s="127"/>
    </row>
    <row r="227" spans="1:13" ht="12.75">
      <c r="A227" s="114" t="s">
        <v>76</v>
      </c>
      <c r="B227" s="114"/>
      <c r="C227" s="126">
        <v>383390</v>
      </c>
      <c r="D227" s="126">
        <v>345050</v>
      </c>
      <c r="E227" s="126">
        <v>306710</v>
      </c>
      <c r="F227" s="126">
        <v>268370</v>
      </c>
      <c r="G227" s="126">
        <v>230030</v>
      </c>
      <c r="H227" s="126">
        <v>191700</v>
      </c>
      <c r="I227" s="126">
        <v>153360</v>
      </c>
      <c r="J227" s="126">
        <v>115020</v>
      </c>
      <c r="K227" s="126">
        <v>76680</v>
      </c>
      <c r="L227" s="126">
        <v>38340</v>
      </c>
      <c r="M227" s="127"/>
    </row>
    <row r="228" spans="1:13" ht="12.75">
      <c r="A228" s="114" t="s">
        <v>77</v>
      </c>
      <c r="B228" s="114"/>
      <c r="C228" s="126">
        <v>404810</v>
      </c>
      <c r="D228" s="126">
        <v>364330</v>
      </c>
      <c r="E228" s="126">
        <v>323850</v>
      </c>
      <c r="F228" s="126">
        <v>283370</v>
      </c>
      <c r="G228" s="126">
        <v>242890</v>
      </c>
      <c r="H228" s="126">
        <v>202410</v>
      </c>
      <c r="I228" s="126">
        <v>161920</v>
      </c>
      <c r="J228" s="126">
        <v>121440</v>
      </c>
      <c r="K228" s="126">
        <v>80960</v>
      </c>
      <c r="L228" s="126">
        <v>40480</v>
      </c>
      <c r="M228" s="127"/>
    </row>
    <row r="229" spans="1:13" ht="12.75">
      <c r="A229" s="114" t="s">
        <v>78</v>
      </c>
      <c r="B229" s="114"/>
      <c r="C229" s="126">
        <v>454750</v>
      </c>
      <c r="D229" s="126">
        <v>409280</v>
      </c>
      <c r="E229" s="126">
        <v>363800</v>
      </c>
      <c r="F229" s="126">
        <v>318330</v>
      </c>
      <c r="G229" s="126">
        <v>272850</v>
      </c>
      <c r="H229" s="126">
        <v>227380</v>
      </c>
      <c r="I229" s="126">
        <v>181900</v>
      </c>
      <c r="J229" s="126">
        <v>136430</v>
      </c>
      <c r="K229" s="126">
        <v>90950</v>
      </c>
      <c r="L229" s="126">
        <v>45480</v>
      </c>
      <c r="M229" s="127"/>
    </row>
    <row r="230" spans="1:13" ht="12.75">
      <c r="A230" s="125"/>
      <c r="B230" s="125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1"/>
    </row>
    <row r="231" spans="1:13" ht="12.75">
      <c r="A231" s="118"/>
      <c r="B231" s="118"/>
      <c r="C231" s="134"/>
      <c r="D231" s="134"/>
      <c r="E231" s="134"/>
      <c r="F231" s="148" t="s">
        <v>166</v>
      </c>
      <c r="G231" s="134"/>
      <c r="H231" s="134"/>
      <c r="I231" s="134"/>
      <c r="J231" s="134"/>
      <c r="K231" s="134"/>
      <c r="L231" s="134"/>
      <c r="M231" s="131"/>
    </row>
    <row r="232" spans="1:13" ht="12.75">
      <c r="A232" s="124"/>
      <c r="B232" s="124"/>
      <c r="C232" s="131"/>
      <c r="D232" s="131"/>
      <c r="E232" s="131"/>
      <c r="G232" s="131"/>
      <c r="H232" s="131"/>
      <c r="I232" s="131"/>
      <c r="J232" s="131"/>
      <c r="K232" s="131"/>
      <c r="L232" s="131"/>
      <c r="M232" s="131"/>
    </row>
    <row r="233" spans="1:13" ht="12.75">
      <c r="A233" s="124"/>
      <c r="B233" s="124"/>
      <c r="C233" s="131"/>
      <c r="D233" s="131"/>
      <c r="E233" s="131"/>
      <c r="G233" s="131"/>
      <c r="H233" s="131"/>
      <c r="I233" s="131"/>
      <c r="J233" s="131"/>
      <c r="K233" s="131"/>
      <c r="L233" s="131"/>
      <c r="M233" s="131"/>
    </row>
    <row r="234" spans="1:13" ht="12.7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6" t="s">
        <v>4</v>
      </c>
      <c r="M234" s="131"/>
    </row>
    <row r="235" spans="1:13" ht="12.75">
      <c r="A235" s="113" t="s">
        <v>5</v>
      </c>
      <c r="B235" s="113"/>
      <c r="C235" s="119">
        <v>2014</v>
      </c>
      <c r="D235" s="119">
        <v>2013</v>
      </c>
      <c r="E235" s="119">
        <v>2012</v>
      </c>
      <c r="F235" s="119">
        <v>2011</v>
      </c>
      <c r="G235" s="119">
        <v>2010</v>
      </c>
      <c r="H235" s="119">
        <v>2009</v>
      </c>
      <c r="I235" s="119">
        <v>2008</v>
      </c>
      <c r="J235" s="119">
        <v>2007</v>
      </c>
      <c r="K235" s="119">
        <v>2006</v>
      </c>
      <c r="L235" s="120" t="s">
        <v>6</v>
      </c>
      <c r="M235" s="131"/>
    </row>
    <row r="236" spans="1:13" ht="12.75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31"/>
    </row>
    <row r="237" spans="1:13" ht="12.75">
      <c r="A237" s="124"/>
      <c r="B237" s="124"/>
      <c r="C237" s="131"/>
      <c r="D237" s="131"/>
      <c r="E237" s="131"/>
      <c r="G237" s="131"/>
      <c r="H237" s="131"/>
      <c r="I237" s="131"/>
      <c r="J237" s="131"/>
      <c r="K237" s="131"/>
      <c r="L237" s="131"/>
      <c r="M237" s="131"/>
    </row>
    <row r="238" spans="1:13" ht="12.75">
      <c r="A238" s="129" t="s">
        <v>81</v>
      </c>
      <c r="B238" s="129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</row>
    <row r="239" spans="1:13" ht="12.75">
      <c r="A239" s="114" t="s">
        <v>82</v>
      </c>
      <c r="B239" s="114"/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</row>
    <row r="240" spans="1:13" ht="12.75">
      <c r="A240" s="114"/>
      <c r="B240" s="114"/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</row>
    <row r="241" spans="1:13" ht="12.75">
      <c r="A241" s="114" t="s">
        <v>72</v>
      </c>
      <c r="B241" s="114"/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</row>
    <row r="242" spans="1:13" ht="12.75">
      <c r="A242" s="114" t="s">
        <v>83</v>
      </c>
      <c r="B242" s="114"/>
      <c r="C242" s="126">
        <v>835410</v>
      </c>
      <c r="D242" s="126">
        <v>751870</v>
      </c>
      <c r="E242" s="126">
        <v>668330</v>
      </c>
      <c r="F242" s="126">
        <v>584790</v>
      </c>
      <c r="G242" s="126">
        <v>501250</v>
      </c>
      <c r="H242" s="126">
        <v>417710</v>
      </c>
      <c r="I242" s="126">
        <v>334160</v>
      </c>
      <c r="J242" s="126">
        <v>250620</v>
      </c>
      <c r="K242" s="126">
        <v>167080</v>
      </c>
      <c r="L242" s="126">
        <v>83540</v>
      </c>
      <c r="M242" s="127"/>
    </row>
    <row r="243" spans="1:13" ht="12.75">
      <c r="A243" s="114" t="s">
        <v>84</v>
      </c>
      <c r="B243" s="114"/>
      <c r="C243" s="126">
        <v>885100</v>
      </c>
      <c r="D243" s="126">
        <v>796590</v>
      </c>
      <c r="E243" s="126">
        <v>708080</v>
      </c>
      <c r="F243" s="126">
        <v>619570</v>
      </c>
      <c r="G243" s="126">
        <v>531060</v>
      </c>
      <c r="H243" s="126">
        <v>442550</v>
      </c>
      <c r="I243" s="126">
        <v>354040</v>
      </c>
      <c r="J243" s="126">
        <v>265530</v>
      </c>
      <c r="K243" s="126">
        <v>177020</v>
      </c>
      <c r="L243" s="126">
        <v>88510</v>
      </c>
      <c r="M243" s="127"/>
    </row>
    <row r="244" spans="1:13" ht="12.75">
      <c r="A244" s="114" t="s">
        <v>85</v>
      </c>
      <c r="B244" s="114"/>
      <c r="C244" s="126">
        <v>988900</v>
      </c>
      <c r="D244" s="126">
        <v>890010</v>
      </c>
      <c r="E244" s="126">
        <v>791120</v>
      </c>
      <c r="F244" s="126">
        <v>692230</v>
      </c>
      <c r="G244" s="126">
        <v>593340</v>
      </c>
      <c r="H244" s="126">
        <v>494450</v>
      </c>
      <c r="I244" s="126">
        <v>395560</v>
      </c>
      <c r="J244" s="126">
        <v>296670</v>
      </c>
      <c r="K244" s="126">
        <v>197780</v>
      </c>
      <c r="L244" s="126">
        <v>98890</v>
      </c>
      <c r="M244" s="127"/>
    </row>
    <row r="245" spans="1:13" ht="12.75">
      <c r="A245" s="114" t="s">
        <v>86</v>
      </c>
      <c r="B245" s="114"/>
      <c r="C245" s="126">
        <v>1096610</v>
      </c>
      <c r="D245" s="126">
        <v>986950</v>
      </c>
      <c r="E245" s="126">
        <v>877290</v>
      </c>
      <c r="F245" s="126">
        <v>767630</v>
      </c>
      <c r="G245" s="126">
        <v>657970</v>
      </c>
      <c r="H245" s="126">
        <v>548310</v>
      </c>
      <c r="I245" s="126">
        <v>438640</v>
      </c>
      <c r="J245" s="126">
        <v>328980</v>
      </c>
      <c r="K245" s="126">
        <v>219320</v>
      </c>
      <c r="L245" s="126">
        <v>109660</v>
      </c>
      <c r="M245" s="127"/>
    </row>
    <row r="246" spans="1:13" ht="12.75">
      <c r="A246" s="125"/>
      <c r="B246" s="125"/>
      <c r="C246" s="126"/>
      <c r="D246" s="132"/>
      <c r="E246" s="132"/>
      <c r="F246" s="132"/>
      <c r="G246" s="132"/>
      <c r="H246" s="132"/>
      <c r="I246" s="132"/>
      <c r="J246" s="132"/>
      <c r="K246" s="132"/>
      <c r="L246" s="132"/>
      <c r="M246" s="131"/>
    </row>
    <row r="247" spans="1:13" ht="12.75">
      <c r="A247" s="118"/>
      <c r="B247" s="118"/>
      <c r="C247" s="134"/>
      <c r="D247" s="134"/>
      <c r="E247" s="134"/>
      <c r="F247" s="144"/>
      <c r="G247" s="134"/>
      <c r="H247" s="134"/>
      <c r="I247" s="134"/>
      <c r="J247" s="134"/>
      <c r="K247" s="134"/>
      <c r="L247" s="134"/>
      <c r="M247" s="131"/>
    </row>
    <row r="248" spans="1:13" ht="12.75">
      <c r="A248" s="114"/>
      <c r="B248" s="114"/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</row>
    <row r="249" spans="1:13" ht="12.75">
      <c r="A249" s="114" t="s">
        <v>87</v>
      </c>
      <c r="B249" s="114"/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</row>
    <row r="250" spans="1:13" ht="12.75">
      <c r="A250" s="114" t="s">
        <v>88</v>
      </c>
      <c r="B250" s="114"/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</row>
    <row r="251" spans="1:13" ht="12.75">
      <c r="A251" s="114"/>
      <c r="B251" s="114"/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</row>
    <row r="252" spans="1:13" ht="12.75">
      <c r="A252" s="114" t="s">
        <v>72</v>
      </c>
      <c r="B252" s="114"/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</row>
    <row r="253" spans="1:13" ht="12.75">
      <c r="A253" s="114" t="s">
        <v>83</v>
      </c>
      <c r="B253" s="114"/>
      <c r="C253" s="149">
        <v>1629280</v>
      </c>
      <c r="D253" s="149">
        <v>1466350</v>
      </c>
      <c r="E253" s="149">
        <v>1303420</v>
      </c>
      <c r="F253" s="149">
        <v>1140500</v>
      </c>
      <c r="G253" s="149">
        <v>977570</v>
      </c>
      <c r="H253" s="149">
        <v>814640</v>
      </c>
      <c r="I253" s="149">
        <v>651710</v>
      </c>
      <c r="J253" s="149">
        <v>488780</v>
      </c>
      <c r="K253" s="149">
        <v>325860</v>
      </c>
      <c r="L253" s="149">
        <v>162930</v>
      </c>
      <c r="M253" s="127"/>
    </row>
    <row r="254" spans="1:13" ht="12.75">
      <c r="A254" s="114" t="s">
        <v>84</v>
      </c>
      <c r="B254" s="114"/>
      <c r="C254" s="149">
        <v>1678980</v>
      </c>
      <c r="D254" s="149">
        <v>1511080</v>
      </c>
      <c r="E254" s="149">
        <v>1343180</v>
      </c>
      <c r="F254" s="149">
        <v>1175290</v>
      </c>
      <c r="G254" s="149">
        <v>1007390</v>
      </c>
      <c r="H254" s="149">
        <v>839490</v>
      </c>
      <c r="I254" s="149">
        <v>671590</v>
      </c>
      <c r="J254" s="149">
        <v>503690</v>
      </c>
      <c r="K254" s="149">
        <v>335800</v>
      </c>
      <c r="L254" s="149">
        <v>167900</v>
      </c>
      <c r="M254" s="127"/>
    </row>
    <row r="255" spans="1:13" ht="12.75">
      <c r="A255" s="114" t="s">
        <v>85</v>
      </c>
      <c r="B255" s="114"/>
      <c r="C255" s="149">
        <v>1782760</v>
      </c>
      <c r="D255" s="149">
        <v>1604480</v>
      </c>
      <c r="E255" s="149">
        <v>1426210</v>
      </c>
      <c r="F255" s="149">
        <v>1247930</v>
      </c>
      <c r="G255" s="149">
        <v>1069660</v>
      </c>
      <c r="H255" s="149">
        <v>891380</v>
      </c>
      <c r="I255" s="149">
        <v>713100</v>
      </c>
      <c r="J255" s="149">
        <v>534830</v>
      </c>
      <c r="K255" s="149">
        <v>356550</v>
      </c>
      <c r="L255" s="149">
        <v>178280</v>
      </c>
      <c r="M255" s="127"/>
    </row>
    <row r="256" spans="1:13" ht="12.75">
      <c r="A256" s="114" t="s">
        <v>86</v>
      </c>
      <c r="B256" s="114"/>
      <c r="C256" s="149">
        <v>1890520</v>
      </c>
      <c r="D256" s="149">
        <v>1701470</v>
      </c>
      <c r="E256" s="149">
        <v>1512420</v>
      </c>
      <c r="F256" s="149">
        <v>1323360</v>
      </c>
      <c r="G256" s="149">
        <v>1134310</v>
      </c>
      <c r="H256" s="149">
        <v>945260</v>
      </c>
      <c r="I256" s="149">
        <v>756210</v>
      </c>
      <c r="J256" s="149">
        <v>567160</v>
      </c>
      <c r="K256" s="149">
        <v>378100</v>
      </c>
      <c r="L256" s="149">
        <v>189050</v>
      </c>
      <c r="M256" s="127"/>
    </row>
    <row r="257" spans="1:13" ht="12.75">
      <c r="A257" s="125"/>
      <c r="B257" s="125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1"/>
    </row>
    <row r="258" spans="1:13" ht="12.75">
      <c r="A258" s="118"/>
      <c r="B258" s="118"/>
      <c r="C258" s="134"/>
      <c r="D258" s="134"/>
      <c r="E258" s="134"/>
      <c r="F258" s="144"/>
      <c r="G258" s="134"/>
      <c r="H258" s="134"/>
      <c r="I258" s="134"/>
      <c r="J258" s="134"/>
      <c r="K258" s="134"/>
      <c r="L258" s="134"/>
      <c r="M258" s="128"/>
    </row>
    <row r="259" spans="1:13" ht="12.75">
      <c r="A259" s="124"/>
      <c r="B259" s="124"/>
      <c r="C259" s="131"/>
      <c r="D259" s="131"/>
      <c r="E259" s="131"/>
      <c r="F259" s="150"/>
      <c r="G259" s="131"/>
      <c r="H259" s="131"/>
      <c r="I259" s="131"/>
      <c r="J259" s="131"/>
      <c r="K259" s="131"/>
      <c r="L259" s="131"/>
      <c r="M259" s="128"/>
    </row>
    <row r="260" spans="1:13" ht="12.75">
      <c r="A260" s="151" t="s">
        <v>162</v>
      </c>
      <c r="B260" s="111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</row>
    <row r="261" spans="1:13" ht="12.75">
      <c r="A261" s="151"/>
      <c r="B261" s="111"/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</row>
    <row r="262" spans="1:13" ht="12.7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6" t="s">
        <v>4</v>
      </c>
      <c r="M262" s="128"/>
    </row>
    <row r="263" spans="1:13" ht="12.75">
      <c r="A263" s="113" t="s">
        <v>5</v>
      </c>
      <c r="B263" s="113"/>
      <c r="C263" s="119">
        <v>2014</v>
      </c>
      <c r="D263" s="119">
        <v>2013</v>
      </c>
      <c r="E263" s="119">
        <v>2012</v>
      </c>
      <c r="F263" s="119">
        <v>2011</v>
      </c>
      <c r="G263" s="119">
        <v>2010</v>
      </c>
      <c r="H263" s="119">
        <v>2009</v>
      </c>
      <c r="I263" s="119">
        <v>2008</v>
      </c>
      <c r="J263" s="119">
        <v>2007</v>
      </c>
      <c r="K263" s="119">
        <v>2006</v>
      </c>
      <c r="L263" s="120" t="s">
        <v>6</v>
      </c>
      <c r="M263" s="128"/>
    </row>
    <row r="264" spans="1:13" ht="12.75">
      <c r="A264" s="123"/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8"/>
    </row>
    <row r="265" spans="1:13" ht="12.75">
      <c r="A265" s="151"/>
      <c r="B265" s="111"/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</row>
    <row r="266" spans="1:13" ht="12.75">
      <c r="A266" s="129" t="s">
        <v>49</v>
      </c>
      <c r="B266" s="129"/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</row>
    <row r="267" spans="1:13" ht="12.75">
      <c r="A267" s="114" t="s">
        <v>50</v>
      </c>
      <c r="B267" s="114"/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</row>
    <row r="268" spans="1:13" ht="12.75">
      <c r="A268" s="111"/>
      <c r="B268" s="111"/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</row>
    <row r="269" spans="1:13" ht="12.75">
      <c r="A269" s="114" t="s">
        <v>9</v>
      </c>
      <c r="B269" s="114"/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</row>
    <row r="270" spans="1:13" ht="12.75">
      <c r="A270" s="114" t="s">
        <v>51</v>
      </c>
      <c r="B270" s="114"/>
      <c r="C270" s="126">
        <v>27810</v>
      </c>
      <c r="D270" s="126">
        <v>25030</v>
      </c>
      <c r="E270" s="126">
        <v>22250</v>
      </c>
      <c r="F270" s="126">
        <v>19470</v>
      </c>
      <c r="G270" s="126">
        <v>16690</v>
      </c>
      <c r="H270" s="126">
        <v>13910</v>
      </c>
      <c r="I270" s="126">
        <v>11120</v>
      </c>
      <c r="J270" s="126">
        <v>8340</v>
      </c>
      <c r="K270" s="126">
        <v>5560</v>
      </c>
      <c r="L270" s="126">
        <v>2780</v>
      </c>
      <c r="M270" s="127"/>
    </row>
    <row r="271" spans="1:13" ht="12.75">
      <c r="A271" s="114" t="s">
        <v>52</v>
      </c>
      <c r="B271" s="114"/>
      <c r="C271" s="126">
        <v>33240</v>
      </c>
      <c r="D271" s="126">
        <v>29920</v>
      </c>
      <c r="E271" s="126">
        <v>26590</v>
      </c>
      <c r="F271" s="126">
        <v>23270</v>
      </c>
      <c r="G271" s="126">
        <v>19940</v>
      </c>
      <c r="H271" s="126">
        <v>16620</v>
      </c>
      <c r="I271" s="126">
        <v>13300</v>
      </c>
      <c r="J271" s="126">
        <v>9970</v>
      </c>
      <c r="K271" s="126">
        <v>6650</v>
      </c>
      <c r="L271" s="126">
        <v>3320</v>
      </c>
      <c r="M271" s="127"/>
    </row>
    <row r="272" spans="1:13" ht="12.75">
      <c r="A272" s="114" t="s">
        <v>89</v>
      </c>
      <c r="B272" s="114"/>
      <c r="C272" s="126">
        <v>44040</v>
      </c>
      <c r="D272" s="126">
        <v>39640</v>
      </c>
      <c r="E272" s="126">
        <v>35230</v>
      </c>
      <c r="F272" s="126">
        <v>30830</v>
      </c>
      <c r="G272" s="126">
        <v>26420</v>
      </c>
      <c r="H272" s="126">
        <v>22020</v>
      </c>
      <c r="I272" s="126">
        <v>17620</v>
      </c>
      <c r="J272" s="126">
        <v>13210</v>
      </c>
      <c r="K272" s="126">
        <v>8810</v>
      </c>
      <c r="L272" s="126">
        <v>4400</v>
      </c>
      <c r="M272" s="127"/>
    </row>
    <row r="273" spans="1:13" ht="12.75">
      <c r="A273" s="146" t="s">
        <v>54</v>
      </c>
      <c r="B273" s="146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1"/>
    </row>
    <row r="274" spans="1:13" ht="12.75">
      <c r="A274" s="111"/>
      <c r="B274" s="111"/>
      <c r="C274" s="128"/>
      <c r="D274" s="128"/>
      <c r="E274" s="128"/>
      <c r="F274" s="133"/>
      <c r="G274" s="128"/>
      <c r="H274" s="128"/>
      <c r="I274" s="128"/>
      <c r="J274" s="128"/>
      <c r="K274" s="128"/>
      <c r="L274" s="128"/>
      <c r="M274" s="128"/>
    </row>
    <row r="275" spans="1:13" ht="12.75">
      <c r="A275" s="129" t="s">
        <v>56</v>
      </c>
      <c r="B275" s="129"/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</row>
    <row r="276" spans="1:13" ht="12.75">
      <c r="A276" s="114" t="s">
        <v>57</v>
      </c>
      <c r="B276" s="114"/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</row>
    <row r="277" spans="1:13" ht="12.75">
      <c r="A277" s="111"/>
      <c r="B277" s="111"/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</row>
    <row r="278" spans="1:13" ht="12.75">
      <c r="A278" s="114" t="s">
        <v>9</v>
      </c>
      <c r="B278" s="114"/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</row>
    <row r="279" spans="1:13" ht="12.75">
      <c r="A279" s="114" t="s">
        <v>58</v>
      </c>
      <c r="B279" s="114"/>
      <c r="C279" s="126">
        <v>33240</v>
      </c>
      <c r="D279" s="126">
        <v>29920</v>
      </c>
      <c r="E279" s="126">
        <v>26590</v>
      </c>
      <c r="F279" s="126">
        <v>23270</v>
      </c>
      <c r="G279" s="126">
        <v>19940</v>
      </c>
      <c r="H279" s="126">
        <v>16620</v>
      </c>
      <c r="I279" s="126">
        <v>13300</v>
      </c>
      <c r="J279" s="126">
        <v>9970</v>
      </c>
      <c r="K279" s="126">
        <v>6650</v>
      </c>
      <c r="L279" s="126">
        <v>3320</v>
      </c>
      <c r="M279" s="127"/>
    </row>
    <row r="280" spans="1:13" ht="12.75">
      <c r="A280" s="114" t="s">
        <v>59</v>
      </c>
      <c r="B280" s="114"/>
      <c r="C280" s="126">
        <v>44040</v>
      </c>
      <c r="D280" s="126">
        <v>39640</v>
      </c>
      <c r="E280" s="126">
        <v>35230</v>
      </c>
      <c r="F280" s="126">
        <v>30830</v>
      </c>
      <c r="G280" s="126">
        <v>26420</v>
      </c>
      <c r="H280" s="126">
        <v>22020</v>
      </c>
      <c r="I280" s="126">
        <v>17620</v>
      </c>
      <c r="J280" s="126">
        <v>13210</v>
      </c>
      <c r="K280" s="126">
        <v>8810</v>
      </c>
      <c r="L280" s="126">
        <v>4400</v>
      </c>
      <c r="M280" s="127"/>
    </row>
    <row r="281" spans="1:13" ht="12.75">
      <c r="A281" s="114" t="s">
        <v>60</v>
      </c>
      <c r="B281" s="114"/>
      <c r="C281" s="126">
        <v>57550</v>
      </c>
      <c r="D281" s="126">
        <v>51800</v>
      </c>
      <c r="E281" s="126">
        <v>46040</v>
      </c>
      <c r="F281" s="126">
        <v>40290</v>
      </c>
      <c r="G281" s="126">
        <v>34530</v>
      </c>
      <c r="H281" s="126">
        <v>28780</v>
      </c>
      <c r="I281" s="126">
        <v>23020</v>
      </c>
      <c r="J281" s="126">
        <v>17270</v>
      </c>
      <c r="K281" s="126">
        <v>11510</v>
      </c>
      <c r="L281" s="126">
        <v>5760</v>
      </c>
      <c r="M281" s="127"/>
    </row>
    <row r="282" spans="1:13" ht="12.75">
      <c r="A282" s="114"/>
      <c r="B282" s="114"/>
      <c r="C282" s="126"/>
      <c r="D282" s="126"/>
      <c r="E282" s="126"/>
      <c r="F282" s="126"/>
      <c r="G282" s="126"/>
      <c r="H282" s="126"/>
      <c r="I282" s="126"/>
      <c r="J282" s="126"/>
      <c r="K282" s="126"/>
      <c r="L282" s="126"/>
      <c r="M282" s="127"/>
    </row>
    <row r="283" spans="1:13" ht="12.75">
      <c r="A283" s="114"/>
      <c r="B283" s="114"/>
      <c r="C283" s="126"/>
      <c r="D283" s="126"/>
      <c r="E283" s="126"/>
      <c r="F283" s="152" t="s">
        <v>167</v>
      </c>
      <c r="G283" s="126"/>
      <c r="H283" s="126"/>
      <c r="I283" s="126"/>
      <c r="J283" s="126"/>
      <c r="K283" s="126"/>
      <c r="L283" s="126"/>
      <c r="M283" s="127"/>
    </row>
    <row r="284" spans="1:13" ht="12.75">
      <c r="A284" s="114"/>
      <c r="B284" s="114"/>
      <c r="C284" s="126"/>
      <c r="D284" s="126"/>
      <c r="E284" s="126"/>
      <c r="F284" s="152"/>
      <c r="G284" s="126"/>
      <c r="H284" s="126"/>
      <c r="I284" s="126"/>
      <c r="J284" s="126"/>
      <c r="K284" s="126"/>
      <c r="L284" s="126"/>
      <c r="M284" s="127"/>
    </row>
    <row r="285" spans="1:13" ht="12.7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6" t="s">
        <v>4</v>
      </c>
      <c r="M285" s="127"/>
    </row>
    <row r="286" spans="1:13" ht="12.75">
      <c r="A286" s="113" t="s">
        <v>5</v>
      </c>
      <c r="B286" s="113"/>
      <c r="C286" s="119">
        <v>2014</v>
      </c>
      <c r="D286" s="119">
        <v>2013</v>
      </c>
      <c r="E286" s="119">
        <v>2012</v>
      </c>
      <c r="F286" s="119">
        <v>2011</v>
      </c>
      <c r="G286" s="119">
        <v>2010</v>
      </c>
      <c r="H286" s="119">
        <v>2009</v>
      </c>
      <c r="I286" s="119">
        <v>2008</v>
      </c>
      <c r="J286" s="119">
        <v>2007</v>
      </c>
      <c r="K286" s="119">
        <v>2006</v>
      </c>
      <c r="L286" s="120" t="s">
        <v>6</v>
      </c>
      <c r="M286" s="127"/>
    </row>
    <row r="287" spans="1:13" ht="12.75">
      <c r="A287" s="123"/>
      <c r="B287" s="123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7"/>
    </row>
    <row r="288" spans="1:13" ht="12.75">
      <c r="A288" s="114"/>
      <c r="B288" s="114"/>
      <c r="C288" s="126"/>
      <c r="D288" s="126"/>
      <c r="E288" s="126"/>
      <c r="F288" s="126"/>
      <c r="G288" s="126"/>
      <c r="H288" s="126"/>
      <c r="I288" s="126"/>
      <c r="J288" s="126"/>
      <c r="K288" s="126"/>
      <c r="L288" s="126"/>
      <c r="M288" s="127"/>
    </row>
    <row r="289" spans="1:13" ht="12.75">
      <c r="A289" s="114" t="s">
        <v>61</v>
      </c>
      <c r="B289" s="114"/>
      <c r="C289" s="126"/>
      <c r="D289" s="126"/>
      <c r="E289" s="126"/>
      <c r="F289" s="126"/>
      <c r="G289" s="126"/>
      <c r="H289" s="126"/>
      <c r="I289" s="126"/>
      <c r="J289" s="126"/>
      <c r="K289" s="126"/>
      <c r="L289" s="126"/>
      <c r="M289" s="127"/>
    </row>
    <row r="290" spans="1:13" ht="12.75">
      <c r="A290" s="114" t="s">
        <v>58</v>
      </c>
      <c r="B290" s="114"/>
      <c r="C290" s="126">
        <v>41080</v>
      </c>
      <c r="D290" s="126">
        <v>36970</v>
      </c>
      <c r="E290" s="126">
        <v>32860</v>
      </c>
      <c r="F290" s="126">
        <v>28760</v>
      </c>
      <c r="G290" s="126">
        <v>24650</v>
      </c>
      <c r="H290" s="126">
        <v>20540</v>
      </c>
      <c r="I290" s="126">
        <v>16430</v>
      </c>
      <c r="J290" s="126">
        <v>12320</v>
      </c>
      <c r="K290" s="126">
        <v>8220</v>
      </c>
      <c r="L290" s="126">
        <v>4110</v>
      </c>
      <c r="M290" s="127"/>
    </row>
    <row r="291" spans="1:13" ht="12.75">
      <c r="A291" s="114" t="s">
        <v>59</v>
      </c>
      <c r="B291" s="114"/>
      <c r="C291" s="126">
        <v>51640</v>
      </c>
      <c r="D291" s="126">
        <v>46480</v>
      </c>
      <c r="E291" s="126">
        <v>41310</v>
      </c>
      <c r="F291" s="126">
        <v>36150</v>
      </c>
      <c r="G291" s="126">
        <v>30980</v>
      </c>
      <c r="H291" s="126">
        <v>25820</v>
      </c>
      <c r="I291" s="126">
        <v>20660</v>
      </c>
      <c r="J291" s="126">
        <v>15490</v>
      </c>
      <c r="K291" s="126">
        <v>10330</v>
      </c>
      <c r="L291" s="126">
        <v>5160</v>
      </c>
      <c r="M291" s="127"/>
    </row>
    <row r="292" spans="1:13" ht="12.75">
      <c r="A292" s="114" t="s">
        <v>60</v>
      </c>
      <c r="B292" s="114"/>
      <c r="C292" s="126">
        <v>65180</v>
      </c>
      <c r="D292" s="126">
        <v>58660</v>
      </c>
      <c r="E292" s="126">
        <v>52140</v>
      </c>
      <c r="F292" s="126">
        <v>45630</v>
      </c>
      <c r="G292" s="126">
        <v>39110</v>
      </c>
      <c r="H292" s="126">
        <v>32590</v>
      </c>
      <c r="I292" s="126">
        <v>26070</v>
      </c>
      <c r="J292" s="126">
        <v>19550</v>
      </c>
      <c r="K292" s="126">
        <v>13040</v>
      </c>
      <c r="L292" s="126">
        <v>6520</v>
      </c>
      <c r="M292" s="127"/>
    </row>
    <row r="293" spans="1:13" ht="12.75">
      <c r="A293" s="146" t="s">
        <v>54</v>
      </c>
      <c r="B293" s="146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1"/>
    </row>
    <row r="294" spans="1:13" ht="12.75">
      <c r="A294" s="111"/>
      <c r="B294" s="111"/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</row>
    <row r="295" spans="1:13" ht="12.75">
      <c r="A295" s="114" t="s">
        <v>62</v>
      </c>
      <c r="B295" s="114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</row>
    <row r="296" spans="1:13" ht="12.75">
      <c r="A296" s="114" t="s">
        <v>63</v>
      </c>
      <c r="B296" s="114"/>
      <c r="C296" s="128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</row>
    <row r="297" spans="1:13" ht="12.75">
      <c r="A297" s="111"/>
      <c r="B297" s="111"/>
      <c r="C297" s="128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</row>
    <row r="298" spans="1:13" ht="12.75">
      <c r="A298" s="114" t="s">
        <v>9</v>
      </c>
      <c r="B298" s="114"/>
      <c r="C298" s="128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</row>
    <row r="299" spans="1:13" ht="12.75">
      <c r="A299" s="114" t="s">
        <v>58</v>
      </c>
      <c r="B299" s="114"/>
      <c r="C299" s="126">
        <v>41560</v>
      </c>
      <c r="D299" s="126">
        <v>37400</v>
      </c>
      <c r="E299" s="126">
        <v>33250</v>
      </c>
      <c r="F299" s="126">
        <v>29090</v>
      </c>
      <c r="G299" s="126">
        <v>24940</v>
      </c>
      <c r="H299" s="126">
        <v>20780</v>
      </c>
      <c r="I299" s="126">
        <v>16620</v>
      </c>
      <c r="J299" s="126">
        <v>12470</v>
      </c>
      <c r="K299" s="126">
        <v>8310</v>
      </c>
      <c r="L299" s="126">
        <v>4160</v>
      </c>
      <c r="M299" s="127"/>
    </row>
    <row r="300" spans="1:13" ht="12.75">
      <c r="A300" s="114" t="s">
        <v>59</v>
      </c>
      <c r="B300" s="114"/>
      <c r="C300" s="126">
        <v>52340</v>
      </c>
      <c r="D300" s="126">
        <v>47110</v>
      </c>
      <c r="E300" s="126">
        <v>41870</v>
      </c>
      <c r="F300" s="126">
        <v>36640</v>
      </c>
      <c r="G300" s="126">
        <v>31400</v>
      </c>
      <c r="H300" s="126">
        <v>26170</v>
      </c>
      <c r="I300" s="126">
        <v>20940</v>
      </c>
      <c r="J300" s="126">
        <v>15700</v>
      </c>
      <c r="K300" s="126">
        <v>10470</v>
      </c>
      <c r="L300" s="126">
        <v>5230</v>
      </c>
      <c r="M300" s="127"/>
    </row>
    <row r="301" spans="1:13" ht="12.75">
      <c r="A301" s="114" t="s">
        <v>64</v>
      </c>
      <c r="B301" s="114"/>
      <c r="C301" s="126">
        <v>65660</v>
      </c>
      <c r="D301" s="126">
        <v>59090</v>
      </c>
      <c r="E301" s="126">
        <v>52530</v>
      </c>
      <c r="F301" s="126">
        <v>45960</v>
      </c>
      <c r="G301" s="126">
        <v>39400</v>
      </c>
      <c r="H301" s="126">
        <v>32830</v>
      </c>
      <c r="I301" s="126">
        <v>26260</v>
      </c>
      <c r="J301" s="126">
        <v>19700</v>
      </c>
      <c r="K301" s="126">
        <v>13130</v>
      </c>
      <c r="L301" s="126">
        <v>6570</v>
      </c>
      <c r="M301" s="127"/>
    </row>
    <row r="302" spans="1:13" ht="12.75">
      <c r="A302" s="114" t="s">
        <v>65</v>
      </c>
      <c r="B302" s="114"/>
      <c r="C302" s="126">
        <v>81920</v>
      </c>
      <c r="D302" s="126">
        <v>73730</v>
      </c>
      <c r="E302" s="126">
        <v>65540</v>
      </c>
      <c r="F302" s="126">
        <v>57340</v>
      </c>
      <c r="G302" s="126">
        <v>49150</v>
      </c>
      <c r="H302" s="126">
        <v>40960</v>
      </c>
      <c r="I302" s="126">
        <v>32770</v>
      </c>
      <c r="J302" s="126">
        <v>24580</v>
      </c>
      <c r="K302" s="126">
        <v>16380</v>
      </c>
      <c r="L302" s="126">
        <v>8190</v>
      </c>
      <c r="M302" s="127"/>
    </row>
    <row r="303" spans="1:13" ht="12.75">
      <c r="A303" s="111"/>
      <c r="B303" s="111"/>
      <c r="C303" s="128"/>
      <c r="D303" s="128"/>
      <c r="E303" s="128"/>
      <c r="F303" s="147"/>
      <c r="G303" s="128"/>
      <c r="H303" s="128"/>
      <c r="I303" s="128"/>
      <c r="J303" s="128"/>
      <c r="K303" s="128"/>
      <c r="L303" s="128"/>
      <c r="M303" s="128"/>
    </row>
    <row r="304" spans="1:13" ht="12.75">
      <c r="A304" s="114"/>
      <c r="B304" s="114"/>
      <c r="C304" s="128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</row>
    <row r="305" spans="1:13" ht="12.75">
      <c r="A305" s="114" t="s">
        <v>66</v>
      </c>
      <c r="B305" s="114"/>
      <c r="C305" s="128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</row>
    <row r="306" spans="1:13" ht="12.75">
      <c r="A306" s="114" t="s">
        <v>58</v>
      </c>
      <c r="B306" s="114"/>
      <c r="C306" s="126">
        <v>43530</v>
      </c>
      <c r="D306" s="126">
        <v>39180</v>
      </c>
      <c r="E306" s="126">
        <v>34820</v>
      </c>
      <c r="F306" s="126">
        <v>30470</v>
      </c>
      <c r="G306" s="126">
        <v>26120</v>
      </c>
      <c r="H306" s="126">
        <v>21770</v>
      </c>
      <c r="I306" s="126">
        <v>17410</v>
      </c>
      <c r="J306" s="126">
        <v>13060</v>
      </c>
      <c r="K306" s="126">
        <v>8710</v>
      </c>
      <c r="L306" s="126">
        <v>4350</v>
      </c>
      <c r="M306" s="127"/>
    </row>
    <row r="307" spans="1:13" ht="12.75">
      <c r="A307" s="114" t="s">
        <v>59</v>
      </c>
      <c r="B307" s="114"/>
      <c r="C307" s="126">
        <v>54140</v>
      </c>
      <c r="D307" s="126">
        <v>48730</v>
      </c>
      <c r="E307" s="126">
        <v>43310</v>
      </c>
      <c r="F307" s="126">
        <v>37900</v>
      </c>
      <c r="G307" s="126">
        <v>32480</v>
      </c>
      <c r="H307" s="126">
        <v>27070</v>
      </c>
      <c r="I307" s="126">
        <v>21660</v>
      </c>
      <c r="J307" s="126">
        <v>16240</v>
      </c>
      <c r="K307" s="126">
        <v>10830</v>
      </c>
      <c r="L307" s="126">
        <v>5410</v>
      </c>
      <c r="M307" s="127"/>
    </row>
    <row r="308" spans="1:13" ht="12.75">
      <c r="A308" s="114" t="s">
        <v>64</v>
      </c>
      <c r="B308" s="114"/>
      <c r="C308" s="126">
        <v>67620</v>
      </c>
      <c r="D308" s="126">
        <v>60860</v>
      </c>
      <c r="E308" s="126">
        <v>54100</v>
      </c>
      <c r="F308" s="126">
        <v>47330</v>
      </c>
      <c r="G308" s="126">
        <v>40570</v>
      </c>
      <c r="H308" s="126">
        <v>33810</v>
      </c>
      <c r="I308" s="126">
        <v>27050</v>
      </c>
      <c r="J308" s="126">
        <v>20290</v>
      </c>
      <c r="K308" s="126">
        <v>13520</v>
      </c>
      <c r="L308" s="126">
        <v>6760</v>
      </c>
      <c r="M308" s="127"/>
    </row>
    <row r="309" spans="1:13" ht="12.75">
      <c r="A309" s="114" t="s">
        <v>65</v>
      </c>
      <c r="B309" s="114"/>
      <c r="C309" s="126">
        <v>83890</v>
      </c>
      <c r="D309" s="126">
        <v>75500</v>
      </c>
      <c r="E309" s="126">
        <v>67110</v>
      </c>
      <c r="F309" s="126">
        <v>58720</v>
      </c>
      <c r="G309" s="126">
        <v>50330</v>
      </c>
      <c r="H309" s="126">
        <v>41950</v>
      </c>
      <c r="I309" s="126">
        <v>33560</v>
      </c>
      <c r="J309" s="126">
        <v>25170</v>
      </c>
      <c r="K309" s="126">
        <v>16780</v>
      </c>
      <c r="L309" s="126">
        <v>8390</v>
      </c>
      <c r="M309" s="127"/>
    </row>
    <row r="310" spans="1:13" ht="12.75">
      <c r="A310" s="146" t="s">
        <v>54</v>
      </c>
      <c r="B310" s="146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1"/>
    </row>
    <row r="311" spans="1:13" ht="12.75">
      <c r="A311" s="118"/>
      <c r="B311" s="118"/>
      <c r="C311" s="134"/>
      <c r="D311" s="134"/>
      <c r="E311" s="134"/>
      <c r="G311" s="134"/>
      <c r="H311" s="134"/>
      <c r="I311" s="134"/>
      <c r="J311" s="134"/>
      <c r="K311" s="134"/>
      <c r="L311" s="134"/>
      <c r="M311" s="131"/>
    </row>
    <row r="312" spans="1:13" ht="12.75">
      <c r="A312" s="114"/>
      <c r="B312" s="114"/>
      <c r="C312" s="128"/>
      <c r="D312" s="128"/>
      <c r="E312" s="128"/>
      <c r="F312" s="128"/>
      <c r="G312" s="128"/>
      <c r="H312" s="128"/>
      <c r="I312" s="128"/>
      <c r="J312" s="128"/>
      <c r="K312" s="128"/>
      <c r="L312" s="128"/>
      <c r="M312" s="131"/>
    </row>
    <row r="313" spans="1:13" ht="12.75">
      <c r="A313" s="114" t="s">
        <v>67</v>
      </c>
      <c r="B313" s="114"/>
      <c r="C313" s="128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</row>
    <row r="314" spans="1:13" ht="12.75">
      <c r="A314" s="114" t="s">
        <v>68</v>
      </c>
      <c r="B314" s="114"/>
      <c r="C314" s="128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</row>
    <row r="315" spans="1:13" ht="12.75">
      <c r="A315" s="111"/>
      <c r="B315" s="111"/>
      <c r="C315" s="128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</row>
    <row r="316" spans="1:13" ht="12.75">
      <c r="A316" s="114" t="s">
        <v>9</v>
      </c>
      <c r="B316" s="114"/>
      <c r="C316" s="128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</row>
    <row r="317" spans="1:13" ht="12.75">
      <c r="A317" s="114" t="s">
        <v>69</v>
      </c>
      <c r="B317" s="114"/>
      <c r="C317" s="126">
        <v>52150</v>
      </c>
      <c r="D317" s="126">
        <v>46940</v>
      </c>
      <c r="E317" s="126">
        <v>41720</v>
      </c>
      <c r="F317" s="126">
        <v>36510</v>
      </c>
      <c r="G317" s="126">
        <v>31290</v>
      </c>
      <c r="H317" s="126">
        <v>26080</v>
      </c>
      <c r="I317" s="126">
        <v>20860</v>
      </c>
      <c r="J317" s="126">
        <v>15650</v>
      </c>
      <c r="K317" s="126">
        <v>10430</v>
      </c>
      <c r="L317" s="126">
        <v>5220</v>
      </c>
      <c r="M317" s="127"/>
    </row>
    <row r="318" spans="1:13" ht="12.75">
      <c r="A318" s="114" t="s">
        <v>64</v>
      </c>
      <c r="B318" s="114"/>
      <c r="C318" s="126">
        <v>65660</v>
      </c>
      <c r="D318" s="126">
        <v>59090</v>
      </c>
      <c r="E318" s="126">
        <v>52530</v>
      </c>
      <c r="F318" s="126">
        <v>45960</v>
      </c>
      <c r="G318" s="126">
        <v>39400</v>
      </c>
      <c r="H318" s="126">
        <v>32830</v>
      </c>
      <c r="I318" s="126">
        <v>26260</v>
      </c>
      <c r="J318" s="126">
        <v>19700</v>
      </c>
      <c r="K318" s="126">
        <v>13130</v>
      </c>
      <c r="L318" s="126">
        <v>6570</v>
      </c>
      <c r="M318" s="127"/>
    </row>
    <row r="319" spans="1:13" ht="12.75">
      <c r="A319" s="114" t="s">
        <v>70</v>
      </c>
      <c r="B319" s="114"/>
      <c r="C319" s="126">
        <v>81650</v>
      </c>
      <c r="D319" s="126">
        <v>73490</v>
      </c>
      <c r="E319" s="126">
        <v>65320</v>
      </c>
      <c r="F319" s="126">
        <v>57160</v>
      </c>
      <c r="G319" s="126">
        <v>48990</v>
      </c>
      <c r="H319" s="126">
        <v>40830</v>
      </c>
      <c r="I319" s="126">
        <v>32660</v>
      </c>
      <c r="J319" s="126">
        <v>24500</v>
      </c>
      <c r="K319" s="126">
        <v>16330</v>
      </c>
      <c r="L319" s="126">
        <v>8170</v>
      </c>
      <c r="M319" s="127"/>
    </row>
    <row r="320" spans="1:13" ht="12.75">
      <c r="A320" s="114" t="s">
        <v>71</v>
      </c>
      <c r="B320" s="114"/>
      <c r="C320" s="126">
        <v>107220</v>
      </c>
      <c r="D320" s="126">
        <v>96500</v>
      </c>
      <c r="E320" s="126">
        <v>85780</v>
      </c>
      <c r="F320" s="126">
        <v>75050</v>
      </c>
      <c r="G320" s="126">
        <v>64330</v>
      </c>
      <c r="H320" s="126">
        <v>53610</v>
      </c>
      <c r="I320" s="126">
        <v>42890</v>
      </c>
      <c r="J320" s="126">
        <v>32170</v>
      </c>
      <c r="K320" s="126">
        <v>21440</v>
      </c>
      <c r="L320" s="126">
        <v>10720</v>
      </c>
      <c r="M320" s="127"/>
    </row>
    <row r="321" spans="1:13" ht="12.75">
      <c r="A321" s="114" t="s">
        <v>61</v>
      </c>
      <c r="B321" s="114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  <c r="M321" s="127"/>
    </row>
    <row r="322" spans="1:13" ht="12.75">
      <c r="A322" s="114" t="s">
        <v>69</v>
      </c>
      <c r="B322" s="114"/>
      <c r="C322" s="126">
        <v>83130</v>
      </c>
      <c r="D322" s="126">
        <v>74820</v>
      </c>
      <c r="E322" s="126">
        <v>66500</v>
      </c>
      <c r="F322" s="126">
        <v>58190</v>
      </c>
      <c r="G322" s="126">
        <v>49880</v>
      </c>
      <c r="H322" s="126">
        <v>41570</v>
      </c>
      <c r="I322" s="126">
        <v>33250</v>
      </c>
      <c r="J322" s="126">
        <v>24940</v>
      </c>
      <c r="K322" s="126">
        <v>16630</v>
      </c>
      <c r="L322" s="126">
        <v>8310</v>
      </c>
      <c r="M322" s="127"/>
    </row>
    <row r="323" spans="1:13" ht="12.75">
      <c r="A323" s="129" t="s">
        <v>64</v>
      </c>
      <c r="B323" s="129"/>
      <c r="C323" s="126">
        <v>96670</v>
      </c>
      <c r="D323" s="126">
        <v>87000</v>
      </c>
      <c r="E323" s="126">
        <v>77340</v>
      </c>
      <c r="F323" s="126">
        <v>67670</v>
      </c>
      <c r="G323" s="126">
        <v>58000</v>
      </c>
      <c r="H323" s="126">
        <v>48340</v>
      </c>
      <c r="I323" s="126">
        <v>38670</v>
      </c>
      <c r="J323" s="126">
        <v>29000</v>
      </c>
      <c r="K323" s="126">
        <v>19330</v>
      </c>
      <c r="L323" s="126">
        <v>9670</v>
      </c>
      <c r="M323" s="127"/>
    </row>
    <row r="324" spans="1:13" ht="12.75">
      <c r="A324" s="114" t="s">
        <v>70</v>
      </c>
      <c r="B324" s="114"/>
      <c r="C324" s="126">
        <v>112650</v>
      </c>
      <c r="D324" s="126">
        <v>101390</v>
      </c>
      <c r="E324" s="126">
        <v>90120</v>
      </c>
      <c r="F324" s="126">
        <v>78860</v>
      </c>
      <c r="G324" s="126">
        <v>67590</v>
      </c>
      <c r="H324" s="126">
        <v>56330</v>
      </c>
      <c r="I324" s="126">
        <v>45060</v>
      </c>
      <c r="J324" s="126">
        <v>33800</v>
      </c>
      <c r="K324" s="126">
        <v>22530</v>
      </c>
      <c r="L324" s="126">
        <v>11270</v>
      </c>
      <c r="M324" s="127"/>
    </row>
    <row r="325" spans="1:13" ht="12.75">
      <c r="A325" s="114" t="s">
        <v>71</v>
      </c>
      <c r="B325" s="114"/>
      <c r="C325" s="126">
        <v>138220</v>
      </c>
      <c r="D325" s="126">
        <v>124400</v>
      </c>
      <c r="E325" s="126">
        <v>110580</v>
      </c>
      <c r="F325" s="126">
        <v>96750</v>
      </c>
      <c r="G325" s="126">
        <v>82930</v>
      </c>
      <c r="H325" s="126">
        <v>69110</v>
      </c>
      <c r="I325" s="126">
        <v>55290</v>
      </c>
      <c r="J325" s="126">
        <v>41470</v>
      </c>
      <c r="K325" s="126">
        <v>27640</v>
      </c>
      <c r="L325" s="126">
        <v>13820</v>
      </c>
      <c r="M325" s="127"/>
    </row>
    <row r="326" spans="1:13" ht="12.75">
      <c r="A326" s="114" t="s">
        <v>72</v>
      </c>
      <c r="B326" s="114"/>
      <c r="C326" s="126"/>
      <c r="D326" s="126"/>
      <c r="E326" s="126"/>
      <c r="F326" s="126"/>
      <c r="G326" s="126"/>
      <c r="H326" s="126"/>
      <c r="I326" s="126"/>
      <c r="J326" s="126"/>
      <c r="K326" s="126"/>
      <c r="L326" s="126"/>
      <c r="M326" s="127"/>
    </row>
    <row r="327" spans="1:13" ht="12.75">
      <c r="A327" s="114" t="s">
        <v>69</v>
      </c>
      <c r="B327" s="114"/>
      <c r="C327" s="126">
        <v>104250</v>
      </c>
      <c r="D327" s="126">
        <v>93830</v>
      </c>
      <c r="E327" s="126">
        <v>83400</v>
      </c>
      <c r="F327" s="126">
        <v>72980</v>
      </c>
      <c r="G327" s="126">
        <v>62550</v>
      </c>
      <c r="H327" s="126">
        <v>52130</v>
      </c>
      <c r="I327" s="126">
        <v>41700</v>
      </c>
      <c r="J327" s="126">
        <v>31280</v>
      </c>
      <c r="K327" s="126">
        <v>20850</v>
      </c>
      <c r="L327" s="126">
        <v>10430</v>
      </c>
      <c r="M327" s="127"/>
    </row>
    <row r="328" spans="1:13" ht="12.75">
      <c r="A328" s="114" t="s">
        <v>64</v>
      </c>
      <c r="B328" s="114"/>
      <c r="C328" s="126">
        <v>117550</v>
      </c>
      <c r="D328" s="126">
        <v>105800</v>
      </c>
      <c r="E328" s="126">
        <v>94040</v>
      </c>
      <c r="F328" s="126">
        <v>82290</v>
      </c>
      <c r="G328" s="126">
        <v>70530</v>
      </c>
      <c r="H328" s="126">
        <v>58780</v>
      </c>
      <c r="I328" s="126">
        <v>47020</v>
      </c>
      <c r="J328" s="126">
        <v>35270</v>
      </c>
      <c r="K328" s="126">
        <v>23510</v>
      </c>
      <c r="L328" s="126">
        <v>11760</v>
      </c>
      <c r="M328" s="127"/>
    </row>
    <row r="329" spans="1:13" ht="12.75">
      <c r="A329" s="114" t="s">
        <v>70</v>
      </c>
      <c r="B329" s="114"/>
      <c r="C329" s="126">
        <v>133800</v>
      </c>
      <c r="D329" s="126">
        <v>120420</v>
      </c>
      <c r="E329" s="126">
        <v>107040</v>
      </c>
      <c r="F329" s="126">
        <v>93660</v>
      </c>
      <c r="G329" s="126">
        <v>80280</v>
      </c>
      <c r="H329" s="126">
        <v>66900</v>
      </c>
      <c r="I329" s="126">
        <v>53520</v>
      </c>
      <c r="J329" s="126">
        <v>40140</v>
      </c>
      <c r="K329" s="126">
        <v>26760</v>
      </c>
      <c r="L329" s="126">
        <v>13380</v>
      </c>
      <c r="M329" s="127"/>
    </row>
    <row r="330" spans="1:13" ht="12.75">
      <c r="A330" s="114" t="s">
        <v>71</v>
      </c>
      <c r="B330" s="114"/>
      <c r="C330" s="126">
        <v>159370</v>
      </c>
      <c r="D330" s="126">
        <v>143430</v>
      </c>
      <c r="E330" s="126">
        <v>127500</v>
      </c>
      <c r="F330" s="126">
        <v>111560</v>
      </c>
      <c r="G330" s="126">
        <v>95620</v>
      </c>
      <c r="H330" s="126">
        <v>79690</v>
      </c>
      <c r="I330" s="126">
        <v>63750</v>
      </c>
      <c r="J330" s="126">
        <v>47810</v>
      </c>
      <c r="K330" s="126">
        <v>31870</v>
      </c>
      <c r="L330" s="126">
        <v>15940</v>
      </c>
      <c r="M330" s="127"/>
    </row>
    <row r="331" spans="1:13" ht="12.75">
      <c r="A331" s="146" t="s">
        <v>54</v>
      </c>
      <c r="B331" s="146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1"/>
    </row>
    <row r="332" spans="1:13" ht="12.75">
      <c r="A332" s="118"/>
      <c r="B332" s="118"/>
      <c r="C332" s="134"/>
      <c r="D332" s="134"/>
      <c r="E332" s="134"/>
      <c r="F332" s="148" t="s">
        <v>168</v>
      </c>
      <c r="G332" s="134"/>
      <c r="H332" s="134"/>
      <c r="I332" s="134"/>
      <c r="J332" s="134"/>
      <c r="K332" s="134"/>
      <c r="L332" s="134"/>
      <c r="M332" s="131"/>
    </row>
    <row r="333" spans="1:13" ht="12.75">
      <c r="A333" s="124"/>
      <c r="B333" s="124"/>
      <c r="C333" s="131"/>
      <c r="D333" s="131"/>
      <c r="E333" s="131"/>
      <c r="G333" s="131"/>
      <c r="H333" s="131"/>
      <c r="I333" s="131"/>
      <c r="J333" s="131"/>
      <c r="K333" s="131"/>
      <c r="L333" s="131"/>
      <c r="M333" s="131"/>
    </row>
    <row r="334" spans="1:13" ht="12.75">
      <c r="A334" s="124"/>
      <c r="B334" s="124"/>
      <c r="C334" s="131"/>
      <c r="D334" s="131"/>
      <c r="E334" s="131"/>
      <c r="G334" s="131"/>
      <c r="H334" s="131"/>
      <c r="I334" s="131"/>
      <c r="J334" s="131"/>
      <c r="K334" s="131"/>
      <c r="L334" s="131"/>
      <c r="M334" s="131"/>
    </row>
    <row r="335" spans="1:13" ht="12.7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6" t="s">
        <v>4</v>
      </c>
      <c r="M335" s="131"/>
    </row>
    <row r="336" spans="1:13" ht="12.75">
      <c r="A336" s="113" t="s">
        <v>5</v>
      </c>
      <c r="B336" s="113"/>
      <c r="C336" s="119">
        <v>2014</v>
      </c>
      <c r="D336" s="119">
        <v>2013</v>
      </c>
      <c r="E336" s="119">
        <v>2012</v>
      </c>
      <c r="F336" s="119">
        <v>2011</v>
      </c>
      <c r="G336" s="119">
        <v>2010</v>
      </c>
      <c r="H336" s="119">
        <v>2009</v>
      </c>
      <c r="I336" s="119">
        <v>2008</v>
      </c>
      <c r="J336" s="119">
        <v>2007</v>
      </c>
      <c r="K336" s="119">
        <v>2006</v>
      </c>
      <c r="L336" s="120" t="s">
        <v>6</v>
      </c>
      <c r="M336" s="131"/>
    </row>
    <row r="337" spans="1:13" ht="12.75">
      <c r="A337" s="123"/>
      <c r="B337" s="123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31"/>
    </row>
    <row r="338" spans="1:13" ht="12.75">
      <c r="A338" s="139"/>
      <c r="B338" s="139"/>
      <c r="C338" s="139"/>
      <c r="D338" s="139"/>
      <c r="E338" s="139"/>
      <c r="F338" s="139"/>
      <c r="G338" s="139"/>
      <c r="H338" s="139"/>
      <c r="I338" s="139"/>
      <c r="J338" s="139"/>
      <c r="K338" s="139"/>
      <c r="L338" s="139"/>
      <c r="M338" s="131"/>
    </row>
    <row r="339" spans="1:13" ht="12.75">
      <c r="A339" s="114" t="s">
        <v>73</v>
      </c>
      <c r="B339" s="114"/>
      <c r="C339" s="128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</row>
    <row r="340" spans="1:13" ht="12.75">
      <c r="A340" s="114" t="s">
        <v>74</v>
      </c>
      <c r="B340" s="114"/>
      <c r="C340" s="128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</row>
    <row r="341" spans="1:13" ht="12.75">
      <c r="A341" s="111"/>
      <c r="B341" s="111"/>
      <c r="C341" s="128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</row>
    <row r="342" spans="1:13" ht="12.75">
      <c r="A342" s="114" t="s">
        <v>61</v>
      </c>
      <c r="B342" s="114"/>
      <c r="C342" s="128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</row>
    <row r="343" spans="1:13" ht="12.75">
      <c r="A343" s="114" t="s">
        <v>75</v>
      </c>
      <c r="B343" s="114"/>
      <c r="C343" s="126">
        <v>135750</v>
      </c>
      <c r="D343" s="126">
        <v>122180</v>
      </c>
      <c r="E343" s="126">
        <v>108600</v>
      </c>
      <c r="F343" s="126">
        <v>95030</v>
      </c>
      <c r="G343" s="126">
        <v>81450</v>
      </c>
      <c r="H343" s="126">
        <v>67880</v>
      </c>
      <c r="I343" s="126">
        <v>54300</v>
      </c>
      <c r="J343" s="126">
        <v>40730</v>
      </c>
      <c r="K343" s="126">
        <v>27150</v>
      </c>
      <c r="L343" s="126">
        <v>13580</v>
      </c>
      <c r="M343" s="127"/>
    </row>
    <row r="344" spans="1:13" ht="12.75">
      <c r="A344" s="114" t="s">
        <v>76</v>
      </c>
      <c r="B344" s="114"/>
      <c r="C344" s="126">
        <v>161320</v>
      </c>
      <c r="D344" s="126">
        <v>145190</v>
      </c>
      <c r="E344" s="126">
        <v>129060</v>
      </c>
      <c r="F344" s="126">
        <v>112920</v>
      </c>
      <c r="G344" s="126">
        <v>96790</v>
      </c>
      <c r="H344" s="126">
        <v>80660</v>
      </c>
      <c r="I344" s="126">
        <v>64530</v>
      </c>
      <c r="J344" s="126">
        <v>48400</v>
      </c>
      <c r="K344" s="126">
        <v>32260</v>
      </c>
      <c r="L344" s="126">
        <v>16130</v>
      </c>
      <c r="M344" s="127"/>
    </row>
    <row r="345" spans="1:13" ht="12.75">
      <c r="A345" s="114" t="s">
        <v>77</v>
      </c>
      <c r="B345" s="114"/>
      <c r="C345" s="126">
        <v>183000</v>
      </c>
      <c r="D345" s="126">
        <v>164700</v>
      </c>
      <c r="E345" s="126">
        <v>146400</v>
      </c>
      <c r="F345" s="126">
        <v>128100</v>
      </c>
      <c r="G345" s="126">
        <v>109800</v>
      </c>
      <c r="H345" s="126">
        <v>91500</v>
      </c>
      <c r="I345" s="126">
        <v>73200</v>
      </c>
      <c r="J345" s="126">
        <v>54900</v>
      </c>
      <c r="K345" s="126">
        <v>36600</v>
      </c>
      <c r="L345" s="126">
        <v>18300</v>
      </c>
      <c r="M345" s="127"/>
    </row>
    <row r="346" spans="1:13" ht="12.75">
      <c r="A346" s="114" t="s">
        <v>78</v>
      </c>
      <c r="B346" s="114"/>
      <c r="C346" s="126">
        <v>232670</v>
      </c>
      <c r="D346" s="126">
        <v>209400</v>
      </c>
      <c r="E346" s="126">
        <v>186140</v>
      </c>
      <c r="F346" s="126">
        <v>162870</v>
      </c>
      <c r="G346" s="126">
        <v>139600</v>
      </c>
      <c r="H346" s="126">
        <v>116340</v>
      </c>
      <c r="I346" s="126">
        <v>93070</v>
      </c>
      <c r="J346" s="126">
        <v>69800</v>
      </c>
      <c r="K346" s="126">
        <v>46530</v>
      </c>
      <c r="L346" s="126">
        <v>23270</v>
      </c>
      <c r="M346" s="127"/>
    </row>
    <row r="347" spans="1:13" ht="12.75">
      <c r="A347" s="114" t="s">
        <v>72</v>
      </c>
      <c r="B347" s="114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7"/>
    </row>
    <row r="348" spans="1:13" ht="12.75">
      <c r="A348" s="114" t="s">
        <v>75</v>
      </c>
      <c r="B348" s="114"/>
      <c r="C348" s="126">
        <v>150240</v>
      </c>
      <c r="D348" s="126">
        <v>135220</v>
      </c>
      <c r="E348" s="126">
        <v>120190</v>
      </c>
      <c r="F348" s="126">
        <v>105170</v>
      </c>
      <c r="G348" s="126">
        <v>90140</v>
      </c>
      <c r="H348" s="126">
        <v>75120</v>
      </c>
      <c r="I348" s="126">
        <v>60100</v>
      </c>
      <c r="J348" s="126">
        <v>45070</v>
      </c>
      <c r="K348" s="126">
        <v>30050</v>
      </c>
      <c r="L348" s="126">
        <v>15020</v>
      </c>
      <c r="M348" s="127"/>
    </row>
    <row r="349" spans="1:13" ht="12.75">
      <c r="A349" s="114" t="s">
        <v>76</v>
      </c>
      <c r="B349" s="114"/>
      <c r="C349" s="126">
        <v>175870</v>
      </c>
      <c r="D349" s="126">
        <v>158280</v>
      </c>
      <c r="E349" s="126">
        <v>140700</v>
      </c>
      <c r="F349" s="126">
        <v>123110</v>
      </c>
      <c r="G349" s="126">
        <v>105520</v>
      </c>
      <c r="H349" s="126">
        <v>87940</v>
      </c>
      <c r="I349" s="126">
        <v>70350</v>
      </c>
      <c r="J349" s="126">
        <v>52760</v>
      </c>
      <c r="K349" s="126">
        <v>35170</v>
      </c>
      <c r="L349" s="126">
        <v>17590</v>
      </c>
      <c r="M349" s="127"/>
    </row>
    <row r="350" spans="1:13" ht="12.75">
      <c r="A350" s="114" t="s">
        <v>77</v>
      </c>
      <c r="B350" s="114"/>
      <c r="C350" s="126">
        <v>197450</v>
      </c>
      <c r="D350" s="126">
        <v>177710</v>
      </c>
      <c r="E350" s="126">
        <v>157960</v>
      </c>
      <c r="F350" s="126">
        <v>138220</v>
      </c>
      <c r="G350" s="126">
        <v>118470</v>
      </c>
      <c r="H350" s="126">
        <v>98730</v>
      </c>
      <c r="I350" s="126">
        <v>78980</v>
      </c>
      <c r="J350" s="126">
        <v>59240</v>
      </c>
      <c r="K350" s="126">
        <v>39490</v>
      </c>
      <c r="L350" s="126">
        <v>19750</v>
      </c>
      <c r="M350" s="127"/>
    </row>
    <row r="351" spans="1:13" ht="12.75">
      <c r="A351" s="114" t="s">
        <v>78</v>
      </c>
      <c r="B351" s="114"/>
      <c r="C351" s="126">
        <v>247180</v>
      </c>
      <c r="D351" s="126">
        <v>222460</v>
      </c>
      <c r="E351" s="126">
        <v>197740</v>
      </c>
      <c r="F351" s="126">
        <v>173030</v>
      </c>
      <c r="G351" s="126">
        <v>148310</v>
      </c>
      <c r="H351" s="126">
        <v>123590</v>
      </c>
      <c r="I351" s="126">
        <v>98870</v>
      </c>
      <c r="J351" s="126">
        <v>74150</v>
      </c>
      <c r="K351" s="126">
        <v>49440</v>
      </c>
      <c r="L351" s="126">
        <v>24720</v>
      </c>
      <c r="M351" s="127"/>
    </row>
    <row r="352" spans="1:13" ht="12.75">
      <c r="A352" s="125"/>
      <c r="B352" s="125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1"/>
    </row>
    <row r="353" spans="1:13" ht="12.75">
      <c r="A353" s="118"/>
      <c r="B353" s="118"/>
      <c r="C353" s="134"/>
      <c r="D353" s="134"/>
      <c r="E353" s="134"/>
      <c r="F353" s="144"/>
      <c r="G353" s="134"/>
      <c r="H353" s="134"/>
      <c r="I353" s="134"/>
      <c r="J353" s="134"/>
      <c r="K353" s="134"/>
      <c r="L353" s="134"/>
      <c r="M353" s="131"/>
    </row>
    <row r="354" spans="1:13" ht="12.75">
      <c r="A354" s="129" t="s">
        <v>79</v>
      </c>
      <c r="B354" s="129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</row>
    <row r="355" spans="1:13" ht="12.75">
      <c r="A355" s="114" t="s">
        <v>80</v>
      </c>
      <c r="B355" s="114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</row>
    <row r="356" spans="1:13" ht="12.75">
      <c r="A356" s="114"/>
      <c r="B356" s="114"/>
      <c r="C356" s="128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</row>
    <row r="357" spans="1:13" ht="12.75">
      <c r="A357" s="114" t="s">
        <v>72</v>
      </c>
      <c r="B357" s="114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</row>
    <row r="358" spans="1:13" ht="12.75">
      <c r="A358" s="114" t="s">
        <v>75</v>
      </c>
      <c r="B358" s="114"/>
      <c r="C358" s="126">
        <v>167710</v>
      </c>
      <c r="D358" s="126">
        <v>150940</v>
      </c>
      <c r="E358" s="126">
        <v>134170</v>
      </c>
      <c r="F358" s="126">
        <v>117400</v>
      </c>
      <c r="G358" s="126">
        <v>100630</v>
      </c>
      <c r="H358" s="126">
        <v>83860</v>
      </c>
      <c r="I358" s="126">
        <v>67080</v>
      </c>
      <c r="J358" s="126">
        <v>50310</v>
      </c>
      <c r="K358" s="126">
        <v>33540</v>
      </c>
      <c r="L358" s="126">
        <v>16770</v>
      </c>
      <c r="M358" s="127"/>
    </row>
    <row r="359" spans="1:13" ht="12.75">
      <c r="A359" s="114" t="s">
        <v>76</v>
      </c>
      <c r="B359" s="114"/>
      <c r="C359" s="126">
        <v>193330</v>
      </c>
      <c r="D359" s="126">
        <v>174000</v>
      </c>
      <c r="E359" s="126">
        <v>154660</v>
      </c>
      <c r="F359" s="126">
        <v>135330</v>
      </c>
      <c r="G359" s="126">
        <v>116000</v>
      </c>
      <c r="H359" s="126">
        <v>96670</v>
      </c>
      <c r="I359" s="126">
        <v>77330</v>
      </c>
      <c r="J359" s="126">
        <v>58000</v>
      </c>
      <c r="K359" s="126">
        <v>38670</v>
      </c>
      <c r="L359" s="126">
        <v>19330</v>
      </c>
      <c r="M359" s="127"/>
    </row>
    <row r="360" spans="1:13" ht="12.75">
      <c r="A360" s="114" t="s">
        <v>77</v>
      </c>
      <c r="B360" s="114"/>
      <c r="C360" s="126">
        <v>214980</v>
      </c>
      <c r="D360" s="126">
        <v>193480</v>
      </c>
      <c r="E360" s="126">
        <v>171980</v>
      </c>
      <c r="F360" s="126">
        <v>150490</v>
      </c>
      <c r="G360" s="126">
        <v>128990</v>
      </c>
      <c r="H360" s="126">
        <v>107490</v>
      </c>
      <c r="I360" s="126">
        <v>85990</v>
      </c>
      <c r="J360" s="126">
        <v>64490</v>
      </c>
      <c r="K360" s="126">
        <v>43000</v>
      </c>
      <c r="L360" s="126">
        <v>21500</v>
      </c>
      <c r="M360" s="127"/>
    </row>
    <row r="361" spans="1:13" ht="12.75">
      <c r="A361" s="114" t="s">
        <v>78</v>
      </c>
      <c r="B361" s="114"/>
      <c r="C361" s="126">
        <v>264630</v>
      </c>
      <c r="D361" s="126">
        <v>238170</v>
      </c>
      <c r="E361" s="126">
        <v>211700</v>
      </c>
      <c r="F361" s="126">
        <v>185240</v>
      </c>
      <c r="G361" s="126">
        <v>158780</v>
      </c>
      <c r="H361" s="126">
        <v>132320</v>
      </c>
      <c r="I361" s="126">
        <v>105850</v>
      </c>
      <c r="J361" s="126">
        <v>79390</v>
      </c>
      <c r="K361" s="126">
        <v>52930</v>
      </c>
      <c r="L361" s="126">
        <v>26460</v>
      </c>
      <c r="M361" s="127"/>
    </row>
    <row r="362" spans="1:13" ht="12.75">
      <c r="A362" s="125"/>
      <c r="B362" s="125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1"/>
    </row>
    <row r="363" spans="1:13" ht="12.75">
      <c r="A363" s="118"/>
      <c r="B363" s="118"/>
      <c r="C363" s="134"/>
      <c r="D363" s="134"/>
      <c r="E363" s="134"/>
      <c r="F363" s="134"/>
      <c r="G363" s="134"/>
      <c r="H363" s="134"/>
      <c r="I363" s="134"/>
      <c r="J363" s="134"/>
      <c r="K363" s="134"/>
      <c r="L363" s="134"/>
      <c r="M363" s="131"/>
    </row>
    <row r="364" spans="1:13" ht="12.75">
      <c r="A364" s="129" t="s">
        <v>81</v>
      </c>
      <c r="B364" s="129"/>
      <c r="C364" s="128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</row>
    <row r="365" spans="1:13" ht="12.75">
      <c r="A365" s="114" t="s">
        <v>82</v>
      </c>
      <c r="B365" s="114"/>
      <c r="C365" s="128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</row>
    <row r="366" spans="1:13" ht="12.75">
      <c r="A366" s="114"/>
      <c r="B366" s="114"/>
      <c r="C366" s="128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</row>
    <row r="367" spans="1:13" ht="12.75">
      <c r="A367" s="114" t="s">
        <v>72</v>
      </c>
      <c r="B367" s="114"/>
      <c r="C367" s="128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</row>
    <row r="368" spans="1:13" ht="12.75">
      <c r="A368" s="114" t="s">
        <v>83</v>
      </c>
      <c r="B368" s="114"/>
      <c r="C368" s="126">
        <v>359820</v>
      </c>
      <c r="D368" s="126">
        <v>323840</v>
      </c>
      <c r="E368" s="126">
        <v>287860</v>
      </c>
      <c r="F368" s="126">
        <v>251870</v>
      </c>
      <c r="G368" s="126">
        <v>215890</v>
      </c>
      <c r="H368" s="126">
        <v>179910</v>
      </c>
      <c r="I368" s="126">
        <v>143930</v>
      </c>
      <c r="J368" s="126">
        <v>107950</v>
      </c>
      <c r="K368" s="126">
        <v>71960</v>
      </c>
      <c r="L368" s="126">
        <v>35980</v>
      </c>
      <c r="M368" s="127"/>
    </row>
    <row r="369" spans="1:13" ht="12.75">
      <c r="A369" s="114" t="s">
        <v>84</v>
      </c>
      <c r="B369" s="114"/>
      <c r="C369" s="126">
        <v>408220</v>
      </c>
      <c r="D369" s="126">
        <v>367400</v>
      </c>
      <c r="E369" s="126">
        <v>326580</v>
      </c>
      <c r="F369" s="126">
        <v>285750</v>
      </c>
      <c r="G369" s="126">
        <v>244930</v>
      </c>
      <c r="H369" s="126">
        <v>204110</v>
      </c>
      <c r="I369" s="126">
        <v>163290</v>
      </c>
      <c r="J369" s="126">
        <v>122470</v>
      </c>
      <c r="K369" s="126">
        <v>81640</v>
      </c>
      <c r="L369" s="126">
        <v>40820</v>
      </c>
      <c r="M369" s="127"/>
    </row>
    <row r="370" spans="1:13" ht="12.75">
      <c r="A370" s="114" t="s">
        <v>85</v>
      </c>
      <c r="B370" s="114"/>
      <c r="C370" s="126">
        <v>511810</v>
      </c>
      <c r="D370" s="126">
        <v>460630</v>
      </c>
      <c r="E370" s="126">
        <v>409450</v>
      </c>
      <c r="F370" s="126">
        <v>358270</v>
      </c>
      <c r="G370" s="126">
        <v>307090</v>
      </c>
      <c r="H370" s="126">
        <v>255910</v>
      </c>
      <c r="I370" s="126">
        <v>204720</v>
      </c>
      <c r="J370" s="126">
        <v>153540</v>
      </c>
      <c r="K370" s="126">
        <v>102360</v>
      </c>
      <c r="L370" s="126">
        <v>51180</v>
      </c>
      <c r="M370" s="127"/>
    </row>
    <row r="371" spans="1:13" ht="12.75">
      <c r="A371" s="114" t="s">
        <v>86</v>
      </c>
      <c r="B371" s="114"/>
      <c r="C371" s="126">
        <v>619500</v>
      </c>
      <c r="D371" s="126">
        <v>557550</v>
      </c>
      <c r="E371" s="126">
        <v>495600</v>
      </c>
      <c r="F371" s="126">
        <v>433650</v>
      </c>
      <c r="G371" s="126">
        <v>371700</v>
      </c>
      <c r="H371" s="126">
        <v>309750</v>
      </c>
      <c r="I371" s="126">
        <v>247800</v>
      </c>
      <c r="J371" s="126">
        <v>185850</v>
      </c>
      <c r="K371" s="126">
        <v>123900</v>
      </c>
      <c r="L371" s="126">
        <v>61950</v>
      </c>
      <c r="M371" s="127"/>
    </row>
    <row r="372" spans="1:13" ht="12.75">
      <c r="A372" s="125"/>
      <c r="B372" s="125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1"/>
    </row>
    <row r="373" spans="1:13" ht="12.75">
      <c r="A373" s="118"/>
      <c r="B373" s="118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1"/>
    </row>
    <row r="374" spans="1:13" ht="12.75">
      <c r="A374" s="114" t="s">
        <v>87</v>
      </c>
      <c r="B374" s="114"/>
      <c r="C374" s="128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</row>
    <row r="375" spans="1:13" ht="12.75">
      <c r="A375" s="114" t="s">
        <v>88</v>
      </c>
      <c r="B375" s="114"/>
      <c r="C375" s="128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</row>
    <row r="376" spans="1:13" ht="12.75">
      <c r="A376" s="114"/>
      <c r="B376" s="114"/>
      <c r="C376" s="128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</row>
    <row r="377" spans="1:13" ht="12.75">
      <c r="A377" s="114" t="s">
        <v>72</v>
      </c>
      <c r="B377" s="114"/>
      <c r="C377" s="128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</row>
    <row r="378" spans="1:13" ht="12.75">
      <c r="A378" s="114" t="s">
        <v>83</v>
      </c>
      <c r="B378" s="114"/>
      <c r="C378" s="126">
        <v>622960</v>
      </c>
      <c r="D378" s="126">
        <v>560660</v>
      </c>
      <c r="E378" s="126">
        <v>498370</v>
      </c>
      <c r="F378" s="126">
        <v>436070</v>
      </c>
      <c r="G378" s="126">
        <v>373780</v>
      </c>
      <c r="H378" s="126">
        <v>311480</v>
      </c>
      <c r="I378" s="126">
        <v>249180</v>
      </c>
      <c r="J378" s="126">
        <v>186890</v>
      </c>
      <c r="K378" s="126">
        <v>124590</v>
      </c>
      <c r="L378" s="126">
        <v>62300</v>
      </c>
      <c r="M378" s="127"/>
    </row>
    <row r="379" spans="1:13" ht="12.75">
      <c r="A379" s="114" t="s">
        <v>84</v>
      </c>
      <c r="B379" s="114"/>
      <c r="C379" s="126">
        <v>672910</v>
      </c>
      <c r="D379" s="126">
        <v>605620</v>
      </c>
      <c r="E379" s="126">
        <v>538330</v>
      </c>
      <c r="F379" s="126">
        <v>471040</v>
      </c>
      <c r="G379" s="126">
        <v>403750</v>
      </c>
      <c r="H379" s="126">
        <v>336460</v>
      </c>
      <c r="I379" s="126">
        <v>269160</v>
      </c>
      <c r="J379" s="126">
        <v>201870</v>
      </c>
      <c r="K379" s="126">
        <v>134580</v>
      </c>
      <c r="L379" s="126">
        <v>67290</v>
      </c>
      <c r="M379" s="127"/>
    </row>
    <row r="380" spans="1:13" ht="12.75">
      <c r="A380" s="114" t="s">
        <v>85</v>
      </c>
      <c r="B380" s="114"/>
      <c r="C380" s="126">
        <v>776420</v>
      </c>
      <c r="D380" s="126">
        <v>698780</v>
      </c>
      <c r="E380" s="126">
        <v>621140</v>
      </c>
      <c r="F380" s="126">
        <v>543490</v>
      </c>
      <c r="G380" s="126">
        <v>465850</v>
      </c>
      <c r="H380" s="126">
        <v>388210</v>
      </c>
      <c r="I380" s="126">
        <v>310570</v>
      </c>
      <c r="J380" s="126">
        <v>232930</v>
      </c>
      <c r="K380" s="126">
        <v>155280</v>
      </c>
      <c r="L380" s="126">
        <v>77640</v>
      </c>
      <c r="M380" s="127"/>
    </row>
    <row r="381" spans="1:13" ht="12.75">
      <c r="A381" s="114" t="s">
        <v>86</v>
      </c>
      <c r="B381" s="114"/>
      <c r="C381" s="126">
        <v>884170</v>
      </c>
      <c r="D381" s="126">
        <v>795750</v>
      </c>
      <c r="E381" s="126">
        <v>707340</v>
      </c>
      <c r="F381" s="126">
        <v>618920</v>
      </c>
      <c r="G381" s="126">
        <v>530500</v>
      </c>
      <c r="H381" s="126">
        <v>442090</v>
      </c>
      <c r="I381" s="126">
        <v>353670</v>
      </c>
      <c r="J381" s="126">
        <v>265250</v>
      </c>
      <c r="K381" s="126">
        <v>176830</v>
      </c>
      <c r="L381" s="126">
        <v>88420</v>
      </c>
      <c r="M381" s="127"/>
    </row>
    <row r="382" spans="1:13" ht="12.7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11"/>
    </row>
    <row r="383" spans="1:13" ht="12.75">
      <c r="A383" s="124"/>
      <c r="B383" s="124"/>
      <c r="C383" s="124"/>
      <c r="D383" s="124"/>
      <c r="E383" s="124"/>
      <c r="F383" s="152" t="s">
        <v>169</v>
      </c>
      <c r="G383" s="124"/>
      <c r="H383" s="124"/>
      <c r="I383" s="124"/>
      <c r="J383" s="124"/>
      <c r="K383" s="124"/>
      <c r="L383" s="124"/>
      <c r="M383" s="124"/>
    </row>
    <row r="384" spans="1:13" ht="12.75">
      <c r="A384" s="154" t="s">
        <v>90</v>
      </c>
      <c r="B384" s="154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</row>
    <row r="385" spans="1:13" ht="12.75">
      <c r="A385" s="155" t="s">
        <v>91</v>
      </c>
      <c r="B385" s="155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</row>
    <row r="386" spans="1:13" ht="12.75">
      <c r="A386" s="111"/>
      <c r="B386" s="111"/>
      <c r="C386" s="111"/>
      <c r="D386" s="111"/>
      <c r="E386" s="111"/>
      <c r="F386" s="121"/>
      <c r="G386" s="111"/>
      <c r="H386" s="111"/>
      <c r="I386" s="111"/>
      <c r="J386" s="111"/>
      <c r="K386" s="111"/>
      <c r="L386" s="111"/>
      <c r="M386" s="111"/>
    </row>
    <row r="387" spans="1:13" ht="12.75">
      <c r="A387" s="154" t="s">
        <v>92</v>
      </c>
      <c r="B387" s="154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</row>
    <row r="388" spans="1:13" ht="12.75">
      <c r="A388" s="155" t="s">
        <v>93</v>
      </c>
      <c r="B388" s="155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</row>
    <row r="389" spans="1:13" ht="12.75">
      <c r="A389" s="155"/>
      <c r="B389" s="155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</row>
    <row r="390" spans="1:13" ht="12.75">
      <c r="A390" s="111"/>
      <c r="B390" s="111"/>
      <c r="C390" s="117"/>
      <c r="D390" s="156"/>
      <c r="E390" s="124"/>
      <c r="F390" s="111"/>
      <c r="G390" s="111"/>
      <c r="H390" s="111"/>
      <c r="I390" s="111"/>
      <c r="J390" s="111"/>
      <c r="K390" s="111"/>
      <c r="L390" s="111"/>
      <c r="M390" s="111"/>
    </row>
    <row r="391" spans="1:13" ht="12.75">
      <c r="A391" s="174" t="s">
        <v>107</v>
      </c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11"/>
      <c r="M391" s="111"/>
    </row>
    <row r="392" spans="1:11" ht="12.75">
      <c r="A392" s="157"/>
      <c r="B392" s="158"/>
      <c r="C392" s="158"/>
      <c r="D392" s="158"/>
      <c r="E392" s="158"/>
      <c r="F392" s="158"/>
      <c r="G392" s="158"/>
      <c r="H392" s="158"/>
      <c r="I392" s="158"/>
      <c r="J392" s="158"/>
      <c r="K392" s="159"/>
    </row>
    <row r="393" spans="1:13" ht="12.75">
      <c r="A393" s="160" t="s">
        <v>94</v>
      </c>
      <c r="B393" s="142"/>
      <c r="C393" s="161">
        <v>2006</v>
      </c>
      <c r="D393" s="162">
        <v>2007</v>
      </c>
      <c r="E393" s="162">
        <v>2008</v>
      </c>
      <c r="F393" s="162">
        <v>2009</v>
      </c>
      <c r="G393" s="162">
        <v>2010</v>
      </c>
      <c r="H393" s="162">
        <v>2011</v>
      </c>
      <c r="I393" s="162">
        <v>2012</v>
      </c>
      <c r="J393" s="162">
        <v>2013</v>
      </c>
      <c r="K393" s="163">
        <v>2014</v>
      </c>
      <c r="M393" s="170"/>
    </row>
    <row r="394" spans="1:13" ht="12.75">
      <c r="A394" s="157"/>
      <c r="B394" s="158"/>
      <c r="C394" s="158"/>
      <c r="D394" s="158"/>
      <c r="E394" s="158"/>
      <c r="F394" s="158"/>
      <c r="G394" s="158"/>
      <c r="H394" s="158"/>
      <c r="I394" s="158"/>
      <c r="J394" s="158"/>
      <c r="K394" s="159"/>
      <c r="M394" s="170"/>
    </row>
    <row r="395" spans="1:13" ht="14.25">
      <c r="A395" s="164" t="s">
        <v>95</v>
      </c>
      <c r="B395" s="145"/>
      <c r="C395" s="165">
        <v>3.31</v>
      </c>
      <c r="D395" s="165">
        <v>3.2</v>
      </c>
      <c r="E395" s="165">
        <v>2.93</v>
      </c>
      <c r="F395" s="165">
        <v>3.17</v>
      </c>
      <c r="G395" s="165">
        <v>2.86</v>
      </c>
      <c r="H395" s="165">
        <v>2.77</v>
      </c>
      <c r="I395" s="165">
        <v>2.69</v>
      </c>
      <c r="J395" s="165">
        <v>2.58</v>
      </c>
      <c r="K395" s="166">
        <v>2.82</v>
      </c>
      <c r="M395" s="172"/>
    </row>
    <row r="396" spans="1:13" ht="14.25">
      <c r="A396" s="164" t="s">
        <v>96</v>
      </c>
      <c r="B396" s="145"/>
      <c r="C396" s="165">
        <v>3.29</v>
      </c>
      <c r="D396" s="165">
        <v>3.19</v>
      </c>
      <c r="E396" s="165">
        <v>2.89</v>
      </c>
      <c r="F396" s="165">
        <v>3.25</v>
      </c>
      <c r="G396" s="165">
        <v>2.85</v>
      </c>
      <c r="H396" s="165">
        <v>2.78</v>
      </c>
      <c r="I396" s="165">
        <v>2.68</v>
      </c>
      <c r="J396" s="165">
        <v>2.59</v>
      </c>
      <c r="K396" s="166">
        <v>2.8</v>
      </c>
      <c r="M396" s="172"/>
    </row>
    <row r="397" spans="1:13" ht="14.25">
      <c r="A397" s="164" t="s">
        <v>97</v>
      </c>
      <c r="B397" s="145"/>
      <c r="C397" s="165">
        <v>3.36</v>
      </c>
      <c r="D397" s="165">
        <v>3.18</v>
      </c>
      <c r="E397" s="165">
        <v>2.75</v>
      </c>
      <c r="F397" s="165">
        <v>3.16</v>
      </c>
      <c r="G397" s="165">
        <v>2.84</v>
      </c>
      <c r="H397" s="165">
        <v>2.8</v>
      </c>
      <c r="I397" s="165">
        <v>2.67</v>
      </c>
      <c r="J397" s="165">
        <v>2.59</v>
      </c>
      <c r="K397" s="166">
        <v>2.81</v>
      </c>
      <c r="M397" s="172"/>
    </row>
    <row r="398" spans="1:13" ht="14.25">
      <c r="A398" s="164" t="s">
        <v>98</v>
      </c>
      <c r="B398" s="145"/>
      <c r="C398" s="165">
        <v>3.31</v>
      </c>
      <c r="D398" s="165">
        <v>3.17</v>
      </c>
      <c r="E398" s="165">
        <v>2.85</v>
      </c>
      <c r="F398" s="165">
        <v>3</v>
      </c>
      <c r="G398" s="165">
        <v>2.85</v>
      </c>
      <c r="H398" s="165">
        <v>2.82</v>
      </c>
      <c r="I398" s="165">
        <v>2.64</v>
      </c>
      <c r="J398" s="165">
        <v>2.65</v>
      </c>
      <c r="K398" s="166">
        <v>2.81</v>
      </c>
      <c r="M398" s="172"/>
    </row>
    <row r="399" spans="1:13" ht="14.25">
      <c r="A399" s="164" t="s">
        <v>99</v>
      </c>
      <c r="B399" s="145"/>
      <c r="C399" s="165">
        <v>3.29</v>
      </c>
      <c r="D399" s="165">
        <v>3.18</v>
      </c>
      <c r="E399" s="165">
        <v>2.84</v>
      </c>
      <c r="F399" s="165">
        <v>3</v>
      </c>
      <c r="G399" s="165">
        <v>2.84</v>
      </c>
      <c r="H399" s="165">
        <v>2.77</v>
      </c>
      <c r="I399" s="165">
        <v>2.71</v>
      </c>
      <c r="J399" s="165">
        <v>2.73</v>
      </c>
      <c r="K399" s="166">
        <v>2.77</v>
      </c>
      <c r="M399" s="172"/>
    </row>
    <row r="400" spans="1:13" ht="14.25">
      <c r="A400" s="164" t="s">
        <v>100</v>
      </c>
      <c r="B400" s="145"/>
      <c r="C400" s="165">
        <v>3.26</v>
      </c>
      <c r="D400" s="165">
        <v>3.17</v>
      </c>
      <c r="E400" s="165">
        <v>2.97</v>
      </c>
      <c r="F400" s="165">
        <v>3.01</v>
      </c>
      <c r="G400" s="165">
        <v>2.83</v>
      </c>
      <c r="H400" s="165">
        <v>2.75</v>
      </c>
      <c r="I400" s="165">
        <v>2.67</v>
      </c>
      <c r="J400" s="165">
        <v>2.78</v>
      </c>
      <c r="K400" s="166">
        <v>2.8</v>
      </c>
      <c r="M400" s="172"/>
    </row>
    <row r="401" spans="1:13" ht="14.25">
      <c r="A401" s="164" t="s">
        <v>101</v>
      </c>
      <c r="B401" s="145"/>
      <c r="C401" s="165">
        <v>3.24</v>
      </c>
      <c r="D401" s="165">
        <v>3.16</v>
      </c>
      <c r="E401" s="165">
        <v>2.82</v>
      </c>
      <c r="F401" s="165">
        <v>2.99</v>
      </c>
      <c r="G401" s="165">
        <v>2.82</v>
      </c>
      <c r="H401" s="165">
        <v>2.74</v>
      </c>
      <c r="I401" s="165">
        <v>2.63</v>
      </c>
      <c r="J401" s="165">
        <v>2.79</v>
      </c>
      <c r="K401" s="166">
        <v>2.8</v>
      </c>
      <c r="M401" s="172"/>
    </row>
    <row r="402" spans="1:13" ht="14.25">
      <c r="A402" s="164" t="s">
        <v>102</v>
      </c>
      <c r="B402" s="145"/>
      <c r="C402" s="165">
        <v>3.24</v>
      </c>
      <c r="D402" s="165">
        <v>3.16</v>
      </c>
      <c r="E402" s="165">
        <v>2.95</v>
      </c>
      <c r="F402" s="165">
        <v>2.95</v>
      </c>
      <c r="G402" s="165">
        <v>2.8</v>
      </c>
      <c r="H402" s="165">
        <v>2.73</v>
      </c>
      <c r="I402" s="165">
        <v>2.61</v>
      </c>
      <c r="J402" s="165">
        <v>2.81</v>
      </c>
      <c r="K402" s="166">
        <v>2.84</v>
      </c>
      <c r="M402" s="172"/>
    </row>
    <row r="403" spans="1:13" ht="14.25">
      <c r="A403" s="164" t="s">
        <v>103</v>
      </c>
      <c r="B403" s="145"/>
      <c r="C403" s="165">
        <v>3.25</v>
      </c>
      <c r="D403" s="165">
        <v>3.09</v>
      </c>
      <c r="E403" s="165">
        <v>2.98</v>
      </c>
      <c r="F403" s="165">
        <v>2.88</v>
      </c>
      <c r="G403" s="165">
        <v>2.79</v>
      </c>
      <c r="H403" s="165">
        <v>2.77</v>
      </c>
      <c r="I403" s="165">
        <v>2.6</v>
      </c>
      <c r="J403" s="165">
        <v>2.78</v>
      </c>
      <c r="K403" s="166">
        <v>2.89</v>
      </c>
      <c r="M403" s="172"/>
    </row>
    <row r="404" spans="1:13" ht="14.25">
      <c r="A404" s="164" t="s">
        <v>104</v>
      </c>
      <c r="B404" s="145"/>
      <c r="C404" s="165">
        <v>3.22</v>
      </c>
      <c r="D404" s="165">
        <v>3</v>
      </c>
      <c r="E404" s="165">
        <v>3.09</v>
      </c>
      <c r="F404" s="165">
        <v>2.91</v>
      </c>
      <c r="G404" s="165">
        <v>2.8</v>
      </c>
      <c r="H404" s="165">
        <v>2.71</v>
      </c>
      <c r="I404" s="165">
        <v>2.59</v>
      </c>
      <c r="J404" s="165">
        <v>2.77</v>
      </c>
      <c r="K404" s="166">
        <v>2.92</v>
      </c>
      <c r="M404" s="172"/>
    </row>
    <row r="405" spans="1:13" ht="14.25">
      <c r="A405" s="164" t="s">
        <v>105</v>
      </c>
      <c r="B405" s="145"/>
      <c r="C405" s="165">
        <v>3.22</v>
      </c>
      <c r="D405" s="165">
        <v>3</v>
      </c>
      <c r="E405" s="165">
        <v>3.1</v>
      </c>
      <c r="F405" s="165">
        <v>2.88</v>
      </c>
      <c r="G405" s="165">
        <v>2.83</v>
      </c>
      <c r="H405" s="165">
        <v>2.7</v>
      </c>
      <c r="I405" s="165">
        <v>2.58</v>
      </c>
      <c r="J405" s="165">
        <v>2.8</v>
      </c>
      <c r="K405" s="166">
        <v>2.92</v>
      </c>
      <c r="M405" s="172"/>
    </row>
    <row r="406" spans="1:13" ht="14.25">
      <c r="A406" s="167" t="s">
        <v>106</v>
      </c>
      <c r="B406" s="141"/>
      <c r="C406" s="168">
        <v>3.2</v>
      </c>
      <c r="D406" s="168">
        <v>3</v>
      </c>
      <c r="E406" s="168">
        <v>3.14</v>
      </c>
      <c r="F406" s="168">
        <v>2.89</v>
      </c>
      <c r="G406" s="168">
        <v>2.81</v>
      </c>
      <c r="H406" s="168">
        <v>2.7</v>
      </c>
      <c r="I406" s="168">
        <v>2.55</v>
      </c>
      <c r="J406" s="168">
        <v>2.8</v>
      </c>
      <c r="K406" s="169">
        <v>2.99</v>
      </c>
      <c r="M406" s="173"/>
    </row>
    <row r="407" spans="1:13" ht="12.75">
      <c r="A407" s="111"/>
      <c r="B407" s="111"/>
      <c r="L407" s="111"/>
      <c r="M407" s="111"/>
    </row>
    <row r="408" spans="1:13" ht="12.75">
      <c r="A408" s="171" t="s">
        <v>171</v>
      </c>
      <c r="B408" s="17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</row>
    <row r="409" spans="1:13" ht="12.75">
      <c r="A409" s="111"/>
      <c r="B409" s="111"/>
      <c r="C409" s="111"/>
      <c r="D409" s="111"/>
      <c r="E409" s="111"/>
      <c r="F409" s="122"/>
      <c r="G409" s="111"/>
      <c r="H409" s="111"/>
      <c r="I409" s="111"/>
      <c r="J409" s="111"/>
      <c r="K409" s="111"/>
      <c r="L409" s="111"/>
      <c r="M409" s="111"/>
    </row>
    <row r="410" spans="1:2" ht="12.75">
      <c r="A410" s="151"/>
      <c r="B410" s="151"/>
    </row>
    <row r="411" spans="1:2" ht="12.75">
      <c r="A411" s="151"/>
      <c r="B411" s="151"/>
    </row>
    <row r="412" spans="1:2" ht="12.75">
      <c r="A412" s="129"/>
      <c r="B412" s="129"/>
    </row>
    <row r="414" ht="12.75">
      <c r="F414" s="121" t="s">
        <v>170</v>
      </c>
    </row>
  </sheetData>
  <sheetProtection/>
  <mergeCells count="1">
    <mergeCell ref="A391:K391"/>
  </mergeCells>
  <printOptions/>
  <pageMargins left="0.9448818897637796" right="0.2755905511811024" top="0.7874015748031497" bottom="0.2362204724409449" header="0.2362204724409449" footer="0.03937007874015748"/>
  <pageSetup horizontalDpi="600" verticalDpi="600" orientation="landscape" paperSize="9" scale="75" r:id="rId1"/>
  <rowBreaks count="8" manualBreakCount="8">
    <brk id="45" max="11" man="1"/>
    <brk id="95" max="10" man="1"/>
    <brk id="136" max="11" man="1"/>
    <brk id="181" max="11" man="1"/>
    <brk id="232" max="11" man="1"/>
    <brk id="283" max="11" man="1"/>
    <brk id="333" max="11" man="1"/>
    <brk id="38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4"/>
  <sheetViews>
    <sheetView zoomScale="75" zoomScaleNormal="75" zoomScalePageLayoutView="0" workbookViewId="0" topLeftCell="C1">
      <selection activeCell="R37" sqref="R37"/>
    </sheetView>
  </sheetViews>
  <sheetFormatPr defaultColWidth="11.421875" defaultRowHeight="12.75"/>
  <cols>
    <col min="1" max="1" width="25.57421875" style="1" customWidth="1"/>
    <col min="2" max="2" width="25.28125" style="1" customWidth="1"/>
    <col min="3" max="3" width="8.00390625" style="1" customWidth="1"/>
    <col min="4" max="7" width="11.421875" style="1" customWidth="1"/>
    <col min="8" max="8" width="11.421875" style="1" hidden="1" customWidth="1"/>
    <col min="9" max="10" width="11.421875" style="1" customWidth="1"/>
    <col min="11" max="11" width="12.421875" style="1" customWidth="1"/>
    <col min="12" max="12" width="13.7109375" style="1" customWidth="1"/>
    <col min="13" max="15" width="0" style="1" hidden="1" customWidth="1"/>
    <col min="16" max="16384" width="11.421875" style="1" customWidth="1"/>
  </cols>
  <sheetData>
    <row r="1" spans="1:26" ht="12.75">
      <c r="A1" s="180" t="s">
        <v>110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N1" s="1">
        <v>3.28</v>
      </c>
      <c r="O1" s="1" t="s">
        <v>111</v>
      </c>
      <c r="R1" s="56" t="e">
        <f aca="true" t="shared" si="0" ref="R1:Z1">R22/$Q$22</f>
        <v>#REF!</v>
      </c>
      <c r="S1" s="56" t="e">
        <f t="shared" si="0"/>
        <v>#REF!</v>
      </c>
      <c r="T1" s="56" t="e">
        <f t="shared" si="0"/>
        <v>#REF!</v>
      </c>
      <c r="U1" s="56" t="e">
        <f t="shared" si="0"/>
        <v>#REF!</v>
      </c>
      <c r="V1" s="56" t="e">
        <f t="shared" si="0"/>
        <v>#REF!</v>
      </c>
      <c r="W1" s="56" t="e">
        <f t="shared" si="0"/>
        <v>#REF!</v>
      </c>
      <c r="X1" s="56" t="e">
        <f t="shared" si="0"/>
        <v>#REF!</v>
      </c>
      <c r="Y1" s="56" t="e">
        <f t="shared" si="0"/>
        <v>#REF!</v>
      </c>
      <c r="Z1" s="56" t="e">
        <f t="shared" si="0"/>
        <v>#REF!</v>
      </c>
    </row>
    <row r="2" spans="1:26" ht="12.75">
      <c r="A2" s="180" t="s">
        <v>112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R2" s="56"/>
      <c r="S2" s="56" t="e">
        <f aca="true" t="shared" si="1" ref="S2:Z2">S1-R1</f>
        <v>#REF!</v>
      </c>
      <c r="T2" s="56" t="e">
        <f t="shared" si="1"/>
        <v>#REF!</v>
      </c>
      <c r="U2" s="56" t="e">
        <f t="shared" si="1"/>
        <v>#REF!</v>
      </c>
      <c r="V2" s="56" t="e">
        <f t="shared" si="1"/>
        <v>#REF!</v>
      </c>
      <c r="W2" s="56" t="e">
        <f t="shared" si="1"/>
        <v>#REF!</v>
      </c>
      <c r="X2" s="56" t="e">
        <f t="shared" si="1"/>
        <v>#REF!</v>
      </c>
      <c r="Y2" s="56" t="e">
        <f t="shared" si="1"/>
        <v>#REF!</v>
      </c>
      <c r="Z2" s="56" t="e">
        <f t="shared" si="1"/>
        <v>#REF!</v>
      </c>
    </row>
    <row r="4" spans="1:12" ht="12.75">
      <c r="A4" s="2" t="s">
        <v>113</v>
      </c>
      <c r="B4" s="2" t="s">
        <v>114</v>
      </c>
      <c r="C4" s="3" t="s">
        <v>115</v>
      </c>
      <c r="D4" s="181" t="s">
        <v>116</v>
      </c>
      <c r="E4" s="182"/>
      <c r="F4" s="183"/>
      <c r="G4" s="177" t="s">
        <v>117</v>
      </c>
      <c r="H4" s="178"/>
      <c r="I4" s="178"/>
      <c r="J4" s="178"/>
      <c r="K4" s="178"/>
      <c r="L4" s="179"/>
    </row>
    <row r="5" spans="1:37" ht="12.75">
      <c r="A5" s="4"/>
      <c r="B5" s="4"/>
      <c r="C5" s="5" t="s">
        <v>118</v>
      </c>
      <c r="D5" s="6" t="s">
        <v>119</v>
      </c>
      <c r="E5" s="7" t="s">
        <v>120</v>
      </c>
      <c r="F5" s="8" t="s">
        <v>121</v>
      </c>
      <c r="G5" s="6" t="s">
        <v>122</v>
      </c>
      <c r="H5" s="9"/>
      <c r="I5" s="7" t="s">
        <v>123</v>
      </c>
      <c r="J5" s="8" t="s">
        <v>124</v>
      </c>
      <c r="K5" s="175" t="s">
        <v>125</v>
      </c>
      <c r="L5" s="176"/>
      <c r="Q5" s="57"/>
      <c r="R5" s="57"/>
      <c r="S5" s="57"/>
      <c r="T5" s="57"/>
      <c r="U5" s="57"/>
      <c r="V5" s="57"/>
      <c r="W5" s="57"/>
      <c r="X5" s="57"/>
      <c r="Y5" s="57"/>
      <c r="Z5" s="57" t="s">
        <v>141</v>
      </c>
      <c r="AB5" s="57"/>
      <c r="AC5" s="57"/>
      <c r="AD5" s="57"/>
      <c r="AE5" s="57"/>
      <c r="AF5" s="57"/>
      <c r="AG5" s="57"/>
      <c r="AH5" s="57"/>
      <c r="AI5" s="57"/>
      <c r="AJ5" s="57"/>
      <c r="AK5" s="57" t="s">
        <v>141</v>
      </c>
    </row>
    <row r="6" spans="1:37" ht="12.75">
      <c r="A6" s="10"/>
      <c r="B6" s="10"/>
      <c r="C6" s="11" t="s">
        <v>126</v>
      </c>
      <c r="D6" s="12" t="s">
        <v>127</v>
      </c>
      <c r="E6" s="13" t="s">
        <v>127</v>
      </c>
      <c r="F6" s="14" t="s">
        <v>127</v>
      </c>
      <c r="G6" s="12" t="s">
        <v>127</v>
      </c>
      <c r="H6" s="15" t="s">
        <v>127</v>
      </c>
      <c r="I6" s="13" t="s">
        <v>127</v>
      </c>
      <c r="J6" s="14" t="s">
        <v>127</v>
      </c>
      <c r="K6" s="16" t="s">
        <v>127</v>
      </c>
      <c r="L6" s="14" t="s">
        <v>128</v>
      </c>
      <c r="Q6" s="57">
        <v>2004</v>
      </c>
      <c r="R6" s="57">
        <f aca="true" t="shared" si="2" ref="R6:Y6">Q6-1</f>
        <v>2003</v>
      </c>
      <c r="S6" s="57">
        <f t="shared" si="2"/>
        <v>2002</v>
      </c>
      <c r="T6" s="57">
        <f t="shared" si="2"/>
        <v>2001</v>
      </c>
      <c r="U6" s="57">
        <f t="shared" si="2"/>
        <v>2000</v>
      </c>
      <c r="V6" s="57">
        <f t="shared" si="2"/>
        <v>1999</v>
      </c>
      <c r="W6" s="57">
        <f t="shared" si="2"/>
        <v>1998</v>
      </c>
      <c r="X6" s="57">
        <f t="shared" si="2"/>
        <v>1997</v>
      </c>
      <c r="Y6" s="57">
        <f t="shared" si="2"/>
        <v>1996</v>
      </c>
      <c r="Z6" s="57" t="s">
        <v>142</v>
      </c>
      <c r="AB6" s="57">
        <v>2004</v>
      </c>
      <c r="AC6" s="57">
        <f aca="true" t="shared" si="3" ref="AC6:AJ6">AB6-1</f>
        <v>2003</v>
      </c>
      <c r="AD6" s="57">
        <f t="shared" si="3"/>
        <v>2002</v>
      </c>
      <c r="AE6" s="57">
        <f t="shared" si="3"/>
        <v>2001</v>
      </c>
      <c r="AF6" s="57">
        <f t="shared" si="3"/>
        <v>2000</v>
      </c>
      <c r="AG6" s="57">
        <f t="shared" si="3"/>
        <v>1999</v>
      </c>
      <c r="AH6" s="57">
        <f t="shared" si="3"/>
        <v>1998</v>
      </c>
      <c r="AI6" s="57">
        <f t="shared" si="3"/>
        <v>1997</v>
      </c>
      <c r="AJ6" s="57">
        <f t="shared" si="3"/>
        <v>1996</v>
      </c>
      <c r="AK6" s="57" t="s">
        <v>142</v>
      </c>
    </row>
    <row r="7" spans="1:26" ht="12.75" hidden="1">
      <c r="A7" s="17"/>
      <c r="B7" s="4"/>
      <c r="C7" s="18"/>
      <c r="D7" s="19"/>
      <c r="E7" s="20"/>
      <c r="F7" s="21"/>
      <c r="G7" s="19"/>
      <c r="H7" s="22"/>
      <c r="I7" s="23"/>
      <c r="J7" s="24"/>
      <c r="K7" s="20"/>
      <c r="L7" s="21"/>
      <c r="Q7" s="58"/>
      <c r="R7" s="56"/>
      <c r="S7" s="56"/>
      <c r="T7" s="56"/>
      <c r="U7" s="56"/>
      <c r="V7" s="56"/>
      <c r="W7" s="56"/>
      <c r="X7" s="56"/>
      <c r="Y7" s="56"/>
      <c r="Z7" s="56"/>
    </row>
    <row r="8" spans="1:26" ht="12.75" hidden="1">
      <c r="A8" s="25"/>
      <c r="B8" s="4"/>
      <c r="C8" s="18"/>
      <c r="D8" s="26"/>
      <c r="E8" s="4"/>
      <c r="F8" s="5"/>
      <c r="G8" s="19"/>
      <c r="H8" s="22"/>
      <c r="I8" s="23"/>
      <c r="J8" s="24"/>
      <c r="K8" s="20"/>
      <c r="L8" s="21"/>
      <c r="Q8" s="58"/>
      <c r="R8" s="56"/>
      <c r="S8" s="56"/>
      <c r="T8" s="56"/>
      <c r="U8" s="56"/>
      <c r="V8" s="56"/>
      <c r="W8" s="56"/>
      <c r="X8" s="56"/>
      <c r="Y8" s="56"/>
      <c r="Z8" s="56"/>
    </row>
    <row r="9" spans="1:26" ht="12.75" hidden="1">
      <c r="A9" s="10"/>
      <c r="B9" s="10"/>
      <c r="C9" s="27"/>
      <c r="D9" s="28"/>
      <c r="E9" s="10"/>
      <c r="F9" s="11"/>
      <c r="G9" s="29"/>
      <c r="H9" s="30"/>
      <c r="I9" s="31"/>
      <c r="J9" s="32"/>
      <c r="K9" s="33"/>
      <c r="L9" s="34"/>
      <c r="Q9" s="58"/>
      <c r="R9" s="56"/>
      <c r="S9" s="56"/>
      <c r="T9" s="56"/>
      <c r="U9" s="56"/>
      <c r="V9" s="56"/>
      <c r="W9" s="56"/>
      <c r="X9" s="56"/>
      <c r="Y9" s="56"/>
      <c r="Z9" s="56"/>
    </row>
    <row r="10" spans="1:36" ht="12.75">
      <c r="A10" s="2" t="s">
        <v>173</v>
      </c>
      <c r="B10" s="4" t="s">
        <v>174</v>
      </c>
      <c r="C10" s="18">
        <v>1</v>
      </c>
      <c r="D10" s="19">
        <v>6629.66</v>
      </c>
      <c r="E10" s="20">
        <v>6629.66</v>
      </c>
      <c r="F10" s="21">
        <v>6629.66</v>
      </c>
      <c r="G10" s="19">
        <f>+D10</f>
        <v>6629.66</v>
      </c>
      <c r="H10" s="22">
        <f>+G10</f>
        <v>6629.66</v>
      </c>
      <c r="I10" s="23">
        <f>ROUND(+G10*0.04,2)</f>
        <v>265.19</v>
      </c>
      <c r="J10" s="24">
        <f>ROUND((+G10+I10)*0.19,2)</f>
        <v>1310.02</v>
      </c>
      <c r="K10" s="20">
        <f>+J10+I10+G10</f>
        <v>8204.869999999999</v>
      </c>
      <c r="L10" s="21">
        <f>+ROUND(K10*N1,-1)</f>
        <v>26910</v>
      </c>
      <c r="Q10" s="58">
        <f>+L10</f>
        <v>26910</v>
      </c>
      <c r="R10" s="56" t="e">
        <f>ROUND(Q10*#REF!,-1)</f>
        <v>#REF!</v>
      </c>
      <c r="S10" s="56" t="e">
        <f>ROUND(Q10*#REF!,-1)</f>
        <v>#REF!</v>
      </c>
      <c r="T10" s="56" t="e">
        <f>ROUND(Q10*#REF!,-1)</f>
        <v>#REF!</v>
      </c>
      <c r="U10" s="56" t="e">
        <f>ROUND(Q10*#REF!,-1)</f>
        <v>#REF!</v>
      </c>
      <c r="V10" s="56" t="e">
        <f>ROUND(Q10*#REF!,-1)</f>
        <v>#REF!</v>
      </c>
      <c r="W10" s="56" t="e">
        <f>ROUND(Q10*#REF!,-1)</f>
        <v>#REF!</v>
      </c>
      <c r="X10" s="56" t="e">
        <f>ROUND(Q10*#REF!,-1)</f>
        <v>#REF!</v>
      </c>
      <c r="Y10" s="56" t="e">
        <f>ROUND(Q10*#REF!,-1)</f>
        <v>#REF!</v>
      </c>
      <c r="Z10" s="56" t="e">
        <f>ROUND(Q10*#REF!,-1)</f>
        <v>#REF!</v>
      </c>
      <c r="AB10" s="1" t="e">
        <f aca="true" t="shared" si="4" ref="AB10:AJ13">+R10/+$Q10</f>
        <v>#REF!</v>
      </c>
      <c r="AC10" s="1" t="e">
        <f t="shared" si="4"/>
        <v>#REF!</v>
      </c>
      <c r="AD10" s="1" t="e">
        <f t="shared" si="4"/>
        <v>#REF!</v>
      </c>
      <c r="AE10" s="1" t="e">
        <f t="shared" si="4"/>
        <v>#REF!</v>
      </c>
      <c r="AF10" s="1" t="e">
        <f t="shared" si="4"/>
        <v>#REF!</v>
      </c>
      <c r="AG10" s="1" t="e">
        <f t="shared" si="4"/>
        <v>#REF!</v>
      </c>
      <c r="AH10" s="1" t="e">
        <f t="shared" si="4"/>
        <v>#REF!</v>
      </c>
      <c r="AI10" s="1" t="e">
        <f t="shared" si="4"/>
        <v>#REF!</v>
      </c>
      <c r="AJ10" s="1" t="e">
        <f t="shared" si="4"/>
        <v>#REF!</v>
      </c>
    </row>
    <row r="11" spans="1:36" ht="12.75">
      <c r="A11" s="25">
        <v>3</v>
      </c>
      <c r="B11" s="72" t="s">
        <v>148</v>
      </c>
      <c r="C11" s="18">
        <v>1</v>
      </c>
      <c r="D11" s="19">
        <v>5715.04</v>
      </c>
      <c r="E11" s="20">
        <f>+D11</f>
        <v>5715.04</v>
      </c>
      <c r="F11" s="21">
        <f>+D11</f>
        <v>5715.04</v>
      </c>
      <c r="G11" s="19">
        <f>+F11</f>
        <v>5715.04</v>
      </c>
      <c r="H11" s="22">
        <f>+G11</f>
        <v>5715.04</v>
      </c>
      <c r="I11" s="23">
        <f>ROUND(+G11*0.04,2)</f>
        <v>228.6</v>
      </c>
      <c r="J11" s="24">
        <f>ROUND((+G11+I11)*0.19,2)</f>
        <v>1129.29</v>
      </c>
      <c r="K11" s="20">
        <f>+J11+I11+G11</f>
        <v>7072.93</v>
      </c>
      <c r="L11" s="21">
        <f>+ROUND(K11*N1,-1)</f>
        <v>23200</v>
      </c>
      <c r="Q11" s="58">
        <f>+L11</f>
        <v>23200</v>
      </c>
      <c r="R11" s="56" t="e">
        <f>ROUND(Q11*#REF!,-1)</f>
        <v>#REF!</v>
      </c>
      <c r="S11" s="56" t="e">
        <f>ROUND(Q11*#REF!,-1)</f>
        <v>#REF!</v>
      </c>
      <c r="T11" s="56" t="e">
        <f>ROUND(Q11*#REF!,-1)</f>
        <v>#REF!</v>
      </c>
      <c r="U11" s="56" t="e">
        <f>ROUND(Q11*#REF!,-1)</f>
        <v>#REF!</v>
      </c>
      <c r="V11" s="56" t="e">
        <f>ROUND(Q11*#REF!,-1)</f>
        <v>#REF!</v>
      </c>
      <c r="W11" s="56" t="e">
        <f>ROUND(Q11*#REF!,-1)</f>
        <v>#REF!</v>
      </c>
      <c r="X11" s="56" t="e">
        <f>ROUND(Q11*#REF!,-1)</f>
        <v>#REF!</v>
      </c>
      <c r="Y11" s="56" t="e">
        <f>ROUND(Q11*#REF!,-1)</f>
        <v>#REF!</v>
      </c>
      <c r="Z11" s="56" t="e">
        <f>ROUND(Q11*#REF!,-1)</f>
        <v>#REF!</v>
      </c>
      <c r="AB11" s="1" t="e">
        <f t="shared" si="4"/>
        <v>#REF!</v>
      </c>
      <c r="AC11" s="1" t="e">
        <f t="shared" si="4"/>
        <v>#REF!</v>
      </c>
      <c r="AD11" s="1" t="e">
        <f t="shared" si="4"/>
        <v>#REF!</v>
      </c>
      <c r="AE11" s="1" t="e">
        <f t="shared" si="4"/>
        <v>#REF!</v>
      </c>
      <c r="AF11" s="1" t="e">
        <f t="shared" si="4"/>
        <v>#REF!</v>
      </c>
      <c r="AG11" s="1" t="e">
        <f t="shared" si="4"/>
        <v>#REF!</v>
      </c>
      <c r="AH11" s="1" t="e">
        <f t="shared" si="4"/>
        <v>#REF!</v>
      </c>
      <c r="AI11" s="1" t="e">
        <f t="shared" si="4"/>
        <v>#REF!</v>
      </c>
      <c r="AJ11" s="1" t="e">
        <f t="shared" si="4"/>
        <v>#REF!</v>
      </c>
    </row>
    <row r="12" spans="1:36" ht="12.75">
      <c r="A12" s="17"/>
      <c r="B12" s="72" t="s">
        <v>149</v>
      </c>
      <c r="C12" s="18">
        <v>1</v>
      </c>
      <c r="D12" s="19">
        <v>6419.02</v>
      </c>
      <c r="E12" s="20">
        <f>+D12</f>
        <v>6419.02</v>
      </c>
      <c r="F12" s="21">
        <f>+D12</f>
        <v>6419.02</v>
      </c>
      <c r="G12" s="19">
        <f>+F12</f>
        <v>6419.02</v>
      </c>
      <c r="H12" s="22">
        <f>+G12</f>
        <v>6419.02</v>
      </c>
      <c r="I12" s="23">
        <f>ROUND(+G12*0.04,2)</f>
        <v>256.76</v>
      </c>
      <c r="J12" s="24">
        <f>ROUND((+G12+I12)*0.19,2)</f>
        <v>1268.4</v>
      </c>
      <c r="K12" s="20">
        <f>+J12+I12+G12</f>
        <v>7944.18</v>
      </c>
      <c r="L12" s="21">
        <f>+ROUND(K12*N1,-1)</f>
        <v>26060</v>
      </c>
      <c r="Q12" s="58">
        <f>+L12</f>
        <v>26060</v>
      </c>
      <c r="R12" s="56" t="e">
        <f>ROUND(Q12*#REF!,-1)</f>
        <v>#REF!</v>
      </c>
      <c r="S12" s="56" t="e">
        <f>ROUND(Q12*#REF!,-1)</f>
        <v>#REF!</v>
      </c>
      <c r="T12" s="56" t="e">
        <f>ROUND(Q12*#REF!,-1)</f>
        <v>#REF!</v>
      </c>
      <c r="U12" s="56" t="e">
        <f>ROUND(Q12*#REF!,-1)</f>
        <v>#REF!</v>
      </c>
      <c r="V12" s="56" t="e">
        <f>ROUND(Q12*#REF!,-1)</f>
        <v>#REF!</v>
      </c>
      <c r="W12" s="56" t="e">
        <f>ROUND(Q12*#REF!,-1)</f>
        <v>#REF!</v>
      </c>
      <c r="X12" s="56" t="e">
        <f>ROUND(Q12*#REF!,-1)</f>
        <v>#REF!</v>
      </c>
      <c r="Y12" s="56" t="e">
        <f>ROUND(Q12*#REF!,-1)</f>
        <v>#REF!</v>
      </c>
      <c r="Z12" s="56" t="e">
        <f>ROUND(Q12*#REF!,-1)</f>
        <v>#REF!</v>
      </c>
      <c r="AB12" s="1" t="e">
        <f t="shared" si="4"/>
        <v>#REF!</v>
      </c>
      <c r="AC12" s="1" t="e">
        <f t="shared" si="4"/>
        <v>#REF!</v>
      </c>
      <c r="AD12" s="1" t="e">
        <f t="shared" si="4"/>
        <v>#REF!</v>
      </c>
      <c r="AE12" s="1" t="e">
        <f t="shared" si="4"/>
        <v>#REF!</v>
      </c>
      <c r="AF12" s="1" t="e">
        <f t="shared" si="4"/>
        <v>#REF!</v>
      </c>
      <c r="AG12" s="1" t="e">
        <f t="shared" si="4"/>
        <v>#REF!</v>
      </c>
      <c r="AH12" s="1" t="e">
        <f t="shared" si="4"/>
        <v>#REF!</v>
      </c>
      <c r="AI12" s="1" t="e">
        <f t="shared" si="4"/>
        <v>#REF!</v>
      </c>
      <c r="AJ12" s="1" t="e">
        <f t="shared" si="4"/>
        <v>#REF!</v>
      </c>
    </row>
    <row r="13" spans="1:36" ht="12.75">
      <c r="A13" s="4"/>
      <c r="B13" s="4" t="s">
        <v>129</v>
      </c>
      <c r="C13" s="18"/>
      <c r="D13" s="26"/>
      <c r="E13" s="4"/>
      <c r="F13" s="5"/>
      <c r="G13" s="19">
        <f>+G11</f>
        <v>5715.04</v>
      </c>
      <c r="H13" s="22"/>
      <c r="I13" s="23">
        <f>ROUND(+G13*0.04,2)</f>
        <v>228.6</v>
      </c>
      <c r="J13" s="24">
        <f>ROUND((+G13+I13)*0.19,2)</f>
        <v>1129.29</v>
      </c>
      <c r="K13" s="20">
        <f>+J13+I13+G13</f>
        <v>7072.93</v>
      </c>
      <c r="L13" s="21">
        <f>+ROUND(K13*N1,-1)</f>
        <v>23200</v>
      </c>
      <c r="Q13" s="58">
        <f>+L13</f>
        <v>23200</v>
      </c>
      <c r="R13" s="56" t="e">
        <f>ROUND(Q13*#REF!,-1)</f>
        <v>#REF!</v>
      </c>
      <c r="S13" s="56" t="e">
        <f>ROUND(Q13*#REF!,-1)</f>
        <v>#REF!</v>
      </c>
      <c r="T13" s="56" t="e">
        <f>ROUND(Q13*#REF!,-1)</f>
        <v>#REF!</v>
      </c>
      <c r="U13" s="56" t="e">
        <f>ROUND(Q13*#REF!,-1)</f>
        <v>#REF!</v>
      </c>
      <c r="V13" s="56" t="e">
        <f>ROUND(Q13*#REF!,-1)</f>
        <v>#REF!</v>
      </c>
      <c r="W13" s="56" t="e">
        <f>ROUND(Q13*#REF!,-1)</f>
        <v>#REF!</v>
      </c>
      <c r="X13" s="56" t="e">
        <f>ROUND(Q13*#REF!,-1)</f>
        <v>#REF!</v>
      </c>
      <c r="Y13" s="56" t="e">
        <f>ROUND(Q13*#REF!,-1)</f>
        <v>#REF!</v>
      </c>
      <c r="Z13" s="56" t="e">
        <f>ROUND(Q13*#REF!,-1)</f>
        <v>#REF!</v>
      </c>
      <c r="AB13" s="1" t="e">
        <f t="shared" si="4"/>
        <v>#REF!</v>
      </c>
      <c r="AC13" s="1" t="e">
        <f t="shared" si="4"/>
        <v>#REF!</v>
      </c>
      <c r="AD13" s="1" t="e">
        <f t="shared" si="4"/>
        <v>#REF!</v>
      </c>
      <c r="AE13" s="1" t="e">
        <f t="shared" si="4"/>
        <v>#REF!</v>
      </c>
      <c r="AF13" s="1" t="e">
        <f t="shared" si="4"/>
        <v>#REF!</v>
      </c>
      <c r="AG13" s="1" t="e">
        <f t="shared" si="4"/>
        <v>#REF!</v>
      </c>
      <c r="AH13" s="1" t="e">
        <f t="shared" si="4"/>
        <v>#REF!</v>
      </c>
      <c r="AI13" s="1" t="e">
        <f t="shared" si="4"/>
        <v>#REF!</v>
      </c>
      <c r="AJ13" s="1" t="e">
        <f t="shared" si="4"/>
        <v>#REF!</v>
      </c>
    </row>
    <row r="14" spans="1:26" ht="12.75">
      <c r="A14" s="10"/>
      <c r="B14" s="10"/>
      <c r="C14" s="27"/>
      <c r="D14" s="28"/>
      <c r="E14" s="10"/>
      <c r="F14" s="11"/>
      <c r="G14" s="29"/>
      <c r="H14" s="30"/>
      <c r="I14" s="31"/>
      <c r="J14" s="32"/>
      <c r="K14" s="33"/>
      <c r="L14" s="34"/>
      <c r="Q14" s="58"/>
      <c r="R14" s="56"/>
      <c r="S14" s="56"/>
      <c r="T14" s="56"/>
      <c r="U14" s="56"/>
      <c r="V14" s="56"/>
      <c r="W14" s="56"/>
      <c r="X14" s="56"/>
      <c r="Y14" s="56"/>
      <c r="Z14" s="56"/>
    </row>
    <row r="15" spans="1:12" ht="6.75" customHeight="1">
      <c r="A15" s="17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36" ht="12.75">
      <c r="A16" s="17" t="s">
        <v>160</v>
      </c>
      <c r="B16" s="4" t="s">
        <v>175</v>
      </c>
      <c r="C16" s="18">
        <v>6</v>
      </c>
      <c r="D16" s="19">
        <v>3877.165</v>
      </c>
      <c r="E16" s="23">
        <v>4174.05</v>
      </c>
      <c r="F16" s="24">
        <v>4075.0483333333336</v>
      </c>
      <c r="G16" s="19">
        <f>+D16</f>
        <v>3877.165</v>
      </c>
      <c r="H16" s="22">
        <f aca="true" t="shared" si="5" ref="H16:H24">+G16</f>
        <v>3877.165</v>
      </c>
      <c r="I16" s="23">
        <f>ROUND(+G16*0.04,2)</f>
        <v>155.09</v>
      </c>
      <c r="J16" s="24">
        <f>ROUND((+G16+I16)*0.19,2)</f>
        <v>766.13</v>
      </c>
      <c r="K16" s="20">
        <f>+J16+I16+G16</f>
        <v>4798.385</v>
      </c>
      <c r="L16" s="21">
        <f>+ROUND(K16*N1,-1)</f>
        <v>15740</v>
      </c>
      <c r="Q16" s="58">
        <f>+L16</f>
        <v>15740</v>
      </c>
      <c r="R16" s="56" t="e">
        <f>ROUND(Q16*#REF!,-1)</f>
        <v>#REF!</v>
      </c>
      <c r="S16" s="56" t="e">
        <f>ROUND(Q16*#REF!,-1)</f>
        <v>#REF!</v>
      </c>
      <c r="T16" s="56" t="e">
        <f>ROUND(Q16*#REF!,-1)</f>
        <v>#REF!</v>
      </c>
      <c r="U16" s="56" t="e">
        <f>ROUND(Q16*#REF!,-1)</f>
        <v>#REF!</v>
      </c>
      <c r="V16" s="56" t="e">
        <f>ROUND(Q16*#REF!,-1)</f>
        <v>#REF!</v>
      </c>
      <c r="W16" s="56" t="e">
        <f>ROUND(Q16*#REF!,-1)</f>
        <v>#REF!</v>
      </c>
      <c r="X16" s="56" t="e">
        <f>ROUND(Q16*#REF!,-1)</f>
        <v>#REF!</v>
      </c>
      <c r="Y16" s="56" t="e">
        <f>ROUND(Q16*#REF!,-1)</f>
        <v>#REF!</v>
      </c>
      <c r="Z16" s="56" t="e">
        <f>ROUND(Q16*#REF!,-1)</f>
        <v>#REF!</v>
      </c>
      <c r="AB16" s="1" t="e">
        <f aca="true" t="shared" si="6" ref="AB16:AJ20">+R16/+$Q16</f>
        <v>#REF!</v>
      </c>
      <c r="AC16" s="1" t="e">
        <f t="shared" si="6"/>
        <v>#REF!</v>
      </c>
      <c r="AD16" s="1" t="e">
        <f t="shared" si="6"/>
        <v>#REF!</v>
      </c>
      <c r="AE16" s="1" t="e">
        <f t="shared" si="6"/>
        <v>#REF!</v>
      </c>
      <c r="AF16" s="1" t="e">
        <f t="shared" si="6"/>
        <v>#REF!</v>
      </c>
      <c r="AG16" s="1" t="e">
        <f t="shared" si="6"/>
        <v>#REF!</v>
      </c>
      <c r="AH16" s="1" t="e">
        <f t="shared" si="6"/>
        <v>#REF!</v>
      </c>
      <c r="AI16" s="1" t="e">
        <f t="shared" si="6"/>
        <v>#REF!</v>
      </c>
      <c r="AJ16" s="1" t="e">
        <f t="shared" si="6"/>
        <v>#REF!</v>
      </c>
    </row>
    <row r="17" spans="1:36" ht="12.75">
      <c r="A17" s="25">
        <f>+C16+C17+C18+C19+C20+C23+C24+C29+C27+C28+C30</f>
        <v>90</v>
      </c>
      <c r="B17" s="35" t="s">
        <v>176</v>
      </c>
      <c r="C17" s="36">
        <v>31</v>
      </c>
      <c r="D17" s="37">
        <v>5332.9</v>
      </c>
      <c r="E17" s="38">
        <v>6270.04</v>
      </c>
      <c r="F17" s="39">
        <v>5576.601391304346</v>
      </c>
      <c r="G17" s="37">
        <f>+D17</f>
        <v>5332.9</v>
      </c>
      <c r="H17" s="40">
        <f t="shared" si="5"/>
        <v>5332.9</v>
      </c>
      <c r="I17" s="38">
        <f>ROUND(+G17*0.04,2)</f>
        <v>213.32</v>
      </c>
      <c r="J17" s="39">
        <f>ROUND((+G17+I17)*0.19,2)</f>
        <v>1053.78</v>
      </c>
      <c r="K17" s="41">
        <f>+J17+I17+G17</f>
        <v>6600</v>
      </c>
      <c r="L17" s="42">
        <f>+ROUND(K17*N1,-1)</f>
        <v>21650</v>
      </c>
      <c r="Q17" s="58">
        <f>+L17</f>
        <v>21650</v>
      </c>
      <c r="R17" s="56" t="e">
        <f>ROUND(Q17*#REF!,-1)</f>
        <v>#REF!</v>
      </c>
      <c r="S17" s="56" t="e">
        <f>ROUND(Q17*#REF!,-1)</f>
        <v>#REF!</v>
      </c>
      <c r="T17" s="56" t="e">
        <f>ROUND(Q17*#REF!,-1)</f>
        <v>#REF!</v>
      </c>
      <c r="U17" s="56" t="e">
        <f>ROUND(Q17*#REF!,-1)</f>
        <v>#REF!</v>
      </c>
      <c r="V17" s="56" t="e">
        <f>ROUND(Q17*#REF!,-1)</f>
        <v>#REF!</v>
      </c>
      <c r="W17" s="56" t="e">
        <f>ROUND(Q17*#REF!,-1)</f>
        <v>#REF!</v>
      </c>
      <c r="X17" s="56" t="e">
        <f>ROUND(Q17*#REF!,-1)</f>
        <v>#REF!</v>
      </c>
      <c r="Y17" s="56" t="e">
        <f>ROUND(Q17*#REF!,-1)</f>
        <v>#REF!</v>
      </c>
      <c r="Z17" s="56" t="e">
        <f>ROUND(Q17*#REF!,-1)</f>
        <v>#REF!</v>
      </c>
      <c r="AB17" s="1" t="e">
        <f t="shared" si="6"/>
        <v>#REF!</v>
      </c>
      <c r="AC17" s="1" t="e">
        <f t="shared" si="6"/>
        <v>#REF!</v>
      </c>
      <c r="AD17" s="1" t="e">
        <f t="shared" si="6"/>
        <v>#REF!</v>
      </c>
      <c r="AE17" s="1" t="e">
        <f t="shared" si="6"/>
        <v>#REF!</v>
      </c>
      <c r="AF17" s="1" t="e">
        <f t="shared" si="6"/>
        <v>#REF!</v>
      </c>
      <c r="AG17" s="1" t="e">
        <f t="shared" si="6"/>
        <v>#REF!</v>
      </c>
      <c r="AH17" s="1" t="e">
        <f t="shared" si="6"/>
        <v>#REF!</v>
      </c>
      <c r="AI17" s="1" t="e">
        <f t="shared" si="6"/>
        <v>#REF!</v>
      </c>
      <c r="AJ17" s="1" t="e">
        <f t="shared" si="6"/>
        <v>#REF!</v>
      </c>
    </row>
    <row r="18" spans="1:36" ht="12.75">
      <c r="A18" s="4"/>
      <c r="B18" s="4" t="s">
        <v>177</v>
      </c>
      <c r="C18" s="18">
        <v>2</v>
      </c>
      <c r="D18" s="19">
        <v>4903.23</v>
      </c>
      <c r="E18" s="20">
        <v>4903.23</v>
      </c>
      <c r="F18" s="21">
        <v>4903.23</v>
      </c>
      <c r="G18" s="19">
        <f>+D18</f>
        <v>4903.23</v>
      </c>
      <c r="H18" s="22">
        <f t="shared" si="5"/>
        <v>4903.23</v>
      </c>
      <c r="I18" s="23">
        <f>ROUND(+G18*0.04,2)</f>
        <v>196.13</v>
      </c>
      <c r="J18" s="24">
        <f>ROUND((+G18+I18)*0.19,2)</f>
        <v>968.88</v>
      </c>
      <c r="K18" s="20">
        <f>+J18+I18+G18</f>
        <v>6068.24</v>
      </c>
      <c r="L18" s="21">
        <f>+ROUND(K18*N1,-1)</f>
        <v>19900</v>
      </c>
      <c r="Q18" s="58">
        <f>+L18</f>
        <v>19900</v>
      </c>
      <c r="R18" s="56" t="e">
        <f>ROUND(Q18*#REF!,-1)</f>
        <v>#REF!</v>
      </c>
      <c r="S18" s="56" t="e">
        <f>ROUND(Q18*#REF!,-1)</f>
        <v>#REF!</v>
      </c>
      <c r="T18" s="56" t="e">
        <f>ROUND(Q18*#REF!,-1)</f>
        <v>#REF!</v>
      </c>
      <c r="U18" s="56" t="e">
        <f>ROUND(Q18*#REF!,-1)</f>
        <v>#REF!</v>
      </c>
      <c r="V18" s="56" t="e">
        <f>ROUND(Q18*#REF!,-1)</f>
        <v>#REF!</v>
      </c>
      <c r="W18" s="56" t="e">
        <f>ROUND(Q18*#REF!,-1)</f>
        <v>#REF!</v>
      </c>
      <c r="X18" s="56" t="e">
        <f>ROUND(Q18*#REF!,-1)</f>
        <v>#REF!</v>
      </c>
      <c r="Y18" s="56" t="e">
        <f>ROUND(Q18*#REF!,-1)</f>
        <v>#REF!</v>
      </c>
      <c r="Z18" s="56" t="e">
        <f>ROUND(Q18*#REF!,-1)</f>
        <v>#REF!</v>
      </c>
      <c r="AB18" s="1" t="e">
        <f t="shared" si="6"/>
        <v>#REF!</v>
      </c>
      <c r="AC18" s="1" t="e">
        <f t="shared" si="6"/>
        <v>#REF!</v>
      </c>
      <c r="AD18" s="1" t="e">
        <f t="shared" si="6"/>
        <v>#REF!</v>
      </c>
      <c r="AE18" s="1" t="e">
        <f t="shared" si="6"/>
        <v>#REF!</v>
      </c>
      <c r="AF18" s="1" t="e">
        <f t="shared" si="6"/>
        <v>#REF!</v>
      </c>
      <c r="AG18" s="1" t="e">
        <f t="shared" si="6"/>
        <v>#REF!</v>
      </c>
      <c r="AH18" s="1" t="e">
        <f t="shared" si="6"/>
        <v>#REF!</v>
      </c>
      <c r="AI18" s="1" t="e">
        <f t="shared" si="6"/>
        <v>#REF!</v>
      </c>
      <c r="AJ18" s="1" t="e">
        <f t="shared" si="6"/>
        <v>#REF!</v>
      </c>
    </row>
    <row r="19" spans="1:36" ht="12.75">
      <c r="A19" s="4" t="s">
        <v>130</v>
      </c>
      <c r="B19" s="4" t="s">
        <v>178</v>
      </c>
      <c r="C19" s="18">
        <v>2</v>
      </c>
      <c r="D19" s="19">
        <v>4827.665</v>
      </c>
      <c r="E19" s="20">
        <v>4827.665</v>
      </c>
      <c r="F19" s="21">
        <v>4827.665</v>
      </c>
      <c r="G19" s="19">
        <f>+D19</f>
        <v>4827.665</v>
      </c>
      <c r="H19" s="22">
        <f t="shared" si="5"/>
        <v>4827.665</v>
      </c>
      <c r="I19" s="23">
        <f>ROUND(+G19*0.04,2)</f>
        <v>193.11</v>
      </c>
      <c r="J19" s="24">
        <f>ROUND((+G19+I19)*0.19,2)</f>
        <v>953.95</v>
      </c>
      <c r="K19" s="20">
        <f>+J19+I19+G19</f>
        <v>5974.725</v>
      </c>
      <c r="L19" s="21">
        <f>+ROUND(K19*N1,-1)</f>
        <v>19600</v>
      </c>
      <c r="Q19" s="58">
        <f>+L19</f>
        <v>19600</v>
      </c>
      <c r="R19" s="56" t="e">
        <f>ROUND(Q19*#REF!,-1)</f>
        <v>#REF!</v>
      </c>
      <c r="S19" s="56" t="e">
        <f>ROUND(Q19*#REF!,-1)</f>
        <v>#REF!</v>
      </c>
      <c r="T19" s="56" t="e">
        <f>ROUND(Q19*#REF!,-1)</f>
        <v>#REF!</v>
      </c>
      <c r="U19" s="56" t="e">
        <f>ROUND(Q19*#REF!,-1)</f>
        <v>#REF!</v>
      </c>
      <c r="V19" s="56" t="e">
        <f>ROUND(Q19*#REF!,-1)</f>
        <v>#REF!</v>
      </c>
      <c r="W19" s="56" t="e">
        <f>ROUND(Q19*#REF!,-1)</f>
        <v>#REF!</v>
      </c>
      <c r="X19" s="56" t="e">
        <f>ROUND(Q19*#REF!,-1)</f>
        <v>#REF!</v>
      </c>
      <c r="Y19" s="56" t="e">
        <f>ROUND(Q19*#REF!,-1)</f>
        <v>#REF!</v>
      </c>
      <c r="Z19" s="56" t="e">
        <f>ROUND(Q19*#REF!,-1)</f>
        <v>#REF!</v>
      </c>
      <c r="AB19" s="1" t="e">
        <f t="shared" si="6"/>
        <v>#REF!</v>
      </c>
      <c r="AC19" s="1" t="e">
        <f t="shared" si="6"/>
        <v>#REF!</v>
      </c>
      <c r="AD19" s="1" t="e">
        <f t="shared" si="6"/>
        <v>#REF!</v>
      </c>
      <c r="AE19" s="1" t="e">
        <f t="shared" si="6"/>
        <v>#REF!</v>
      </c>
      <c r="AF19" s="1" t="e">
        <f t="shared" si="6"/>
        <v>#REF!</v>
      </c>
      <c r="AG19" s="1" t="e">
        <f t="shared" si="6"/>
        <v>#REF!</v>
      </c>
      <c r="AH19" s="1" t="e">
        <f t="shared" si="6"/>
        <v>#REF!</v>
      </c>
      <c r="AI19" s="1" t="e">
        <f t="shared" si="6"/>
        <v>#REF!</v>
      </c>
      <c r="AJ19" s="1" t="e">
        <f t="shared" si="6"/>
        <v>#REF!</v>
      </c>
    </row>
    <row r="20" spans="1:36" ht="12.75">
      <c r="A20" s="43" t="str">
        <f>CONCATENATE("modelos: ",ROUND((+C17+C24+C30)/A17*100,0),"%")</f>
        <v>modelos: 70%</v>
      </c>
      <c r="B20" s="4" t="s">
        <v>144</v>
      </c>
      <c r="C20" s="18">
        <f>+C21+C22</f>
        <v>8</v>
      </c>
      <c r="D20" s="44">
        <f>MIN(D21:D22)</f>
        <v>4877.28</v>
      </c>
      <c r="E20" s="44">
        <f>MAX(E21:E22)</f>
        <v>5778.4</v>
      </c>
      <c r="F20" s="44">
        <f>(+F21*C21+F22*C22)/+C20</f>
        <v>5535.0512499999995</v>
      </c>
      <c r="G20" s="44">
        <f>MIN(G21:G22)</f>
        <v>4877.28</v>
      </c>
      <c r="H20" s="44">
        <f>+G20</f>
        <v>4877.28</v>
      </c>
      <c r="I20" s="23">
        <f>ROUND(+G20*0.04,2)</f>
        <v>195.09</v>
      </c>
      <c r="J20" s="24">
        <f>ROUND((+G20+I20)*0.19,2)</f>
        <v>963.75</v>
      </c>
      <c r="K20" s="20">
        <f>+J20+I20+G20</f>
        <v>6036.12</v>
      </c>
      <c r="L20" s="21">
        <f>+ROUND(K20*N1,-1)</f>
        <v>19800</v>
      </c>
      <c r="Q20" s="58">
        <f>+L20</f>
        <v>19800</v>
      </c>
      <c r="R20" s="56" t="e">
        <f>ROUND(Q20*#REF!,-1)</f>
        <v>#REF!</v>
      </c>
      <c r="S20" s="56" t="e">
        <f>ROUND(Q20*#REF!,-1)</f>
        <v>#REF!</v>
      </c>
      <c r="T20" s="56" t="e">
        <f>ROUND(Q20*#REF!,-1)</f>
        <v>#REF!</v>
      </c>
      <c r="U20" s="56" t="e">
        <f>ROUND(Q20*#REF!,-1)</f>
        <v>#REF!</v>
      </c>
      <c r="V20" s="56" t="e">
        <f>ROUND(Q20*#REF!,-1)</f>
        <v>#REF!</v>
      </c>
      <c r="W20" s="56" t="e">
        <f>ROUND(Q20*#REF!,-1)</f>
        <v>#REF!</v>
      </c>
      <c r="X20" s="56" t="e">
        <f>ROUND(Q20*#REF!,-1)</f>
        <v>#REF!</v>
      </c>
      <c r="Y20" s="56" t="e">
        <f>ROUND(Q20*#REF!,-1)</f>
        <v>#REF!</v>
      </c>
      <c r="Z20" s="56" t="e">
        <f>ROUND(Q20*#REF!,-1)</f>
        <v>#REF!</v>
      </c>
      <c r="AB20" s="1" t="e">
        <f t="shared" si="6"/>
        <v>#REF!</v>
      </c>
      <c r="AC20" s="1" t="e">
        <f t="shared" si="6"/>
        <v>#REF!</v>
      </c>
      <c r="AD20" s="1" t="e">
        <f t="shared" si="6"/>
        <v>#REF!</v>
      </c>
      <c r="AE20" s="1" t="e">
        <f t="shared" si="6"/>
        <v>#REF!</v>
      </c>
      <c r="AF20" s="1" t="e">
        <f t="shared" si="6"/>
        <v>#REF!</v>
      </c>
      <c r="AG20" s="1" t="e">
        <f t="shared" si="6"/>
        <v>#REF!</v>
      </c>
      <c r="AH20" s="1" t="e">
        <f t="shared" si="6"/>
        <v>#REF!</v>
      </c>
      <c r="AI20" s="1" t="e">
        <f t="shared" si="6"/>
        <v>#REF!</v>
      </c>
      <c r="AJ20" s="1" t="e">
        <f t="shared" si="6"/>
        <v>#REF!</v>
      </c>
    </row>
    <row r="21" spans="1:36" ht="12.75" hidden="1">
      <c r="A21" s="43"/>
      <c r="B21" s="59" t="s">
        <v>144</v>
      </c>
      <c r="C21" s="70">
        <v>6</v>
      </c>
      <c r="D21" s="71">
        <v>5706.215</v>
      </c>
      <c r="E21" s="65">
        <v>5778.4</v>
      </c>
      <c r="F21" s="66">
        <v>5754.308333333333</v>
      </c>
      <c r="G21" s="61">
        <v>5706.215</v>
      </c>
      <c r="H21" s="64"/>
      <c r="I21" s="65">
        <v>228.25</v>
      </c>
      <c r="J21" s="66">
        <v>1127.55</v>
      </c>
      <c r="K21" s="62">
        <v>7062.015</v>
      </c>
      <c r="L21" s="63">
        <v>23160</v>
      </c>
      <c r="M21" s="67"/>
      <c r="N21" s="67"/>
      <c r="O21" s="67"/>
      <c r="P21" s="67"/>
      <c r="Q21" s="68">
        <v>23160</v>
      </c>
      <c r="R21" s="69">
        <v>21100</v>
      </c>
      <c r="S21" s="69">
        <v>19040</v>
      </c>
      <c r="T21" s="69">
        <v>16980</v>
      </c>
      <c r="U21" s="69">
        <v>14930</v>
      </c>
      <c r="V21" s="69">
        <v>12870</v>
      </c>
      <c r="W21" s="69">
        <v>10810</v>
      </c>
      <c r="X21" s="69">
        <v>8750</v>
      </c>
      <c r="Y21" s="69">
        <v>6690</v>
      </c>
      <c r="Z21" s="69">
        <v>4630</v>
      </c>
      <c r="AA21" s="67"/>
      <c r="AB21" s="67">
        <v>0.9110535405872193</v>
      </c>
      <c r="AC21" s="67">
        <v>0.8221070811744386</v>
      </c>
      <c r="AD21" s="67">
        <v>0.7331606217616581</v>
      </c>
      <c r="AE21" s="67">
        <v>0.6446459412780656</v>
      </c>
      <c r="AF21" s="67">
        <v>0.555699481865285</v>
      </c>
      <c r="AG21" s="67">
        <v>0.46675302245250433</v>
      </c>
      <c r="AH21" s="67">
        <v>0.37780656303972365</v>
      </c>
      <c r="AI21" s="67">
        <v>0.28886010362694303</v>
      </c>
      <c r="AJ21" s="67">
        <v>0.19991364421416236</v>
      </c>
    </row>
    <row r="22" spans="1:37" ht="12.75" hidden="1">
      <c r="A22" s="43"/>
      <c r="B22" s="59" t="s">
        <v>144</v>
      </c>
      <c r="C22" s="60">
        <v>2</v>
      </c>
      <c r="D22" s="61">
        <v>4877.28</v>
      </c>
      <c r="E22" s="62">
        <f>+D22</f>
        <v>4877.28</v>
      </c>
      <c r="F22" s="63">
        <f>+D22</f>
        <v>4877.28</v>
      </c>
      <c r="G22" s="61">
        <f>+D22</f>
        <v>4877.28</v>
      </c>
      <c r="H22" s="64"/>
      <c r="I22" s="65">
        <f>ROUND(+G22*0.04,2)</f>
        <v>195.09</v>
      </c>
      <c r="J22" s="66">
        <f>ROUND((+G22+I22)*0.19,2)</f>
        <v>963.75</v>
      </c>
      <c r="K22" s="62">
        <f>+J22+I22+G22</f>
        <v>6036.12</v>
      </c>
      <c r="L22" s="63">
        <f>+ROUND(K22*N1,-1)</f>
        <v>19800</v>
      </c>
      <c r="M22" s="67"/>
      <c r="N22" s="67"/>
      <c r="O22" s="67"/>
      <c r="P22" s="67"/>
      <c r="Q22" s="68">
        <f aca="true" t="shared" si="7" ref="Q22:Q31">+L22</f>
        <v>19800</v>
      </c>
      <c r="R22" s="69" t="e">
        <f>ROUND(Q22*#REF!,-1)</f>
        <v>#REF!</v>
      </c>
      <c r="S22" s="69" t="e">
        <f>ROUND(Q22*#REF!,-1)</f>
        <v>#REF!</v>
      </c>
      <c r="T22" s="69" t="e">
        <f>ROUND(Q22*#REF!,-1)</f>
        <v>#REF!</v>
      </c>
      <c r="U22" s="69" t="e">
        <f>ROUND(Q22*#REF!,-1)</f>
        <v>#REF!</v>
      </c>
      <c r="V22" s="69" t="e">
        <f>ROUND(Q22*#REF!,-1)</f>
        <v>#REF!</v>
      </c>
      <c r="W22" s="69" t="e">
        <f>ROUND(Q22*#REF!,-1)</f>
        <v>#REF!</v>
      </c>
      <c r="X22" s="69" t="e">
        <f>ROUND(Q22*#REF!,-1)</f>
        <v>#REF!</v>
      </c>
      <c r="Y22" s="69" t="e">
        <f>ROUND(Q22*#REF!,-1)</f>
        <v>#REF!</v>
      </c>
      <c r="Z22" s="69" t="e">
        <f>ROUND(Q22*#REF!,-1)</f>
        <v>#REF!</v>
      </c>
      <c r="AA22" s="67"/>
      <c r="AB22" s="67" t="e">
        <f aca="true" t="shared" si="8" ref="AB22:AB31">+R22/+$Q22</f>
        <v>#REF!</v>
      </c>
      <c r="AC22" s="67" t="e">
        <f aca="true" t="shared" si="9" ref="AC22:AC31">+S22/+$Q22</f>
        <v>#REF!</v>
      </c>
      <c r="AD22" s="67" t="e">
        <f aca="true" t="shared" si="10" ref="AD22:AD31">+T22/+$Q22</f>
        <v>#REF!</v>
      </c>
      <c r="AE22" s="67" t="e">
        <f aca="true" t="shared" si="11" ref="AE22:AE31">+U22/+$Q22</f>
        <v>#REF!</v>
      </c>
      <c r="AF22" s="67" t="e">
        <f aca="true" t="shared" si="12" ref="AF22:AF31">+V22/+$Q22</f>
        <v>#REF!</v>
      </c>
      <c r="AG22" s="67" t="e">
        <f aca="true" t="shared" si="13" ref="AG22:AG31">+W22/+$Q22</f>
        <v>#REF!</v>
      </c>
      <c r="AH22" s="67" t="e">
        <f aca="true" t="shared" si="14" ref="AH22:AH31">+X22/+$Q22</f>
        <v>#REF!</v>
      </c>
      <c r="AI22" s="67" t="e">
        <f aca="true" t="shared" si="15" ref="AI22:AI31">+Y22/+$Q22</f>
        <v>#REF!</v>
      </c>
      <c r="AJ22" s="67" t="e">
        <f aca="true" t="shared" si="16" ref="AJ22:AJ31">+Z22/+$Q22</f>
        <v>#REF!</v>
      </c>
      <c r="AK22" s="67"/>
    </row>
    <row r="23" spans="1:36" ht="12.75">
      <c r="A23" s="4"/>
      <c r="B23" s="4" t="s">
        <v>179</v>
      </c>
      <c r="C23" s="18">
        <v>2</v>
      </c>
      <c r="D23" s="19">
        <v>3660.37</v>
      </c>
      <c r="E23" s="20">
        <v>3689.98</v>
      </c>
      <c r="F23" s="21">
        <v>3675.175</v>
      </c>
      <c r="G23" s="19">
        <f>+D23</f>
        <v>3660.37</v>
      </c>
      <c r="H23" s="22">
        <f t="shared" si="5"/>
        <v>3660.37</v>
      </c>
      <c r="I23" s="23">
        <f>ROUND(+G23*0.04,2)</f>
        <v>146.41</v>
      </c>
      <c r="J23" s="24">
        <f>ROUND((+G23+I23)*0.19,2)</f>
        <v>723.29</v>
      </c>
      <c r="K23" s="20">
        <f>+J23+I23+G23</f>
        <v>4530.07</v>
      </c>
      <c r="L23" s="21">
        <f>+ROUND(K23*N1,-1)</f>
        <v>14860</v>
      </c>
      <c r="Q23" s="58">
        <f t="shared" si="7"/>
        <v>14860</v>
      </c>
      <c r="R23" s="56" t="e">
        <f>ROUND(Q23*#REF!,-1)</f>
        <v>#REF!</v>
      </c>
      <c r="S23" s="56" t="e">
        <f>ROUND(Q23*#REF!,-1)</f>
        <v>#REF!</v>
      </c>
      <c r="T23" s="56" t="e">
        <f>ROUND(Q23*#REF!,-1)</f>
        <v>#REF!</v>
      </c>
      <c r="U23" s="56" t="e">
        <f>ROUND(Q23*#REF!,-1)</f>
        <v>#REF!</v>
      </c>
      <c r="V23" s="56" t="e">
        <f>ROUND(Q23*#REF!,-1)</f>
        <v>#REF!</v>
      </c>
      <c r="W23" s="56" t="e">
        <f>ROUND(Q23*#REF!,-1)</f>
        <v>#REF!</v>
      </c>
      <c r="X23" s="56" t="e">
        <f>ROUND(Q23*#REF!,-1)</f>
        <v>#REF!</v>
      </c>
      <c r="Y23" s="56" t="e">
        <f>ROUND(Q23*#REF!,-1)</f>
        <v>#REF!</v>
      </c>
      <c r="Z23" s="56" t="e">
        <f>ROUND(Q23*#REF!,-1)</f>
        <v>#REF!</v>
      </c>
      <c r="AB23" s="1" t="e">
        <f t="shared" si="8"/>
        <v>#REF!</v>
      </c>
      <c r="AC23" s="1" t="e">
        <f t="shared" si="9"/>
        <v>#REF!</v>
      </c>
      <c r="AD23" s="1" t="e">
        <f t="shared" si="10"/>
        <v>#REF!</v>
      </c>
      <c r="AE23" s="1" t="e">
        <f t="shared" si="11"/>
        <v>#REF!</v>
      </c>
      <c r="AF23" s="1" t="e">
        <f t="shared" si="12"/>
        <v>#REF!</v>
      </c>
      <c r="AG23" s="1" t="e">
        <f t="shared" si="13"/>
        <v>#REF!</v>
      </c>
      <c r="AH23" s="1" t="e">
        <f t="shared" si="14"/>
        <v>#REF!</v>
      </c>
      <c r="AI23" s="1" t="e">
        <f t="shared" si="15"/>
        <v>#REF!</v>
      </c>
      <c r="AJ23" s="1" t="e">
        <f t="shared" si="16"/>
        <v>#REF!</v>
      </c>
    </row>
    <row r="24" spans="1:36" ht="12.75">
      <c r="A24" s="4"/>
      <c r="B24" s="35" t="s">
        <v>146</v>
      </c>
      <c r="C24" s="36">
        <f>+C25+C26</f>
        <v>13</v>
      </c>
      <c r="D24" s="37">
        <f>MIN(D25:D26)</f>
        <v>4894.265</v>
      </c>
      <c r="E24" s="41">
        <f>MAX(E25:E26)</f>
        <v>8586.09</v>
      </c>
      <c r="F24" s="42">
        <f>(+F25*C25+F26*C26)/C24</f>
        <v>5249.191538461539</v>
      </c>
      <c r="G24" s="37">
        <f>+D24</f>
        <v>4894.265</v>
      </c>
      <c r="H24" s="40">
        <f t="shared" si="5"/>
        <v>4894.265</v>
      </c>
      <c r="I24" s="38">
        <f>ROUND(+G24*0.04,2)</f>
        <v>195.77</v>
      </c>
      <c r="J24" s="39">
        <f>ROUND((+G24+I24)*0.19,2)</f>
        <v>967.11</v>
      </c>
      <c r="K24" s="41">
        <f>+J24+I24+G24</f>
        <v>6057.145</v>
      </c>
      <c r="L24" s="42">
        <f>+ROUND(K24*N1,-1)</f>
        <v>19870</v>
      </c>
      <c r="Q24" s="58">
        <f t="shared" si="7"/>
        <v>19870</v>
      </c>
      <c r="R24" s="56" t="e">
        <f>ROUND(Q24*#REF!,-1)</f>
        <v>#REF!</v>
      </c>
      <c r="S24" s="56" t="e">
        <f>ROUND(Q24*#REF!,-1)</f>
        <v>#REF!</v>
      </c>
      <c r="T24" s="56" t="e">
        <f>ROUND(Q24*#REF!,-1)</f>
        <v>#REF!</v>
      </c>
      <c r="U24" s="56" t="e">
        <f>ROUND(Q24*#REF!,-1)</f>
        <v>#REF!</v>
      </c>
      <c r="V24" s="56" t="e">
        <f>ROUND(Q24*#REF!,-1)</f>
        <v>#REF!</v>
      </c>
      <c r="W24" s="56" t="e">
        <f>ROUND(Q24*#REF!,-1)</f>
        <v>#REF!</v>
      </c>
      <c r="X24" s="56" t="e">
        <f>ROUND(Q24*#REF!,-1)</f>
        <v>#REF!</v>
      </c>
      <c r="Y24" s="56" t="e">
        <f>ROUND(Q24*#REF!,-1)</f>
        <v>#REF!</v>
      </c>
      <c r="Z24" s="56" t="e">
        <f>ROUND(Q24*#REF!,-1)</f>
        <v>#REF!</v>
      </c>
      <c r="AB24" s="1" t="e">
        <f t="shared" si="8"/>
        <v>#REF!</v>
      </c>
      <c r="AC24" s="1" t="e">
        <f t="shared" si="9"/>
        <v>#REF!</v>
      </c>
      <c r="AD24" s="1" t="e">
        <f t="shared" si="10"/>
        <v>#REF!</v>
      </c>
      <c r="AE24" s="1" t="e">
        <f t="shared" si="11"/>
        <v>#REF!</v>
      </c>
      <c r="AF24" s="1" t="e">
        <f t="shared" si="12"/>
        <v>#REF!</v>
      </c>
      <c r="AG24" s="1" t="e">
        <f t="shared" si="13"/>
        <v>#REF!</v>
      </c>
      <c r="AH24" s="1" t="e">
        <f t="shared" si="14"/>
        <v>#REF!</v>
      </c>
      <c r="AI24" s="1" t="e">
        <f t="shared" si="15"/>
        <v>#REF!</v>
      </c>
      <c r="AJ24" s="1" t="e">
        <f t="shared" si="16"/>
        <v>#REF!</v>
      </c>
    </row>
    <row r="25" spans="1:36" ht="12.75" hidden="1">
      <c r="A25" s="4"/>
      <c r="B25" s="88" t="s">
        <v>146</v>
      </c>
      <c r="C25" s="89">
        <v>12</v>
      </c>
      <c r="D25" s="90">
        <v>4894.265</v>
      </c>
      <c r="E25" s="91">
        <v>4993.37</v>
      </c>
      <c r="F25" s="92">
        <v>4971.116666666667</v>
      </c>
      <c r="G25" s="90">
        <v>4894.265</v>
      </c>
      <c r="H25" s="93"/>
      <c r="I25" s="94">
        <v>195.77</v>
      </c>
      <c r="J25" s="95">
        <v>967.11</v>
      </c>
      <c r="K25" s="91">
        <v>6057.145</v>
      </c>
      <c r="L25" s="92">
        <v>19870</v>
      </c>
      <c r="M25" s="96"/>
      <c r="N25" s="96"/>
      <c r="O25" s="96"/>
      <c r="P25" s="96"/>
      <c r="Q25" s="97">
        <v>19870</v>
      </c>
      <c r="R25" s="98">
        <v>18100</v>
      </c>
      <c r="S25" s="98">
        <v>16340</v>
      </c>
      <c r="T25" s="98">
        <v>14570</v>
      </c>
      <c r="U25" s="98">
        <v>12810</v>
      </c>
      <c r="V25" s="98">
        <v>11040</v>
      </c>
      <c r="W25" s="98">
        <v>9270</v>
      </c>
      <c r="X25" s="98">
        <v>7510</v>
      </c>
      <c r="Y25" s="98">
        <v>5740</v>
      </c>
      <c r="Z25" s="98">
        <v>3970</v>
      </c>
      <c r="AA25" s="96"/>
      <c r="AB25" s="81">
        <v>0.9109209864116758</v>
      </c>
      <c r="AC25" s="81">
        <v>0.8223452440865626</v>
      </c>
      <c r="AD25" s="81">
        <v>0.7332662304982386</v>
      </c>
      <c r="AE25" s="81">
        <v>0.6446904881731254</v>
      </c>
      <c r="AF25" s="81">
        <v>0.5556114745848012</v>
      </c>
      <c r="AG25" s="81">
        <v>0.4665324609964771</v>
      </c>
      <c r="AH25" s="81">
        <v>0.3779567186713639</v>
      </c>
      <c r="AI25" s="81">
        <v>0.2888777050830398</v>
      </c>
      <c r="AJ25" s="81">
        <v>0.19979869149471566</v>
      </c>
    </row>
    <row r="26" spans="1:36" ht="12.75" hidden="1">
      <c r="A26" s="4"/>
      <c r="B26" s="59" t="s">
        <v>146</v>
      </c>
      <c r="C26" s="70">
        <v>1</v>
      </c>
      <c r="D26" s="61">
        <v>8586.09</v>
      </c>
      <c r="E26" s="62">
        <f aca="true" t="shared" si="17" ref="E26:F28">+D26</f>
        <v>8586.09</v>
      </c>
      <c r="F26" s="63">
        <f t="shared" si="17"/>
        <v>8586.09</v>
      </c>
      <c r="G26" s="61">
        <f aca="true" t="shared" si="18" ref="G26:G31">+D26</f>
        <v>8586.09</v>
      </c>
      <c r="H26" s="64"/>
      <c r="I26" s="65">
        <f aca="true" t="shared" si="19" ref="I26:I31">ROUND(+G26*0.04,2)</f>
        <v>343.44</v>
      </c>
      <c r="J26" s="66">
        <f aca="true" t="shared" si="20" ref="J26:J31">ROUND((+G26+I26)*0.19,2)</f>
        <v>1696.61</v>
      </c>
      <c r="K26" s="62">
        <f aca="true" t="shared" si="21" ref="K26:K31">+J26+I26+G26</f>
        <v>10626.14</v>
      </c>
      <c r="L26" s="63">
        <f>+ROUND(K26*N1,-1)</f>
        <v>34850</v>
      </c>
      <c r="M26" s="67"/>
      <c r="N26" s="67"/>
      <c r="O26" s="67"/>
      <c r="P26" s="67"/>
      <c r="Q26" s="68">
        <f>+L26</f>
        <v>34850</v>
      </c>
      <c r="R26" s="69" t="e">
        <f>ROUND(Q26*#REF!,-1)</f>
        <v>#REF!</v>
      </c>
      <c r="S26" s="69" t="e">
        <f>ROUND(Q26*#REF!,-1)</f>
        <v>#REF!</v>
      </c>
      <c r="T26" s="69" t="e">
        <f>ROUND(Q26*#REF!,-1)</f>
        <v>#REF!</v>
      </c>
      <c r="U26" s="69" t="e">
        <f>ROUND(Q26*#REF!,-1)</f>
        <v>#REF!</v>
      </c>
      <c r="V26" s="69" t="e">
        <f>ROUND(Q26*#REF!,-1)</f>
        <v>#REF!</v>
      </c>
      <c r="W26" s="69" t="e">
        <f>ROUND(Q26*#REF!,-1)</f>
        <v>#REF!</v>
      </c>
      <c r="X26" s="69" t="e">
        <f>ROUND(Q26*#REF!,-1)</f>
        <v>#REF!</v>
      </c>
      <c r="Y26" s="69" t="e">
        <f>ROUND(Q26*#REF!,-1)</f>
        <v>#REF!</v>
      </c>
      <c r="Z26" s="69" t="e">
        <f>ROUND(Q26*#REF!,-1)</f>
        <v>#REF!</v>
      </c>
      <c r="AA26" s="67"/>
      <c r="AB26" s="1" t="e">
        <f aca="true" t="shared" si="22" ref="AB26:AJ26">+R26/+$Q26</f>
        <v>#REF!</v>
      </c>
      <c r="AC26" s="1" t="e">
        <f t="shared" si="22"/>
        <v>#REF!</v>
      </c>
      <c r="AD26" s="1" t="e">
        <f t="shared" si="22"/>
        <v>#REF!</v>
      </c>
      <c r="AE26" s="1" t="e">
        <f t="shared" si="22"/>
        <v>#REF!</v>
      </c>
      <c r="AF26" s="1" t="e">
        <f t="shared" si="22"/>
        <v>#REF!</v>
      </c>
      <c r="AG26" s="1" t="e">
        <f t="shared" si="22"/>
        <v>#REF!</v>
      </c>
      <c r="AH26" s="1" t="e">
        <f t="shared" si="22"/>
        <v>#REF!</v>
      </c>
      <c r="AI26" s="1" t="e">
        <f t="shared" si="22"/>
        <v>#REF!</v>
      </c>
      <c r="AJ26" s="1" t="e">
        <f t="shared" si="22"/>
        <v>#REF!</v>
      </c>
    </row>
    <row r="27" spans="1:36" ht="12.75">
      <c r="A27" s="4"/>
      <c r="B27" s="72" t="s">
        <v>145</v>
      </c>
      <c r="C27" s="18">
        <v>1</v>
      </c>
      <c r="D27" s="19">
        <v>11207.86</v>
      </c>
      <c r="E27" s="20">
        <f t="shared" si="17"/>
        <v>11207.86</v>
      </c>
      <c r="F27" s="21">
        <f t="shared" si="17"/>
        <v>11207.86</v>
      </c>
      <c r="G27" s="19">
        <f t="shared" si="18"/>
        <v>11207.86</v>
      </c>
      <c r="H27" s="22">
        <f>+G27</f>
        <v>11207.86</v>
      </c>
      <c r="I27" s="23">
        <f t="shared" si="19"/>
        <v>448.31</v>
      </c>
      <c r="J27" s="24">
        <f t="shared" si="20"/>
        <v>2214.67</v>
      </c>
      <c r="K27" s="20">
        <f t="shared" si="21"/>
        <v>13870.84</v>
      </c>
      <c r="L27" s="21">
        <f>+ROUND(K27*N1,-1)</f>
        <v>45500</v>
      </c>
      <c r="Q27" s="58">
        <f t="shared" si="7"/>
        <v>45500</v>
      </c>
      <c r="R27" s="56" t="e">
        <f>ROUND(Q27*#REF!,-1)</f>
        <v>#REF!</v>
      </c>
      <c r="S27" s="56" t="e">
        <f>ROUND(Q27*#REF!,-1)</f>
        <v>#REF!</v>
      </c>
      <c r="T27" s="56" t="e">
        <f>ROUND(Q27*#REF!,-1)</f>
        <v>#REF!</v>
      </c>
      <c r="U27" s="56" t="e">
        <f>ROUND(Q27*#REF!,-1)</f>
        <v>#REF!</v>
      </c>
      <c r="V27" s="56" t="e">
        <f>ROUND(Q27*#REF!,-1)</f>
        <v>#REF!</v>
      </c>
      <c r="W27" s="56" t="e">
        <f>ROUND(Q27*#REF!,-1)</f>
        <v>#REF!</v>
      </c>
      <c r="X27" s="56" t="e">
        <f>ROUND(Q27*#REF!,-1)</f>
        <v>#REF!</v>
      </c>
      <c r="Y27" s="56" t="e">
        <f>ROUND(Q27*#REF!,-1)</f>
        <v>#REF!</v>
      </c>
      <c r="Z27" s="56" t="e">
        <f>ROUND(Q27*#REF!,-1)</f>
        <v>#REF!</v>
      </c>
      <c r="AB27" s="1" t="e">
        <f t="shared" si="8"/>
        <v>#REF!</v>
      </c>
      <c r="AC27" s="1" t="e">
        <f t="shared" si="9"/>
        <v>#REF!</v>
      </c>
      <c r="AD27" s="1" t="e">
        <f t="shared" si="10"/>
        <v>#REF!</v>
      </c>
      <c r="AE27" s="1" t="e">
        <f t="shared" si="11"/>
        <v>#REF!</v>
      </c>
      <c r="AF27" s="1" t="e">
        <f t="shared" si="12"/>
        <v>#REF!</v>
      </c>
      <c r="AG27" s="1" t="e">
        <f t="shared" si="13"/>
        <v>#REF!</v>
      </c>
      <c r="AH27" s="1" t="e">
        <f t="shared" si="14"/>
        <v>#REF!</v>
      </c>
      <c r="AI27" s="1" t="e">
        <f t="shared" si="15"/>
        <v>#REF!</v>
      </c>
      <c r="AJ27" s="1" t="e">
        <f t="shared" si="16"/>
        <v>#REF!</v>
      </c>
    </row>
    <row r="28" spans="1:36" ht="12.75">
      <c r="A28" s="4"/>
      <c r="B28" s="72" t="s">
        <v>147</v>
      </c>
      <c r="C28" s="18">
        <v>1</v>
      </c>
      <c r="D28" s="19">
        <v>5602.44</v>
      </c>
      <c r="E28" s="20">
        <f t="shared" si="17"/>
        <v>5602.44</v>
      </c>
      <c r="F28" s="21">
        <f t="shared" si="17"/>
        <v>5602.44</v>
      </c>
      <c r="G28" s="19">
        <f t="shared" si="18"/>
        <v>5602.44</v>
      </c>
      <c r="H28" s="22">
        <f>+G28</f>
        <v>5602.44</v>
      </c>
      <c r="I28" s="23">
        <f t="shared" si="19"/>
        <v>224.1</v>
      </c>
      <c r="J28" s="24">
        <f t="shared" si="20"/>
        <v>1107.04</v>
      </c>
      <c r="K28" s="20">
        <f t="shared" si="21"/>
        <v>6933.58</v>
      </c>
      <c r="L28" s="21">
        <f>+ROUND(K28*N1,-1)</f>
        <v>22740</v>
      </c>
      <c r="Q28" s="58">
        <f t="shared" si="7"/>
        <v>22740</v>
      </c>
      <c r="R28" s="56" t="e">
        <f>ROUND(Q28*#REF!,-1)</f>
        <v>#REF!</v>
      </c>
      <c r="S28" s="56" t="e">
        <f>ROUND(Q28*#REF!,-1)</f>
        <v>#REF!</v>
      </c>
      <c r="T28" s="56" t="e">
        <f>ROUND(Q28*#REF!,-1)</f>
        <v>#REF!</v>
      </c>
      <c r="U28" s="56" t="e">
        <f>ROUND(Q28*#REF!,-1)</f>
        <v>#REF!</v>
      </c>
      <c r="V28" s="56" t="e">
        <f>ROUND(Q28*#REF!,-1)</f>
        <v>#REF!</v>
      </c>
      <c r="W28" s="56" t="e">
        <f>ROUND(Q28*#REF!,-1)</f>
        <v>#REF!</v>
      </c>
      <c r="X28" s="56" t="e">
        <f>ROUND(Q28*#REF!,-1)</f>
        <v>#REF!</v>
      </c>
      <c r="Y28" s="56" t="e">
        <f>ROUND(Q28*#REF!,-1)</f>
        <v>#REF!</v>
      </c>
      <c r="Z28" s="56" t="e">
        <f>ROUND(Q28*#REF!,-1)</f>
        <v>#REF!</v>
      </c>
      <c r="AB28" s="1" t="e">
        <f t="shared" si="8"/>
        <v>#REF!</v>
      </c>
      <c r="AC28" s="1" t="e">
        <f t="shared" si="9"/>
        <v>#REF!</v>
      </c>
      <c r="AD28" s="1" t="e">
        <f t="shared" si="10"/>
        <v>#REF!</v>
      </c>
      <c r="AE28" s="1" t="e">
        <f t="shared" si="11"/>
        <v>#REF!</v>
      </c>
      <c r="AF28" s="1" t="e">
        <f t="shared" si="12"/>
        <v>#REF!</v>
      </c>
      <c r="AG28" s="1" t="e">
        <f t="shared" si="13"/>
        <v>#REF!</v>
      </c>
      <c r="AH28" s="1" t="e">
        <f t="shared" si="14"/>
        <v>#REF!</v>
      </c>
      <c r="AI28" s="1" t="e">
        <f t="shared" si="15"/>
        <v>#REF!</v>
      </c>
      <c r="AJ28" s="1" t="e">
        <f t="shared" si="16"/>
        <v>#REF!</v>
      </c>
    </row>
    <row r="29" spans="1:36" ht="12.75">
      <c r="A29" s="4"/>
      <c r="B29" s="4" t="s">
        <v>180</v>
      </c>
      <c r="C29" s="18">
        <v>5</v>
      </c>
      <c r="D29" s="19">
        <v>5493.338</v>
      </c>
      <c r="E29" s="20">
        <v>5493.338</v>
      </c>
      <c r="F29" s="21">
        <v>5493.338</v>
      </c>
      <c r="G29" s="19">
        <f t="shared" si="18"/>
        <v>5493.338</v>
      </c>
      <c r="H29" s="22">
        <f>+G29</f>
        <v>5493.338</v>
      </c>
      <c r="I29" s="23">
        <f t="shared" si="19"/>
        <v>219.73</v>
      </c>
      <c r="J29" s="24">
        <f t="shared" si="20"/>
        <v>1085.48</v>
      </c>
      <c r="K29" s="20">
        <f t="shared" si="21"/>
        <v>6798.548</v>
      </c>
      <c r="L29" s="21">
        <f>+ROUND(K29*N1,-1)</f>
        <v>22300</v>
      </c>
      <c r="Q29" s="58">
        <f>+L29</f>
        <v>22300</v>
      </c>
      <c r="R29" s="56" t="e">
        <f>ROUND(Q29*#REF!,-1)</f>
        <v>#REF!</v>
      </c>
      <c r="S29" s="56" t="e">
        <f>ROUND(Q29*#REF!,-1)</f>
        <v>#REF!</v>
      </c>
      <c r="T29" s="56" t="e">
        <f>ROUND(Q29*#REF!,-1)</f>
        <v>#REF!</v>
      </c>
      <c r="U29" s="56" t="e">
        <f>ROUND(Q29*#REF!,-1)</f>
        <v>#REF!</v>
      </c>
      <c r="V29" s="56" t="e">
        <f>ROUND(Q29*#REF!,-1)</f>
        <v>#REF!</v>
      </c>
      <c r="W29" s="56" t="e">
        <f>ROUND(Q29*#REF!,-1)</f>
        <v>#REF!</v>
      </c>
      <c r="X29" s="56" t="e">
        <f>ROUND(Q29*#REF!,-1)</f>
        <v>#REF!</v>
      </c>
      <c r="Y29" s="56" t="e">
        <f>ROUND(Q29*#REF!,-1)</f>
        <v>#REF!</v>
      </c>
      <c r="Z29" s="56" t="e">
        <f>ROUND(Q29*#REF!,-1)</f>
        <v>#REF!</v>
      </c>
      <c r="AB29" s="1" t="e">
        <f aca="true" t="shared" si="23" ref="AB29:AJ29">+R29/+$Q29</f>
        <v>#REF!</v>
      </c>
      <c r="AC29" s="1" t="e">
        <f t="shared" si="23"/>
        <v>#REF!</v>
      </c>
      <c r="AD29" s="1" t="e">
        <f t="shared" si="23"/>
        <v>#REF!</v>
      </c>
      <c r="AE29" s="1" t="e">
        <f t="shared" si="23"/>
        <v>#REF!</v>
      </c>
      <c r="AF29" s="1" t="e">
        <f t="shared" si="23"/>
        <v>#REF!</v>
      </c>
      <c r="AG29" s="1" t="e">
        <f t="shared" si="23"/>
        <v>#REF!</v>
      </c>
      <c r="AH29" s="1" t="e">
        <f t="shared" si="23"/>
        <v>#REF!</v>
      </c>
      <c r="AI29" s="1" t="e">
        <f t="shared" si="23"/>
        <v>#REF!</v>
      </c>
      <c r="AJ29" s="1" t="e">
        <f t="shared" si="23"/>
        <v>#REF!</v>
      </c>
    </row>
    <row r="30" spans="1:36" ht="12.75">
      <c r="A30" s="4"/>
      <c r="B30" s="82" t="s">
        <v>143</v>
      </c>
      <c r="C30" s="83">
        <f>+C31+C32</f>
        <v>19</v>
      </c>
      <c r="D30" s="84">
        <f>MIN(D31:D32)</f>
        <v>4976.175</v>
      </c>
      <c r="E30" s="84">
        <f>MAX(E31:E32)</f>
        <v>8453.5</v>
      </c>
      <c r="F30" s="84">
        <f>(+F31*C31+F32*C32)/+C30</f>
        <v>5887.448489278751</v>
      </c>
      <c r="G30" s="84">
        <f t="shared" si="18"/>
        <v>4976.175</v>
      </c>
      <c r="H30" s="84">
        <f>+G30</f>
        <v>4976.175</v>
      </c>
      <c r="I30" s="38">
        <f t="shared" si="19"/>
        <v>199.05</v>
      </c>
      <c r="J30" s="39">
        <f t="shared" si="20"/>
        <v>983.29</v>
      </c>
      <c r="K30" s="41">
        <f t="shared" si="21"/>
        <v>6158.515</v>
      </c>
      <c r="L30" s="42">
        <f>+ROUND(K30*N1,-1)</f>
        <v>20200</v>
      </c>
      <c r="Q30" s="58">
        <f t="shared" si="7"/>
        <v>20200</v>
      </c>
      <c r="R30" s="56" t="e">
        <f>ROUND(Q30*#REF!,-1)</f>
        <v>#REF!</v>
      </c>
      <c r="S30" s="56" t="e">
        <f>ROUND(Q30*#REF!,-1)</f>
        <v>#REF!</v>
      </c>
      <c r="T30" s="56" t="e">
        <f>ROUND(Q30*#REF!,-1)</f>
        <v>#REF!</v>
      </c>
      <c r="U30" s="56" t="e">
        <f>ROUND(Q30*#REF!,-1)</f>
        <v>#REF!</v>
      </c>
      <c r="V30" s="56" t="e">
        <f>ROUND(Q30*#REF!,-1)</f>
        <v>#REF!</v>
      </c>
      <c r="W30" s="56" t="e">
        <f>ROUND(Q30*#REF!,-1)</f>
        <v>#REF!</v>
      </c>
      <c r="X30" s="56" t="e">
        <f>ROUND(Q30*#REF!,-1)</f>
        <v>#REF!</v>
      </c>
      <c r="Y30" s="56" t="e">
        <f>ROUND(Q30*#REF!,-1)</f>
        <v>#REF!</v>
      </c>
      <c r="Z30" s="56" t="e">
        <f>ROUND(Q30*#REF!,-1)</f>
        <v>#REF!</v>
      </c>
      <c r="AB30" s="1" t="e">
        <f t="shared" si="8"/>
        <v>#REF!</v>
      </c>
      <c r="AC30" s="1" t="e">
        <f t="shared" si="9"/>
        <v>#REF!</v>
      </c>
      <c r="AD30" s="1" t="e">
        <f t="shared" si="10"/>
        <v>#REF!</v>
      </c>
      <c r="AE30" s="1" t="e">
        <f t="shared" si="11"/>
        <v>#REF!</v>
      </c>
      <c r="AF30" s="1" t="e">
        <f t="shared" si="12"/>
        <v>#REF!</v>
      </c>
      <c r="AG30" s="1" t="e">
        <f t="shared" si="13"/>
        <v>#REF!</v>
      </c>
      <c r="AH30" s="1" t="e">
        <f t="shared" si="14"/>
        <v>#REF!</v>
      </c>
      <c r="AI30" s="1" t="e">
        <f t="shared" si="15"/>
        <v>#REF!</v>
      </c>
      <c r="AJ30" s="1" t="e">
        <f t="shared" si="16"/>
        <v>#REF!</v>
      </c>
    </row>
    <row r="31" spans="1:36" ht="12.75" hidden="1">
      <c r="A31" s="4"/>
      <c r="B31" s="88" t="s">
        <v>143</v>
      </c>
      <c r="C31" s="89">
        <v>17</v>
      </c>
      <c r="D31" s="90">
        <v>4976.175</v>
      </c>
      <c r="E31" s="91">
        <v>5807.09</v>
      </c>
      <c r="F31" s="92">
        <v>5659.135370370369</v>
      </c>
      <c r="G31" s="90">
        <f t="shared" si="18"/>
        <v>4976.175</v>
      </c>
      <c r="H31" s="93"/>
      <c r="I31" s="94">
        <f t="shared" si="19"/>
        <v>199.05</v>
      </c>
      <c r="J31" s="95">
        <f t="shared" si="20"/>
        <v>983.29</v>
      </c>
      <c r="K31" s="91">
        <f t="shared" si="21"/>
        <v>6158.515</v>
      </c>
      <c r="L31" s="92">
        <f>+ROUND(K31*N1,-1)</f>
        <v>20200</v>
      </c>
      <c r="Q31" s="58">
        <f t="shared" si="7"/>
        <v>20200</v>
      </c>
      <c r="R31" s="56" t="e">
        <f>ROUND(Q31*#REF!,-1)</f>
        <v>#REF!</v>
      </c>
      <c r="S31" s="56" t="e">
        <f>ROUND(Q31*#REF!,-1)</f>
        <v>#REF!</v>
      </c>
      <c r="T31" s="56" t="e">
        <f>ROUND(Q31*#REF!,-1)</f>
        <v>#REF!</v>
      </c>
      <c r="U31" s="56" t="e">
        <f>ROUND(Q31*#REF!,-1)</f>
        <v>#REF!</v>
      </c>
      <c r="V31" s="56" t="e">
        <f>ROUND(Q31*#REF!,-1)</f>
        <v>#REF!</v>
      </c>
      <c r="W31" s="56" t="e">
        <f>ROUND(Q31*#REF!,-1)</f>
        <v>#REF!</v>
      </c>
      <c r="X31" s="56" t="e">
        <f>ROUND(Q31*#REF!,-1)</f>
        <v>#REF!</v>
      </c>
      <c r="Y31" s="56" t="e">
        <f>ROUND(Q31*#REF!,-1)</f>
        <v>#REF!</v>
      </c>
      <c r="Z31" s="56" t="e">
        <f>ROUND(Q31*#REF!,-1)</f>
        <v>#REF!</v>
      </c>
      <c r="AB31" s="1" t="e">
        <f t="shared" si="8"/>
        <v>#REF!</v>
      </c>
      <c r="AC31" s="1" t="e">
        <f t="shared" si="9"/>
        <v>#REF!</v>
      </c>
      <c r="AD31" s="1" t="e">
        <f t="shared" si="10"/>
        <v>#REF!</v>
      </c>
      <c r="AE31" s="1" t="e">
        <f t="shared" si="11"/>
        <v>#REF!</v>
      </c>
      <c r="AF31" s="1" t="e">
        <f t="shared" si="12"/>
        <v>#REF!</v>
      </c>
      <c r="AG31" s="1" t="e">
        <f t="shared" si="13"/>
        <v>#REF!</v>
      </c>
      <c r="AH31" s="1" t="e">
        <f t="shared" si="14"/>
        <v>#REF!</v>
      </c>
      <c r="AI31" s="1" t="e">
        <f t="shared" si="15"/>
        <v>#REF!</v>
      </c>
      <c r="AJ31" s="1" t="e">
        <f t="shared" si="16"/>
        <v>#REF!</v>
      </c>
    </row>
    <row r="32" spans="1:36" ht="12.75" hidden="1">
      <c r="A32" s="4"/>
      <c r="B32" s="88" t="s">
        <v>143</v>
      </c>
      <c r="C32" s="89">
        <v>2</v>
      </c>
      <c r="D32" s="90">
        <v>7202.72</v>
      </c>
      <c r="E32" s="91">
        <v>8453.5</v>
      </c>
      <c r="F32" s="92">
        <v>7828.11</v>
      </c>
      <c r="G32" s="90">
        <v>7202.72</v>
      </c>
      <c r="H32" s="93"/>
      <c r="I32" s="94">
        <v>288.11</v>
      </c>
      <c r="J32" s="95">
        <v>1423.26</v>
      </c>
      <c r="K32" s="91">
        <v>8914.09</v>
      </c>
      <c r="L32" s="92">
        <v>29240</v>
      </c>
      <c r="Q32" s="58">
        <v>29240</v>
      </c>
      <c r="R32" s="56">
        <v>26640</v>
      </c>
      <c r="S32" s="56">
        <v>24040</v>
      </c>
      <c r="T32" s="56">
        <v>21440</v>
      </c>
      <c r="U32" s="56">
        <v>18840</v>
      </c>
      <c r="V32" s="56">
        <v>16240</v>
      </c>
      <c r="W32" s="56">
        <v>13650</v>
      </c>
      <c r="X32" s="56">
        <v>11050</v>
      </c>
      <c r="Y32" s="56">
        <v>8450</v>
      </c>
      <c r="Z32" s="56">
        <v>5850</v>
      </c>
      <c r="AB32" s="1">
        <v>0.9110807113543091</v>
      </c>
      <c r="AC32" s="1">
        <v>0.8221614227086184</v>
      </c>
      <c r="AD32" s="1">
        <v>0.7332421340629275</v>
      </c>
      <c r="AE32" s="1">
        <v>0.6443228454172366</v>
      </c>
      <c r="AF32" s="1">
        <v>0.5554035567715458</v>
      </c>
      <c r="AG32" s="1">
        <v>0.46682626538987687</v>
      </c>
      <c r="AH32" s="1">
        <v>0.37790697674418605</v>
      </c>
      <c r="AI32" s="1">
        <v>0.28898768809849523</v>
      </c>
      <c r="AJ32" s="1">
        <v>0.20006839945280439</v>
      </c>
    </row>
    <row r="33" spans="1:36" ht="12.75">
      <c r="A33" s="4"/>
      <c r="B33" s="4" t="s">
        <v>129</v>
      </c>
      <c r="C33" s="18"/>
      <c r="D33" s="26"/>
      <c r="E33" s="4"/>
      <c r="F33" s="5"/>
      <c r="G33" s="19">
        <f>MIN(G16:G31)</f>
        <v>3660.37</v>
      </c>
      <c r="H33" s="22"/>
      <c r="I33" s="23">
        <f>ROUND(+G33*0.04,2)</f>
        <v>146.41</v>
      </c>
      <c r="J33" s="24">
        <f>ROUND((+G33+I33)*0.19,2)</f>
        <v>723.29</v>
      </c>
      <c r="K33" s="20">
        <f>+J33+I33+G33</f>
        <v>4530.07</v>
      </c>
      <c r="L33" s="21">
        <f>+ROUND(K33*N1,-1)</f>
        <v>14860</v>
      </c>
      <c r="Q33" s="58">
        <f>+L33</f>
        <v>14860</v>
      </c>
      <c r="R33" s="56" t="e">
        <f>ROUND(Q33*#REF!,-1)</f>
        <v>#REF!</v>
      </c>
      <c r="S33" s="56" t="e">
        <f>ROUND(Q33*#REF!,-1)</f>
        <v>#REF!</v>
      </c>
      <c r="T33" s="56" t="e">
        <f>ROUND(Q33*#REF!,-1)</f>
        <v>#REF!</v>
      </c>
      <c r="U33" s="56" t="e">
        <f>ROUND(Q33*#REF!,-1)</f>
        <v>#REF!</v>
      </c>
      <c r="V33" s="56" t="e">
        <f>ROUND(Q33*#REF!,-1)</f>
        <v>#REF!</v>
      </c>
      <c r="W33" s="56" t="e">
        <f>ROUND(Q33*#REF!,-1)</f>
        <v>#REF!</v>
      </c>
      <c r="X33" s="56" t="e">
        <f>ROUND(Q33*#REF!,-1)</f>
        <v>#REF!</v>
      </c>
      <c r="Y33" s="56" t="e">
        <f>ROUND(Q33*#REF!,-1)</f>
        <v>#REF!</v>
      </c>
      <c r="Z33" s="56" t="e">
        <f>ROUND(Q33*#REF!,-1)</f>
        <v>#REF!</v>
      </c>
      <c r="AB33" s="1" t="e">
        <f aca="true" t="shared" si="24" ref="AB33:AJ33">+R33/+$Q33</f>
        <v>#REF!</v>
      </c>
      <c r="AC33" s="1" t="e">
        <f t="shared" si="24"/>
        <v>#REF!</v>
      </c>
      <c r="AD33" s="1" t="e">
        <f t="shared" si="24"/>
        <v>#REF!</v>
      </c>
      <c r="AE33" s="1" t="e">
        <f t="shared" si="24"/>
        <v>#REF!</v>
      </c>
      <c r="AF33" s="1" t="e">
        <f t="shared" si="24"/>
        <v>#REF!</v>
      </c>
      <c r="AG33" s="1" t="e">
        <f t="shared" si="24"/>
        <v>#REF!</v>
      </c>
      <c r="AH33" s="1" t="e">
        <f t="shared" si="24"/>
        <v>#REF!</v>
      </c>
      <c r="AI33" s="1" t="e">
        <f t="shared" si="24"/>
        <v>#REF!</v>
      </c>
      <c r="AJ33" s="1" t="e">
        <f t="shared" si="24"/>
        <v>#REF!</v>
      </c>
    </row>
    <row r="34" spans="1:26" ht="12.75">
      <c r="A34" s="10"/>
      <c r="B34" s="10"/>
      <c r="C34" s="27"/>
      <c r="D34" s="28"/>
      <c r="E34" s="10"/>
      <c r="F34" s="11"/>
      <c r="G34" s="29"/>
      <c r="H34" s="30"/>
      <c r="I34" s="31"/>
      <c r="J34" s="32"/>
      <c r="K34" s="33"/>
      <c r="L34" s="34"/>
      <c r="Q34" s="58"/>
      <c r="R34" s="56"/>
      <c r="S34" s="56"/>
      <c r="T34" s="56"/>
      <c r="U34" s="56"/>
      <c r="V34" s="56"/>
      <c r="W34" s="56"/>
      <c r="X34" s="56"/>
      <c r="Y34" s="56"/>
      <c r="Z34" s="56"/>
    </row>
    <row r="35" spans="1:36" ht="12.75">
      <c r="A35" s="17" t="s">
        <v>181</v>
      </c>
      <c r="B35" s="4" t="s">
        <v>182</v>
      </c>
      <c r="C35" s="18">
        <v>4</v>
      </c>
      <c r="D35" s="19">
        <v>5970.0625</v>
      </c>
      <c r="E35" s="20">
        <v>5970.0625</v>
      </c>
      <c r="F35" s="21">
        <v>5970.0625</v>
      </c>
      <c r="G35" s="19">
        <f aca="true" t="shared" si="25" ref="G35:G50">+D35</f>
        <v>5970.0625</v>
      </c>
      <c r="H35" s="22">
        <f aca="true" t="shared" si="26" ref="H35:H51">+G35</f>
        <v>5970.0625</v>
      </c>
      <c r="I35" s="23">
        <f aca="true" t="shared" si="27" ref="I35:I52">ROUND(+G35*0.04,2)</f>
        <v>238.8</v>
      </c>
      <c r="J35" s="24">
        <f aca="true" t="shared" si="28" ref="J35:J52">ROUND((+G35+I35)*0.19,2)</f>
        <v>1179.68</v>
      </c>
      <c r="K35" s="20">
        <f aca="true" t="shared" si="29" ref="K35:K52">+J35+I35+G35</f>
        <v>7388.5425</v>
      </c>
      <c r="L35" s="21">
        <f>+ROUND(K35*N1,-1)</f>
        <v>24230</v>
      </c>
      <c r="Q35" s="58">
        <f aca="true" t="shared" si="30" ref="Q35:Q40">+L35</f>
        <v>24230</v>
      </c>
      <c r="R35" s="56" t="e">
        <f>ROUND(Q35*#REF!,-1)</f>
        <v>#REF!</v>
      </c>
      <c r="S35" s="56" t="e">
        <f>ROUND(Q35*#REF!,-1)</f>
        <v>#REF!</v>
      </c>
      <c r="T35" s="56" t="e">
        <f>ROUND(Q35*#REF!,-1)</f>
        <v>#REF!</v>
      </c>
      <c r="U35" s="56" t="e">
        <f>ROUND(Q35*#REF!,-1)</f>
        <v>#REF!</v>
      </c>
      <c r="V35" s="56" t="e">
        <f>ROUND(Q35*#REF!,-1)</f>
        <v>#REF!</v>
      </c>
      <c r="W35" s="56" t="e">
        <f>ROUND(Q35*#REF!,-1)</f>
        <v>#REF!</v>
      </c>
      <c r="X35" s="56" t="e">
        <f>ROUND(Q35*#REF!,-1)</f>
        <v>#REF!</v>
      </c>
      <c r="Y35" s="56" t="e">
        <f>ROUND(Q35*#REF!,-1)</f>
        <v>#REF!</v>
      </c>
      <c r="Z35" s="56" t="e">
        <f>ROUND(Q35*#REF!,-1)</f>
        <v>#REF!</v>
      </c>
      <c r="AB35" s="1" t="e">
        <f aca="true" t="shared" si="31" ref="AB35:AJ40">+R35/+$Q35</f>
        <v>#REF!</v>
      </c>
      <c r="AC35" s="1" t="e">
        <f t="shared" si="31"/>
        <v>#REF!</v>
      </c>
      <c r="AD35" s="1" t="e">
        <f t="shared" si="31"/>
        <v>#REF!</v>
      </c>
      <c r="AE35" s="1" t="e">
        <f t="shared" si="31"/>
        <v>#REF!</v>
      </c>
      <c r="AF35" s="1" t="e">
        <f t="shared" si="31"/>
        <v>#REF!</v>
      </c>
      <c r="AG35" s="1" t="e">
        <f t="shared" si="31"/>
        <v>#REF!</v>
      </c>
      <c r="AH35" s="1" t="e">
        <f t="shared" si="31"/>
        <v>#REF!</v>
      </c>
      <c r="AI35" s="1" t="e">
        <f t="shared" si="31"/>
        <v>#REF!</v>
      </c>
      <c r="AJ35" s="1" t="e">
        <f t="shared" si="31"/>
        <v>#REF!</v>
      </c>
    </row>
    <row r="36" spans="1:36" ht="12.75">
      <c r="A36" s="25">
        <f>+C35+C36+C37+C40+C41+C42+C43+C44+C45+C46+C47+C48+C49+C50+C51</f>
        <v>55</v>
      </c>
      <c r="B36" s="35" t="s">
        <v>183</v>
      </c>
      <c r="C36" s="36">
        <v>10</v>
      </c>
      <c r="D36" s="37">
        <v>6013.9</v>
      </c>
      <c r="E36" s="41">
        <v>6013.958333333333</v>
      </c>
      <c r="F36" s="42">
        <v>6013.9245833333325</v>
      </c>
      <c r="G36" s="37">
        <f t="shared" si="25"/>
        <v>6013.9</v>
      </c>
      <c r="H36" s="40">
        <f t="shared" si="26"/>
        <v>6013.9</v>
      </c>
      <c r="I36" s="38">
        <f t="shared" si="27"/>
        <v>240.56</v>
      </c>
      <c r="J36" s="39">
        <f t="shared" si="28"/>
        <v>1188.35</v>
      </c>
      <c r="K36" s="41">
        <f t="shared" si="29"/>
        <v>7442.8099999999995</v>
      </c>
      <c r="L36" s="42">
        <f>+ROUND(K36*N1,-1)</f>
        <v>24410</v>
      </c>
      <c r="Q36" s="58">
        <f t="shared" si="30"/>
        <v>24410</v>
      </c>
      <c r="R36" s="56" t="e">
        <f>ROUND(Q36*#REF!,-1)</f>
        <v>#REF!</v>
      </c>
      <c r="S36" s="56" t="e">
        <f>ROUND(Q36*#REF!,-1)</f>
        <v>#REF!</v>
      </c>
      <c r="T36" s="56" t="e">
        <f>ROUND(Q36*#REF!,-1)</f>
        <v>#REF!</v>
      </c>
      <c r="U36" s="56" t="e">
        <f>ROUND(Q36*#REF!,-1)</f>
        <v>#REF!</v>
      </c>
      <c r="V36" s="56" t="e">
        <f>ROUND(Q36*#REF!,-1)</f>
        <v>#REF!</v>
      </c>
      <c r="W36" s="56" t="e">
        <f>ROUND(Q36*#REF!,-1)</f>
        <v>#REF!</v>
      </c>
      <c r="X36" s="56" t="e">
        <f>ROUND(Q36*#REF!,-1)</f>
        <v>#REF!</v>
      </c>
      <c r="Y36" s="56" t="e">
        <f>ROUND(Q36*#REF!,-1)</f>
        <v>#REF!</v>
      </c>
      <c r="Z36" s="56" t="e">
        <f>ROUND(Q36*#REF!,-1)</f>
        <v>#REF!</v>
      </c>
      <c r="AB36" s="1" t="e">
        <f t="shared" si="31"/>
        <v>#REF!</v>
      </c>
      <c r="AC36" s="1" t="e">
        <f t="shared" si="31"/>
        <v>#REF!</v>
      </c>
      <c r="AD36" s="1" t="e">
        <f t="shared" si="31"/>
        <v>#REF!</v>
      </c>
      <c r="AE36" s="1" t="e">
        <f t="shared" si="31"/>
        <v>#REF!</v>
      </c>
      <c r="AF36" s="1" t="e">
        <f t="shared" si="31"/>
        <v>#REF!</v>
      </c>
      <c r="AG36" s="1" t="e">
        <f t="shared" si="31"/>
        <v>#REF!</v>
      </c>
      <c r="AH36" s="1" t="e">
        <f t="shared" si="31"/>
        <v>#REF!</v>
      </c>
      <c r="AI36" s="1" t="e">
        <f t="shared" si="31"/>
        <v>#REF!</v>
      </c>
      <c r="AJ36" s="1" t="e">
        <f t="shared" si="31"/>
        <v>#REF!</v>
      </c>
    </row>
    <row r="37" spans="1:36" ht="12.75">
      <c r="A37" s="25"/>
      <c r="B37" s="35" t="str">
        <f>+B38</f>
        <v>GP760W</v>
      </c>
      <c r="C37" s="36">
        <f>+C38+C39</f>
        <v>16</v>
      </c>
      <c r="D37" s="37">
        <f>+D38</f>
        <v>4805.51</v>
      </c>
      <c r="E37" s="41">
        <f>+E39</f>
        <v>6025.53</v>
      </c>
      <c r="F37" s="42">
        <f>(+F38*C38+F39*C39)/C37</f>
        <v>5201.071562499999</v>
      </c>
      <c r="G37" s="37">
        <f>(+G38*C38+G39*C39)/+C37</f>
        <v>5002.4884375</v>
      </c>
      <c r="H37" s="40">
        <f>+G37</f>
        <v>5002.4884375</v>
      </c>
      <c r="I37" s="38">
        <f>ROUND(+G37*0.04,2)</f>
        <v>200.1</v>
      </c>
      <c r="J37" s="39">
        <f>ROUND((+G37+I37)*0.19,2)</f>
        <v>988.49</v>
      </c>
      <c r="K37" s="41">
        <f>+J37+I37+G37</f>
        <v>6191.0784375</v>
      </c>
      <c r="L37" s="42">
        <f>+ROUND(K37*N1,-1)</f>
        <v>20310</v>
      </c>
      <c r="Q37" s="58">
        <f t="shared" si="30"/>
        <v>20310</v>
      </c>
      <c r="R37" s="56" t="e">
        <f>ROUND(Q37*#REF!,-1)</f>
        <v>#REF!</v>
      </c>
      <c r="S37" s="56" t="e">
        <f>ROUND(Q37*#REF!,-1)</f>
        <v>#REF!</v>
      </c>
      <c r="T37" s="56" t="e">
        <f>ROUND(Q37*#REF!,-1)</f>
        <v>#REF!</v>
      </c>
      <c r="U37" s="56" t="e">
        <f>ROUND(Q37*#REF!,-1)</f>
        <v>#REF!</v>
      </c>
      <c r="V37" s="56" t="e">
        <f>ROUND(Q37*#REF!,-1)</f>
        <v>#REF!</v>
      </c>
      <c r="W37" s="56" t="e">
        <f>ROUND(Q37*#REF!,-1)</f>
        <v>#REF!</v>
      </c>
      <c r="X37" s="56" t="e">
        <f>ROUND(Q37*#REF!,-1)</f>
        <v>#REF!</v>
      </c>
      <c r="Y37" s="56" t="e">
        <f>ROUND(Q37*#REF!,-1)</f>
        <v>#REF!</v>
      </c>
      <c r="Z37" s="56" t="e">
        <f>ROUND(Q37*#REF!,-1)</f>
        <v>#REF!</v>
      </c>
      <c r="AB37" s="1" t="e">
        <f aca="true" t="shared" si="32" ref="AB37:AJ37">+R37/+$Q37</f>
        <v>#REF!</v>
      </c>
      <c r="AC37" s="1" t="e">
        <f t="shared" si="32"/>
        <v>#REF!</v>
      </c>
      <c r="AD37" s="1" t="e">
        <f t="shared" si="32"/>
        <v>#REF!</v>
      </c>
      <c r="AE37" s="1" t="e">
        <f t="shared" si="32"/>
        <v>#REF!</v>
      </c>
      <c r="AF37" s="1" t="e">
        <f t="shared" si="32"/>
        <v>#REF!</v>
      </c>
      <c r="AG37" s="1" t="e">
        <f t="shared" si="32"/>
        <v>#REF!</v>
      </c>
      <c r="AH37" s="1" t="e">
        <f t="shared" si="32"/>
        <v>#REF!</v>
      </c>
      <c r="AI37" s="1" t="e">
        <f t="shared" si="32"/>
        <v>#REF!</v>
      </c>
      <c r="AJ37" s="1" t="e">
        <f t="shared" si="32"/>
        <v>#REF!</v>
      </c>
    </row>
    <row r="38" spans="1:36" ht="12.75" hidden="1">
      <c r="A38" s="4"/>
      <c r="B38" s="59" t="s">
        <v>158</v>
      </c>
      <c r="C38" s="70">
        <v>3</v>
      </c>
      <c r="D38" s="61">
        <v>4805.51</v>
      </c>
      <c r="E38" s="62">
        <v>4805.51</v>
      </c>
      <c r="F38" s="63">
        <v>4805.51</v>
      </c>
      <c r="G38" s="61">
        <v>4805.51</v>
      </c>
      <c r="H38" s="64"/>
      <c r="I38" s="65">
        <v>192.22</v>
      </c>
      <c r="J38" s="66">
        <v>949.57</v>
      </c>
      <c r="K38" s="62">
        <v>5947.3</v>
      </c>
      <c r="L38" s="63">
        <v>19510</v>
      </c>
      <c r="M38" s="67"/>
      <c r="N38" s="67"/>
      <c r="O38" s="67"/>
      <c r="P38" s="67"/>
      <c r="Q38" s="68">
        <f t="shared" si="30"/>
        <v>19510</v>
      </c>
      <c r="R38" s="69" t="e">
        <f>ROUND(Q38*#REF!,-1)</f>
        <v>#REF!</v>
      </c>
      <c r="S38" s="69" t="e">
        <f>ROUND(Q38*#REF!,-1)</f>
        <v>#REF!</v>
      </c>
      <c r="T38" s="69" t="e">
        <f>ROUND(Q38*#REF!,-1)</f>
        <v>#REF!</v>
      </c>
      <c r="U38" s="69" t="e">
        <f>ROUND(Q38*#REF!,-1)</f>
        <v>#REF!</v>
      </c>
      <c r="V38" s="69" t="e">
        <f>ROUND(Q38*#REF!,-1)</f>
        <v>#REF!</v>
      </c>
      <c r="W38" s="69" t="e">
        <f>ROUND(Q38*#REF!,-1)</f>
        <v>#REF!</v>
      </c>
      <c r="X38" s="69" t="e">
        <f>ROUND(Q38*#REF!,-1)</f>
        <v>#REF!</v>
      </c>
      <c r="Y38" s="69" t="e">
        <f>ROUND(Q38*#REF!,-1)</f>
        <v>#REF!</v>
      </c>
      <c r="Z38" s="69" t="e">
        <f>ROUND(Q38*#REF!,-1)</f>
        <v>#REF!</v>
      </c>
      <c r="AA38" s="67"/>
      <c r="AB38" s="1" t="e">
        <f t="shared" si="31"/>
        <v>#REF!</v>
      </c>
      <c r="AC38" s="1" t="e">
        <f t="shared" si="31"/>
        <v>#REF!</v>
      </c>
      <c r="AD38" s="1" t="e">
        <f t="shared" si="31"/>
        <v>#REF!</v>
      </c>
      <c r="AE38" s="1" t="e">
        <f t="shared" si="31"/>
        <v>#REF!</v>
      </c>
      <c r="AF38" s="1" t="e">
        <f t="shared" si="31"/>
        <v>#REF!</v>
      </c>
      <c r="AG38" s="1" t="e">
        <f t="shared" si="31"/>
        <v>#REF!</v>
      </c>
      <c r="AH38" s="1" t="e">
        <f t="shared" si="31"/>
        <v>#REF!</v>
      </c>
      <c r="AI38" s="1" t="e">
        <f t="shared" si="31"/>
        <v>#REF!</v>
      </c>
      <c r="AJ38" s="1" t="e">
        <f t="shared" si="31"/>
        <v>#REF!</v>
      </c>
    </row>
    <row r="39" spans="1:36" ht="12.75" hidden="1">
      <c r="A39" s="4"/>
      <c r="B39" s="88" t="s">
        <v>158</v>
      </c>
      <c r="C39" s="89">
        <v>13</v>
      </c>
      <c r="D39" s="90">
        <v>5047.945</v>
      </c>
      <c r="E39" s="91">
        <v>6025.53</v>
      </c>
      <c r="F39" s="92">
        <v>5292.355</v>
      </c>
      <c r="G39" s="90">
        <f t="shared" si="25"/>
        <v>5047.945</v>
      </c>
      <c r="H39" s="93"/>
      <c r="I39" s="94">
        <f t="shared" si="27"/>
        <v>201.92</v>
      </c>
      <c r="J39" s="95">
        <f t="shared" si="28"/>
        <v>997.47</v>
      </c>
      <c r="K39" s="91">
        <f t="shared" si="29"/>
        <v>6247.335</v>
      </c>
      <c r="L39" s="92">
        <f>+ROUND(K39*N1,-1)</f>
        <v>20490</v>
      </c>
      <c r="M39" s="67"/>
      <c r="N39" s="67"/>
      <c r="O39" s="67"/>
      <c r="P39" s="67"/>
      <c r="Q39" s="68">
        <f t="shared" si="30"/>
        <v>20490</v>
      </c>
      <c r="R39" s="69" t="e">
        <f>ROUND(Q39*#REF!,-1)</f>
        <v>#REF!</v>
      </c>
      <c r="S39" s="69" t="e">
        <f>ROUND(Q39*#REF!,-1)</f>
        <v>#REF!</v>
      </c>
      <c r="T39" s="69" t="e">
        <f>ROUND(Q39*#REF!,-1)</f>
        <v>#REF!</v>
      </c>
      <c r="U39" s="69" t="e">
        <f>ROUND(Q39*#REF!,-1)</f>
        <v>#REF!</v>
      </c>
      <c r="V39" s="69" t="e">
        <f>ROUND(Q39*#REF!,-1)</f>
        <v>#REF!</v>
      </c>
      <c r="W39" s="69" t="e">
        <f>ROUND(Q39*#REF!,-1)</f>
        <v>#REF!</v>
      </c>
      <c r="X39" s="69" t="e">
        <f>ROUND(Q39*#REF!,-1)</f>
        <v>#REF!</v>
      </c>
      <c r="Y39" s="69" t="e">
        <f>ROUND(Q39*#REF!,-1)</f>
        <v>#REF!</v>
      </c>
      <c r="Z39" s="69" t="e">
        <f>ROUND(Q39*#REF!,-1)</f>
        <v>#REF!</v>
      </c>
      <c r="AA39" s="67"/>
      <c r="AB39" s="1" t="e">
        <f t="shared" si="31"/>
        <v>#REF!</v>
      </c>
      <c r="AC39" s="1" t="e">
        <f t="shared" si="31"/>
        <v>#REF!</v>
      </c>
      <c r="AD39" s="1" t="e">
        <f t="shared" si="31"/>
        <v>#REF!</v>
      </c>
      <c r="AE39" s="1" t="e">
        <f t="shared" si="31"/>
        <v>#REF!</v>
      </c>
      <c r="AF39" s="1" t="e">
        <f t="shared" si="31"/>
        <v>#REF!</v>
      </c>
      <c r="AG39" s="1" t="e">
        <f t="shared" si="31"/>
        <v>#REF!</v>
      </c>
      <c r="AH39" s="1" t="e">
        <f t="shared" si="31"/>
        <v>#REF!</v>
      </c>
      <c r="AI39" s="1" t="e">
        <f t="shared" si="31"/>
        <v>#REF!</v>
      </c>
      <c r="AJ39" s="1" t="e">
        <f t="shared" si="31"/>
        <v>#REF!</v>
      </c>
    </row>
    <row r="40" spans="1:36" ht="12.75">
      <c r="A40" s="4"/>
      <c r="B40" s="35" t="s">
        <v>184</v>
      </c>
      <c r="C40" s="36">
        <v>6</v>
      </c>
      <c r="D40" s="37">
        <v>5416.64</v>
      </c>
      <c r="E40" s="41">
        <v>5416.648</v>
      </c>
      <c r="F40" s="42">
        <v>5416.644</v>
      </c>
      <c r="G40" s="37">
        <f t="shared" si="25"/>
        <v>5416.64</v>
      </c>
      <c r="H40" s="40">
        <f t="shared" si="26"/>
        <v>5416.64</v>
      </c>
      <c r="I40" s="38">
        <f t="shared" si="27"/>
        <v>216.67</v>
      </c>
      <c r="J40" s="39">
        <f t="shared" si="28"/>
        <v>1070.33</v>
      </c>
      <c r="K40" s="41">
        <f t="shared" si="29"/>
        <v>6703.64</v>
      </c>
      <c r="L40" s="42">
        <f>+ROUND(K40*N1,-1)</f>
        <v>21990</v>
      </c>
      <c r="Q40" s="58">
        <f t="shared" si="30"/>
        <v>21990</v>
      </c>
      <c r="R40" s="56" t="e">
        <f>ROUND(Q40*#REF!,-1)</f>
        <v>#REF!</v>
      </c>
      <c r="S40" s="56" t="e">
        <f>ROUND(Q40*#REF!,-1)</f>
        <v>#REF!</v>
      </c>
      <c r="T40" s="56" t="e">
        <f>ROUND(Q40*#REF!,-1)</f>
        <v>#REF!</v>
      </c>
      <c r="U40" s="56" t="e">
        <f>ROUND(Q40*#REF!,-1)</f>
        <v>#REF!</v>
      </c>
      <c r="V40" s="56" t="e">
        <f>ROUND(Q40*#REF!,-1)</f>
        <v>#REF!</v>
      </c>
      <c r="W40" s="56" t="e">
        <f>ROUND(Q40*#REF!,-1)</f>
        <v>#REF!</v>
      </c>
      <c r="X40" s="56" t="e">
        <f>ROUND(Q40*#REF!,-1)</f>
        <v>#REF!</v>
      </c>
      <c r="Y40" s="56" t="e">
        <f>ROUND(Q40*#REF!,-1)</f>
        <v>#REF!</v>
      </c>
      <c r="Z40" s="56" t="e">
        <f>ROUND(Q40*#REF!,-1)</f>
        <v>#REF!</v>
      </c>
      <c r="AB40" s="1" t="e">
        <f t="shared" si="31"/>
        <v>#REF!</v>
      </c>
      <c r="AC40" s="1" t="e">
        <f t="shared" si="31"/>
        <v>#REF!</v>
      </c>
      <c r="AD40" s="1" t="e">
        <f t="shared" si="31"/>
        <v>#REF!</v>
      </c>
      <c r="AE40" s="1" t="e">
        <f t="shared" si="31"/>
        <v>#REF!</v>
      </c>
      <c r="AF40" s="1" t="e">
        <f t="shared" si="31"/>
        <v>#REF!</v>
      </c>
      <c r="AG40" s="1" t="e">
        <f t="shared" si="31"/>
        <v>#REF!</v>
      </c>
      <c r="AH40" s="1" t="e">
        <f t="shared" si="31"/>
        <v>#REF!</v>
      </c>
      <c r="AI40" s="1" t="e">
        <f t="shared" si="31"/>
        <v>#REF!</v>
      </c>
      <c r="AJ40" s="1" t="e">
        <f t="shared" si="31"/>
        <v>#REF!</v>
      </c>
    </row>
    <row r="41" spans="1:36" ht="12.75">
      <c r="A41" s="4" t="s">
        <v>130</v>
      </c>
      <c r="B41" s="73" t="s">
        <v>154</v>
      </c>
      <c r="C41" s="74">
        <v>3</v>
      </c>
      <c r="D41" s="75">
        <v>5318.67</v>
      </c>
      <c r="E41" s="76">
        <f>+D41</f>
        <v>5318.67</v>
      </c>
      <c r="F41" s="77">
        <f>+D41</f>
        <v>5318.67</v>
      </c>
      <c r="G41" s="75">
        <f>+F41</f>
        <v>5318.67</v>
      </c>
      <c r="H41" s="78">
        <f t="shared" si="26"/>
        <v>5318.67</v>
      </c>
      <c r="I41" s="79">
        <f t="shared" si="27"/>
        <v>212.75</v>
      </c>
      <c r="J41" s="80">
        <f t="shared" si="28"/>
        <v>1050.97</v>
      </c>
      <c r="K41" s="76">
        <f t="shared" si="29"/>
        <v>6582.39</v>
      </c>
      <c r="L41" s="21">
        <f>+ROUND(K41*N1,-1)</f>
        <v>21590</v>
      </c>
      <c r="M41" s="81"/>
      <c r="N41" s="81"/>
      <c r="O41" s="81"/>
      <c r="P41" s="81"/>
      <c r="Q41" s="58">
        <f aca="true" t="shared" si="33" ref="Q41:Q52">+L41</f>
        <v>21590</v>
      </c>
      <c r="R41" s="56" t="e">
        <f>ROUND(Q41*#REF!,-1)</f>
        <v>#REF!</v>
      </c>
      <c r="S41" s="56" t="e">
        <f>ROUND(Q41*#REF!,-1)</f>
        <v>#REF!</v>
      </c>
      <c r="T41" s="56" t="e">
        <f>ROUND(Q41*#REF!,-1)</f>
        <v>#REF!</v>
      </c>
      <c r="U41" s="56" t="e">
        <f>ROUND(Q41*#REF!,-1)</f>
        <v>#REF!</v>
      </c>
      <c r="V41" s="56" t="e">
        <f>ROUND(Q41*#REF!,-1)</f>
        <v>#REF!</v>
      </c>
      <c r="W41" s="56" t="e">
        <f>ROUND(Q41*#REF!,-1)</f>
        <v>#REF!</v>
      </c>
      <c r="X41" s="56" t="e">
        <f>ROUND(Q41*#REF!,-1)</f>
        <v>#REF!</v>
      </c>
      <c r="Y41" s="56" t="e">
        <f>ROUND(Q41*#REF!,-1)</f>
        <v>#REF!</v>
      </c>
      <c r="Z41" s="56" t="e">
        <f>ROUND(Q41*#REF!,-1)</f>
        <v>#REF!</v>
      </c>
      <c r="AB41" s="1" t="e">
        <f aca="true" t="shared" si="34" ref="AB41:AB52">+R41/+$Q41</f>
        <v>#REF!</v>
      </c>
      <c r="AC41" s="1" t="e">
        <f aca="true" t="shared" si="35" ref="AC41:AC52">+S41/+$Q41</f>
        <v>#REF!</v>
      </c>
      <c r="AD41" s="1" t="e">
        <f aca="true" t="shared" si="36" ref="AD41:AD52">+T41/+$Q41</f>
        <v>#REF!</v>
      </c>
      <c r="AE41" s="1" t="e">
        <f aca="true" t="shared" si="37" ref="AE41:AE52">+U41/+$Q41</f>
        <v>#REF!</v>
      </c>
      <c r="AF41" s="1" t="e">
        <f aca="true" t="shared" si="38" ref="AF41:AF52">+V41/+$Q41</f>
        <v>#REF!</v>
      </c>
      <c r="AG41" s="1" t="e">
        <f aca="true" t="shared" si="39" ref="AG41:AG52">+W41/+$Q41</f>
        <v>#REF!</v>
      </c>
      <c r="AH41" s="1" t="e">
        <f aca="true" t="shared" si="40" ref="AH41:AH52">+X41/+$Q41</f>
        <v>#REF!</v>
      </c>
      <c r="AI41" s="1" t="e">
        <f aca="true" t="shared" si="41" ref="AI41:AI52">+Y41/+$Q41</f>
        <v>#REF!</v>
      </c>
      <c r="AJ41" s="1" t="e">
        <f aca="true" t="shared" si="42" ref="AJ41:AJ52">+Z41/+$Q41</f>
        <v>#REF!</v>
      </c>
    </row>
    <row r="42" spans="1:36" ht="12.75">
      <c r="A42" s="43" t="str">
        <f>CONCATENATE("modelos: ",ROUND((+C36+C37+C40)/A36*100,0),"%")</f>
        <v>modelos: 58%</v>
      </c>
      <c r="B42" s="73" t="s">
        <v>150</v>
      </c>
      <c r="C42" s="74">
        <v>1</v>
      </c>
      <c r="D42" s="75">
        <v>9344.7</v>
      </c>
      <c r="E42" s="76">
        <f>+D42</f>
        <v>9344.7</v>
      </c>
      <c r="F42" s="77">
        <f>+D42</f>
        <v>9344.7</v>
      </c>
      <c r="G42" s="75">
        <f>+D42</f>
        <v>9344.7</v>
      </c>
      <c r="H42" s="78">
        <f t="shared" si="26"/>
        <v>9344.7</v>
      </c>
      <c r="I42" s="79">
        <f t="shared" si="27"/>
        <v>373.79</v>
      </c>
      <c r="J42" s="80">
        <f t="shared" si="28"/>
        <v>1846.51</v>
      </c>
      <c r="K42" s="76">
        <f t="shared" si="29"/>
        <v>11565</v>
      </c>
      <c r="L42" s="21">
        <f>+ROUND(K42*N1,-1)</f>
        <v>37930</v>
      </c>
      <c r="Q42" s="58">
        <f t="shared" si="33"/>
        <v>37930</v>
      </c>
      <c r="R42" s="56" t="e">
        <f>ROUND(Q42*#REF!,-1)</f>
        <v>#REF!</v>
      </c>
      <c r="S42" s="56" t="e">
        <f>ROUND(Q42*#REF!,-1)</f>
        <v>#REF!</v>
      </c>
      <c r="T42" s="56" t="e">
        <f>ROUND(Q42*#REF!,-1)</f>
        <v>#REF!</v>
      </c>
      <c r="U42" s="56" t="e">
        <f>ROUND(Q42*#REF!,-1)</f>
        <v>#REF!</v>
      </c>
      <c r="V42" s="56" t="e">
        <f>ROUND(Q42*#REF!,-1)</f>
        <v>#REF!</v>
      </c>
      <c r="W42" s="56" t="e">
        <f>ROUND(Q42*#REF!,-1)</f>
        <v>#REF!</v>
      </c>
      <c r="X42" s="56" t="e">
        <f>ROUND(Q42*#REF!,-1)</f>
        <v>#REF!</v>
      </c>
      <c r="Y42" s="56" t="e">
        <f>ROUND(Q42*#REF!,-1)</f>
        <v>#REF!</v>
      </c>
      <c r="Z42" s="56" t="e">
        <f>ROUND(Q42*#REF!,-1)</f>
        <v>#REF!</v>
      </c>
      <c r="AB42" s="1" t="e">
        <f t="shared" si="34"/>
        <v>#REF!</v>
      </c>
      <c r="AC42" s="1" t="e">
        <f t="shared" si="35"/>
        <v>#REF!</v>
      </c>
      <c r="AD42" s="1" t="e">
        <f t="shared" si="36"/>
        <v>#REF!</v>
      </c>
      <c r="AE42" s="1" t="e">
        <f t="shared" si="37"/>
        <v>#REF!</v>
      </c>
      <c r="AF42" s="1" t="e">
        <f t="shared" si="38"/>
        <v>#REF!</v>
      </c>
      <c r="AG42" s="1" t="e">
        <f t="shared" si="39"/>
        <v>#REF!</v>
      </c>
      <c r="AH42" s="1" t="e">
        <f t="shared" si="40"/>
        <v>#REF!</v>
      </c>
      <c r="AI42" s="1" t="e">
        <f t="shared" si="41"/>
        <v>#REF!</v>
      </c>
      <c r="AJ42" s="1" t="e">
        <f t="shared" si="42"/>
        <v>#REF!</v>
      </c>
    </row>
    <row r="43" spans="1:26" ht="12.75" hidden="1">
      <c r="A43" s="4"/>
      <c r="B43" s="4"/>
      <c r="C43" s="18"/>
      <c r="D43" s="19"/>
      <c r="E43" s="20"/>
      <c r="F43" s="21"/>
      <c r="G43" s="19"/>
      <c r="H43" s="22"/>
      <c r="I43" s="23"/>
      <c r="J43" s="24"/>
      <c r="K43" s="20"/>
      <c r="L43" s="21"/>
      <c r="Q43" s="58"/>
      <c r="R43" s="56"/>
      <c r="S43" s="56"/>
      <c r="T43" s="56"/>
      <c r="U43" s="56"/>
      <c r="V43" s="56"/>
      <c r="W43" s="56"/>
      <c r="X43" s="56"/>
      <c r="Y43" s="56"/>
      <c r="Z43" s="56"/>
    </row>
    <row r="44" spans="1:36" ht="12.75">
      <c r="A44" s="4"/>
      <c r="B44" s="4" t="s">
        <v>185</v>
      </c>
      <c r="C44" s="18">
        <v>1</v>
      </c>
      <c r="D44" s="19">
        <v>5318.17</v>
      </c>
      <c r="E44" s="20">
        <v>5318.17</v>
      </c>
      <c r="F44" s="21">
        <v>5318.17</v>
      </c>
      <c r="G44" s="19">
        <f t="shared" si="25"/>
        <v>5318.17</v>
      </c>
      <c r="H44" s="22">
        <f t="shared" si="26"/>
        <v>5318.17</v>
      </c>
      <c r="I44" s="23">
        <f t="shared" si="27"/>
        <v>212.73</v>
      </c>
      <c r="J44" s="24">
        <f t="shared" si="28"/>
        <v>1050.87</v>
      </c>
      <c r="K44" s="20">
        <f t="shared" si="29"/>
        <v>6581.77</v>
      </c>
      <c r="L44" s="21">
        <f>+ROUND(K44*N1,-1)</f>
        <v>21590</v>
      </c>
      <c r="Q44" s="58">
        <f t="shared" si="33"/>
        <v>21590</v>
      </c>
      <c r="R44" s="56" t="e">
        <f>ROUND(Q44*#REF!,-1)</f>
        <v>#REF!</v>
      </c>
      <c r="S44" s="56" t="e">
        <f>ROUND(Q44*#REF!,-1)</f>
        <v>#REF!</v>
      </c>
      <c r="T44" s="56" t="e">
        <f>ROUND(Q44*#REF!,-1)</f>
        <v>#REF!</v>
      </c>
      <c r="U44" s="56" t="e">
        <f>ROUND(Q44*#REF!,-1)</f>
        <v>#REF!</v>
      </c>
      <c r="V44" s="56" t="e">
        <f>ROUND(Q44*#REF!,-1)</f>
        <v>#REF!</v>
      </c>
      <c r="W44" s="56" t="e">
        <f>ROUND(Q44*#REF!,-1)</f>
        <v>#REF!</v>
      </c>
      <c r="X44" s="56" t="e">
        <f>ROUND(Q44*#REF!,-1)</f>
        <v>#REF!</v>
      </c>
      <c r="Y44" s="56" t="e">
        <f>ROUND(Q44*#REF!,-1)</f>
        <v>#REF!</v>
      </c>
      <c r="Z44" s="56" t="e">
        <f>ROUND(Q44*#REF!,-1)</f>
        <v>#REF!</v>
      </c>
      <c r="AB44" s="1" t="e">
        <f t="shared" si="34"/>
        <v>#REF!</v>
      </c>
      <c r="AC44" s="1" t="e">
        <f t="shared" si="35"/>
        <v>#REF!</v>
      </c>
      <c r="AD44" s="1" t="e">
        <f t="shared" si="36"/>
        <v>#REF!</v>
      </c>
      <c r="AE44" s="1" t="e">
        <f t="shared" si="37"/>
        <v>#REF!</v>
      </c>
      <c r="AF44" s="1" t="e">
        <f t="shared" si="38"/>
        <v>#REF!</v>
      </c>
      <c r="AG44" s="1" t="e">
        <f t="shared" si="39"/>
        <v>#REF!</v>
      </c>
      <c r="AH44" s="1" t="e">
        <f t="shared" si="40"/>
        <v>#REF!</v>
      </c>
      <c r="AI44" s="1" t="e">
        <f t="shared" si="41"/>
        <v>#REF!</v>
      </c>
      <c r="AJ44" s="1" t="e">
        <f t="shared" si="42"/>
        <v>#REF!</v>
      </c>
    </row>
    <row r="45" spans="1:36" ht="12.75">
      <c r="A45" s="4"/>
      <c r="B45" s="4" t="s">
        <v>186</v>
      </c>
      <c r="C45" s="18">
        <v>5</v>
      </c>
      <c r="D45" s="19">
        <v>4536.63</v>
      </c>
      <c r="E45" s="20">
        <v>6224.58</v>
      </c>
      <c r="F45" s="21">
        <v>5380.605</v>
      </c>
      <c r="G45" s="19">
        <f t="shared" si="25"/>
        <v>4536.63</v>
      </c>
      <c r="H45" s="22">
        <f t="shared" si="26"/>
        <v>4536.63</v>
      </c>
      <c r="I45" s="23">
        <f t="shared" si="27"/>
        <v>181.47</v>
      </c>
      <c r="J45" s="24">
        <f t="shared" si="28"/>
        <v>896.44</v>
      </c>
      <c r="K45" s="20">
        <f t="shared" si="29"/>
        <v>5614.54</v>
      </c>
      <c r="L45" s="21">
        <f>+ROUND(K45*N1,-1)</f>
        <v>18420</v>
      </c>
      <c r="Q45" s="58">
        <f t="shared" si="33"/>
        <v>18420</v>
      </c>
      <c r="R45" s="56" t="e">
        <f>ROUND(Q45*#REF!,-1)</f>
        <v>#REF!</v>
      </c>
      <c r="S45" s="56" t="e">
        <f>ROUND(Q45*#REF!,-1)</f>
        <v>#REF!</v>
      </c>
      <c r="T45" s="56" t="e">
        <f>ROUND(Q45*#REF!,-1)</f>
        <v>#REF!</v>
      </c>
      <c r="U45" s="56" t="e">
        <f>ROUND(Q45*#REF!,-1)</f>
        <v>#REF!</v>
      </c>
      <c r="V45" s="56" t="e">
        <f>ROUND(Q45*#REF!,-1)</f>
        <v>#REF!</v>
      </c>
      <c r="W45" s="56" t="e">
        <f>ROUND(Q45*#REF!,-1)</f>
        <v>#REF!</v>
      </c>
      <c r="X45" s="56" t="e">
        <f>ROUND(Q45*#REF!,-1)</f>
        <v>#REF!</v>
      </c>
      <c r="Y45" s="56" t="e">
        <f>ROUND(Q45*#REF!,-1)</f>
        <v>#REF!</v>
      </c>
      <c r="Z45" s="56" t="e">
        <f>ROUND(Q45*#REF!,-1)</f>
        <v>#REF!</v>
      </c>
      <c r="AB45" s="1" t="e">
        <f t="shared" si="34"/>
        <v>#REF!</v>
      </c>
      <c r="AC45" s="1" t="e">
        <f t="shared" si="35"/>
        <v>#REF!</v>
      </c>
      <c r="AD45" s="1" t="e">
        <f t="shared" si="36"/>
        <v>#REF!</v>
      </c>
      <c r="AE45" s="1" t="e">
        <f t="shared" si="37"/>
        <v>#REF!</v>
      </c>
      <c r="AF45" s="1" t="e">
        <f t="shared" si="38"/>
        <v>#REF!</v>
      </c>
      <c r="AG45" s="1" t="e">
        <f t="shared" si="39"/>
        <v>#REF!</v>
      </c>
      <c r="AH45" s="1" t="e">
        <f t="shared" si="40"/>
        <v>#REF!</v>
      </c>
      <c r="AI45" s="1" t="e">
        <f t="shared" si="41"/>
        <v>#REF!</v>
      </c>
      <c r="AJ45" s="1" t="e">
        <f t="shared" si="42"/>
        <v>#REF!</v>
      </c>
    </row>
    <row r="46" spans="1:36" ht="12.75">
      <c r="A46" s="4"/>
      <c r="B46" s="72" t="s">
        <v>151</v>
      </c>
      <c r="C46" s="18">
        <v>1</v>
      </c>
      <c r="D46" s="19">
        <v>5585.01</v>
      </c>
      <c r="E46" s="20">
        <v>5585.01</v>
      </c>
      <c r="F46" s="21">
        <v>5585.01</v>
      </c>
      <c r="G46" s="19">
        <f t="shared" si="25"/>
        <v>5585.01</v>
      </c>
      <c r="H46" s="22">
        <f t="shared" si="26"/>
        <v>5585.01</v>
      </c>
      <c r="I46" s="23">
        <f t="shared" si="27"/>
        <v>223.4</v>
      </c>
      <c r="J46" s="24">
        <f t="shared" si="28"/>
        <v>1103.6</v>
      </c>
      <c r="K46" s="20">
        <f t="shared" si="29"/>
        <v>6912.01</v>
      </c>
      <c r="L46" s="21">
        <f>+ROUND(K46*N1,-1)</f>
        <v>22670</v>
      </c>
      <c r="Q46" s="58">
        <f t="shared" si="33"/>
        <v>22670</v>
      </c>
      <c r="R46" s="56" t="e">
        <f>ROUND(Q46*#REF!,-1)</f>
        <v>#REF!</v>
      </c>
      <c r="S46" s="56" t="e">
        <f>ROUND(Q46*#REF!,-1)</f>
        <v>#REF!</v>
      </c>
      <c r="T46" s="56" t="e">
        <f>ROUND(Q46*#REF!,-1)</f>
        <v>#REF!</v>
      </c>
      <c r="U46" s="56" t="e">
        <f>ROUND(Q46*#REF!,-1)</f>
        <v>#REF!</v>
      </c>
      <c r="V46" s="56" t="e">
        <f>ROUND(Q46*#REF!,-1)</f>
        <v>#REF!</v>
      </c>
      <c r="W46" s="56" t="e">
        <f>ROUND(Q46*#REF!,-1)</f>
        <v>#REF!</v>
      </c>
      <c r="X46" s="56" t="e">
        <f>ROUND(Q46*#REF!,-1)</f>
        <v>#REF!</v>
      </c>
      <c r="Y46" s="56" t="e">
        <f>ROUND(Q46*#REF!,-1)</f>
        <v>#REF!</v>
      </c>
      <c r="Z46" s="56" t="e">
        <f>ROUND(Q46*#REF!,-1)</f>
        <v>#REF!</v>
      </c>
      <c r="AB46" s="1" t="e">
        <f t="shared" si="34"/>
        <v>#REF!</v>
      </c>
      <c r="AC46" s="1" t="e">
        <f t="shared" si="35"/>
        <v>#REF!</v>
      </c>
      <c r="AD46" s="1" t="e">
        <f t="shared" si="36"/>
        <v>#REF!</v>
      </c>
      <c r="AE46" s="1" t="e">
        <f t="shared" si="37"/>
        <v>#REF!</v>
      </c>
      <c r="AF46" s="1" t="e">
        <f t="shared" si="38"/>
        <v>#REF!</v>
      </c>
      <c r="AG46" s="1" t="e">
        <f t="shared" si="39"/>
        <v>#REF!</v>
      </c>
      <c r="AH46" s="1" t="e">
        <f t="shared" si="40"/>
        <v>#REF!</v>
      </c>
      <c r="AI46" s="1" t="e">
        <f t="shared" si="41"/>
        <v>#REF!</v>
      </c>
      <c r="AJ46" s="1" t="e">
        <f t="shared" si="42"/>
        <v>#REF!</v>
      </c>
    </row>
    <row r="47" spans="1:36" ht="12.75">
      <c r="A47" s="4"/>
      <c r="B47" s="4" t="s">
        <v>187</v>
      </c>
      <c r="C47" s="18">
        <v>1</v>
      </c>
      <c r="D47" s="19">
        <v>5210.98</v>
      </c>
      <c r="E47" s="20">
        <v>5210.98</v>
      </c>
      <c r="F47" s="21">
        <v>5210.98</v>
      </c>
      <c r="G47" s="19">
        <f t="shared" si="25"/>
        <v>5210.98</v>
      </c>
      <c r="H47" s="22">
        <f t="shared" si="26"/>
        <v>5210.98</v>
      </c>
      <c r="I47" s="23">
        <f t="shared" si="27"/>
        <v>208.44</v>
      </c>
      <c r="J47" s="24">
        <f t="shared" si="28"/>
        <v>1029.69</v>
      </c>
      <c r="K47" s="20">
        <f t="shared" si="29"/>
        <v>6449.11</v>
      </c>
      <c r="L47" s="21">
        <f>+ROUND(K47*N1,-1)</f>
        <v>21150</v>
      </c>
      <c r="Q47" s="58">
        <f t="shared" si="33"/>
        <v>21150</v>
      </c>
      <c r="R47" s="56" t="e">
        <f>ROUND(Q47*#REF!,-1)</f>
        <v>#REF!</v>
      </c>
      <c r="S47" s="56" t="e">
        <f>ROUND(Q47*#REF!,-1)</f>
        <v>#REF!</v>
      </c>
      <c r="T47" s="56" t="e">
        <f>ROUND(Q47*#REF!,-1)</f>
        <v>#REF!</v>
      </c>
      <c r="U47" s="56" t="e">
        <f>ROUND(Q47*#REF!,-1)</f>
        <v>#REF!</v>
      </c>
      <c r="V47" s="56" t="e">
        <f>ROUND(Q47*#REF!,-1)</f>
        <v>#REF!</v>
      </c>
      <c r="W47" s="56" t="e">
        <f>ROUND(Q47*#REF!,-1)</f>
        <v>#REF!</v>
      </c>
      <c r="X47" s="56" t="e">
        <f>ROUND(Q47*#REF!,-1)</f>
        <v>#REF!</v>
      </c>
      <c r="Y47" s="56" t="e">
        <f>ROUND(Q47*#REF!,-1)</f>
        <v>#REF!</v>
      </c>
      <c r="Z47" s="56" t="e">
        <f>ROUND(Q47*#REF!,-1)</f>
        <v>#REF!</v>
      </c>
      <c r="AB47" s="1" t="e">
        <f t="shared" si="34"/>
        <v>#REF!</v>
      </c>
      <c r="AC47" s="1" t="e">
        <f t="shared" si="35"/>
        <v>#REF!</v>
      </c>
      <c r="AD47" s="1" t="e">
        <f t="shared" si="36"/>
        <v>#REF!</v>
      </c>
      <c r="AE47" s="1" t="e">
        <f t="shared" si="37"/>
        <v>#REF!</v>
      </c>
      <c r="AF47" s="1" t="e">
        <f t="shared" si="38"/>
        <v>#REF!</v>
      </c>
      <c r="AG47" s="1" t="e">
        <f t="shared" si="39"/>
        <v>#REF!</v>
      </c>
      <c r="AH47" s="1" t="e">
        <f t="shared" si="40"/>
        <v>#REF!</v>
      </c>
      <c r="AI47" s="1" t="e">
        <f t="shared" si="41"/>
        <v>#REF!</v>
      </c>
      <c r="AJ47" s="1" t="e">
        <f t="shared" si="42"/>
        <v>#REF!</v>
      </c>
    </row>
    <row r="48" spans="1:36" ht="12.75">
      <c r="A48" s="4"/>
      <c r="B48" s="4" t="s">
        <v>188</v>
      </c>
      <c r="C48" s="18">
        <v>1</v>
      </c>
      <c r="D48" s="19">
        <v>8015.55</v>
      </c>
      <c r="E48" s="20">
        <v>8015.55</v>
      </c>
      <c r="F48" s="21">
        <v>8015.55</v>
      </c>
      <c r="G48" s="19">
        <f t="shared" si="25"/>
        <v>8015.55</v>
      </c>
      <c r="H48" s="22">
        <f t="shared" si="26"/>
        <v>8015.55</v>
      </c>
      <c r="I48" s="23">
        <f t="shared" si="27"/>
        <v>320.62</v>
      </c>
      <c r="J48" s="24">
        <f t="shared" si="28"/>
        <v>1583.87</v>
      </c>
      <c r="K48" s="20">
        <f t="shared" si="29"/>
        <v>9920.04</v>
      </c>
      <c r="L48" s="21">
        <f>+ROUND(K48*N1,-1)</f>
        <v>32540</v>
      </c>
      <c r="Q48" s="58">
        <f t="shared" si="33"/>
        <v>32540</v>
      </c>
      <c r="R48" s="56" t="e">
        <f>ROUND(Q48*#REF!,-1)</f>
        <v>#REF!</v>
      </c>
      <c r="S48" s="56" t="e">
        <f>ROUND(Q48*#REF!,-1)</f>
        <v>#REF!</v>
      </c>
      <c r="T48" s="56" t="e">
        <f>ROUND(Q48*#REF!,-1)</f>
        <v>#REF!</v>
      </c>
      <c r="U48" s="56" t="e">
        <f>ROUND(Q48*#REF!,-1)</f>
        <v>#REF!</v>
      </c>
      <c r="V48" s="56" t="e">
        <f>ROUND(Q48*#REF!,-1)</f>
        <v>#REF!</v>
      </c>
      <c r="W48" s="56" t="e">
        <f>ROUND(Q48*#REF!,-1)</f>
        <v>#REF!</v>
      </c>
      <c r="X48" s="56" t="e">
        <f>ROUND(Q48*#REF!,-1)</f>
        <v>#REF!</v>
      </c>
      <c r="Y48" s="56" t="e">
        <f>ROUND(Q48*#REF!,-1)</f>
        <v>#REF!</v>
      </c>
      <c r="Z48" s="56" t="e">
        <f>ROUND(Q48*#REF!,-1)</f>
        <v>#REF!</v>
      </c>
      <c r="AB48" s="1" t="e">
        <f t="shared" si="34"/>
        <v>#REF!</v>
      </c>
      <c r="AC48" s="1" t="e">
        <f t="shared" si="35"/>
        <v>#REF!</v>
      </c>
      <c r="AD48" s="1" t="e">
        <f t="shared" si="36"/>
        <v>#REF!</v>
      </c>
      <c r="AE48" s="1" t="e">
        <f t="shared" si="37"/>
        <v>#REF!</v>
      </c>
      <c r="AF48" s="1" t="e">
        <f t="shared" si="38"/>
        <v>#REF!</v>
      </c>
      <c r="AG48" s="1" t="e">
        <f t="shared" si="39"/>
        <v>#REF!</v>
      </c>
      <c r="AH48" s="1" t="e">
        <f t="shared" si="40"/>
        <v>#REF!</v>
      </c>
      <c r="AI48" s="1" t="e">
        <f t="shared" si="41"/>
        <v>#REF!</v>
      </c>
      <c r="AJ48" s="1" t="e">
        <f t="shared" si="42"/>
        <v>#REF!</v>
      </c>
    </row>
    <row r="49" spans="1:36" ht="12.75">
      <c r="A49" s="4"/>
      <c r="B49" s="72" t="s">
        <v>152</v>
      </c>
      <c r="C49" s="18">
        <v>3</v>
      </c>
      <c r="D49" s="19">
        <v>5197.15</v>
      </c>
      <c r="E49" s="20">
        <f>+D49</f>
        <v>5197.15</v>
      </c>
      <c r="F49" s="21">
        <f>+D49</f>
        <v>5197.15</v>
      </c>
      <c r="G49" s="19">
        <f>+D49</f>
        <v>5197.15</v>
      </c>
      <c r="H49" s="22">
        <f t="shared" si="26"/>
        <v>5197.15</v>
      </c>
      <c r="I49" s="23">
        <f t="shared" si="27"/>
        <v>207.89</v>
      </c>
      <c r="J49" s="24">
        <f t="shared" si="28"/>
        <v>1026.96</v>
      </c>
      <c r="K49" s="20">
        <f t="shared" si="29"/>
        <v>6432</v>
      </c>
      <c r="L49" s="21">
        <f>+ROUND(K49*N1,-1)</f>
        <v>21100</v>
      </c>
      <c r="Q49" s="58">
        <f t="shared" si="33"/>
        <v>21100</v>
      </c>
      <c r="R49" s="56" t="e">
        <f>ROUND(Q49*#REF!,-1)</f>
        <v>#REF!</v>
      </c>
      <c r="S49" s="56" t="e">
        <f>ROUND(Q49*#REF!,-1)</f>
        <v>#REF!</v>
      </c>
      <c r="T49" s="56" t="e">
        <f>ROUND(Q49*#REF!,-1)</f>
        <v>#REF!</v>
      </c>
      <c r="U49" s="56" t="e">
        <f>ROUND(Q49*#REF!,-1)</f>
        <v>#REF!</v>
      </c>
      <c r="V49" s="56" t="e">
        <f>ROUND(Q49*#REF!,-1)</f>
        <v>#REF!</v>
      </c>
      <c r="W49" s="56" t="e">
        <f>ROUND(Q49*#REF!,-1)</f>
        <v>#REF!</v>
      </c>
      <c r="X49" s="56" t="e">
        <f>ROUND(Q49*#REF!,-1)</f>
        <v>#REF!</v>
      </c>
      <c r="Y49" s="56" t="e">
        <f>ROUND(Q49*#REF!,-1)</f>
        <v>#REF!</v>
      </c>
      <c r="Z49" s="56" t="e">
        <f>ROUND(Q49*#REF!,-1)</f>
        <v>#REF!</v>
      </c>
      <c r="AB49" s="1" t="e">
        <f t="shared" si="34"/>
        <v>#REF!</v>
      </c>
      <c r="AC49" s="1" t="e">
        <f t="shared" si="35"/>
        <v>#REF!</v>
      </c>
      <c r="AD49" s="1" t="e">
        <f t="shared" si="36"/>
        <v>#REF!</v>
      </c>
      <c r="AE49" s="1" t="e">
        <f t="shared" si="37"/>
        <v>#REF!</v>
      </c>
      <c r="AF49" s="1" t="e">
        <f t="shared" si="38"/>
        <v>#REF!</v>
      </c>
      <c r="AG49" s="1" t="e">
        <f t="shared" si="39"/>
        <v>#REF!</v>
      </c>
      <c r="AH49" s="1" t="e">
        <f t="shared" si="40"/>
        <v>#REF!</v>
      </c>
      <c r="AI49" s="1" t="e">
        <f t="shared" si="41"/>
        <v>#REF!</v>
      </c>
      <c r="AJ49" s="1" t="e">
        <f t="shared" si="42"/>
        <v>#REF!</v>
      </c>
    </row>
    <row r="50" spans="1:36" ht="12.75">
      <c r="A50" s="4"/>
      <c r="B50" s="4" t="s">
        <v>189</v>
      </c>
      <c r="C50" s="18">
        <v>2</v>
      </c>
      <c r="D50" s="19">
        <v>5938.92</v>
      </c>
      <c r="E50" s="20">
        <v>5938.92</v>
      </c>
      <c r="F50" s="21">
        <v>5938.92</v>
      </c>
      <c r="G50" s="19">
        <f t="shared" si="25"/>
        <v>5938.92</v>
      </c>
      <c r="H50" s="22">
        <f t="shared" si="26"/>
        <v>5938.92</v>
      </c>
      <c r="I50" s="23">
        <f t="shared" si="27"/>
        <v>237.56</v>
      </c>
      <c r="J50" s="24">
        <f t="shared" si="28"/>
        <v>1173.53</v>
      </c>
      <c r="K50" s="20">
        <f t="shared" si="29"/>
        <v>7350.01</v>
      </c>
      <c r="L50" s="21">
        <f>+ROUND(K50*N1,-1)</f>
        <v>24110</v>
      </c>
      <c r="Q50" s="58">
        <f t="shared" si="33"/>
        <v>24110</v>
      </c>
      <c r="R50" s="56" t="e">
        <f>ROUND(Q50*#REF!,-1)</f>
        <v>#REF!</v>
      </c>
      <c r="S50" s="56" t="e">
        <f>ROUND(Q50*#REF!,-1)</f>
        <v>#REF!</v>
      </c>
      <c r="T50" s="56" t="e">
        <f>ROUND(Q50*#REF!,-1)</f>
        <v>#REF!</v>
      </c>
      <c r="U50" s="56" t="e">
        <f>ROUND(Q50*#REF!,-1)</f>
        <v>#REF!</v>
      </c>
      <c r="V50" s="56" t="e">
        <f>ROUND(Q50*#REF!,-1)</f>
        <v>#REF!</v>
      </c>
      <c r="W50" s="56" t="e">
        <f>ROUND(Q50*#REF!,-1)</f>
        <v>#REF!</v>
      </c>
      <c r="X50" s="56" t="e">
        <f>ROUND(Q50*#REF!,-1)</f>
        <v>#REF!</v>
      </c>
      <c r="Y50" s="56" t="e">
        <f>ROUND(Q50*#REF!,-1)</f>
        <v>#REF!</v>
      </c>
      <c r="Z50" s="56" t="e">
        <f>ROUND(Q50*#REF!,-1)</f>
        <v>#REF!</v>
      </c>
      <c r="AB50" s="1" t="e">
        <f t="shared" si="34"/>
        <v>#REF!</v>
      </c>
      <c r="AC50" s="1" t="e">
        <f t="shared" si="35"/>
        <v>#REF!</v>
      </c>
      <c r="AD50" s="1" t="e">
        <f t="shared" si="36"/>
        <v>#REF!</v>
      </c>
      <c r="AE50" s="1" t="e">
        <f t="shared" si="37"/>
        <v>#REF!</v>
      </c>
      <c r="AF50" s="1" t="e">
        <f t="shared" si="38"/>
        <v>#REF!</v>
      </c>
      <c r="AG50" s="1" t="e">
        <f t="shared" si="39"/>
        <v>#REF!</v>
      </c>
      <c r="AH50" s="1" t="e">
        <f t="shared" si="40"/>
        <v>#REF!</v>
      </c>
      <c r="AI50" s="1" t="e">
        <f t="shared" si="41"/>
        <v>#REF!</v>
      </c>
      <c r="AJ50" s="1" t="e">
        <f t="shared" si="42"/>
        <v>#REF!</v>
      </c>
    </row>
    <row r="51" spans="1:36" ht="12.75">
      <c r="A51" s="4"/>
      <c r="B51" s="72" t="s">
        <v>153</v>
      </c>
      <c r="C51" s="18">
        <v>1</v>
      </c>
      <c r="D51" s="19">
        <v>8440.98</v>
      </c>
      <c r="E51" s="20">
        <f>+D51</f>
        <v>8440.98</v>
      </c>
      <c r="F51" s="21">
        <f>+D51</f>
        <v>8440.98</v>
      </c>
      <c r="G51" s="19">
        <f>+D51</f>
        <v>8440.98</v>
      </c>
      <c r="H51" s="22">
        <f t="shared" si="26"/>
        <v>8440.98</v>
      </c>
      <c r="I51" s="23">
        <f t="shared" si="27"/>
        <v>337.64</v>
      </c>
      <c r="J51" s="24">
        <f t="shared" si="28"/>
        <v>1667.94</v>
      </c>
      <c r="K51" s="20">
        <f t="shared" si="29"/>
        <v>10446.56</v>
      </c>
      <c r="L51" s="21">
        <f>+ROUND(K51*N1,-1)</f>
        <v>34260</v>
      </c>
      <c r="Q51" s="58">
        <f t="shared" si="33"/>
        <v>34260</v>
      </c>
      <c r="R51" s="56" t="e">
        <f>ROUND(Q51*#REF!,-1)</f>
        <v>#REF!</v>
      </c>
      <c r="S51" s="56" t="e">
        <f>ROUND(Q51*#REF!,-1)</f>
        <v>#REF!</v>
      </c>
      <c r="T51" s="56" t="e">
        <f>ROUND(Q51*#REF!,-1)</f>
        <v>#REF!</v>
      </c>
      <c r="U51" s="56" t="e">
        <f>ROUND(Q51*#REF!,-1)</f>
        <v>#REF!</v>
      </c>
      <c r="V51" s="56" t="e">
        <f>ROUND(Q51*#REF!,-1)</f>
        <v>#REF!</v>
      </c>
      <c r="W51" s="56" t="e">
        <f>ROUND(Q51*#REF!,-1)</f>
        <v>#REF!</v>
      </c>
      <c r="X51" s="56" t="e">
        <f>ROUND(Q51*#REF!,-1)</f>
        <v>#REF!</v>
      </c>
      <c r="Y51" s="56" t="e">
        <f>ROUND(Q51*#REF!,-1)</f>
        <v>#REF!</v>
      </c>
      <c r="Z51" s="56" t="e">
        <f>ROUND(Q51*#REF!,-1)</f>
        <v>#REF!</v>
      </c>
      <c r="AB51" s="1" t="e">
        <f t="shared" si="34"/>
        <v>#REF!</v>
      </c>
      <c r="AC51" s="1" t="e">
        <f t="shared" si="35"/>
        <v>#REF!</v>
      </c>
      <c r="AD51" s="1" t="e">
        <f t="shared" si="36"/>
        <v>#REF!</v>
      </c>
      <c r="AE51" s="1" t="e">
        <f t="shared" si="37"/>
        <v>#REF!</v>
      </c>
      <c r="AF51" s="1" t="e">
        <f t="shared" si="38"/>
        <v>#REF!</v>
      </c>
      <c r="AG51" s="1" t="e">
        <f t="shared" si="39"/>
        <v>#REF!</v>
      </c>
      <c r="AH51" s="1" t="e">
        <f t="shared" si="40"/>
        <v>#REF!</v>
      </c>
      <c r="AI51" s="1" t="e">
        <f t="shared" si="41"/>
        <v>#REF!</v>
      </c>
      <c r="AJ51" s="1" t="e">
        <f t="shared" si="42"/>
        <v>#REF!</v>
      </c>
    </row>
    <row r="52" spans="1:36" ht="12.75">
      <c r="A52" s="4"/>
      <c r="B52" s="4" t="s">
        <v>129</v>
      </c>
      <c r="C52" s="18"/>
      <c r="D52" s="26"/>
      <c r="E52" s="4"/>
      <c r="F52" s="5"/>
      <c r="G52" s="19">
        <f>MIN(G35:G51)</f>
        <v>4536.63</v>
      </c>
      <c r="H52" s="22"/>
      <c r="I52" s="23">
        <f t="shared" si="27"/>
        <v>181.47</v>
      </c>
      <c r="J52" s="24">
        <f t="shared" si="28"/>
        <v>896.44</v>
      </c>
      <c r="K52" s="20">
        <f t="shared" si="29"/>
        <v>5614.54</v>
      </c>
      <c r="L52" s="21">
        <f>+ROUND(K52*N1,-1)</f>
        <v>18420</v>
      </c>
      <c r="Q52" s="58">
        <f t="shared" si="33"/>
        <v>18420</v>
      </c>
      <c r="R52" s="56" t="e">
        <f>ROUND(Q52*#REF!,-1)</f>
        <v>#REF!</v>
      </c>
      <c r="S52" s="56" t="e">
        <f>ROUND(Q52*#REF!,-1)</f>
        <v>#REF!</v>
      </c>
      <c r="T52" s="56" t="e">
        <f>ROUND(Q52*#REF!,-1)</f>
        <v>#REF!</v>
      </c>
      <c r="U52" s="56" t="e">
        <f>ROUND(Q52*#REF!,-1)</f>
        <v>#REF!</v>
      </c>
      <c r="V52" s="56" t="e">
        <f>ROUND(Q52*#REF!,-1)</f>
        <v>#REF!</v>
      </c>
      <c r="W52" s="56" t="e">
        <f>ROUND(Q52*#REF!,-1)</f>
        <v>#REF!</v>
      </c>
      <c r="X52" s="56" t="e">
        <f>ROUND(Q52*#REF!,-1)</f>
        <v>#REF!</v>
      </c>
      <c r="Y52" s="56" t="e">
        <f>ROUND(Q52*#REF!,-1)</f>
        <v>#REF!</v>
      </c>
      <c r="Z52" s="56" t="e">
        <f>ROUND(Q52*#REF!,-1)</f>
        <v>#REF!</v>
      </c>
      <c r="AB52" s="1" t="e">
        <f t="shared" si="34"/>
        <v>#REF!</v>
      </c>
      <c r="AC52" s="1" t="e">
        <f t="shared" si="35"/>
        <v>#REF!</v>
      </c>
      <c r="AD52" s="1" t="e">
        <f t="shared" si="36"/>
        <v>#REF!</v>
      </c>
      <c r="AE52" s="1" t="e">
        <f t="shared" si="37"/>
        <v>#REF!</v>
      </c>
      <c r="AF52" s="1" t="e">
        <f t="shared" si="38"/>
        <v>#REF!</v>
      </c>
      <c r="AG52" s="1" t="e">
        <f t="shared" si="39"/>
        <v>#REF!</v>
      </c>
      <c r="AH52" s="1" t="e">
        <f t="shared" si="40"/>
        <v>#REF!</v>
      </c>
      <c r="AI52" s="1" t="e">
        <f t="shared" si="41"/>
        <v>#REF!</v>
      </c>
      <c r="AJ52" s="1" t="e">
        <f t="shared" si="42"/>
        <v>#REF!</v>
      </c>
    </row>
    <row r="53" spans="1:26" ht="12.75">
      <c r="A53" s="10"/>
      <c r="B53" s="10"/>
      <c r="C53" s="27"/>
      <c r="D53" s="28"/>
      <c r="E53" s="10"/>
      <c r="F53" s="11"/>
      <c r="G53" s="28"/>
      <c r="H53" s="27"/>
      <c r="I53" s="31"/>
      <c r="J53" s="32"/>
      <c r="K53" s="33"/>
      <c r="L53" s="34"/>
      <c r="Q53" s="58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2.75">
      <c r="A54" s="53"/>
      <c r="B54" s="53"/>
      <c r="C54" s="53"/>
      <c r="D54" s="53"/>
      <c r="E54" s="53"/>
      <c r="F54" s="53"/>
      <c r="G54" s="53"/>
      <c r="H54" s="53"/>
      <c r="I54" s="104"/>
      <c r="J54" s="104"/>
      <c r="K54" s="105"/>
      <c r="L54" s="105"/>
      <c r="Q54" s="58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2.75">
      <c r="A55" s="2" t="s">
        <v>163</v>
      </c>
      <c r="B55" s="99"/>
      <c r="C55" s="9"/>
      <c r="D55" s="47"/>
      <c r="E55" s="99"/>
      <c r="F55" s="3"/>
      <c r="G55" s="47"/>
      <c r="H55" s="9"/>
      <c r="I55" s="100"/>
      <c r="J55" s="101"/>
      <c r="K55" s="102"/>
      <c r="L55" s="103"/>
      <c r="Q55" s="58"/>
      <c r="R55" s="56"/>
      <c r="S55" s="56"/>
      <c r="T55" s="56"/>
      <c r="U55" s="56"/>
      <c r="V55" s="56"/>
      <c r="W55" s="56"/>
      <c r="X55" s="56"/>
      <c r="Y55" s="56"/>
      <c r="Z55" s="56"/>
    </row>
    <row r="56" spans="1:36" ht="12.75">
      <c r="A56" s="17"/>
      <c r="B56" s="4"/>
      <c r="C56" s="18"/>
      <c r="D56" s="19">
        <f>MIN(D7:D51)</f>
        <v>3660.37</v>
      </c>
      <c r="E56" s="20">
        <f>MAX(E7:E51)</f>
        <v>11207.86</v>
      </c>
      <c r="F56" s="5"/>
      <c r="G56" s="19">
        <f>MIN(H7:H51)</f>
        <v>3660.37</v>
      </c>
      <c r="H56" s="18"/>
      <c r="I56" s="23">
        <f>ROUND(+G56*0.04,2)</f>
        <v>146.41</v>
      </c>
      <c r="J56" s="24">
        <f>ROUND((+G56+I56)*0.19,2)</f>
        <v>723.29</v>
      </c>
      <c r="K56" s="20">
        <f>+J56+I56+G56</f>
        <v>4530.07</v>
      </c>
      <c r="L56" s="21">
        <f>+ROUND(K56*N1,-1)</f>
        <v>14860</v>
      </c>
      <c r="Q56" s="58">
        <f>+L56</f>
        <v>14860</v>
      </c>
      <c r="R56" s="56" t="e">
        <f>ROUND(Q56*#REF!,-1)</f>
        <v>#REF!</v>
      </c>
      <c r="S56" s="56" t="e">
        <f>ROUND(Q56*#REF!,-1)</f>
        <v>#REF!</v>
      </c>
      <c r="T56" s="56" t="e">
        <f>ROUND(Q56*#REF!,-1)</f>
        <v>#REF!</v>
      </c>
      <c r="U56" s="56" t="e">
        <f>ROUND(Q56*#REF!,-1)</f>
        <v>#REF!</v>
      </c>
      <c r="V56" s="56" t="e">
        <f>ROUND(Q56*#REF!,-1)</f>
        <v>#REF!</v>
      </c>
      <c r="W56" s="56" t="e">
        <f>ROUND(Q56*#REF!,-1)</f>
        <v>#REF!</v>
      </c>
      <c r="X56" s="56" t="e">
        <f>ROUND(Q56*#REF!,-1)</f>
        <v>#REF!</v>
      </c>
      <c r="Y56" s="56" t="e">
        <f>ROUND(Q56*#REF!,-1)</f>
        <v>#REF!</v>
      </c>
      <c r="Z56" s="56" t="e">
        <f>ROUND(Q56*#REF!,-1)</f>
        <v>#REF!</v>
      </c>
      <c r="AB56" s="1" t="e">
        <f aca="true" t="shared" si="43" ref="AB56:AJ56">+R56/+$Q56</f>
        <v>#REF!</v>
      </c>
      <c r="AC56" s="1" t="e">
        <f t="shared" si="43"/>
        <v>#REF!</v>
      </c>
      <c r="AD56" s="1" t="e">
        <f t="shared" si="43"/>
        <v>#REF!</v>
      </c>
      <c r="AE56" s="1" t="e">
        <f t="shared" si="43"/>
        <v>#REF!</v>
      </c>
      <c r="AF56" s="1" t="e">
        <f t="shared" si="43"/>
        <v>#REF!</v>
      </c>
      <c r="AG56" s="1" t="e">
        <f t="shared" si="43"/>
        <v>#REF!</v>
      </c>
      <c r="AH56" s="1" t="e">
        <f t="shared" si="43"/>
        <v>#REF!</v>
      </c>
      <c r="AI56" s="1" t="e">
        <f t="shared" si="43"/>
        <v>#REF!</v>
      </c>
      <c r="AJ56" s="1" t="e">
        <f t="shared" si="43"/>
        <v>#REF!</v>
      </c>
    </row>
    <row r="57" spans="1:26" ht="12.75">
      <c r="A57" s="17"/>
      <c r="B57" s="4"/>
      <c r="C57" s="18"/>
      <c r="D57" s="19"/>
      <c r="E57" s="20"/>
      <c r="F57" s="5"/>
      <c r="G57" s="19"/>
      <c r="H57" s="18"/>
      <c r="I57" s="23"/>
      <c r="J57" s="24"/>
      <c r="K57" s="20"/>
      <c r="L57" s="21"/>
      <c r="Q57" s="58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2.75">
      <c r="A58" s="17"/>
      <c r="B58" s="4"/>
      <c r="C58" s="18"/>
      <c r="D58" s="19"/>
      <c r="E58" s="20"/>
      <c r="F58" s="5"/>
      <c r="G58" s="19"/>
      <c r="H58" s="18"/>
      <c r="I58" s="23"/>
      <c r="J58" s="24"/>
      <c r="K58" s="20"/>
      <c r="L58" s="21"/>
      <c r="Q58" s="58"/>
      <c r="R58" s="56"/>
      <c r="S58" s="56"/>
      <c r="T58" s="56"/>
      <c r="U58" s="56"/>
      <c r="V58" s="56"/>
      <c r="W58" s="56"/>
      <c r="X58" s="56"/>
      <c r="Y58" s="56"/>
      <c r="Z58" s="56"/>
    </row>
    <row r="59" spans="1:12" ht="12.75">
      <c r="A59" s="10"/>
      <c r="B59" s="10"/>
      <c r="C59" s="27"/>
      <c r="D59" s="28"/>
      <c r="E59" s="10"/>
      <c r="F59" s="11"/>
      <c r="G59" s="28"/>
      <c r="H59" s="27"/>
      <c r="I59" s="10"/>
      <c r="J59" s="11"/>
      <c r="K59" s="10"/>
      <c r="L59" s="11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</row>
    <row r="63" spans="1:10" ht="12.75">
      <c r="A63" s="86" t="s">
        <v>156</v>
      </c>
      <c r="C63" s="45">
        <f>+A11+A17+A36</f>
        <v>148</v>
      </c>
      <c r="D63" s="86" t="s">
        <v>159</v>
      </c>
      <c r="J63" s="86" t="s">
        <v>157</v>
      </c>
    </row>
    <row r="64" spans="1:12" ht="12.75">
      <c r="A64" s="46" t="s">
        <v>131</v>
      </c>
      <c r="B64" s="85" t="s">
        <v>155</v>
      </c>
      <c r="C64" s="49">
        <f>+A17/C63</f>
        <v>0.6081081081081081</v>
      </c>
      <c r="J64" s="47"/>
      <c r="K64" s="9"/>
      <c r="L64" s="3" t="s">
        <v>132</v>
      </c>
    </row>
    <row r="65" spans="1:12" ht="12.75">
      <c r="A65" s="26"/>
      <c r="B65" s="48" t="s">
        <v>133</v>
      </c>
      <c r="C65" s="50">
        <f>+A36/C63</f>
        <v>0.3716216216216216</v>
      </c>
      <c r="J65" s="47" t="s">
        <v>126</v>
      </c>
      <c r="K65" s="9"/>
      <c r="L65" s="49">
        <f>+C63/$L$68</f>
        <v>0.8505747126436781</v>
      </c>
    </row>
    <row r="66" spans="1:12" ht="12.75">
      <c r="A66" s="26"/>
      <c r="B66" s="48" t="s">
        <v>134</v>
      </c>
      <c r="C66" s="50">
        <f>+C67-C65-C64</f>
        <v>0.020270270270270285</v>
      </c>
      <c r="J66" s="26" t="s">
        <v>135</v>
      </c>
      <c r="K66" s="18"/>
      <c r="L66" s="50">
        <f>26/$L$68</f>
        <v>0.14942528735632185</v>
      </c>
    </row>
    <row r="67" spans="1:12" ht="12.75">
      <c r="A67" s="28"/>
      <c r="B67" s="51" t="s">
        <v>136</v>
      </c>
      <c r="C67" s="87">
        <f>+C63/$C$63</f>
        <v>1</v>
      </c>
      <c r="J67" s="52" t="s">
        <v>137</v>
      </c>
      <c r="K67" s="53"/>
      <c r="L67" s="54">
        <f>+L68/$L$68</f>
        <v>1</v>
      </c>
    </row>
    <row r="68" spans="2:12" ht="12.75">
      <c r="B68" s="55"/>
      <c r="J68" s="28" t="s">
        <v>138</v>
      </c>
      <c r="K68" s="27"/>
      <c r="L68" s="14">
        <f>+C63+14+9+3</f>
        <v>174</v>
      </c>
    </row>
    <row r="71" ht="12.75">
      <c r="A71" s="1" t="s">
        <v>139</v>
      </c>
    </row>
    <row r="72" ht="12.75">
      <c r="A72" s="1" t="s">
        <v>140</v>
      </c>
    </row>
    <row r="84" spans="2:36" ht="12.75">
      <c r="B84" s="4" t="s">
        <v>161</v>
      </c>
      <c r="C84" s="18">
        <v>4</v>
      </c>
      <c r="D84" s="19">
        <v>4625.335</v>
      </c>
      <c r="E84" s="20">
        <v>4625.335</v>
      </c>
      <c r="F84" s="21">
        <v>4625.335</v>
      </c>
      <c r="G84" s="19">
        <v>4625.335</v>
      </c>
      <c r="H84" s="22">
        <v>4625.335</v>
      </c>
      <c r="I84" s="23">
        <v>185.01</v>
      </c>
      <c r="J84" s="24">
        <v>913.97</v>
      </c>
      <c r="K84" s="20">
        <v>5724.3150000000005</v>
      </c>
      <c r="L84" s="21">
        <v>18780</v>
      </c>
      <c r="Q84" s="58">
        <v>18780</v>
      </c>
      <c r="R84" s="56">
        <v>17110</v>
      </c>
      <c r="S84" s="56">
        <v>15440</v>
      </c>
      <c r="T84" s="56">
        <v>13770</v>
      </c>
      <c r="U84" s="56">
        <v>12100</v>
      </c>
      <c r="V84" s="56">
        <v>10430</v>
      </c>
      <c r="W84" s="56">
        <v>8760</v>
      </c>
      <c r="X84" s="56">
        <v>7090</v>
      </c>
      <c r="Y84" s="56">
        <v>5430</v>
      </c>
      <c r="Z84" s="56">
        <v>3760</v>
      </c>
      <c r="AB84" s="1">
        <v>0.9110756123535676</v>
      </c>
      <c r="AC84" s="1">
        <v>0.8221512247071352</v>
      </c>
      <c r="AD84" s="1">
        <v>0.7332268370607029</v>
      </c>
      <c r="AE84" s="1">
        <v>0.6443024494142705</v>
      </c>
      <c r="AF84" s="1">
        <v>0.5553780617678381</v>
      </c>
      <c r="AG84" s="1">
        <v>0.46645367412140576</v>
      </c>
      <c r="AH84" s="1">
        <v>0.37752928647497336</v>
      </c>
      <c r="AI84" s="1">
        <v>0.28913738019169327</v>
      </c>
      <c r="AJ84" s="1">
        <v>0.20021299254526093</v>
      </c>
    </row>
  </sheetData>
  <sheetProtection/>
  <mergeCells count="5">
    <mergeCell ref="K5:L5"/>
    <mergeCell ref="G4:L4"/>
    <mergeCell ref="A1:L1"/>
    <mergeCell ref="A2:L2"/>
    <mergeCell ref="D4:F4"/>
  </mergeCells>
  <printOptions horizontalCentered="1" verticalCentered="1"/>
  <pageMargins left="0.2" right="0.19" top="0.4724409448818898" bottom="0.35433070866141736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Economía</dc:creator>
  <cp:keywords/>
  <dc:description/>
  <cp:lastModifiedBy>Arevalo Delgado, Christian</cp:lastModifiedBy>
  <cp:lastPrinted>2015-01-23T02:17:15Z</cp:lastPrinted>
  <dcterms:created xsi:type="dcterms:W3CDTF">1999-01-07T15:32:25Z</dcterms:created>
  <dcterms:modified xsi:type="dcterms:W3CDTF">2015-01-28T15:12:24Z</dcterms:modified>
  <cp:category/>
  <cp:version/>
  <cp:contentType/>
  <cp:contentStatus/>
</cp:coreProperties>
</file>