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info_tempo\web\normas legales\2020\"/>
    </mc:Choice>
  </mc:AlternateContent>
  <bookViews>
    <workbookView xWindow="585" yWindow="105" windowWidth="14355" windowHeight="7200" tabRatio="834"/>
  </bookViews>
  <sheets>
    <sheet name="Anexo IER 2020" sheetId="1" r:id="rId1"/>
    <sheet name="motos cuadro impreso final " sheetId="2" state="hidden" r:id="rId2"/>
  </sheets>
  <definedNames>
    <definedName name="\a">'Anexo IER 2020'!#REF!</definedName>
    <definedName name="_Regression_Int" localSheetId="0" hidden="1">1</definedName>
    <definedName name="_xlnm.Print_Area" localSheetId="0">'Anexo IER 2020'!$A$1:$L$413</definedName>
    <definedName name="_xlnm.Print_Area" localSheetId="1">'motos cuadro impreso final '!$A$1:$L$74</definedName>
  </definedNames>
  <calcPr calcId="152511"/>
</workbook>
</file>

<file path=xl/calcChain.xml><?xml version="1.0" encoding="utf-8"?>
<calcChain xmlns="http://schemas.openxmlformats.org/spreadsheetml/2006/main">
  <c r="E22" i="2" l="1"/>
  <c r="E20" i="2"/>
  <c r="R6" i="2"/>
  <c r="S6" i="2"/>
  <c r="T6" i="2"/>
  <c r="U6" i="2"/>
  <c r="V6" i="2"/>
  <c r="W6" i="2"/>
  <c r="X6" i="2"/>
  <c r="Y6" i="2"/>
  <c r="AC6" i="2"/>
  <c r="AD6" i="2"/>
  <c r="AE6" i="2"/>
  <c r="AF6" i="2"/>
  <c r="AG6" i="2"/>
  <c r="AH6" i="2"/>
  <c r="AI6" i="2"/>
  <c r="AJ6" i="2"/>
  <c r="G10" i="2"/>
  <c r="H10" i="2"/>
  <c r="E11" i="2"/>
  <c r="F11" i="2"/>
  <c r="G11" i="2"/>
  <c r="E12" i="2"/>
  <c r="F12" i="2"/>
  <c r="G12" i="2"/>
  <c r="G16" i="2"/>
  <c r="H16" i="2"/>
  <c r="C20" i="2"/>
  <c r="C30" i="2"/>
  <c r="G17" i="2"/>
  <c r="G18" i="2"/>
  <c r="G19" i="2"/>
  <c r="G23" i="2"/>
  <c r="I23" i="2"/>
  <c r="J23" i="2"/>
  <c r="K23" i="2"/>
  <c r="L23" i="2"/>
  <c r="Q23" i="2"/>
  <c r="C24" i="2"/>
  <c r="D24" i="2"/>
  <c r="G24" i="2"/>
  <c r="E26" i="2"/>
  <c r="E24" i="2"/>
  <c r="F26" i="2"/>
  <c r="F24" i="2"/>
  <c r="G26" i="2"/>
  <c r="E27" i="2"/>
  <c r="F27" i="2"/>
  <c r="G27" i="2"/>
  <c r="I27" i="2"/>
  <c r="E28" i="2"/>
  <c r="F28" i="2"/>
  <c r="G28" i="2"/>
  <c r="H28" i="2"/>
  <c r="I28" i="2"/>
  <c r="G29" i="2"/>
  <c r="I29" i="2"/>
  <c r="D30" i="2"/>
  <c r="G30" i="2"/>
  <c r="E30" i="2"/>
  <c r="G35" i="2"/>
  <c r="H35" i="2"/>
  <c r="C37" i="2"/>
  <c r="G36" i="2"/>
  <c r="B37" i="2"/>
  <c r="D37" i="2"/>
  <c r="E37" i="2"/>
  <c r="G39" i="2"/>
  <c r="Q38" i="2"/>
  <c r="R38" i="2"/>
  <c r="AB38" i="2"/>
  <c r="S38" i="2"/>
  <c r="AC38" i="2"/>
  <c r="T38" i="2"/>
  <c r="AD38" i="2"/>
  <c r="U38" i="2"/>
  <c r="AE38" i="2"/>
  <c r="V38" i="2"/>
  <c r="AF38" i="2"/>
  <c r="W38" i="2"/>
  <c r="AG38" i="2"/>
  <c r="X38" i="2"/>
  <c r="AH38" i="2"/>
  <c r="Y38" i="2"/>
  <c r="AI38" i="2"/>
  <c r="Z38" i="2"/>
  <c r="AJ38" i="2"/>
  <c r="G40" i="2"/>
  <c r="E41" i="2"/>
  <c r="F41" i="2"/>
  <c r="G41" i="2"/>
  <c r="E42" i="2"/>
  <c r="F42" i="2"/>
  <c r="G42" i="2"/>
  <c r="H42" i="2"/>
  <c r="I42" i="2"/>
  <c r="J42" i="2"/>
  <c r="K42" i="2"/>
  <c r="L42" i="2"/>
  <c r="Q42" i="2"/>
  <c r="G44" i="2"/>
  <c r="G45" i="2"/>
  <c r="G46" i="2"/>
  <c r="G47" i="2"/>
  <c r="H47" i="2"/>
  <c r="G48" i="2"/>
  <c r="E49" i="2"/>
  <c r="F49" i="2"/>
  <c r="G49" i="2"/>
  <c r="I49" i="2"/>
  <c r="J49" i="2"/>
  <c r="K49" i="2"/>
  <c r="L49" i="2"/>
  <c r="Q49" i="2"/>
  <c r="H49" i="2"/>
  <c r="G50" i="2"/>
  <c r="E51" i="2"/>
  <c r="F51" i="2"/>
  <c r="G51" i="2"/>
  <c r="H51" i="2"/>
  <c r="I51" i="2"/>
  <c r="H41" i="2"/>
  <c r="J41" i="2"/>
  <c r="K41" i="2"/>
  <c r="L41" i="2"/>
  <c r="Q41" i="2"/>
  <c r="R41" i="2"/>
  <c r="AB41" i="2"/>
  <c r="I41" i="2"/>
  <c r="J51" i="2"/>
  <c r="K51" i="2"/>
  <c r="L51" i="2"/>
  <c r="Q51" i="2"/>
  <c r="T51" i="2"/>
  <c r="AD51" i="2"/>
  <c r="J28" i="2"/>
  <c r="K28" i="2"/>
  <c r="L28" i="2"/>
  <c r="Q28" i="2"/>
  <c r="I11" i="2"/>
  <c r="J11" i="2"/>
  <c r="K11" i="2"/>
  <c r="L11" i="2"/>
  <c r="Q11" i="2"/>
  <c r="G13" i="2"/>
  <c r="H11" i="2"/>
  <c r="Y11" i="2"/>
  <c r="AI11" i="2"/>
  <c r="X11" i="2"/>
  <c r="AH11" i="2"/>
  <c r="W28" i="2"/>
  <c r="AG28" i="2"/>
  <c r="V28" i="2"/>
  <c r="AF28" i="2"/>
  <c r="U51" i="2"/>
  <c r="AE51" i="2"/>
  <c r="Z41" i="2"/>
  <c r="AJ41" i="2"/>
  <c r="S41" i="2"/>
  <c r="AC41" i="2"/>
  <c r="Y41" i="2"/>
  <c r="AI41" i="2"/>
  <c r="I13" i="2"/>
  <c r="J13" i="2"/>
  <c r="K13" i="2"/>
  <c r="L13" i="2"/>
  <c r="Q13" i="2"/>
  <c r="S49" i="2"/>
  <c r="AC49" i="2"/>
  <c r="U49" i="2"/>
  <c r="AE49" i="2"/>
  <c r="W49" i="2"/>
  <c r="AG49" i="2"/>
  <c r="Y49" i="2"/>
  <c r="AI49" i="2"/>
  <c r="R49" i="2"/>
  <c r="AB49" i="2"/>
  <c r="T49" i="2"/>
  <c r="AD49" i="2"/>
  <c r="V49" i="2"/>
  <c r="AF49" i="2"/>
  <c r="X49" i="2"/>
  <c r="AH49" i="2"/>
  <c r="Z49" i="2"/>
  <c r="AJ49" i="2"/>
  <c r="F22" i="2"/>
  <c r="R13" i="2"/>
  <c r="AB13" i="2"/>
  <c r="Z13" i="2"/>
  <c r="AJ13" i="2"/>
  <c r="Y13" i="2"/>
  <c r="AI13" i="2"/>
  <c r="T13" i="2"/>
  <c r="AD13" i="2"/>
  <c r="S13" i="2"/>
  <c r="AC13" i="2"/>
  <c r="V13" i="2"/>
  <c r="AF13" i="2"/>
  <c r="U13" i="2"/>
  <c r="AE13" i="2"/>
  <c r="X13" i="2"/>
  <c r="AH13" i="2"/>
  <c r="W13" i="2"/>
  <c r="AG13" i="2"/>
  <c r="H12" i="2"/>
  <c r="I12" i="2"/>
  <c r="J12" i="2"/>
  <c r="K12" i="2"/>
  <c r="L12" i="2"/>
  <c r="Q12" i="2"/>
  <c r="H24" i="2"/>
  <c r="I24" i="2"/>
  <c r="J24" i="2"/>
  <c r="K24" i="2"/>
  <c r="L24" i="2"/>
  <c r="Q24" i="2"/>
  <c r="S11" i="2"/>
  <c r="AC11" i="2"/>
  <c r="R11" i="2"/>
  <c r="AB11" i="2"/>
  <c r="Z11" i="2"/>
  <c r="AJ11" i="2"/>
  <c r="U11" i="2"/>
  <c r="AE11" i="2"/>
  <c r="T11" i="2"/>
  <c r="AD11" i="2"/>
  <c r="W11" i="2"/>
  <c r="AG11" i="2"/>
  <c r="V11" i="2"/>
  <c r="AF11" i="2"/>
  <c r="Y28" i="2"/>
  <c r="AI28" i="2"/>
  <c r="X28" i="2"/>
  <c r="AH28" i="2"/>
  <c r="S28" i="2"/>
  <c r="AC28" i="2"/>
  <c r="R28" i="2"/>
  <c r="AB28" i="2"/>
  <c r="Z28" i="2"/>
  <c r="AJ28" i="2"/>
  <c r="U28" i="2"/>
  <c r="AE28" i="2"/>
  <c r="T28" i="2"/>
  <c r="AD28" i="2"/>
  <c r="W51" i="2"/>
  <c r="AG51" i="2"/>
  <c r="V51" i="2"/>
  <c r="AF51" i="2"/>
  <c r="Y51" i="2"/>
  <c r="AI51" i="2"/>
  <c r="X51" i="2"/>
  <c r="AH51" i="2"/>
  <c r="S51" i="2"/>
  <c r="AC51" i="2"/>
  <c r="R51" i="2"/>
  <c r="AB51" i="2"/>
  <c r="Z51" i="2"/>
  <c r="AJ51" i="2"/>
  <c r="X42" i="2"/>
  <c r="AH42" i="2"/>
  <c r="W42" i="2"/>
  <c r="AG42" i="2"/>
  <c r="R42" i="2"/>
  <c r="AB42" i="2"/>
  <c r="Z42" i="2"/>
  <c r="AJ42" i="2"/>
  <c r="Y42" i="2"/>
  <c r="AI42" i="2"/>
  <c r="T42" i="2"/>
  <c r="AD42" i="2"/>
  <c r="S42" i="2"/>
  <c r="AC42" i="2"/>
  <c r="V42" i="2"/>
  <c r="AF42" i="2"/>
  <c r="U42" i="2"/>
  <c r="AE42" i="2"/>
  <c r="J26" i="2"/>
  <c r="K26" i="2"/>
  <c r="L26" i="2"/>
  <c r="Q26" i="2"/>
  <c r="T41" i="2"/>
  <c r="AD41" i="2"/>
  <c r="V41" i="2"/>
  <c r="AF41" i="2"/>
  <c r="U41" i="2"/>
  <c r="AE41" i="2"/>
  <c r="X41" i="2"/>
  <c r="AH41" i="2"/>
  <c r="W41" i="2"/>
  <c r="AG41" i="2"/>
  <c r="H27" i="2"/>
  <c r="I26" i="2"/>
  <c r="J27" i="2"/>
  <c r="K27" i="2"/>
  <c r="L27" i="2"/>
  <c r="Q27" i="2"/>
  <c r="W24" i="2"/>
  <c r="AG24" i="2"/>
  <c r="V24" i="2"/>
  <c r="AF24" i="2"/>
  <c r="Y24" i="2"/>
  <c r="AI24" i="2"/>
  <c r="X24" i="2"/>
  <c r="AH24" i="2"/>
  <c r="S24" i="2"/>
  <c r="AC24" i="2"/>
  <c r="R24" i="2"/>
  <c r="AB24" i="2"/>
  <c r="Z24" i="2"/>
  <c r="AJ24" i="2"/>
  <c r="U24" i="2"/>
  <c r="AE24" i="2"/>
  <c r="T24" i="2"/>
  <c r="AD24" i="2"/>
  <c r="W26" i="2"/>
  <c r="AG26" i="2"/>
  <c r="V26" i="2"/>
  <c r="AF26" i="2"/>
  <c r="Y26" i="2"/>
  <c r="AI26" i="2"/>
  <c r="X26" i="2"/>
  <c r="AH26" i="2"/>
  <c r="S26" i="2"/>
  <c r="AC26" i="2"/>
  <c r="R26" i="2"/>
  <c r="AB26" i="2"/>
  <c r="Z26" i="2"/>
  <c r="AJ26" i="2"/>
  <c r="U26" i="2"/>
  <c r="AE26" i="2"/>
  <c r="T26" i="2"/>
  <c r="AD26" i="2"/>
  <c r="R12" i="2"/>
  <c r="AB12" i="2"/>
  <c r="Z12" i="2"/>
  <c r="AJ12" i="2"/>
  <c r="Y12" i="2"/>
  <c r="AI12" i="2"/>
  <c r="T12" i="2"/>
  <c r="AD12" i="2"/>
  <c r="S12" i="2"/>
  <c r="AC12" i="2"/>
  <c r="V12" i="2"/>
  <c r="AF12" i="2"/>
  <c r="U12" i="2"/>
  <c r="AE12" i="2"/>
  <c r="W12" i="2"/>
  <c r="AG12" i="2"/>
  <c r="X12" i="2"/>
  <c r="AH12" i="2"/>
  <c r="X27" i="2"/>
  <c r="AH27" i="2"/>
  <c r="W27" i="2"/>
  <c r="AG27" i="2"/>
  <c r="R27" i="2"/>
  <c r="AB27" i="2"/>
  <c r="Z27" i="2"/>
  <c r="AJ27" i="2"/>
  <c r="Y27" i="2"/>
  <c r="AI27" i="2"/>
  <c r="T27" i="2"/>
  <c r="AD27" i="2"/>
  <c r="S27" i="2"/>
  <c r="AC27" i="2"/>
  <c r="V27" i="2"/>
  <c r="AF27" i="2"/>
  <c r="U27" i="2"/>
  <c r="AE27" i="2"/>
  <c r="G22" i="2"/>
  <c r="G20" i="2"/>
  <c r="D20" i="2"/>
  <c r="D56" i="2"/>
  <c r="G31" i="2"/>
  <c r="I31" i="2"/>
  <c r="H40" i="2"/>
  <c r="H18" i="2"/>
  <c r="I18" i="2"/>
  <c r="J18" i="2"/>
  <c r="K18" i="2"/>
  <c r="L18" i="2"/>
  <c r="Q18" i="2"/>
  <c r="I47" i="2"/>
  <c r="J29" i="2"/>
  <c r="K29" i="2"/>
  <c r="L29" i="2"/>
  <c r="Q29" i="2"/>
  <c r="H29" i="2"/>
  <c r="I46" i="2"/>
  <c r="J46" i="2"/>
  <c r="K46" i="2"/>
  <c r="L46" i="2"/>
  <c r="Q46" i="2"/>
  <c r="H46" i="2"/>
  <c r="H44" i="2"/>
  <c r="I44" i="2"/>
  <c r="J44" i="2"/>
  <c r="K44" i="2"/>
  <c r="L44" i="2"/>
  <c r="Q44" i="2"/>
  <c r="I16" i="2"/>
  <c r="J16" i="2"/>
  <c r="K16" i="2"/>
  <c r="L16" i="2"/>
  <c r="Q16" i="2"/>
  <c r="I19" i="2"/>
  <c r="J19" i="2"/>
  <c r="K19" i="2"/>
  <c r="L19" i="2"/>
  <c r="Q19" i="2"/>
  <c r="H19" i="2"/>
  <c r="A36" i="2"/>
  <c r="E56" i="2"/>
  <c r="I30" i="2"/>
  <c r="J30" i="2"/>
  <c r="K30" i="2"/>
  <c r="L30" i="2"/>
  <c r="Q30" i="2"/>
  <c r="H30" i="2"/>
  <c r="Z19" i="2"/>
  <c r="AJ19" i="2"/>
  <c r="V19" i="2"/>
  <c r="AF19" i="2"/>
  <c r="Y19" i="2"/>
  <c r="AI19" i="2"/>
  <c r="U19" i="2"/>
  <c r="AE19" i="2"/>
  <c r="W19" i="2"/>
  <c r="AG19" i="2"/>
  <c r="R19" i="2"/>
  <c r="AB19" i="2"/>
  <c r="X19" i="2"/>
  <c r="AH19" i="2"/>
  <c r="H17" i="2"/>
  <c r="I17" i="2"/>
  <c r="J17" i="2"/>
  <c r="K17" i="2"/>
  <c r="L17" i="2"/>
  <c r="Q17" i="2"/>
  <c r="I39" i="2"/>
  <c r="J39" i="2"/>
  <c r="K39" i="2"/>
  <c r="L39" i="2"/>
  <c r="Q39" i="2"/>
  <c r="H23" i="2"/>
  <c r="J31" i="2"/>
  <c r="K31" i="2"/>
  <c r="L31" i="2"/>
  <c r="Q31" i="2"/>
  <c r="R31" i="2"/>
  <c r="AB31" i="2"/>
  <c r="F30" i="2"/>
  <c r="I10" i="2"/>
  <c r="J10" i="2"/>
  <c r="K10" i="2"/>
  <c r="L10" i="2"/>
  <c r="Q10" i="2"/>
  <c r="I35" i="2"/>
  <c r="J35" i="2"/>
  <c r="K35" i="2"/>
  <c r="L35" i="2"/>
  <c r="Q35" i="2"/>
  <c r="W31" i="2"/>
  <c r="AG31" i="2"/>
  <c r="U31" i="2"/>
  <c r="AE31" i="2"/>
  <c r="S31" i="2"/>
  <c r="AC31" i="2"/>
  <c r="Z31" i="2"/>
  <c r="AJ31" i="2"/>
  <c r="Y31" i="2"/>
  <c r="AI31" i="2"/>
  <c r="X31" i="2"/>
  <c r="AH31" i="2"/>
  <c r="Z23" i="2"/>
  <c r="AJ23" i="2"/>
  <c r="R23" i="2"/>
  <c r="AB23" i="2"/>
  <c r="T23" i="2"/>
  <c r="AD23" i="2"/>
  <c r="U23" i="2"/>
  <c r="AE23" i="2"/>
  <c r="S23" i="2"/>
  <c r="AC23" i="2"/>
  <c r="W23" i="2"/>
  <c r="AG23" i="2"/>
  <c r="X23" i="2"/>
  <c r="AH23" i="2"/>
  <c r="V23" i="2"/>
  <c r="AF23" i="2"/>
  <c r="Y23" i="2"/>
  <c r="AI23" i="2"/>
  <c r="X46" i="2"/>
  <c r="AH46" i="2"/>
  <c r="T46" i="2"/>
  <c r="AD46" i="2"/>
  <c r="Z46" i="2"/>
  <c r="AJ46" i="2"/>
  <c r="Y46" i="2"/>
  <c r="AI46" i="2"/>
  <c r="V46" i="2"/>
  <c r="AF46" i="2"/>
  <c r="S46" i="2"/>
  <c r="AC46" i="2"/>
  <c r="U46" i="2"/>
  <c r="AE46" i="2"/>
  <c r="R46" i="2"/>
  <c r="AB46" i="2"/>
  <c r="W46" i="2"/>
  <c r="AG46" i="2"/>
  <c r="T29" i="2"/>
  <c r="AD29" i="2"/>
  <c r="S29" i="2"/>
  <c r="AC29" i="2"/>
  <c r="R29" i="2"/>
  <c r="AB29" i="2"/>
  <c r="Z29" i="2"/>
  <c r="AJ29" i="2"/>
  <c r="X29" i="2"/>
  <c r="AH29" i="2"/>
  <c r="Y29" i="2"/>
  <c r="AI29" i="2"/>
  <c r="V29" i="2"/>
  <c r="AF29" i="2"/>
  <c r="U29" i="2"/>
  <c r="AE29" i="2"/>
  <c r="W29" i="2"/>
  <c r="AG29" i="2"/>
  <c r="T35" i="2"/>
  <c r="AD35" i="2"/>
  <c r="U35" i="2"/>
  <c r="AE35" i="2"/>
  <c r="V35" i="2"/>
  <c r="AF35" i="2"/>
  <c r="X35" i="2"/>
  <c r="AH35" i="2"/>
  <c r="Z35" i="2"/>
  <c r="AJ35" i="2"/>
  <c r="Y35" i="2"/>
  <c r="AI35" i="2"/>
  <c r="S35" i="2"/>
  <c r="AC35" i="2"/>
  <c r="R35" i="2"/>
  <c r="AB35" i="2"/>
  <c r="W35" i="2"/>
  <c r="AG35" i="2"/>
  <c r="R10" i="2"/>
  <c r="AB10" i="2"/>
  <c r="U10" i="2"/>
  <c r="AE10" i="2"/>
  <c r="Y10" i="2"/>
  <c r="AI10" i="2"/>
  <c r="Z10" i="2"/>
  <c r="AJ10" i="2"/>
  <c r="X10" i="2"/>
  <c r="AH10" i="2"/>
  <c r="V10" i="2"/>
  <c r="AF10" i="2"/>
  <c r="T10" i="2"/>
  <c r="AD10" i="2"/>
  <c r="S10" i="2"/>
  <c r="AC10" i="2"/>
  <c r="W10" i="2"/>
  <c r="AG10" i="2"/>
  <c r="R44" i="2"/>
  <c r="AB44" i="2"/>
  <c r="T44" i="2"/>
  <c r="AD44" i="2"/>
  <c r="Y44" i="2"/>
  <c r="AI44" i="2"/>
  <c r="V44" i="2"/>
  <c r="AF44" i="2"/>
  <c r="W44" i="2"/>
  <c r="AG44" i="2"/>
  <c r="X44" i="2"/>
  <c r="AH44" i="2"/>
  <c r="S44" i="2"/>
  <c r="AC44" i="2"/>
  <c r="U44" i="2"/>
  <c r="AE44" i="2"/>
  <c r="Z44" i="2"/>
  <c r="AJ44" i="2"/>
  <c r="Z16" i="2"/>
  <c r="AJ16" i="2"/>
  <c r="W16" i="2"/>
  <c r="AG16" i="2"/>
  <c r="X16" i="2"/>
  <c r="AH16" i="2"/>
  <c r="S16" i="2"/>
  <c r="AC16" i="2"/>
  <c r="V16" i="2"/>
  <c r="AF16" i="2"/>
  <c r="T16" i="2"/>
  <c r="AD16" i="2"/>
  <c r="Y16" i="2"/>
  <c r="AI16" i="2"/>
  <c r="U16" i="2"/>
  <c r="AE16" i="2"/>
  <c r="R16" i="2"/>
  <c r="AB16" i="2"/>
  <c r="S18" i="2"/>
  <c r="AC18" i="2"/>
  <c r="Y18" i="2"/>
  <c r="AI18" i="2"/>
  <c r="U18" i="2"/>
  <c r="AE18" i="2"/>
  <c r="W18" i="2"/>
  <c r="AG18" i="2"/>
  <c r="X18" i="2"/>
  <c r="AH18" i="2"/>
  <c r="V18" i="2"/>
  <c r="AF18" i="2"/>
  <c r="T18" i="2"/>
  <c r="AD18" i="2"/>
  <c r="R18" i="2"/>
  <c r="AB18" i="2"/>
  <c r="Z18" i="2"/>
  <c r="AJ18" i="2"/>
  <c r="I20" i="2"/>
  <c r="J20" i="2"/>
  <c r="K20" i="2"/>
  <c r="L20" i="2"/>
  <c r="Q20" i="2"/>
  <c r="H20" i="2"/>
  <c r="H48" i="2"/>
  <c r="I48" i="2"/>
  <c r="J48" i="2"/>
  <c r="K48" i="2"/>
  <c r="L48" i="2"/>
  <c r="Q48" i="2"/>
  <c r="H36" i="2"/>
  <c r="I36" i="2"/>
  <c r="J36" i="2"/>
  <c r="K36" i="2"/>
  <c r="L36" i="2"/>
  <c r="Q36" i="2"/>
  <c r="A42" i="2"/>
  <c r="G37" i="2"/>
  <c r="J47" i="2"/>
  <c r="K47" i="2"/>
  <c r="L47" i="2"/>
  <c r="Q47" i="2"/>
  <c r="I40" i="2"/>
  <c r="J40" i="2"/>
  <c r="K40" i="2"/>
  <c r="L40" i="2"/>
  <c r="Q40" i="2"/>
  <c r="F37" i="2"/>
  <c r="I50" i="2"/>
  <c r="J50" i="2"/>
  <c r="K50" i="2"/>
  <c r="L50" i="2"/>
  <c r="Q50" i="2"/>
  <c r="H50" i="2"/>
  <c r="I45" i="2"/>
  <c r="J45" i="2"/>
  <c r="K45" i="2"/>
  <c r="L45" i="2"/>
  <c r="Q45" i="2"/>
  <c r="H45" i="2"/>
  <c r="G33" i="2"/>
  <c r="S19" i="2"/>
  <c r="AC19" i="2"/>
  <c r="T19" i="2"/>
  <c r="AD19" i="2"/>
  <c r="A17" i="2"/>
  <c r="F20" i="2"/>
  <c r="I22" i="2"/>
  <c r="J22" i="2"/>
  <c r="K22" i="2"/>
  <c r="L22" i="2"/>
  <c r="Q22" i="2"/>
  <c r="U30" i="2"/>
  <c r="AE30" i="2"/>
  <c r="T30" i="2"/>
  <c r="AD30" i="2"/>
  <c r="X30" i="2"/>
  <c r="AH30" i="2"/>
  <c r="W30" i="2"/>
  <c r="AG30" i="2"/>
  <c r="V30" i="2"/>
  <c r="AF30" i="2"/>
  <c r="R30" i="2"/>
  <c r="AB30" i="2"/>
  <c r="S30" i="2"/>
  <c r="AC30" i="2"/>
  <c r="Z30" i="2"/>
  <c r="AJ30" i="2"/>
  <c r="Y30" i="2"/>
  <c r="AI30" i="2"/>
  <c r="X39" i="2"/>
  <c r="AH39" i="2"/>
  <c r="U39" i="2"/>
  <c r="AE39" i="2"/>
  <c r="Z39" i="2"/>
  <c r="AJ39" i="2"/>
  <c r="R39" i="2"/>
  <c r="AB39" i="2"/>
  <c r="Y39" i="2"/>
  <c r="AI39" i="2"/>
  <c r="W39" i="2"/>
  <c r="AG39" i="2"/>
  <c r="T39" i="2"/>
  <c r="AD39" i="2"/>
  <c r="V39" i="2"/>
  <c r="AF39" i="2"/>
  <c r="S39" i="2"/>
  <c r="AC39" i="2"/>
  <c r="Y17" i="2"/>
  <c r="AI17" i="2"/>
  <c r="W17" i="2"/>
  <c r="AG17" i="2"/>
  <c r="T17" i="2"/>
  <c r="AD17" i="2"/>
  <c r="U17" i="2"/>
  <c r="AE17" i="2"/>
  <c r="S17" i="2"/>
  <c r="AC17" i="2"/>
  <c r="X17" i="2"/>
  <c r="AH17" i="2"/>
  <c r="Z17" i="2"/>
  <c r="AJ17" i="2"/>
  <c r="R17" i="2"/>
  <c r="AB17" i="2"/>
  <c r="V17" i="2"/>
  <c r="AF17" i="2"/>
  <c r="T31" i="2"/>
  <c r="AD31" i="2"/>
  <c r="V31" i="2"/>
  <c r="AF31" i="2"/>
  <c r="V40" i="2"/>
  <c r="AF40" i="2"/>
  <c r="T40" i="2"/>
  <c r="AD40" i="2"/>
  <c r="U40" i="2"/>
  <c r="AE40" i="2"/>
  <c r="Z40" i="2"/>
  <c r="AJ40" i="2"/>
  <c r="Y40" i="2"/>
  <c r="AI40" i="2"/>
  <c r="S40" i="2"/>
  <c r="AC40" i="2"/>
  <c r="X40" i="2"/>
  <c r="AH40" i="2"/>
  <c r="R40" i="2"/>
  <c r="AB40" i="2"/>
  <c r="W40" i="2"/>
  <c r="AG40" i="2"/>
  <c r="Z20" i="2"/>
  <c r="AJ20" i="2"/>
  <c r="R20" i="2"/>
  <c r="AB20" i="2"/>
  <c r="Y20" i="2"/>
  <c r="AI20" i="2"/>
  <c r="X20" i="2"/>
  <c r="AH20" i="2"/>
  <c r="U20" i="2"/>
  <c r="AE20" i="2"/>
  <c r="T20" i="2"/>
  <c r="AD20" i="2"/>
  <c r="W20" i="2"/>
  <c r="AG20" i="2"/>
  <c r="S20" i="2"/>
  <c r="AC20" i="2"/>
  <c r="V20" i="2"/>
  <c r="AF20" i="2"/>
  <c r="R22" i="2"/>
  <c r="T22" i="2"/>
  <c r="V22" i="2"/>
  <c r="Y22" i="2"/>
  <c r="Z22" i="2"/>
  <c r="S22" i="2"/>
  <c r="X22" i="2"/>
  <c r="U22" i="2"/>
  <c r="W22" i="2"/>
  <c r="U47" i="2"/>
  <c r="AE47" i="2"/>
  <c r="Y47" i="2"/>
  <c r="AI47" i="2"/>
  <c r="T47" i="2"/>
  <c r="AD47" i="2"/>
  <c r="S47" i="2"/>
  <c r="AC47" i="2"/>
  <c r="Z47" i="2"/>
  <c r="AJ47" i="2"/>
  <c r="X47" i="2"/>
  <c r="AH47" i="2"/>
  <c r="V47" i="2"/>
  <c r="AF47" i="2"/>
  <c r="R47" i="2"/>
  <c r="AB47" i="2"/>
  <c r="W47" i="2"/>
  <c r="AG47" i="2"/>
  <c r="I33" i="2"/>
  <c r="J33" i="2"/>
  <c r="K33" i="2"/>
  <c r="L33" i="2"/>
  <c r="Q33" i="2"/>
  <c r="V45" i="2"/>
  <c r="AF45" i="2"/>
  <c r="Z45" i="2"/>
  <c r="AJ45" i="2"/>
  <c r="U45" i="2"/>
  <c r="AE45" i="2"/>
  <c r="W45" i="2"/>
  <c r="AG45" i="2"/>
  <c r="S45" i="2"/>
  <c r="AC45" i="2"/>
  <c r="Y45" i="2"/>
  <c r="AI45" i="2"/>
  <c r="X45" i="2"/>
  <c r="AH45" i="2"/>
  <c r="R45" i="2"/>
  <c r="AB45" i="2"/>
  <c r="T45" i="2"/>
  <c r="AD45" i="2"/>
  <c r="I37" i="2"/>
  <c r="J37" i="2"/>
  <c r="K37" i="2"/>
  <c r="L37" i="2"/>
  <c r="Q37" i="2"/>
  <c r="H37" i="2"/>
  <c r="G56" i="2"/>
  <c r="S36" i="2"/>
  <c r="AC36" i="2"/>
  <c r="W36" i="2"/>
  <c r="AG36" i="2"/>
  <c r="X36" i="2"/>
  <c r="AH36" i="2"/>
  <c r="R36" i="2"/>
  <c r="AB36" i="2"/>
  <c r="T36" i="2"/>
  <c r="AD36" i="2"/>
  <c r="V36" i="2"/>
  <c r="AF36" i="2"/>
  <c r="Y36" i="2"/>
  <c r="AI36" i="2"/>
  <c r="Z36" i="2"/>
  <c r="AJ36" i="2"/>
  <c r="U36" i="2"/>
  <c r="AE36" i="2"/>
  <c r="T50" i="2"/>
  <c r="AD50" i="2"/>
  <c r="V50" i="2"/>
  <c r="AF50" i="2"/>
  <c r="U50" i="2"/>
  <c r="AE50" i="2"/>
  <c r="R50" i="2"/>
  <c r="AB50" i="2"/>
  <c r="Z50" i="2"/>
  <c r="AJ50" i="2"/>
  <c r="Y50" i="2"/>
  <c r="AI50" i="2"/>
  <c r="S50" i="2"/>
  <c r="AC50" i="2"/>
  <c r="X50" i="2"/>
  <c r="AH50" i="2"/>
  <c r="W50" i="2"/>
  <c r="AG50" i="2"/>
  <c r="G52" i="2"/>
  <c r="C63" i="2"/>
  <c r="C64" i="2"/>
  <c r="A20" i="2"/>
  <c r="Z48" i="2"/>
  <c r="AJ48" i="2"/>
  <c r="U48" i="2"/>
  <c r="AE48" i="2"/>
  <c r="Y48" i="2"/>
  <c r="AI48" i="2"/>
  <c r="W48" i="2"/>
  <c r="AG48" i="2"/>
  <c r="V48" i="2"/>
  <c r="AF48" i="2"/>
  <c r="T48" i="2"/>
  <c r="AD48" i="2"/>
  <c r="S48" i="2"/>
  <c r="AC48" i="2"/>
  <c r="R48" i="2"/>
  <c r="AB48" i="2"/>
  <c r="X48" i="2"/>
  <c r="AH48" i="2"/>
  <c r="T33" i="2"/>
  <c r="AD33" i="2"/>
  <c r="S33" i="2"/>
  <c r="AC33" i="2"/>
  <c r="Z33" i="2"/>
  <c r="AJ33" i="2"/>
  <c r="Y33" i="2"/>
  <c r="AI33" i="2"/>
  <c r="X33" i="2"/>
  <c r="AH33" i="2"/>
  <c r="W33" i="2"/>
  <c r="AG33" i="2"/>
  <c r="R33" i="2"/>
  <c r="AB33" i="2"/>
  <c r="V33" i="2"/>
  <c r="AF33" i="2"/>
  <c r="U33" i="2"/>
  <c r="AE33" i="2"/>
  <c r="AJ22" i="2"/>
  <c r="Z1" i="2"/>
  <c r="I52" i="2"/>
  <c r="J52" i="2"/>
  <c r="K52" i="2"/>
  <c r="L52" i="2"/>
  <c r="Q52" i="2"/>
  <c r="Y1" i="2"/>
  <c r="AI22" i="2"/>
  <c r="S1" i="2"/>
  <c r="AC22" i="2"/>
  <c r="I56" i="2"/>
  <c r="J56" i="2"/>
  <c r="K56" i="2"/>
  <c r="L56" i="2"/>
  <c r="Q56" i="2"/>
  <c r="AF22" i="2"/>
  <c r="V1" i="2"/>
  <c r="T1" i="2"/>
  <c r="AD22" i="2"/>
  <c r="W1" i="2"/>
  <c r="W2" i="2"/>
  <c r="AG22" i="2"/>
  <c r="R1" i="2"/>
  <c r="AB22" i="2"/>
  <c r="C67" i="2"/>
  <c r="L68" i="2"/>
  <c r="L65" i="2"/>
  <c r="C65" i="2"/>
  <c r="S37" i="2"/>
  <c r="AC37" i="2"/>
  <c r="R37" i="2"/>
  <c r="AB37" i="2"/>
  <c r="Y37" i="2"/>
  <c r="AI37" i="2"/>
  <c r="W37" i="2"/>
  <c r="AG37" i="2"/>
  <c r="X37" i="2"/>
  <c r="AH37" i="2"/>
  <c r="U37" i="2"/>
  <c r="AE37" i="2"/>
  <c r="V37" i="2"/>
  <c r="AF37" i="2"/>
  <c r="T37" i="2"/>
  <c r="AD37" i="2"/>
  <c r="Z37" i="2"/>
  <c r="AJ37" i="2"/>
  <c r="U1" i="2"/>
  <c r="AE22" i="2"/>
  <c r="X1" i="2"/>
  <c r="AH22" i="2"/>
  <c r="S2" i="2"/>
  <c r="Y2" i="2"/>
  <c r="V2" i="2"/>
  <c r="W56" i="2"/>
  <c r="AG56" i="2"/>
  <c r="Z56" i="2"/>
  <c r="AJ56" i="2"/>
  <c r="R56" i="2"/>
  <c r="AB56" i="2"/>
  <c r="U56" i="2"/>
  <c r="AE56" i="2"/>
  <c r="X56" i="2"/>
  <c r="AH56" i="2"/>
  <c r="Y56" i="2"/>
  <c r="AI56" i="2"/>
  <c r="S56" i="2"/>
  <c r="AC56" i="2"/>
  <c r="V56" i="2"/>
  <c r="AF56" i="2"/>
  <c r="T56" i="2"/>
  <c r="AD56" i="2"/>
  <c r="T2" i="2"/>
  <c r="W52" i="2"/>
  <c r="AG52" i="2"/>
  <c r="Y52" i="2"/>
  <c r="AI52" i="2"/>
  <c r="T52" i="2"/>
  <c r="AD52" i="2"/>
  <c r="Z52" i="2"/>
  <c r="AJ52" i="2"/>
  <c r="V52" i="2"/>
  <c r="AF52" i="2"/>
  <c r="S52" i="2"/>
  <c r="AC52" i="2"/>
  <c r="U52" i="2"/>
  <c r="AE52" i="2"/>
  <c r="X52" i="2"/>
  <c r="AH52" i="2"/>
  <c r="R52" i="2"/>
  <c r="AB52" i="2"/>
  <c r="C66" i="2"/>
  <c r="X2" i="2"/>
  <c r="Z2" i="2"/>
  <c r="L67" i="2"/>
  <c r="L66" i="2"/>
  <c r="U2" i="2"/>
</calcChain>
</file>

<file path=xl/sharedStrings.xml><?xml version="1.0" encoding="utf-8"?>
<sst xmlns="http://schemas.openxmlformats.org/spreadsheetml/2006/main" count="388" uniqueCount="178">
  <si>
    <t>ANEXO</t>
  </si>
  <si>
    <t>TABLA DE VALORES REFERENCIALES A FIN DE DETERMINAR LA BASE IMPONIBLE DEL IMPUESTO A LAS EMBARCACIONES DE RECREO</t>
  </si>
  <si>
    <t>1. EMBARCACIONES A VELA SIN O CON MOTOR AUXILIAR</t>
  </si>
  <si>
    <t>OTROS</t>
  </si>
  <si>
    <t>CONCEPTO</t>
  </si>
  <si>
    <t>AÑOS</t>
  </si>
  <si>
    <t>PUENTE DE MANDO</t>
  </si>
  <si>
    <t>SIN MOTOR AUXILIAR</t>
  </si>
  <si>
    <t>CON MOTOR AUXILIAR (HP) :</t>
  </si>
  <si>
    <t>&lt; 15</t>
  </si>
  <si>
    <t xml:space="preserve">= 15 &lt; 20 </t>
  </si>
  <si>
    <t xml:space="preserve">= &gt; 20 </t>
  </si>
  <si>
    <t>= 18  &lt;  22 (PIES)</t>
  </si>
  <si>
    <t>= 22  &lt;  26 (PIES)</t>
  </si>
  <si>
    <t>&lt; 20</t>
  </si>
  <si>
    <t xml:space="preserve">= &gt; 35 </t>
  </si>
  <si>
    <t>= 26 &lt; 30 (PIES)</t>
  </si>
  <si>
    <t xml:space="preserve">= 20 &lt; 35 </t>
  </si>
  <si>
    <t>= 30 &lt; 36 (PIES)</t>
  </si>
  <si>
    <t>PUENTE DE MANDO + CUBIERTA INTERIOR</t>
  </si>
  <si>
    <t>&lt; 35</t>
  </si>
  <si>
    <t>= 36 &lt; 42 (PIES)</t>
  </si>
  <si>
    <t xml:space="preserve">= 35 &lt; 50 </t>
  </si>
  <si>
    <t xml:space="preserve">= 50 &lt; 75 </t>
  </si>
  <si>
    <t>= &gt; 75</t>
  </si>
  <si>
    <t>= 42 &lt; 48 (PIES)</t>
  </si>
  <si>
    <t>&lt; 50</t>
  </si>
  <si>
    <t>&lt;  50</t>
  </si>
  <si>
    <t>= 48  &lt;  55 (PIES)</t>
  </si>
  <si>
    <t xml:space="preserve">= 75 &lt; 90 </t>
  </si>
  <si>
    <t>= &gt; 55 (PIES)</t>
  </si>
  <si>
    <t xml:space="preserve">2. EMBARCACIONES A MOTOR CON CASCO DE FIBRA DE VIDRIO, ACERO NAVAL O ALUMINIO </t>
  </si>
  <si>
    <t>&lt; 35 HP</t>
  </si>
  <si>
    <t>= 35 &lt; 50 HP</t>
  </si>
  <si>
    <t xml:space="preserve"> </t>
  </si>
  <si>
    <t>&lt; 50 HP</t>
  </si>
  <si>
    <t>= 50 &lt; 75 HP</t>
  </si>
  <si>
    <t>= &gt; 75 HP</t>
  </si>
  <si>
    <t>CUBIERTA INTERIOR</t>
  </si>
  <si>
    <t>= 75 &lt; 90 HP</t>
  </si>
  <si>
    <t>= &gt; 90 HP</t>
  </si>
  <si>
    <t>CUBIERTA INTERIOR Y/O EXTERIOR</t>
  </si>
  <si>
    <t>&lt; 75 HP</t>
  </si>
  <si>
    <t>= 90 &lt; 110 HP</t>
  </si>
  <si>
    <t>= &gt; 110 HP</t>
  </si>
  <si>
    <t>CUBIERTA INTERIOR Y EXTERIOR</t>
  </si>
  <si>
    <t>&lt; 110 HP</t>
  </si>
  <si>
    <t>= 110 &lt; 150 HP</t>
  </si>
  <si>
    <t>= 150 &lt; 200 HP</t>
  </si>
  <si>
    <t>= &gt; 200 HP</t>
  </si>
  <si>
    <t>&lt; 200 HP</t>
  </si>
  <si>
    <t>= 200 &lt; 300 HP</t>
  </si>
  <si>
    <t>= 300 &lt; 450 HP</t>
  </si>
  <si>
    <t>= &gt; 450 HP</t>
  </si>
  <si>
    <t>= &gt; 50 HP</t>
  </si>
  <si>
    <t>Nota 1:</t>
  </si>
  <si>
    <t>El contribuyente deberá tomar el valor de la Tabla que incluya todas las caracteristicas de la embarcación afecta.</t>
  </si>
  <si>
    <t>Nota 2:</t>
  </si>
  <si>
    <t>El tipo de cambio aplicable para la conversión en moneda nacional para aquellas embarcaciones adquiridas en moneda extranjera será el siguiente:</t>
  </si>
  <si>
    <t>MES/AÑO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</si>
  <si>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</si>
  <si>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</si>
  <si>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</si>
  <si>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</si>
  <si>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</si>
  <si>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</si>
  <si>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</si>
  <si>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</si>
  <si>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</si>
  <si>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</si>
  <si>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</si>
  <si>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</si>
  <si>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 xml:space="preserve">    2.2. OTRAS EMBARCACIONES A MOTOR</t>
  </si>
  <si>
    <t xml:space="preserve">    2.1. MOTO NAUTICA</t>
  </si>
  <si>
    <t>DETERMINACION DEL VALOR REFERENCIAL DE LAS MOTOS NAUTICAS - TABLA DE VALORES REFERENCIALES DE</t>
  </si>
  <si>
    <t>tc</t>
  </si>
  <si>
    <t>EMBARCACIONES DE RECREO 2005</t>
  </si>
  <si>
    <t>MARCA</t>
  </si>
  <si>
    <t>MODELO</t>
  </si>
  <si>
    <t>Nº Unid.</t>
  </si>
  <si>
    <t>VALOR CIF REFERENCIAL PERCAPITA</t>
  </si>
  <si>
    <t>DETERMINACION DE PRECIO ADQUISICION</t>
  </si>
  <si>
    <t>Import. *</t>
  </si>
  <si>
    <t>MIN</t>
  </si>
  <si>
    <t>MAX</t>
  </si>
  <si>
    <t>PROM</t>
  </si>
  <si>
    <t>VALOR CIF</t>
  </si>
  <si>
    <t>Ad-Val</t>
  </si>
  <si>
    <t>IGV</t>
  </si>
  <si>
    <t>CIF + Impuesto</t>
  </si>
  <si>
    <t>Nuevas</t>
  </si>
  <si>
    <t>US$</t>
  </si>
  <si>
    <t>Nuevos Soles</t>
  </si>
  <si>
    <t>Otros modelos</t>
  </si>
  <si>
    <t>Concentración de principales</t>
  </si>
  <si>
    <t>Principales marcas:</t>
  </si>
  <si>
    <t>Estructura</t>
  </si>
  <si>
    <t xml:space="preserve">Yamaha   </t>
  </si>
  <si>
    <t xml:space="preserve">Otros       </t>
  </si>
  <si>
    <t>Usadas</t>
  </si>
  <si>
    <t xml:space="preserve">Total        </t>
  </si>
  <si>
    <t>Total Importacion</t>
  </si>
  <si>
    <t>Total Unidades Importadas:</t>
  </si>
  <si>
    <t>Fuente: ADUANET/SUNAT</t>
  </si>
  <si>
    <t>Fecha : 22-03-2005</t>
  </si>
  <si>
    <t xml:space="preserve">Otros </t>
  </si>
  <si>
    <t>años</t>
  </si>
  <si>
    <t>XP</t>
  </si>
  <si>
    <t>GTX</t>
  </si>
  <si>
    <t>RXP</t>
  </si>
  <si>
    <t>SPX</t>
  </si>
  <si>
    <t>RX</t>
  </si>
  <si>
    <t>JET SKI  1100 ZXI</t>
  </si>
  <si>
    <t>800SXR</t>
  </si>
  <si>
    <t>FX 140 CRUSIER</t>
  </si>
  <si>
    <t>WAVE RAIDER</t>
  </si>
  <si>
    <t>XL700</t>
  </si>
  <si>
    <t>XLT1200</t>
  </si>
  <si>
    <t>GP800R</t>
  </si>
  <si>
    <t xml:space="preserve">Bombardier - Sea Doo   </t>
  </si>
  <si>
    <t>* Importaciones efectuadas al país durante 1997/2004:</t>
  </si>
  <si>
    <t>Importacion de Motos Nauticas: 1997/2004</t>
  </si>
  <si>
    <t>GP760W</t>
  </si>
  <si>
    <t xml:space="preserve"> motos nauticas nuevas cuyo modelo ha sido identificable.</t>
  </si>
  <si>
    <t>BOMBARDIER - SEA DOO</t>
  </si>
  <si>
    <t>RA 700BV</t>
  </si>
  <si>
    <t>3. EMBARCACIONES A MOTOR CON CASCO DE MADERA Y OTROS</t>
  </si>
  <si>
    <t xml:space="preserve">Valor Representativo </t>
  </si>
  <si>
    <t xml:space="preserve">    MOTO NAUTICA</t>
  </si>
  <si>
    <t>(VALORES EXPRESADOS EN SOLES)</t>
  </si>
  <si>
    <t>(SOLES POR DOLAR)</t>
  </si>
  <si>
    <t>(5,5 m.)</t>
  </si>
  <si>
    <t>(5,5 a 6,7 m.)</t>
  </si>
  <si>
    <t>(6,7 a 7,9 m.)</t>
  </si>
  <si>
    <t>(7,9 a 9,1 m.)</t>
  </si>
  <si>
    <t>(9,1 a 11,0 m.)</t>
  </si>
  <si>
    <t>(11,0 a 12,8 m.)</t>
  </si>
  <si>
    <t>(12,8 a 14,6 m.)</t>
  </si>
  <si>
    <t>(14,6 a 16,8 m.)</t>
  </si>
  <si>
    <t>(=&gt; 16,8 m.)</t>
  </si>
  <si>
    <t>(4,3 m.)</t>
  </si>
  <si>
    <t>(4,3 a 6,8 m.)</t>
  </si>
  <si>
    <t>(6,8 a 7,5 m.)</t>
  </si>
  <si>
    <t>(7,5 a 9,4 m.)</t>
  </si>
  <si>
    <t>( 9,4 a 11,0 m.)</t>
  </si>
  <si>
    <t>( 11,0 a 13,1 m.)</t>
  </si>
  <si>
    <t>( 13,1 a 14,4 m.)</t>
  </si>
  <si>
    <t>( = &gt; 14,4 m.)</t>
  </si>
  <si>
    <t>&lt; 14,1 (PIES)</t>
  </si>
  <si>
    <t>= 14,1 &lt; 22,2 (PIES)</t>
  </si>
  <si>
    <t>= 22,2 &lt; 24,7 (PIES)</t>
  </si>
  <si>
    <t>= 24,7 &lt; 30,7 (PIES)</t>
  </si>
  <si>
    <t>= 30,7 &lt; 36,1 (PIES)</t>
  </si>
  <si>
    <t>= 36,1 &lt; 43,1 (PIES)</t>
  </si>
  <si>
    <t>= 43,1 &lt; 47,4 (PIES)</t>
  </si>
  <si>
    <t>= &gt; 47,4 (PIES)</t>
  </si>
  <si>
    <t xml:space="preserve">&lt; 18  (PIES) </t>
  </si>
  <si>
    <t xml:space="preserve">= &gt; 50 </t>
  </si>
  <si>
    <t>= &gt; 90</t>
  </si>
  <si>
    <t>Para embarcaciones adquiridas antes de enero de 2011, se aplicará el tipo de cambio correspondiente, al último dia al mes de adquisición.</t>
  </si>
  <si>
    <t>CORRESPONDIENTE AL AÑO 2020</t>
  </si>
  <si>
    <t>KAWASAKI</t>
  </si>
  <si>
    <t>JET SKI  1100</t>
  </si>
  <si>
    <t>GS</t>
  </si>
  <si>
    <t>GSX</t>
  </si>
  <si>
    <t>GTI</t>
  </si>
  <si>
    <t>GTS</t>
  </si>
  <si>
    <t>SP</t>
  </si>
  <si>
    <t>XL</t>
  </si>
  <si>
    <t>YAMAHA</t>
  </si>
  <si>
    <t>GP1200W</t>
  </si>
  <si>
    <t>GP1200X</t>
  </si>
  <si>
    <t>GP800W</t>
  </si>
  <si>
    <t>WAVE BLASTER WB700</t>
  </si>
  <si>
    <t>WAVE BLASTER II  WB760</t>
  </si>
  <si>
    <t>WAVE RUNNER</t>
  </si>
  <si>
    <t>WAVE VENTURE</t>
  </si>
  <si>
    <t>XL1200W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</si>
</sst>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2" formatCode="General_)"/>
    <numFmt numFmtId="183" formatCode="0.0%"/>
    <numFmt numFmtId="184" formatCode="#\ ##0"/>
    <numFmt numFmtId="186" formatCode="_-* #,##0.00\ [$€]_-;\-* #,##0.00\ [$€]_-;_-* &quot;-&quot;??\ [$€]_-;_-@_-"/>
    <numFmt numFmtId="188" formatCode="#\ ###\ ##0"/>
  </numFmts>
  <fonts count="9" x14ac:knownFonts="1">
    <font>
      <sz val="10"/>
      <name val="Helv"/>
    </font>
    <font>
      <sz val="10"/>
      <name val="Arial"/>
      <family val="2"/>
    </font>
    <font>
      <sz val="10"/>
      <name val="Helv"/>
    </font>
    <font>
      <b/>
      <u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46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7">
    <xf numFmtId="182" fontId="0" fillId="0" borderId="0"/>
    <xf numFmtId="186" fontId="2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78">
    <xf numFmtId="182" fontId="0" fillId="0" borderId="0" xfId="0"/>
    <xf numFmtId="0" fontId="1" fillId="0" borderId="0" xfId="4"/>
    <xf numFmtId="0" fontId="4" fillId="0" borderId="1" xfId="4" applyFont="1" applyBorder="1"/>
    <xf numFmtId="0" fontId="1" fillId="0" borderId="2" xfId="4" applyBorder="1"/>
    <xf numFmtId="0" fontId="1" fillId="0" borderId="3" xfId="4" applyBorder="1"/>
    <xf numFmtId="0" fontId="1" fillId="0" borderId="4" xfId="4" applyBorder="1"/>
    <xf numFmtId="0" fontId="1" fillId="0" borderId="5" xfId="4" applyBorder="1" applyAlignment="1">
      <alignment horizontal="center"/>
    </xf>
    <xf numFmtId="0" fontId="1" fillId="0" borderId="1" xfId="4" applyBorder="1" applyAlignment="1">
      <alignment horizontal="center"/>
    </xf>
    <xf numFmtId="0" fontId="1" fillId="0" borderId="2" xfId="4" applyBorder="1" applyAlignment="1">
      <alignment horizontal="center"/>
    </xf>
    <xf numFmtId="0" fontId="1" fillId="0" borderId="6" xfId="4" applyBorder="1"/>
    <xf numFmtId="0" fontId="1" fillId="0" borderId="7" xfId="4" applyBorder="1"/>
    <xf numFmtId="0" fontId="1" fillId="0" borderId="8" xfId="4" applyBorder="1"/>
    <xf numFmtId="0" fontId="1" fillId="0" borderId="9" xfId="4" applyBorder="1" applyAlignment="1">
      <alignment horizontal="center"/>
    </xf>
    <xf numFmtId="0" fontId="1" fillId="0" borderId="7" xfId="4" applyBorder="1" applyAlignment="1">
      <alignment horizontal="center"/>
    </xf>
    <xf numFmtId="0" fontId="1" fillId="0" borderId="8" xfId="4" applyBorder="1" applyAlignment="1">
      <alignment horizontal="center"/>
    </xf>
    <xf numFmtId="0" fontId="1" fillId="0" borderId="10" xfId="4" applyBorder="1" applyAlignment="1">
      <alignment horizontal="center"/>
    </xf>
    <xf numFmtId="0" fontId="1" fillId="0" borderId="11" xfId="4" applyBorder="1" applyAlignment="1">
      <alignment horizontal="center"/>
    </xf>
    <xf numFmtId="0" fontId="4" fillId="0" borderId="3" xfId="4" applyFont="1" applyBorder="1"/>
    <xf numFmtId="0" fontId="1" fillId="0" borderId="0" xfId="4" applyBorder="1"/>
    <xf numFmtId="4" fontId="1" fillId="0" borderId="12" xfId="4" applyNumberFormat="1" applyBorder="1"/>
    <xf numFmtId="4" fontId="1" fillId="0" borderId="3" xfId="4" applyNumberFormat="1" applyBorder="1"/>
    <xf numFmtId="4" fontId="1" fillId="0" borderId="4" xfId="4" applyNumberFormat="1" applyBorder="1"/>
    <xf numFmtId="4" fontId="1" fillId="0" borderId="0" xfId="4" applyNumberFormat="1" applyBorder="1"/>
    <xf numFmtId="4" fontId="1" fillId="0" borderId="3" xfId="4" quotePrefix="1" applyNumberFormat="1" applyBorder="1"/>
    <xf numFmtId="4" fontId="1" fillId="0" borderId="4" xfId="4" quotePrefix="1" applyNumberFormat="1" applyBorder="1"/>
    <xf numFmtId="0" fontId="1" fillId="0" borderId="3" xfId="4" applyBorder="1" applyAlignment="1">
      <alignment horizontal="left"/>
    </xf>
    <xf numFmtId="0" fontId="1" fillId="0" borderId="12" xfId="4" applyBorder="1"/>
    <xf numFmtId="0" fontId="1" fillId="0" borderId="10" xfId="4" applyBorder="1"/>
    <xf numFmtId="0" fontId="1" fillId="0" borderId="9" xfId="4" applyBorder="1"/>
    <xf numFmtId="4" fontId="1" fillId="0" borderId="9" xfId="4" applyNumberFormat="1" applyBorder="1"/>
    <xf numFmtId="4" fontId="1" fillId="0" borderId="10" xfId="4" applyNumberFormat="1" applyBorder="1"/>
    <xf numFmtId="4" fontId="1" fillId="0" borderId="7" xfId="4" quotePrefix="1" applyNumberFormat="1" applyBorder="1"/>
    <xf numFmtId="4" fontId="1" fillId="0" borderId="8" xfId="4" quotePrefix="1" applyNumberFormat="1" applyBorder="1"/>
    <xf numFmtId="4" fontId="1" fillId="0" borderId="7" xfId="4" applyNumberFormat="1" applyBorder="1"/>
    <xf numFmtId="4" fontId="1" fillId="0" borderId="8" xfId="4" applyNumberFormat="1" applyBorder="1"/>
    <xf numFmtId="0" fontId="1" fillId="2" borderId="3" xfId="4" applyFill="1" applyBorder="1"/>
    <xf numFmtId="0" fontId="1" fillId="2" borderId="0" xfId="4" applyFill="1" applyBorder="1"/>
    <xf numFmtId="4" fontId="1" fillId="2" borderId="12" xfId="4" applyNumberFormat="1" applyFill="1" applyBorder="1"/>
    <xf numFmtId="4" fontId="1" fillId="2" borderId="3" xfId="4" quotePrefix="1" applyNumberFormat="1" applyFill="1" applyBorder="1"/>
    <xf numFmtId="4" fontId="1" fillId="2" borderId="4" xfId="4" quotePrefix="1" applyNumberFormat="1" applyFill="1" applyBorder="1"/>
    <xf numFmtId="4" fontId="1" fillId="2" borderId="0" xfId="4" applyNumberFormat="1" applyFill="1" applyBorder="1"/>
    <xf numFmtId="4" fontId="1" fillId="2" borderId="3" xfId="4" applyNumberFormat="1" applyFill="1" applyBorder="1"/>
    <xf numFmtId="4" fontId="1" fillId="2" borderId="4" xfId="4" applyNumberFormat="1" applyFill="1" applyBorder="1"/>
    <xf numFmtId="9" fontId="1" fillId="0" borderId="3" xfId="6" applyBorder="1"/>
    <xf numFmtId="4" fontId="1" fillId="0" borderId="12" xfId="4" quotePrefix="1" applyNumberFormat="1" applyBorder="1"/>
    <xf numFmtId="0" fontId="1" fillId="0" borderId="0" xfId="4" applyAlignment="1">
      <alignment horizontal="center"/>
    </xf>
    <xf numFmtId="0" fontId="3" fillId="0" borderId="5" xfId="4" applyFont="1" applyBorder="1" applyAlignment="1">
      <alignment horizontal="right"/>
    </xf>
    <xf numFmtId="0" fontId="1" fillId="0" borderId="5" xfId="4" applyBorder="1"/>
    <xf numFmtId="0" fontId="1" fillId="0" borderId="0" xfId="4" applyBorder="1" applyAlignment="1">
      <alignment horizontal="right"/>
    </xf>
    <xf numFmtId="9" fontId="1" fillId="0" borderId="2" xfId="6" applyBorder="1" applyAlignment="1">
      <alignment horizontal="center"/>
    </xf>
    <xf numFmtId="9" fontId="1" fillId="0" borderId="4" xfId="6" applyBorder="1" applyAlignment="1">
      <alignment horizontal="center"/>
    </xf>
    <xf numFmtId="0" fontId="1" fillId="0" borderId="10" xfId="4" applyBorder="1" applyAlignment="1">
      <alignment horizontal="right"/>
    </xf>
    <xf numFmtId="0" fontId="1" fillId="0" borderId="13" xfId="4" applyBorder="1"/>
    <xf numFmtId="0" fontId="1" fillId="0" borderId="14" xfId="4" applyBorder="1"/>
    <xf numFmtId="9" fontId="1" fillId="0" borderId="15" xfId="6" applyBorder="1" applyAlignment="1">
      <alignment horizontal="center"/>
    </xf>
    <xf numFmtId="9" fontId="1" fillId="0" borderId="0" xfId="6" applyAlignment="1">
      <alignment horizontal="left"/>
    </xf>
    <xf numFmtId="0" fontId="1" fillId="0" borderId="0" xfId="5"/>
    <xf numFmtId="0" fontId="4" fillId="0" borderId="0" xfId="5" applyFont="1"/>
    <xf numFmtId="4" fontId="1" fillId="0" borderId="0" xfId="5" applyNumberFormat="1"/>
    <xf numFmtId="0" fontId="7" fillId="0" borderId="3" xfId="4" applyFont="1" applyBorder="1"/>
    <xf numFmtId="0" fontId="7" fillId="0" borderId="0" xfId="4" quotePrefix="1" applyFont="1" applyBorder="1"/>
    <xf numFmtId="4" fontId="7" fillId="0" borderId="12" xfId="4" applyNumberFormat="1" applyFont="1" applyBorder="1"/>
    <xf numFmtId="4" fontId="7" fillId="0" borderId="3" xfId="4" applyNumberFormat="1" applyFont="1" applyBorder="1"/>
    <xf numFmtId="4" fontId="7" fillId="0" borderId="4" xfId="4" applyNumberFormat="1" applyFont="1" applyBorder="1"/>
    <xf numFmtId="4" fontId="7" fillId="0" borderId="0" xfId="4" applyNumberFormat="1" applyFont="1" applyBorder="1"/>
    <xf numFmtId="4" fontId="7" fillId="0" borderId="3" xfId="4" quotePrefix="1" applyNumberFormat="1" applyFont="1" applyBorder="1"/>
    <xf numFmtId="4" fontId="7" fillId="0" borderId="4" xfId="4" quotePrefix="1" applyNumberFormat="1" applyFont="1" applyBorder="1"/>
    <xf numFmtId="0" fontId="7" fillId="0" borderId="0" xfId="4" applyFont="1"/>
    <xf numFmtId="4" fontId="7" fillId="0" borderId="0" xfId="5" applyNumberFormat="1" applyFont="1"/>
    <xf numFmtId="0" fontId="7" fillId="0" borderId="0" xfId="5" applyFont="1"/>
    <xf numFmtId="0" fontId="7" fillId="0" borderId="0" xfId="4" applyFont="1" applyBorder="1"/>
    <xf numFmtId="4" fontId="7" fillId="0" borderId="12" xfId="4" quotePrefix="1" applyNumberFormat="1" applyFont="1" applyBorder="1"/>
    <xf numFmtId="0" fontId="1" fillId="0" borderId="3" xfId="4" applyFont="1" applyBorder="1"/>
    <xf numFmtId="0" fontId="1" fillId="0" borderId="3" xfId="4" applyFont="1" applyFill="1" applyBorder="1"/>
    <xf numFmtId="0" fontId="1" fillId="0" borderId="0" xfId="4" applyFill="1" applyBorder="1"/>
    <xf numFmtId="4" fontId="1" fillId="0" borderId="12" xfId="4" applyNumberFormat="1" applyFill="1" applyBorder="1"/>
    <xf numFmtId="4" fontId="1" fillId="0" borderId="3" xfId="4" applyNumberFormat="1" applyFill="1" applyBorder="1"/>
    <xf numFmtId="4" fontId="1" fillId="0" borderId="4" xfId="4" applyNumberFormat="1" applyFill="1" applyBorder="1"/>
    <xf numFmtId="4" fontId="1" fillId="0" borderId="0" xfId="4" applyNumberFormat="1" applyFill="1" applyBorder="1"/>
    <xf numFmtId="4" fontId="1" fillId="0" borderId="3" xfId="4" quotePrefix="1" applyNumberFormat="1" applyFill="1" applyBorder="1"/>
    <xf numFmtId="4" fontId="1" fillId="0" borderId="4" xfId="4" quotePrefix="1" applyNumberFormat="1" applyFill="1" applyBorder="1"/>
    <xf numFmtId="0" fontId="1" fillId="0" borderId="0" xfId="4" applyFill="1"/>
    <xf numFmtId="0" fontId="1" fillId="3" borderId="3" xfId="4" applyFill="1" applyBorder="1"/>
    <xf numFmtId="0" fontId="1" fillId="3" borderId="0" xfId="4" applyFill="1" applyBorder="1"/>
    <xf numFmtId="4" fontId="1" fillId="3" borderId="12" xfId="4" quotePrefix="1" applyNumberFormat="1" applyFill="1" applyBorder="1"/>
    <xf numFmtId="0" fontId="1" fillId="0" borderId="6" xfId="4" applyFont="1" applyBorder="1" applyAlignment="1">
      <alignment horizontal="right"/>
    </xf>
    <xf numFmtId="0" fontId="1" fillId="0" borderId="0" xfId="4" applyFont="1"/>
    <xf numFmtId="9" fontId="1" fillId="0" borderId="8" xfId="6" applyBorder="1" applyAlignment="1">
      <alignment horizontal="center"/>
    </xf>
    <xf numFmtId="0" fontId="7" fillId="0" borderId="3" xfId="4" applyFont="1" applyFill="1" applyBorder="1"/>
    <xf numFmtId="0" fontId="7" fillId="0" borderId="0" xfId="4" applyFont="1" applyFill="1" applyBorder="1"/>
    <xf numFmtId="4" fontId="7" fillId="0" borderId="12" xfId="4" applyNumberFormat="1" applyFont="1" applyFill="1" applyBorder="1"/>
    <xf numFmtId="4" fontId="7" fillId="0" borderId="3" xfId="4" applyNumberFormat="1" applyFont="1" applyFill="1" applyBorder="1"/>
    <xf numFmtId="4" fontId="7" fillId="0" borderId="4" xfId="4" applyNumberFormat="1" applyFont="1" applyFill="1" applyBorder="1"/>
    <xf numFmtId="4" fontId="7" fillId="0" borderId="0" xfId="4" applyNumberFormat="1" applyFont="1" applyFill="1" applyBorder="1"/>
    <xf numFmtId="4" fontId="7" fillId="0" borderId="3" xfId="4" quotePrefix="1" applyNumberFormat="1" applyFont="1" applyFill="1" applyBorder="1"/>
    <xf numFmtId="4" fontId="7" fillId="0" borderId="4" xfId="4" quotePrefix="1" applyNumberFormat="1" applyFont="1" applyFill="1" applyBorder="1"/>
    <xf numFmtId="0" fontId="7" fillId="0" borderId="0" xfId="4" applyFont="1" applyFill="1"/>
    <xf numFmtId="4" fontId="7" fillId="0" borderId="0" xfId="5" applyNumberFormat="1" applyFont="1" applyFill="1"/>
    <xf numFmtId="0" fontId="7" fillId="0" borderId="0" xfId="5" applyFont="1" applyFill="1"/>
    <xf numFmtId="0" fontId="1" fillId="0" borderId="1" xfId="4" applyBorder="1"/>
    <xf numFmtId="4" fontId="1" fillId="0" borderId="1" xfId="4" quotePrefix="1" applyNumberFormat="1" applyBorder="1"/>
    <xf numFmtId="4" fontId="1" fillId="0" borderId="2" xfId="4" quotePrefix="1" applyNumberFormat="1" applyBorder="1"/>
    <xf numFmtId="4" fontId="1" fillId="0" borderId="1" xfId="4" applyNumberFormat="1" applyBorder="1"/>
    <xf numFmtId="4" fontId="1" fillId="0" borderId="2" xfId="4" applyNumberFormat="1" applyBorder="1"/>
    <xf numFmtId="4" fontId="1" fillId="0" borderId="14" xfId="4" quotePrefix="1" applyNumberFormat="1" applyBorder="1"/>
    <xf numFmtId="4" fontId="1" fillId="0" borderId="14" xfId="4" applyNumberFormat="1" applyBorder="1"/>
    <xf numFmtId="182" fontId="1" fillId="0" borderId="0" xfId="0" applyFont="1"/>
    <xf numFmtId="182" fontId="4" fillId="0" borderId="0" xfId="0" applyFont="1" applyAlignment="1">
      <alignment horizontal="centerContinuous"/>
    </xf>
    <xf numFmtId="182" fontId="4" fillId="0" borderId="0" xfId="0" applyNumberFormat="1" applyFont="1" applyAlignment="1" applyProtection="1">
      <alignment horizontal="centerContinuous"/>
    </xf>
    <xf numFmtId="182" fontId="4" fillId="0" borderId="0" xfId="0" quotePrefix="1" applyNumberFormat="1" applyFont="1" applyAlignment="1" applyProtection="1">
      <alignment horizontal="centerContinuous"/>
    </xf>
    <xf numFmtId="182" fontId="1" fillId="0" borderId="0" xfId="0" applyNumberFormat="1" applyFont="1" applyProtection="1"/>
    <xf numFmtId="182" fontId="4" fillId="0" borderId="0" xfId="0" applyNumberFormat="1" applyFont="1" applyProtection="1"/>
    <xf numFmtId="182" fontId="4" fillId="0" borderId="0" xfId="0" applyNumberFormat="1" applyFont="1" applyAlignment="1" applyProtection="1">
      <alignment horizontal="left"/>
    </xf>
    <xf numFmtId="182" fontId="1" fillId="0" borderId="0" xfId="0" applyNumberFormat="1" applyFont="1" applyAlignment="1" applyProtection="1">
      <alignment horizontal="left"/>
    </xf>
    <xf numFmtId="182" fontId="4" fillId="0" borderId="16" xfId="0" applyNumberFormat="1" applyFont="1" applyBorder="1" applyProtection="1"/>
    <xf numFmtId="182" fontId="4" fillId="0" borderId="16" xfId="0" applyNumberFormat="1" applyFont="1" applyBorder="1" applyAlignment="1" applyProtection="1">
      <alignment horizontal="center"/>
    </xf>
    <xf numFmtId="182" fontId="1" fillId="0" borderId="0" xfId="0" applyNumberFormat="1" applyFont="1" applyBorder="1" applyAlignment="1" applyProtection="1">
      <alignment horizontal="center"/>
    </xf>
    <xf numFmtId="182" fontId="1" fillId="0" borderId="16" xfId="0" applyNumberFormat="1" applyFont="1" applyBorder="1" applyProtection="1"/>
    <xf numFmtId="182" fontId="4" fillId="0" borderId="0" xfId="0" applyNumberFormat="1" applyFont="1" applyAlignment="1" applyProtection="1">
      <alignment horizontal="center"/>
    </xf>
    <xf numFmtId="182" fontId="4" fillId="0" borderId="0" xfId="0" quotePrefix="1" applyNumberFormat="1" applyFont="1" applyAlignment="1" applyProtection="1">
      <alignment horizontal="center"/>
    </xf>
    <xf numFmtId="182" fontId="1" fillId="0" borderId="0" xfId="0" quotePrefix="1" applyNumberFormat="1" applyFont="1" applyAlignment="1" applyProtection="1">
      <alignment horizontal="center"/>
    </xf>
    <xf numFmtId="182" fontId="1" fillId="0" borderId="0" xfId="0" applyNumberFormat="1" applyFont="1" applyAlignment="1" applyProtection="1">
      <alignment horizontal="center"/>
    </xf>
    <xf numFmtId="182" fontId="4" fillId="0" borderId="17" xfId="0" applyNumberFormat="1" applyFont="1" applyBorder="1" applyProtection="1"/>
    <xf numFmtId="182" fontId="1" fillId="0" borderId="0" xfId="0" applyNumberFormat="1" applyFont="1" applyBorder="1" applyProtection="1"/>
    <xf numFmtId="182" fontId="1" fillId="0" borderId="17" xfId="0" applyNumberFormat="1" applyFont="1" applyBorder="1" applyProtection="1"/>
    <xf numFmtId="184" fontId="1" fillId="0" borderId="0" xfId="0" applyNumberFormat="1" applyFont="1" applyAlignment="1" applyProtection="1">
      <alignment horizontal="center"/>
    </xf>
    <xf numFmtId="183" fontId="1" fillId="0" borderId="0" xfId="0" applyNumberFormat="1" applyFont="1" applyProtection="1"/>
    <xf numFmtId="182" fontId="1" fillId="0" borderId="0" xfId="0" quotePrefix="1" applyNumberFormat="1" applyFont="1" applyAlignment="1" applyProtection="1">
      <alignment horizontal="left"/>
    </xf>
    <xf numFmtId="183" fontId="1" fillId="0" borderId="17" xfId="0" applyNumberFormat="1" applyFont="1" applyBorder="1" applyAlignment="1" applyProtection="1">
      <alignment horizontal="center"/>
    </xf>
    <xf numFmtId="183" fontId="1" fillId="0" borderId="0" xfId="0" applyNumberFormat="1" applyFont="1" applyBorder="1" applyProtection="1"/>
    <xf numFmtId="183" fontId="1" fillId="0" borderId="17" xfId="0" applyNumberFormat="1" applyFont="1" applyBorder="1" applyProtection="1"/>
    <xf numFmtId="183" fontId="1" fillId="0" borderId="16" xfId="0" applyNumberFormat="1" applyFont="1" applyBorder="1" applyAlignment="1" applyProtection="1">
      <alignment horizontal="center"/>
    </xf>
    <xf numFmtId="183" fontId="1" fillId="0" borderId="16" xfId="0" applyNumberFormat="1" applyFont="1" applyBorder="1" applyProtection="1"/>
    <xf numFmtId="183" fontId="1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184" fontId="1" fillId="0" borderId="0" xfId="0" applyNumberFormat="1" applyFont="1" applyProtection="1"/>
    <xf numFmtId="183" fontId="4" fillId="0" borderId="0" xfId="0" applyNumberFormat="1" applyFont="1" applyProtection="1"/>
    <xf numFmtId="182" fontId="4" fillId="0" borderId="0" xfId="0" applyNumberFormat="1" applyFont="1" applyBorder="1" applyProtection="1"/>
    <xf numFmtId="184" fontId="1" fillId="0" borderId="0" xfId="0" applyNumberFormat="1" applyFont="1" applyBorder="1" applyAlignment="1" applyProtection="1">
      <alignment horizontal="center"/>
    </xf>
    <xf numFmtId="182" fontId="1" fillId="0" borderId="10" xfId="0" applyNumberFormat="1" applyFont="1" applyBorder="1" applyAlignment="1" applyProtection="1">
      <alignment horizontal="left"/>
    </xf>
    <xf numFmtId="182" fontId="4" fillId="0" borderId="10" xfId="0" applyNumberFormat="1" applyFont="1" applyBorder="1" applyProtection="1"/>
    <xf numFmtId="10" fontId="4" fillId="0" borderId="10" xfId="6" applyNumberFormat="1" applyFont="1" applyBorder="1" applyProtection="1"/>
    <xf numFmtId="183" fontId="1" fillId="0" borderId="16" xfId="0" quotePrefix="1" applyNumberFormat="1" applyFont="1" applyBorder="1" applyAlignment="1" applyProtection="1">
      <alignment horizontal="center"/>
    </xf>
    <xf numFmtId="182" fontId="1" fillId="0" borderId="0" xfId="0" applyNumberFormat="1" applyFont="1" applyBorder="1" applyAlignment="1" applyProtection="1">
      <alignment horizontal="left"/>
    </xf>
    <xf numFmtId="182" fontId="1" fillId="0" borderId="17" xfId="0" applyNumberFormat="1" applyFont="1" applyBorder="1" applyAlignment="1" applyProtection="1">
      <alignment horizontal="left"/>
    </xf>
    <xf numFmtId="183" fontId="1" fillId="0" borderId="0" xfId="0" quotePrefix="1" applyNumberFormat="1" applyFont="1" applyAlignment="1" applyProtection="1">
      <alignment horizontal="center"/>
    </xf>
    <xf numFmtId="182" fontId="1" fillId="0" borderId="0" xfId="0" quotePrefix="1" applyFont="1" applyAlignment="1">
      <alignment horizontal="center"/>
    </xf>
    <xf numFmtId="188" fontId="1" fillId="0" borderId="0" xfId="0" applyNumberFormat="1" applyFont="1" applyAlignment="1" applyProtection="1">
      <alignment horizontal="center"/>
    </xf>
    <xf numFmtId="183" fontId="1" fillId="0" borderId="0" xfId="0" quotePrefix="1" applyNumberFormat="1" applyFont="1" applyBorder="1" applyAlignment="1" applyProtection="1">
      <alignment horizontal="center"/>
    </xf>
    <xf numFmtId="182" fontId="4" fillId="0" borderId="0" xfId="0" quotePrefix="1" applyNumberFormat="1" applyFont="1" applyAlignment="1" applyProtection="1">
      <alignment horizontal="left"/>
    </xf>
    <xf numFmtId="184" fontId="1" fillId="0" borderId="0" xfId="0" quotePrefix="1" applyNumberFormat="1" applyFont="1" applyAlignment="1" applyProtection="1">
      <alignment horizontal="center"/>
    </xf>
    <xf numFmtId="182" fontId="1" fillId="0" borderId="10" xfId="0" applyNumberFormat="1" applyFont="1" applyBorder="1" applyProtection="1"/>
    <xf numFmtId="182" fontId="4" fillId="0" borderId="0" xfId="0" applyFont="1" applyAlignment="1" applyProtection="1">
      <alignment horizontal="left"/>
    </xf>
    <xf numFmtId="182" fontId="1" fillId="0" borderId="0" xfId="0" applyFont="1" applyAlignment="1" applyProtection="1">
      <alignment horizontal="left"/>
    </xf>
    <xf numFmtId="182" fontId="1" fillId="0" borderId="0" xfId="0" applyNumberFormat="1" applyFont="1" applyBorder="1" applyAlignment="1" applyProtection="1">
      <alignment horizontal="centerContinuous"/>
    </xf>
    <xf numFmtId="182" fontId="1" fillId="0" borderId="5" xfId="0" applyNumberFormat="1" applyFont="1" applyBorder="1" applyProtection="1"/>
    <xf numFmtId="182" fontId="1" fillId="0" borderId="6" xfId="0" applyNumberFormat="1" applyFont="1" applyBorder="1" applyProtection="1"/>
    <xf numFmtId="182" fontId="1" fillId="0" borderId="2" xfId="0" applyFont="1" applyBorder="1"/>
    <xf numFmtId="182" fontId="4" fillId="0" borderId="9" xfId="0" applyNumberFormat="1" applyFont="1" applyBorder="1" applyProtection="1"/>
    <xf numFmtId="182" fontId="4" fillId="0" borderId="10" xfId="0" applyNumberFormat="1" applyFont="1" applyBorder="1" applyAlignment="1" applyProtection="1"/>
    <xf numFmtId="182" fontId="4" fillId="0" borderId="8" xfId="0" applyNumberFormat="1" applyFont="1" applyBorder="1" applyAlignment="1" applyProtection="1"/>
    <xf numFmtId="182" fontId="1" fillId="0" borderId="12" xfId="0" applyNumberFormat="1" applyFont="1" applyBorder="1" applyAlignment="1" applyProtection="1">
      <alignment horizontal="left"/>
    </xf>
    <xf numFmtId="2" fontId="1" fillId="0" borderId="0" xfId="0" applyNumberFormat="1" applyFont="1" applyFill="1" applyBorder="1" applyProtection="1"/>
    <xf numFmtId="2" fontId="1" fillId="0" borderId="4" xfId="0" applyNumberFormat="1" applyFont="1" applyFill="1" applyBorder="1" applyProtection="1"/>
    <xf numFmtId="182" fontId="1" fillId="0" borderId="9" xfId="0" applyNumberFormat="1" applyFont="1" applyBorder="1" applyAlignment="1" applyProtection="1">
      <alignment horizontal="left"/>
    </xf>
    <xf numFmtId="2" fontId="1" fillId="0" borderId="10" xfId="0" applyNumberFormat="1" applyFont="1" applyFill="1" applyBorder="1" applyProtection="1"/>
    <xf numFmtId="2" fontId="1" fillId="0" borderId="8" xfId="0" applyNumberFormat="1" applyFont="1" applyFill="1" applyBorder="1" applyProtection="1"/>
    <xf numFmtId="182" fontId="1" fillId="0" borderId="0" xfId="0" quotePrefix="1" applyFont="1" applyAlignment="1" applyProtection="1">
      <alignment horizontal="left"/>
    </xf>
    <xf numFmtId="182" fontId="1" fillId="0" borderId="10" xfId="0" applyNumberFormat="1" applyFont="1" applyBorder="1" applyAlignment="1" applyProtection="1">
      <alignment horizontal="center"/>
    </xf>
    <xf numFmtId="0" fontId="4" fillId="0" borderId="13" xfId="4" applyFont="1" applyBorder="1" applyAlignment="1">
      <alignment horizontal="center"/>
    </xf>
    <xf numFmtId="0" fontId="4" fillId="0" borderId="15" xfId="4" applyFont="1" applyBorder="1" applyAlignment="1">
      <alignment horizontal="center"/>
    </xf>
    <xf numFmtId="0" fontId="6" fillId="0" borderId="13" xfId="4" applyFont="1" applyBorder="1" applyAlignment="1">
      <alignment horizontal="center"/>
    </xf>
    <xf numFmtId="0" fontId="6" fillId="0" borderId="14" xfId="4" applyFont="1" applyBorder="1" applyAlignment="1">
      <alignment horizontal="center"/>
    </xf>
    <xf numFmtId="0" fontId="6" fillId="0" borderId="15" xfId="4" applyFont="1" applyBorder="1" applyAlignment="1">
      <alignment horizontal="center"/>
    </xf>
    <xf numFmtId="0" fontId="3" fillId="0" borderId="0" xfId="4" applyFont="1" applyAlignment="1">
      <alignment horizontal="center"/>
    </xf>
    <xf numFmtId="0" fontId="5" fillId="0" borderId="13" xfId="4" applyFont="1" applyBorder="1" applyAlignment="1">
      <alignment horizontal="center"/>
    </xf>
    <xf numFmtId="0" fontId="5" fillId="0" borderId="14" xfId="4" applyFont="1" applyBorder="1" applyAlignment="1">
      <alignment horizontal="center"/>
    </xf>
    <xf numFmtId="0" fontId="5" fillId="0" borderId="15" xfId="4" applyFont="1" applyBorder="1" applyAlignment="1">
      <alignment horizontal="center"/>
    </xf>
  </cellXfs>
  <cellStyles count="7">
    <cellStyle name="Euro" xfId="1"/>
    <cellStyle name="Normal" xfId="0" builtinId="0"/>
    <cellStyle name="Normal 2 2" xfId="2"/>
    <cellStyle name="Normal 2 2 2" xfId="3"/>
    <cellStyle name="Normal_base motos al 22 03 2005" xfId="4"/>
    <cellStyle name="Normal_resumenmotosacuaticas97-2004" xfId="5"/>
    <cellStyle name="Porcentaje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L413"/>
  <sheetViews>
    <sheetView tabSelected="1" zoomScaleNormal="100" workbookViewId="0"/>
  </sheetViews>
  <sheetFormatPr baseColWidth="10" defaultColWidth="9.7109375" defaultRowHeight="12.75" x14ac:dyDescent="0.2"/>
  <cols>
    <col min="1" max="1" width="10.85546875" style="106" customWidth="1"/>
    <col min="2" max="2" width="34.140625" style="106" customWidth="1"/>
    <col min="3" max="12" width="12.7109375" style="106" customWidth="1"/>
    <col min="13" max="16384" width="9.7109375" style="106"/>
  </cols>
  <sheetData>
    <row r="1" spans="1:12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x14ac:dyDescent="0.2">
      <c r="A3" s="109" t="s">
        <v>160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x14ac:dyDescent="0.2">
      <c r="A4" s="108" t="s">
        <v>129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2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1:12" x14ac:dyDescent="0.2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1:12" x14ac:dyDescent="0.2">
      <c r="A7" s="112" t="s">
        <v>2</v>
      </c>
      <c r="B7" s="112"/>
      <c r="C7" s="111"/>
      <c r="D7" s="111"/>
      <c r="E7" s="111"/>
      <c r="F7" s="111"/>
      <c r="G7" s="111"/>
      <c r="H7" s="111"/>
      <c r="I7" s="111"/>
      <c r="J7" s="111"/>
      <c r="K7" s="111"/>
      <c r="L7" s="111"/>
    </row>
    <row r="8" spans="1:12" x14ac:dyDescent="0.2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1:12" x14ac:dyDescent="0.2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5" t="s">
        <v>3</v>
      </c>
    </row>
    <row r="10" spans="1:12" x14ac:dyDescent="0.2">
      <c r="A10" s="112" t="s">
        <v>4</v>
      </c>
      <c r="B10" s="112"/>
      <c r="C10" s="118">
        <v>2019</v>
      </c>
      <c r="D10" s="118">
        <v>2018</v>
      </c>
      <c r="E10" s="118">
        <v>2017</v>
      </c>
      <c r="F10" s="118">
        <v>2016</v>
      </c>
      <c r="G10" s="118">
        <v>2015</v>
      </c>
      <c r="H10" s="118">
        <v>2014</v>
      </c>
      <c r="I10" s="118">
        <v>2013</v>
      </c>
      <c r="J10" s="118">
        <v>2012</v>
      </c>
      <c r="K10" s="118">
        <v>2011</v>
      </c>
      <c r="L10" s="119" t="s">
        <v>5</v>
      </c>
    </row>
    <row r="11" spans="1:12" x14ac:dyDescent="0.2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</row>
    <row r="12" spans="1:12" x14ac:dyDescent="0.2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</row>
    <row r="13" spans="1:12" x14ac:dyDescent="0.2">
      <c r="A13" s="127" t="s">
        <v>156</v>
      </c>
      <c r="B13" s="113"/>
      <c r="C13" s="110"/>
      <c r="D13" s="110"/>
      <c r="E13" s="110"/>
      <c r="F13" s="110"/>
      <c r="G13" s="110"/>
      <c r="H13" s="110"/>
      <c r="I13" s="110"/>
      <c r="J13" s="110"/>
      <c r="K13" s="110"/>
      <c r="L13" s="110"/>
    </row>
    <row r="14" spans="1:12" x14ac:dyDescent="0.2">
      <c r="A14" s="113" t="s">
        <v>131</v>
      </c>
      <c r="B14" s="113"/>
      <c r="C14" s="110"/>
      <c r="D14" s="110"/>
      <c r="E14" s="110"/>
      <c r="F14" s="110"/>
      <c r="G14" s="110"/>
      <c r="H14" s="110"/>
      <c r="I14" s="110"/>
      <c r="J14" s="110"/>
      <c r="K14" s="110"/>
      <c r="L14" s="110"/>
    </row>
    <row r="15" spans="1:12" x14ac:dyDescent="0.2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</row>
    <row r="16" spans="1:12" x14ac:dyDescent="0.2">
      <c r="A16" s="113" t="s">
        <v>6</v>
      </c>
      <c r="B16" s="113"/>
      <c r="C16" s="110"/>
      <c r="D16" s="110"/>
      <c r="E16" s="110"/>
      <c r="F16" s="110"/>
      <c r="G16" s="110"/>
      <c r="H16" s="110"/>
      <c r="I16" s="110"/>
      <c r="J16" s="110"/>
      <c r="K16" s="110"/>
      <c r="L16" s="110"/>
    </row>
    <row r="17" spans="1:12" x14ac:dyDescent="0.2">
      <c r="A17" s="113" t="s">
        <v>7</v>
      </c>
      <c r="B17" s="113"/>
      <c r="C17" s="125">
        <v>18470</v>
      </c>
      <c r="D17" s="125">
        <v>16620</v>
      </c>
      <c r="E17" s="125">
        <v>14780</v>
      </c>
      <c r="F17" s="125">
        <v>12930</v>
      </c>
      <c r="G17" s="125">
        <v>11080</v>
      </c>
      <c r="H17" s="125">
        <v>9240</v>
      </c>
      <c r="I17" s="125">
        <v>7390</v>
      </c>
      <c r="J17" s="125">
        <v>5540</v>
      </c>
      <c r="K17" s="125">
        <v>3690</v>
      </c>
      <c r="L17" s="125">
        <v>1850</v>
      </c>
    </row>
    <row r="18" spans="1:12" x14ac:dyDescent="0.2">
      <c r="A18" s="113" t="s">
        <v>8</v>
      </c>
      <c r="B18" s="113"/>
      <c r="C18" s="125"/>
      <c r="D18" s="125"/>
      <c r="E18" s="125"/>
      <c r="F18" s="125"/>
      <c r="G18" s="125"/>
      <c r="H18" s="125"/>
      <c r="I18" s="125"/>
      <c r="J18" s="125"/>
      <c r="K18" s="125"/>
      <c r="L18" s="125"/>
    </row>
    <row r="19" spans="1:12" x14ac:dyDescent="0.2">
      <c r="A19" s="127" t="s">
        <v>9</v>
      </c>
      <c r="B19" s="127"/>
      <c r="C19" s="125">
        <v>26280</v>
      </c>
      <c r="D19" s="125">
        <v>23650</v>
      </c>
      <c r="E19" s="125">
        <v>21020</v>
      </c>
      <c r="F19" s="125">
        <v>18400</v>
      </c>
      <c r="G19" s="125">
        <v>15770</v>
      </c>
      <c r="H19" s="125">
        <v>13140</v>
      </c>
      <c r="I19" s="125">
        <v>10510</v>
      </c>
      <c r="J19" s="125">
        <v>7880</v>
      </c>
      <c r="K19" s="125">
        <v>5260</v>
      </c>
      <c r="L19" s="125">
        <v>2630</v>
      </c>
    </row>
    <row r="20" spans="1:12" x14ac:dyDescent="0.2">
      <c r="A20" s="127" t="s">
        <v>10</v>
      </c>
      <c r="B20" s="127"/>
      <c r="C20" s="125">
        <v>29390</v>
      </c>
      <c r="D20" s="125">
        <v>26450</v>
      </c>
      <c r="E20" s="125">
        <v>23510</v>
      </c>
      <c r="F20" s="125">
        <v>20570</v>
      </c>
      <c r="G20" s="125">
        <v>17630</v>
      </c>
      <c r="H20" s="125">
        <v>14700</v>
      </c>
      <c r="I20" s="125">
        <v>11760</v>
      </c>
      <c r="J20" s="125">
        <v>8820</v>
      </c>
      <c r="K20" s="125">
        <v>5880</v>
      </c>
      <c r="L20" s="125">
        <v>2940</v>
      </c>
    </row>
    <row r="21" spans="1:12" x14ac:dyDescent="0.2">
      <c r="A21" s="127" t="s">
        <v>11</v>
      </c>
      <c r="B21" s="127"/>
      <c r="C21" s="125">
        <v>40840</v>
      </c>
      <c r="D21" s="125">
        <v>36760</v>
      </c>
      <c r="E21" s="125">
        <v>32670</v>
      </c>
      <c r="F21" s="125">
        <v>28590</v>
      </c>
      <c r="G21" s="125">
        <v>24500</v>
      </c>
      <c r="H21" s="125">
        <v>20420</v>
      </c>
      <c r="I21" s="125">
        <v>16340</v>
      </c>
      <c r="J21" s="125">
        <v>12250</v>
      </c>
      <c r="K21" s="125">
        <v>8170</v>
      </c>
      <c r="L21" s="125">
        <v>4080</v>
      </c>
    </row>
    <row r="22" spans="1:12" x14ac:dyDescent="0.2">
      <c r="A22" s="124"/>
      <c r="B22" s="124"/>
      <c r="C22" s="128"/>
      <c r="D22" s="128"/>
      <c r="E22" s="128"/>
      <c r="F22" s="128"/>
      <c r="G22" s="128"/>
      <c r="H22" s="128"/>
      <c r="I22" s="128"/>
      <c r="J22" s="128"/>
      <c r="K22" s="128"/>
      <c r="L22" s="128"/>
    </row>
    <row r="23" spans="1:12" x14ac:dyDescent="0.2">
      <c r="A23" s="117"/>
      <c r="B23" s="117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pans="1:12" x14ac:dyDescent="0.2">
      <c r="A24" s="127" t="s">
        <v>12</v>
      </c>
      <c r="B24" s="127"/>
      <c r="C24" s="133"/>
      <c r="D24" s="133"/>
      <c r="E24" s="133"/>
      <c r="F24" s="133"/>
      <c r="G24" s="133"/>
      <c r="H24" s="133"/>
      <c r="I24" s="133"/>
      <c r="J24" s="133"/>
      <c r="K24" s="133"/>
      <c r="L24" s="133"/>
    </row>
    <row r="25" spans="1:12" x14ac:dyDescent="0.2">
      <c r="A25" s="113" t="s">
        <v>132</v>
      </c>
      <c r="B25" s="113"/>
      <c r="C25" s="133"/>
      <c r="D25" s="133"/>
      <c r="E25" s="133"/>
      <c r="F25" s="133"/>
      <c r="G25" s="133"/>
      <c r="H25" s="133"/>
      <c r="I25" s="133"/>
      <c r="J25" s="133"/>
      <c r="K25" s="133"/>
      <c r="L25" s="133"/>
    </row>
    <row r="26" spans="1:12" x14ac:dyDescent="0.2">
      <c r="A26" s="110"/>
      <c r="B26" s="110"/>
      <c r="C26" s="133"/>
      <c r="D26" s="133"/>
      <c r="E26" s="133"/>
      <c r="F26" s="133"/>
      <c r="G26" s="133"/>
      <c r="H26" s="133"/>
      <c r="I26" s="133"/>
      <c r="J26" s="133"/>
      <c r="K26" s="133"/>
      <c r="L26" s="133"/>
    </row>
    <row r="27" spans="1:12" x14ac:dyDescent="0.2">
      <c r="A27" s="113" t="s">
        <v>6</v>
      </c>
      <c r="B27" s="113"/>
      <c r="C27" s="133"/>
      <c r="D27" s="110"/>
      <c r="E27" s="110"/>
      <c r="F27" s="110"/>
      <c r="G27" s="110"/>
      <c r="H27" s="110"/>
      <c r="I27" s="110"/>
      <c r="J27" s="110"/>
      <c r="K27" s="110"/>
      <c r="L27" s="110"/>
    </row>
    <row r="28" spans="1:12" x14ac:dyDescent="0.2">
      <c r="A28" s="113" t="s">
        <v>7</v>
      </c>
      <c r="B28" s="113"/>
      <c r="C28" s="125">
        <v>24630</v>
      </c>
      <c r="D28" s="125">
        <v>22170</v>
      </c>
      <c r="E28" s="125">
        <v>19700</v>
      </c>
      <c r="F28" s="125">
        <v>17240</v>
      </c>
      <c r="G28" s="125">
        <v>14780</v>
      </c>
      <c r="H28" s="125">
        <v>12320</v>
      </c>
      <c r="I28" s="125">
        <v>9850</v>
      </c>
      <c r="J28" s="125">
        <v>7390</v>
      </c>
      <c r="K28" s="125">
        <v>4930</v>
      </c>
      <c r="L28" s="125">
        <v>2460</v>
      </c>
    </row>
    <row r="29" spans="1:12" x14ac:dyDescent="0.2">
      <c r="A29" s="113" t="s">
        <v>8</v>
      </c>
      <c r="B29" s="113"/>
      <c r="C29" s="125"/>
      <c r="D29" s="125"/>
      <c r="E29" s="125"/>
      <c r="F29" s="125"/>
      <c r="G29" s="125"/>
      <c r="H29" s="125"/>
      <c r="I29" s="125"/>
      <c r="J29" s="125"/>
      <c r="K29" s="125"/>
      <c r="L29" s="125"/>
    </row>
    <row r="30" spans="1:12" x14ac:dyDescent="0.2">
      <c r="A30" s="127" t="s">
        <v>9</v>
      </c>
      <c r="B30" s="127"/>
      <c r="C30" s="125">
        <v>32760</v>
      </c>
      <c r="D30" s="125">
        <v>29480</v>
      </c>
      <c r="E30" s="125">
        <v>26210</v>
      </c>
      <c r="F30" s="125">
        <v>22930</v>
      </c>
      <c r="G30" s="125">
        <v>19660</v>
      </c>
      <c r="H30" s="125">
        <v>16380</v>
      </c>
      <c r="I30" s="125">
        <v>13100</v>
      </c>
      <c r="J30" s="125">
        <v>9830</v>
      </c>
      <c r="K30" s="125">
        <v>6550</v>
      </c>
      <c r="L30" s="125">
        <v>3280</v>
      </c>
    </row>
    <row r="31" spans="1:12" x14ac:dyDescent="0.2">
      <c r="A31" s="127" t="s">
        <v>10</v>
      </c>
      <c r="B31" s="127"/>
      <c r="C31" s="125">
        <v>35790</v>
      </c>
      <c r="D31" s="125">
        <v>32210</v>
      </c>
      <c r="E31" s="125">
        <v>28630</v>
      </c>
      <c r="F31" s="125">
        <v>25050</v>
      </c>
      <c r="G31" s="125">
        <v>21470</v>
      </c>
      <c r="H31" s="125">
        <v>17900</v>
      </c>
      <c r="I31" s="125">
        <v>14320</v>
      </c>
      <c r="J31" s="125">
        <v>10740</v>
      </c>
      <c r="K31" s="125">
        <v>7160</v>
      </c>
      <c r="L31" s="125">
        <v>3580</v>
      </c>
    </row>
    <row r="32" spans="1:12" x14ac:dyDescent="0.2">
      <c r="A32" s="127" t="s">
        <v>11</v>
      </c>
      <c r="B32" s="127"/>
      <c r="C32" s="125">
        <v>47030</v>
      </c>
      <c r="D32" s="125">
        <v>42330</v>
      </c>
      <c r="E32" s="125">
        <v>37620</v>
      </c>
      <c r="F32" s="125">
        <v>32920</v>
      </c>
      <c r="G32" s="125">
        <v>28220</v>
      </c>
      <c r="H32" s="125">
        <v>23520</v>
      </c>
      <c r="I32" s="125">
        <v>18810</v>
      </c>
      <c r="J32" s="125">
        <v>14110</v>
      </c>
      <c r="K32" s="125">
        <v>9410</v>
      </c>
      <c r="L32" s="125">
        <v>4700</v>
      </c>
    </row>
    <row r="33" spans="1:12" x14ac:dyDescent="0.2">
      <c r="A33" s="124"/>
      <c r="B33" s="123"/>
      <c r="C33" s="134"/>
      <c r="D33" s="134"/>
      <c r="E33" s="134"/>
      <c r="F33" s="134"/>
      <c r="G33" s="134"/>
      <c r="H33" s="134"/>
      <c r="I33" s="134"/>
      <c r="J33" s="134"/>
      <c r="K33" s="134"/>
      <c r="L33" s="134"/>
    </row>
    <row r="34" spans="1:12" x14ac:dyDescent="0.2">
      <c r="A34" s="117"/>
      <c r="B34" s="117"/>
      <c r="C34" s="132"/>
      <c r="D34" s="132"/>
      <c r="E34" s="132"/>
      <c r="F34" s="132"/>
      <c r="G34" s="132"/>
      <c r="H34" s="132"/>
      <c r="I34" s="132"/>
      <c r="J34" s="132"/>
      <c r="K34" s="132"/>
      <c r="L34" s="132"/>
    </row>
    <row r="35" spans="1:12" x14ac:dyDescent="0.2">
      <c r="A35" s="113" t="s">
        <v>13</v>
      </c>
      <c r="B35" s="113"/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1:12" x14ac:dyDescent="0.2">
      <c r="A36" s="113" t="s">
        <v>133</v>
      </c>
      <c r="B36" s="113"/>
      <c r="C36" s="126"/>
      <c r="D36" s="126"/>
      <c r="E36" s="126"/>
      <c r="F36" s="126"/>
      <c r="G36" s="126"/>
      <c r="H36" s="126"/>
      <c r="I36" s="126"/>
      <c r="J36" s="126"/>
      <c r="K36" s="126"/>
      <c r="L36" s="126"/>
    </row>
    <row r="37" spans="1:12" x14ac:dyDescent="0.2">
      <c r="A37" s="110"/>
      <c r="B37" s="110"/>
      <c r="C37" s="126"/>
      <c r="D37" s="126"/>
      <c r="E37" s="126"/>
      <c r="F37" s="126"/>
      <c r="G37" s="126"/>
      <c r="H37" s="126"/>
      <c r="I37" s="126"/>
      <c r="J37" s="126"/>
      <c r="K37" s="126"/>
      <c r="L37" s="126"/>
    </row>
    <row r="38" spans="1:12" x14ac:dyDescent="0.2">
      <c r="A38" s="113" t="s">
        <v>6</v>
      </c>
      <c r="B38" s="113"/>
      <c r="C38" s="126"/>
      <c r="D38" s="126"/>
      <c r="E38" s="126"/>
      <c r="F38" s="126"/>
      <c r="G38" s="126"/>
      <c r="H38" s="126"/>
      <c r="I38" s="126"/>
      <c r="J38" s="126"/>
      <c r="K38" s="126"/>
      <c r="L38" s="126"/>
    </row>
    <row r="39" spans="1:12" x14ac:dyDescent="0.2">
      <c r="A39" s="113" t="s">
        <v>7</v>
      </c>
      <c r="B39" s="113"/>
      <c r="C39" s="125">
        <v>32200</v>
      </c>
      <c r="D39" s="125">
        <v>28980</v>
      </c>
      <c r="E39" s="125">
        <v>25760</v>
      </c>
      <c r="F39" s="125">
        <v>22540</v>
      </c>
      <c r="G39" s="125">
        <v>19320</v>
      </c>
      <c r="H39" s="125">
        <v>16100</v>
      </c>
      <c r="I39" s="125">
        <v>12880</v>
      </c>
      <c r="J39" s="125">
        <v>9660</v>
      </c>
      <c r="K39" s="125">
        <v>6440</v>
      </c>
      <c r="L39" s="125">
        <v>3220</v>
      </c>
    </row>
    <row r="40" spans="1:12" x14ac:dyDescent="0.2">
      <c r="A40" s="113" t="s">
        <v>8</v>
      </c>
      <c r="B40" s="113"/>
      <c r="C40" s="125"/>
      <c r="D40" s="125"/>
      <c r="E40" s="125"/>
      <c r="F40" s="125"/>
      <c r="G40" s="125"/>
      <c r="H40" s="125"/>
      <c r="I40" s="125"/>
      <c r="J40" s="125"/>
      <c r="K40" s="125"/>
      <c r="L40" s="125"/>
    </row>
    <row r="41" spans="1:12" x14ac:dyDescent="0.2">
      <c r="A41" s="127" t="s">
        <v>14</v>
      </c>
      <c r="B41" s="127"/>
      <c r="C41" s="125">
        <v>43110</v>
      </c>
      <c r="D41" s="125">
        <v>38800</v>
      </c>
      <c r="E41" s="125">
        <v>34490</v>
      </c>
      <c r="F41" s="125">
        <v>30180</v>
      </c>
      <c r="G41" s="125">
        <v>25870</v>
      </c>
      <c r="H41" s="125">
        <v>21560</v>
      </c>
      <c r="I41" s="125">
        <v>17240</v>
      </c>
      <c r="J41" s="125">
        <v>12930</v>
      </c>
      <c r="K41" s="125">
        <v>8620</v>
      </c>
      <c r="L41" s="125">
        <v>4310</v>
      </c>
    </row>
    <row r="42" spans="1:12" x14ac:dyDescent="0.2">
      <c r="A42" s="127" t="s">
        <v>17</v>
      </c>
      <c r="B42" s="127"/>
      <c r="C42" s="125">
        <v>54550</v>
      </c>
      <c r="D42" s="125">
        <v>49100</v>
      </c>
      <c r="E42" s="125">
        <v>43640</v>
      </c>
      <c r="F42" s="125">
        <v>38190</v>
      </c>
      <c r="G42" s="125">
        <v>32730</v>
      </c>
      <c r="H42" s="125">
        <v>27280</v>
      </c>
      <c r="I42" s="125">
        <v>21820</v>
      </c>
      <c r="J42" s="125">
        <v>16370</v>
      </c>
      <c r="K42" s="125">
        <v>10910</v>
      </c>
      <c r="L42" s="125">
        <v>5460</v>
      </c>
    </row>
    <row r="43" spans="1:12" x14ac:dyDescent="0.2">
      <c r="A43" s="127" t="s">
        <v>15</v>
      </c>
      <c r="B43" s="127"/>
      <c r="C43" s="125">
        <v>68810</v>
      </c>
      <c r="D43" s="125">
        <v>61930</v>
      </c>
      <c r="E43" s="125">
        <v>55050</v>
      </c>
      <c r="F43" s="125">
        <v>48170</v>
      </c>
      <c r="G43" s="125">
        <v>41290</v>
      </c>
      <c r="H43" s="125">
        <v>34410</v>
      </c>
      <c r="I43" s="125">
        <v>27520</v>
      </c>
      <c r="J43" s="125">
        <v>20640</v>
      </c>
      <c r="K43" s="125">
        <v>13760</v>
      </c>
      <c r="L43" s="125">
        <v>6880</v>
      </c>
    </row>
    <row r="44" spans="1:12" x14ac:dyDescent="0.2">
      <c r="A44" s="124"/>
      <c r="B44" s="124"/>
      <c r="C44" s="130"/>
      <c r="D44" s="130"/>
      <c r="E44" s="130"/>
      <c r="F44" s="130"/>
      <c r="G44" s="130"/>
      <c r="H44" s="130"/>
      <c r="I44" s="130"/>
      <c r="J44" s="130"/>
      <c r="K44" s="130"/>
      <c r="L44" s="130"/>
    </row>
    <row r="45" spans="1:12" x14ac:dyDescent="0.2">
      <c r="A45" s="117"/>
      <c r="B45" s="117"/>
      <c r="C45" s="132"/>
      <c r="D45" s="132"/>
      <c r="E45" s="132"/>
      <c r="F45" s="133"/>
      <c r="G45" s="132"/>
      <c r="H45" s="132"/>
      <c r="I45" s="126"/>
      <c r="J45" s="132"/>
      <c r="K45" s="132"/>
      <c r="L45" s="132"/>
    </row>
    <row r="46" spans="1:12" x14ac:dyDescent="0.2">
      <c r="A46" s="123"/>
      <c r="B46" s="123"/>
      <c r="C46" s="129"/>
      <c r="D46" s="129"/>
      <c r="E46" s="129"/>
      <c r="F46" s="133"/>
      <c r="G46" s="129"/>
      <c r="H46" s="129"/>
      <c r="I46" s="126"/>
      <c r="J46" s="129"/>
      <c r="K46" s="129"/>
      <c r="L46" s="129"/>
    </row>
    <row r="47" spans="1:12" x14ac:dyDescent="0.2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5" t="s">
        <v>3</v>
      </c>
    </row>
    <row r="48" spans="1:12" x14ac:dyDescent="0.2">
      <c r="A48" s="112" t="s">
        <v>4</v>
      </c>
      <c r="B48" s="112"/>
      <c r="C48" s="118">
        <v>2019</v>
      </c>
      <c r="D48" s="118">
        <v>2018</v>
      </c>
      <c r="E48" s="118">
        <v>2017</v>
      </c>
      <c r="F48" s="118">
        <v>2016</v>
      </c>
      <c r="G48" s="118">
        <v>2015</v>
      </c>
      <c r="H48" s="118">
        <v>2014</v>
      </c>
      <c r="I48" s="118">
        <v>2013</v>
      </c>
      <c r="J48" s="118">
        <v>2012</v>
      </c>
      <c r="K48" s="118">
        <v>2011</v>
      </c>
      <c r="L48" s="119" t="s">
        <v>5</v>
      </c>
    </row>
    <row r="49" spans="1:12" x14ac:dyDescent="0.2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</row>
    <row r="50" spans="1:12" x14ac:dyDescent="0.2">
      <c r="C50" s="126"/>
      <c r="D50" s="126"/>
      <c r="E50" s="126"/>
      <c r="F50" s="126"/>
      <c r="G50" s="126"/>
      <c r="H50" s="126"/>
      <c r="I50" s="126"/>
      <c r="J50" s="126"/>
      <c r="K50" s="126"/>
      <c r="L50" s="126"/>
    </row>
    <row r="51" spans="1:12" x14ac:dyDescent="0.2">
      <c r="A51" s="127" t="s">
        <v>16</v>
      </c>
      <c r="B51" s="127"/>
      <c r="C51" s="126"/>
      <c r="D51" s="126"/>
      <c r="E51" s="126"/>
      <c r="F51" s="126"/>
      <c r="G51" s="126"/>
      <c r="H51" s="126"/>
      <c r="I51" s="126"/>
      <c r="J51" s="126"/>
      <c r="K51" s="126"/>
      <c r="L51" s="126"/>
    </row>
    <row r="52" spans="1:12" x14ac:dyDescent="0.2">
      <c r="A52" s="113" t="s">
        <v>134</v>
      </c>
      <c r="B52" s="113"/>
      <c r="C52" s="126"/>
      <c r="D52" s="126"/>
      <c r="E52" s="126"/>
      <c r="F52" s="126"/>
      <c r="G52" s="126"/>
      <c r="H52" s="126"/>
      <c r="I52" s="126"/>
      <c r="J52" s="126"/>
      <c r="K52" s="126"/>
      <c r="L52" s="126"/>
    </row>
    <row r="53" spans="1:12" x14ac:dyDescent="0.2">
      <c r="A53" s="113"/>
      <c r="B53" s="113"/>
      <c r="C53" s="126"/>
      <c r="D53" s="126"/>
      <c r="E53" s="126"/>
      <c r="F53" s="126"/>
      <c r="G53" s="126"/>
      <c r="H53" s="126"/>
      <c r="I53" s="126"/>
      <c r="J53" s="126"/>
      <c r="K53" s="126"/>
      <c r="L53" s="126"/>
    </row>
    <row r="54" spans="1:12" x14ac:dyDescent="0.2">
      <c r="A54" s="113" t="s">
        <v>6</v>
      </c>
      <c r="B54" s="113"/>
      <c r="C54" s="126"/>
      <c r="D54" s="126"/>
      <c r="E54" s="126"/>
      <c r="F54" s="126"/>
      <c r="G54" s="126"/>
      <c r="H54" s="126"/>
      <c r="I54" s="126"/>
      <c r="J54" s="126"/>
      <c r="K54" s="126"/>
      <c r="L54" s="126"/>
    </row>
    <row r="55" spans="1:12" x14ac:dyDescent="0.2">
      <c r="A55" s="135" t="s">
        <v>7</v>
      </c>
      <c r="B55" s="135"/>
      <c r="C55" s="125">
        <v>40840</v>
      </c>
      <c r="D55" s="125">
        <v>36760</v>
      </c>
      <c r="E55" s="125">
        <v>32670</v>
      </c>
      <c r="F55" s="125">
        <v>28590</v>
      </c>
      <c r="G55" s="125">
        <v>24500</v>
      </c>
      <c r="H55" s="125">
        <v>20420</v>
      </c>
      <c r="I55" s="125">
        <v>16340</v>
      </c>
      <c r="J55" s="125">
        <v>12250</v>
      </c>
      <c r="K55" s="125">
        <v>8170</v>
      </c>
      <c r="L55" s="125">
        <v>4080</v>
      </c>
    </row>
    <row r="56" spans="1:12" x14ac:dyDescent="0.2">
      <c r="A56" s="135" t="s">
        <v>8</v>
      </c>
      <c r="B56" s="135"/>
      <c r="C56" s="125"/>
      <c r="D56" s="125"/>
      <c r="E56" s="125"/>
      <c r="F56" s="125"/>
      <c r="G56" s="125"/>
      <c r="H56" s="125"/>
      <c r="I56" s="125"/>
      <c r="J56" s="125"/>
      <c r="K56" s="125"/>
      <c r="L56" s="125"/>
    </row>
    <row r="57" spans="1:12" x14ac:dyDescent="0.2">
      <c r="A57" s="135" t="s">
        <v>14</v>
      </c>
      <c r="B57" s="135"/>
      <c r="C57" s="125">
        <v>51760</v>
      </c>
      <c r="D57" s="125">
        <v>46580</v>
      </c>
      <c r="E57" s="125">
        <v>41410</v>
      </c>
      <c r="F57" s="125">
        <v>36230</v>
      </c>
      <c r="G57" s="125">
        <v>31060</v>
      </c>
      <c r="H57" s="125">
        <v>25880</v>
      </c>
      <c r="I57" s="125">
        <v>20700</v>
      </c>
      <c r="J57" s="125">
        <v>15530</v>
      </c>
      <c r="K57" s="125">
        <v>10350</v>
      </c>
      <c r="L57" s="125">
        <v>5180</v>
      </c>
    </row>
    <row r="58" spans="1:12" x14ac:dyDescent="0.2">
      <c r="A58" s="135" t="s">
        <v>17</v>
      </c>
      <c r="B58" s="135"/>
      <c r="C58" s="125">
        <v>63210</v>
      </c>
      <c r="D58" s="125">
        <v>56890</v>
      </c>
      <c r="E58" s="125">
        <v>50570</v>
      </c>
      <c r="F58" s="125">
        <v>44250</v>
      </c>
      <c r="G58" s="125">
        <v>37930</v>
      </c>
      <c r="H58" s="125">
        <v>31610</v>
      </c>
      <c r="I58" s="125">
        <v>25280</v>
      </c>
      <c r="J58" s="125">
        <v>18960</v>
      </c>
      <c r="K58" s="125">
        <v>12640</v>
      </c>
      <c r="L58" s="125">
        <v>6320</v>
      </c>
    </row>
    <row r="59" spans="1:12" x14ac:dyDescent="0.2">
      <c r="A59" s="135" t="s">
        <v>15</v>
      </c>
      <c r="B59" s="135"/>
      <c r="C59" s="125">
        <v>77480</v>
      </c>
      <c r="D59" s="125">
        <v>69730</v>
      </c>
      <c r="E59" s="125">
        <v>61980</v>
      </c>
      <c r="F59" s="125">
        <v>54240</v>
      </c>
      <c r="G59" s="125">
        <v>46490</v>
      </c>
      <c r="H59" s="125">
        <v>38740</v>
      </c>
      <c r="I59" s="125">
        <v>30990</v>
      </c>
      <c r="J59" s="125">
        <v>23240</v>
      </c>
      <c r="K59" s="125">
        <v>15500</v>
      </c>
      <c r="L59" s="125">
        <v>7750</v>
      </c>
    </row>
    <row r="60" spans="1:12" x14ac:dyDescent="0.2">
      <c r="A60" s="124"/>
      <c r="B60" s="124"/>
      <c r="C60" s="130"/>
      <c r="D60" s="130"/>
      <c r="E60" s="130"/>
      <c r="F60" s="130"/>
      <c r="G60" s="130"/>
      <c r="H60" s="130"/>
      <c r="I60" s="130"/>
      <c r="J60" s="130"/>
      <c r="K60" s="130"/>
      <c r="L60" s="130"/>
    </row>
    <row r="61" spans="1:12" x14ac:dyDescent="0.2">
      <c r="A61" s="117"/>
      <c r="B61" s="117"/>
      <c r="C61" s="132"/>
      <c r="D61" s="132"/>
      <c r="E61" s="132"/>
      <c r="G61" s="132"/>
      <c r="H61" s="132"/>
      <c r="I61" s="132"/>
      <c r="J61" s="132"/>
      <c r="K61" s="132"/>
      <c r="L61" s="132"/>
    </row>
    <row r="62" spans="1:12" x14ac:dyDescent="0.2">
      <c r="A62" s="127" t="s">
        <v>18</v>
      </c>
      <c r="B62" s="127"/>
      <c r="C62" s="126"/>
      <c r="D62" s="126"/>
      <c r="E62" s="126"/>
      <c r="F62" s="126"/>
      <c r="G62" s="126"/>
      <c r="H62" s="126"/>
      <c r="I62" s="126"/>
      <c r="J62" s="126"/>
      <c r="K62" s="126"/>
      <c r="L62" s="126"/>
    </row>
    <row r="63" spans="1:12" x14ac:dyDescent="0.2">
      <c r="A63" s="113" t="s">
        <v>135</v>
      </c>
      <c r="B63" s="113"/>
      <c r="C63" s="126"/>
      <c r="D63" s="126"/>
      <c r="E63" s="126"/>
      <c r="F63" s="126"/>
      <c r="G63" s="126"/>
      <c r="H63" s="126"/>
      <c r="I63" s="126"/>
      <c r="J63" s="126"/>
      <c r="K63" s="126"/>
      <c r="L63" s="126"/>
    </row>
    <row r="64" spans="1:12" x14ac:dyDescent="0.2">
      <c r="A64" s="110"/>
      <c r="B64" s="110"/>
      <c r="C64" s="126"/>
      <c r="D64" s="126"/>
      <c r="E64" s="126"/>
      <c r="F64" s="126"/>
      <c r="G64" s="126"/>
      <c r="H64" s="126"/>
      <c r="I64" s="126"/>
      <c r="J64" s="126"/>
      <c r="K64" s="126"/>
      <c r="L64" s="126"/>
    </row>
    <row r="65" spans="1:12" x14ac:dyDescent="0.2">
      <c r="A65" s="113" t="s">
        <v>19</v>
      </c>
      <c r="B65" s="113"/>
      <c r="C65" s="126"/>
      <c r="D65" s="126"/>
      <c r="E65" s="126"/>
      <c r="F65" s="126"/>
      <c r="G65" s="126"/>
      <c r="H65" s="126"/>
      <c r="I65" s="126"/>
      <c r="J65" s="126"/>
      <c r="K65" s="126"/>
      <c r="L65" s="126"/>
    </row>
    <row r="66" spans="1:12" x14ac:dyDescent="0.2">
      <c r="A66" s="113" t="s">
        <v>7</v>
      </c>
      <c r="B66" s="113"/>
      <c r="C66" s="125">
        <v>56220</v>
      </c>
      <c r="D66" s="125">
        <v>50600</v>
      </c>
      <c r="E66" s="125">
        <v>44980</v>
      </c>
      <c r="F66" s="125">
        <v>39350</v>
      </c>
      <c r="G66" s="125">
        <v>33730</v>
      </c>
      <c r="H66" s="125">
        <v>28110</v>
      </c>
      <c r="I66" s="125">
        <v>22490</v>
      </c>
      <c r="J66" s="125">
        <v>16870</v>
      </c>
      <c r="K66" s="125">
        <v>11240</v>
      </c>
      <c r="L66" s="125">
        <v>5620</v>
      </c>
    </row>
    <row r="67" spans="1:12" x14ac:dyDescent="0.2">
      <c r="A67" s="113" t="s">
        <v>8</v>
      </c>
      <c r="B67" s="113"/>
      <c r="C67" s="125"/>
      <c r="D67" s="125"/>
      <c r="E67" s="125"/>
      <c r="F67" s="125"/>
      <c r="G67" s="125"/>
      <c r="H67" s="125"/>
      <c r="I67" s="125"/>
      <c r="J67" s="125"/>
      <c r="K67" s="125"/>
      <c r="L67" s="125"/>
    </row>
    <row r="68" spans="1:12" x14ac:dyDescent="0.2">
      <c r="A68" s="127" t="s">
        <v>20</v>
      </c>
      <c r="B68" s="127"/>
      <c r="C68" s="125">
        <v>78600</v>
      </c>
      <c r="D68" s="125">
        <v>70740</v>
      </c>
      <c r="E68" s="125">
        <v>62880</v>
      </c>
      <c r="F68" s="125">
        <v>55020</v>
      </c>
      <c r="G68" s="125">
        <v>47160</v>
      </c>
      <c r="H68" s="125">
        <v>39300</v>
      </c>
      <c r="I68" s="125">
        <v>31440</v>
      </c>
      <c r="J68" s="125">
        <v>23580</v>
      </c>
      <c r="K68" s="125">
        <v>15720</v>
      </c>
      <c r="L68" s="125">
        <v>7860</v>
      </c>
    </row>
    <row r="69" spans="1:12" x14ac:dyDescent="0.2">
      <c r="A69" s="127" t="s">
        <v>22</v>
      </c>
      <c r="B69" s="127"/>
      <c r="C69" s="125">
        <v>93180</v>
      </c>
      <c r="D69" s="125">
        <v>83860</v>
      </c>
      <c r="E69" s="125">
        <v>74540</v>
      </c>
      <c r="F69" s="125">
        <v>65230</v>
      </c>
      <c r="G69" s="125">
        <v>55910</v>
      </c>
      <c r="H69" s="125">
        <v>46590</v>
      </c>
      <c r="I69" s="125">
        <v>37270</v>
      </c>
      <c r="J69" s="125">
        <v>27950</v>
      </c>
      <c r="K69" s="125">
        <v>18640</v>
      </c>
      <c r="L69" s="125">
        <v>9320</v>
      </c>
    </row>
    <row r="70" spans="1:12" x14ac:dyDescent="0.2">
      <c r="A70" s="127" t="s">
        <v>157</v>
      </c>
      <c r="B70" s="113"/>
      <c r="C70" s="125">
        <v>105190</v>
      </c>
      <c r="D70" s="125">
        <v>94670</v>
      </c>
      <c r="E70" s="125">
        <v>84150</v>
      </c>
      <c r="F70" s="125">
        <v>73630</v>
      </c>
      <c r="G70" s="125">
        <v>63110</v>
      </c>
      <c r="H70" s="125">
        <v>52600</v>
      </c>
      <c r="I70" s="125">
        <v>42080</v>
      </c>
      <c r="J70" s="125">
        <v>31560</v>
      </c>
      <c r="K70" s="125">
        <v>21040</v>
      </c>
      <c r="L70" s="125">
        <v>10520</v>
      </c>
    </row>
    <row r="71" spans="1:12" x14ac:dyDescent="0.2">
      <c r="A71" s="124"/>
      <c r="B71" s="124"/>
      <c r="C71" s="130"/>
      <c r="D71" s="130"/>
      <c r="E71" s="130"/>
      <c r="F71" s="130"/>
      <c r="G71" s="130"/>
      <c r="H71" s="130"/>
      <c r="I71" s="130"/>
      <c r="J71" s="130"/>
      <c r="K71" s="130"/>
      <c r="L71" s="130"/>
    </row>
    <row r="72" spans="1:12" x14ac:dyDescent="0.2">
      <c r="A72" s="117"/>
      <c r="B72" s="117"/>
      <c r="C72" s="132"/>
      <c r="D72" s="132"/>
      <c r="E72" s="132"/>
      <c r="F72" s="132"/>
      <c r="G72" s="132"/>
      <c r="H72" s="132"/>
      <c r="I72" s="132"/>
      <c r="J72" s="132"/>
      <c r="K72" s="132"/>
      <c r="L72" s="132"/>
    </row>
    <row r="73" spans="1:12" x14ac:dyDescent="0.2">
      <c r="A73" s="127" t="s">
        <v>21</v>
      </c>
      <c r="B73" s="127"/>
      <c r="C73" s="126"/>
      <c r="D73" s="126"/>
      <c r="E73" s="126"/>
      <c r="F73" s="126"/>
      <c r="G73" s="126"/>
      <c r="H73" s="126"/>
      <c r="I73" s="126"/>
      <c r="J73" s="126"/>
      <c r="K73" s="126"/>
      <c r="L73" s="126"/>
    </row>
    <row r="74" spans="1:12" x14ac:dyDescent="0.2">
      <c r="A74" s="113" t="s">
        <v>136</v>
      </c>
      <c r="B74" s="113"/>
      <c r="C74" s="126"/>
      <c r="D74" s="126"/>
      <c r="E74" s="126"/>
      <c r="F74" s="126"/>
      <c r="G74" s="126"/>
      <c r="H74" s="126"/>
      <c r="I74" s="126"/>
      <c r="J74" s="126"/>
      <c r="K74" s="126"/>
      <c r="L74" s="126"/>
    </row>
    <row r="75" spans="1:12" x14ac:dyDescent="0.2">
      <c r="A75" s="110"/>
      <c r="B75" s="110"/>
      <c r="C75" s="126"/>
      <c r="D75" s="126"/>
      <c r="E75" s="126"/>
      <c r="F75" s="126"/>
      <c r="G75" s="126"/>
      <c r="H75" s="126"/>
      <c r="I75" s="126"/>
      <c r="J75" s="126"/>
      <c r="K75" s="126"/>
      <c r="L75" s="126"/>
    </row>
    <row r="76" spans="1:12" x14ac:dyDescent="0.2">
      <c r="A76" s="113" t="s">
        <v>19</v>
      </c>
      <c r="B76" s="113"/>
      <c r="C76" s="126"/>
      <c r="D76" s="126"/>
      <c r="E76" s="126"/>
      <c r="F76" s="126"/>
      <c r="G76" s="126"/>
      <c r="H76" s="126"/>
      <c r="I76" s="126"/>
      <c r="J76" s="126"/>
      <c r="K76" s="126"/>
      <c r="L76" s="126"/>
    </row>
    <row r="77" spans="1:12" x14ac:dyDescent="0.2">
      <c r="A77" s="113" t="s">
        <v>7</v>
      </c>
      <c r="B77" s="113"/>
      <c r="C77" s="125">
        <v>75530</v>
      </c>
      <c r="D77" s="125">
        <v>67980</v>
      </c>
      <c r="E77" s="125">
        <v>60420</v>
      </c>
      <c r="F77" s="125">
        <v>52870</v>
      </c>
      <c r="G77" s="125">
        <v>45320</v>
      </c>
      <c r="H77" s="125">
        <v>37770</v>
      </c>
      <c r="I77" s="125">
        <v>30210</v>
      </c>
      <c r="J77" s="125">
        <v>22660</v>
      </c>
      <c r="K77" s="125">
        <v>15110</v>
      </c>
      <c r="L77" s="125">
        <v>7550</v>
      </c>
    </row>
    <row r="78" spans="1:12" x14ac:dyDescent="0.2">
      <c r="A78" s="113" t="s">
        <v>8</v>
      </c>
      <c r="B78" s="113"/>
      <c r="C78" s="125"/>
      <c r="D78" s="125"/>
      <c r="E78" s="125"/>
      <c r="F78" s="125"/>
      <c r="G78" s="125"/>
      <c r="H78" s="125"/>
      <c r="I78" s="125"/>
      <c r="J78" s="125"/>
      <c r="K78" s="125"/>
      <c r="L78" s="125"/>
    </row>
    <row r="79" spans="1:12" x14ac:dyDescent="0.2">
      <c r="A79" s="127" t="s">
        <v>20</v>
      </c>
      <c r="B79" s="127"/>
      <c r="C79" s="125">
        <v>97930</v>
      </c>
      <c r="D79" s="125">
        <v>88140</v>
      </c>
      <c r="E79" s="125">
        <v>78340</v>
      </c>
      <c r="F79" s="125">
        <v>68550</v>
      </c>
      <c r="G79" s="125">
        <v>58760</v>
      </c>
      <c r="H79" s="125">
        <v>48970</v>
      </c>
      <c r="I79" s="125">
        <v>39170</v>
      </c>
      <c r="J79" s="125">
        <v>29380</v>
      </c>
      <c r="K79" s="125">
        <v>19590</v>
      </c>
      <c r="L79" s="125">
        <v>9790</v>
      </c>
    </row>
    <row r="80" spans="1:12" x14ac:dyDescent="0.2">
      <c r="A80" s="127" t="s">
        <v>22</v>
      </c>
      <c r="B80" s="127"/>
      <c r="C80" s="125">
        <v>112190</v>
      </c>
      <c r="D80" s="125">
        <v>100970</v>
      </c>
      <c r="E80" s="125">
        <v>89750</v>
      </c>
      <c r="F80" s="125">
        <v>78530</v>
      </c>
      <c r="G80" s="125">
        <v>67310</v>
      </c>
      <c r="H80" s="125">
        <v>56100</v>
      </c>
      <c r="I80" s="125">
        <v>44880</v>
      </c>
      <c r="J80" s="125">
        <v>33660</v>
      </c>
      <c r="K80" s="125">
        <v>22440</v>
      </c>
      <c r="L80" s="125">
        <v>11220</v>
      </c>
    </row>
    <row r="81" spans="1:12" x14ac:dyDescent="0.2">
      <c r="A81" s="127" t="s">
        <v>23</v>
      </c>
      <c r="B81" s="127"/>
      <c r="C81" s="125">
        <v>124440</v>
      </c>
      <c r="D81" s="125">
        <v>112000</v>
      </c>
      <c r="E81" s="125">
        <v>99550</v>
      </c>
      <c r="F81" s="125">
        <v>87110</v>
      </c>
      <c r="G81" s="125">
        <v>74660</v>
      </c>
      <c r="H81" s="125">
        <v>62220</v>
      </c>
      <c r="I81" s="125">
        <v>49780</v>
      </c>
      <c r="J81" s="125">
        <v>37330</v>
      </c>
      <c r="K81" s="125">
        <v>24890</v>
      </c>
      <c r="L81" s="125">
        <v>12440</v>
      </c>
    </row>
    <row r="82" spans="1:12" x14ac:dyDescent="0.2">
      <c r="A82" s="127" t="s">
        <v>24</v>
      </c>
      <c r="B82" s="127"/>
      <c r="C82" s="125">
        <v>139930</v>
      </c>
      <c r="D82" s="125">
        <v>125940</v>
      </c>
      <c r="E82" s="125">
        <v>111940</v>
      </c>
      <c r="F82" s="125">
        <v>97950</v>
      </c>
      <c r="G82" s="125">
        <v>83960</v>
      </c>
      <c r="H82" s="125">
        <v>69970</v>
      </c>
      <c r="I82" s="125">
        <v>55970</v>
      </c>
      <c r="J82" s="125">
        <v>41980</v>
      </c>
      <c r="K82" s="125">
        <v>27990</v>
      </c>
      <c r="L82" s="125">
        <v>13990</v>
      </c>
    </row>
    <row r="83" spans="1:12" x14ac:dyDescent="0.2">
      <c r="A83" s="124"/>
      <c r="B83" s="124"/>
      <c r="C83" s="130"/>
      <c r="D83" s="130"/>
      <c r="E83" s="130"/>
      <c r="F83" s="130"/>
      <c r="G83" s="130"/>
      <c r="H83" s="130"/>
      <c r="I83" s="130"/>
      <c r="J83" s="130"/>
      <c r="K83" s="130"/>
      <c r="L83" s="130"/>
    </row>
    <row r="84" spans="1:12" x14ac:dyDescent="0.2">
      <c r="A84" s="117"/>
      <c r="B84" s="117"/>
      <c r="C84" s="132"/>
      <c r="D84" s="132"/>
      <c r="E84" s="132"/>
      <c r="F84" s="132"/>
      <c r="G84" s="132"/>
      <c r="H84" s="132"/>
      <c r="I84" s="132"/>
      <c r="J84" s="132"/>
      <c r="K84" s="132"/>
      <c r="L84" s="132"/>
    </row>
    <row r="85" spans="1:12" x14ac:dyDescent="0.2">
      <c r="A85" s="127" t="s">
        <v>25</v>
      </c>
      <c r="B85" s="127"/>
      <c r="C85" s="126"/>
      <c r="D85" s="126"/>
      <c r="E85" s="126"/>
      <c r="F85" s="126"/>
      <c r="G85" s="126"/>
      <c r="H85" s="126"/>
      <c r="I85" s="126"/>
      <c r="J85" s="126"/>
      <c r="K85" s="126"/>
      <c r="L85" s="126"/>
    </row>
    <row r="86" spans="1:12" x14ac:dyDescent="0.2">
      <c r="A86" s="113" t="s">
        <v>137</v>
      </c>
      <c r="B86" s="113"/>
      <c r="C86" s="126"/>
      <c r="D86" s="126"/>
      <c r="E86" s="126"/>
      <c r="F86" s="126"/>
      <c r="G86" s="126"/>
      <c r="H86" s="126"/>
      <c r="I86" s="126"/>
      <c r="J86" s="126"/>
      <c r="K86" s="126"/>
      <c r="L86" s="126"/>
    </row>
    <row r="87" spans="1:12" x14ac:dyDescent="0.2">
      <c r="A87" s="110"/>
      <c r="B87" s="110"/>
      <c r="C87" s="126"/>
      <c r="D87" s="126"/>
      <c r="E87" s="126"/>
      <c r="F87" s="126"/>
      <c r="G87" s="126"/>
      <c r="H87" s="126"/>
      <c r="I87" s="126"/>
      <c r="J87" s="126"/>
      <c r="K87" s="126"/>
      <c r="L87" s="126"/>
    </row>
    <row r="88" spans="1:12" x14ac:dyDescent="0.2">
      <c r="A88" s="113" t="s">
        <v>19</v>
      </c>
      <c r="B88" s="113"/>
      <c r="C88" s="126"/>
      <c r="D88" s="126"/>
      <c r="E88" s="126"/>
      <c r="F88" s="126"/>
      <c r="G88" s="126"/>
      <c r="H88" s="126"/>
      <c r="I88" s="126"/>
      <c r="J88" s="126"/>
      <c r="K88" s="126"/>
      <c r="L88" s="126"/>
    </row>
    <row r="89" spans="1:12" x14ac:dyDescent="0.2">
      <c r="A89" s="113" t="s">
        <v>7</v>
      </c>
      <c r="B89" s="113"/>
      <c r="C89" s="125">
        <v>99280</v>
      </c>
      <c r="D89" s="125">
        <v>89350</v>
      </c>
      <c r="E89" s="125">
        <v>79420</v>
      </c>
      <c r="F89" s="125">
        <v>69500</v>
      </c>
      <c r="G89" s="125">
        <v>59570</v>
      </c>
      <c r="H89" s="125">
        <v>49640</v>
      </c>
      <c r="I89" s="125">
        <v>39710</v>
      </c>
      <c r="J89" s="125">
        <v>29780</v>
      </c>
      <c r="K89" s="125">
        <v>19860</v>
      </c>
      <c r="L89" s="125">
        <v>9930</v>
      </c>
    </row>
    <row r="90" spans="1:12" x14ac:dyDescent="0.2">
      <c r="A90" s="113" t="s">
        <v>8</v>
      </c>
      <c r="B90" s="113"/>
      <c r="C90" s="125"/>
      <c r="D90" s="125"/>
      <c r="E90" s="125"/>
      <c r="F90" s="125"/>
      <c r="G90" s="125"/>
      <c r="H90" s="125"/>
      <c r="I90" s="125"/>
      <c r="J90" s="125"/>
      <c r="K90" s="125"/>
      <c r="L90" s="125"/>
    </row>
    <row r="91" spans="1:12" x14ac:dyDescent="0.2">
      <c r="A91" s="127" t="s">
        <v>26</v>
      </c>
      <c r="B91" s="127"/>
      <c r="C91" s="125">
        <v>135980</v>
      </c>
      <c r="D91" s="125">
        <v>122380</v>
      </c>
      <c r="E91" s="125">
        <v>108780</v>
      </c>
      <c r="F91" s="125">
        <v>95190</v>
      </c>
      <c r="G91" s="125">
        <v>81590</v>
      </c>
      <c r="H91" s="125">
        <v>67990</v>
      </c>
      <c r="I91" s="125">
        <v>54390</v>
      </c>
      <c r="J91" s="125">
        <v>40790</v>
      </c>
      <c r="K91" s="125">
        <v>27200</v>
      </c>
      <c r="L91" s="125">
        <v>13600</v>
      </c>
    </row>
    <row r="92" spans="1:12" x14ac:dyDescent="0.2">
      <c r="A92" s="127" t="s">
        <v>23</v>
      </c>
      <c r="B92" s="127"/>
      <c r="C92" s="125">
        <v>148260</v>
      </c>
      <c r="D92" s="125">
        <v>133430</v>
      </c>
      <c r="E92" s="125">
        <v>118610</v>
      </c>
      <c r="F92" s="125">
        <v>103780</v>
      </c>
      <c r="G92" s="125">
        <v>88960</v>
      </c>
      <c r="H92" s="125">
        <v>74130</v>
      </c>
      <c r="I92" s="125">
        <v>59300</v>
      </c>
      <c r="J92" s="125">
        <v>44480</v>
      </c>
      <c r="K92" s="125">
        <v>29650</v>
      </c>
      <c r="L92" s="125">
        <v>14830</v>
      </c>
    </row>
    <row r="93" spans="1:12" x14ac:dyDescent="0.2">
      <c r="A93" s="127" t="s">
        <v>24</v>
      </c>
      <c r="B93" s="127"/>
      <c r="C93" s="125">
        <v>163640</v>
      </c>
      <c r="D93" s="125">
        <v>147280</v>
      </c>
      <c r="E93" s="125">
        <v>130910</v>
      </c>
      <c r="F93" s="125">
        <v>114550</v>
      </c>
      <c r="G93" s="125">
        <v>98180</v>
      </c>
      <c r="H93" s="125">
        <v>81820</v>
      </c>
      <c r="I93" s="125">
        <v>65460</v>
      </c>
      <c r="J93" s="125">
        <v>49090</v>
      </c>
      <c r="K93" s="125">
        <v>32730</v>
      </c>
      <c r="L93" s="125">
        <v>16360</v>
      </c>
    </row>
    <row r="94" spans="1:12" x14ac:dyDescent="0.2">
      <c r="A94" s="124"/>
      <c r="B94" s="124"/>
      <c r="C94" s="130"/>
      <c r="D94" s="130"/>
      <c r="E94" s="130"/>
      <c r="F94" s="130"/>
      <c r="G94" s="130"/>
      <c r="H94" s="130"/>
      <c r="I94" s="130"/>
      <c r="J94" s="130"/>
      <c r="K94" s="130"/>
      <c r="L94" s="130"/>
    </row>
    <row r="95" spans="1:12" x14ac:dyDescent="0.2">
      <c r="A95" s="117"/>
      <c r="B95" s="117"/>
      <c r="C95" s="132"/>
      <c r="D95" s="132"/>
      <c r="E95" s="132"/>
      <c r="F95" s="131"/>
      <c r="G95" s="132"/>
      <c r="H95" s="132"/>
      <c r="I95" s="132"/>
      <c r="J95" s="132"/>
      <c r="K95" s="132"/>
      <c r="L95" s="132"/>
    </row>
    <row r="96" spans="1:12" x14ac:dyDescent="0.2">
      <c r="A96" s="113"/>
      <c r="B96" s="113"/>
      <c r="C96" s="126"/>
      <c r="D96" s="126"/>
      <c r="E96" s="126"/>
      <c r="F96" s="126"/>
      <c r="G96" s="126"/>
      <c r="H96" s="126"/>
      <c r="I96" s="126"/>
      <c r="J96" s="126"/>
      <c r="K96" s="126"/>
      <c r="L96" s="126"/>
    </row>
    <row r="97" spans="1:12" x14ac:dyDescent="0.2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5" t="s">
        <v>3</v>
      </c>
    </row>
    <row r="98" spans="1:12" x14ac:dyDescent="0.2">
      <c r="A98" s="112" t="s">
        <v>4</v>
      </c>
      <c r="B98" s="112"/>
      <c r="C98" s="118">
        <v>2019</v>
      </c>
      <c r="D98" s="118">
        <v>2018</v>
      </c>
      <c r="E98" s="118">
        <v>2017</v>
      </c>
      <c r="F98" s="118">
        <v>2016</v>
      </c>
      <c r="G98" s="118">
        <v>2015</v>
      </c>
      <c r="H98" s="118">
        <v>2014</v>
      </c>
      <c r="I98" s="118">
        <v>2013</v>
      </c>
      <c r="J98" s="118">
        <v>2012</v>
      </c>
      <c r="K98" s="118">
        <v>2011</v>
      </c>
      <c r="L98" s="119" t="s">
        <v>5</v>
      </c>
    </row>
    <row r="99" spans="1:12" x14ac:dyDescent="0.2">
      <c r="A99" s="122"/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</row>
    <row r="100" spans="1:12" x14ac:dyDescent="0.2">
      <c r="A100" s="113"/>
      <c r="B100" s="113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</row>
    <row r="101" spans="1:12" x14ac:dyDescent="0.2">
      <c r="A101" s="113" t="s">
        <v>28</v>
      </c>
      <c r="B101" s="113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</row>
    <row r="102" spans="1:12" x14ac:dyDescent="0.2">
      <c r="A102" s="113" t="s">
        <v>138</v>
      </c>
      <c r="B102" s="113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</row>
    <row r="103" spans="1:12" x14ac:dyDescent="0.2">
      <c r="A103" s="110"/>
      <c r="B103" s="110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</row>
    <row r="104" spans="1:12" x14ac:dyDescent="0.2">
      <c r="A104" s="113" t="s">
        <v>19</v>
      </c>
      <c r="B104" s="113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</row>
    <row r="105" spans="1:12" x14ac:dyDescent="0.2">
      <c r="A105" s="113" t="s">
        <v>7</v>
      </c>
      <c r="B105" s="113"/>
      <c r="C105" s="125">
        <v>133460</v>
      </c>
      <c r="D105" s="125">
        <v>120110</v>
      </c>
      <c r="E105" s="125">
        <v>106770</v>
      </c>
      <c r="F105" s="125">
        <v>93420</v>
      </c>
      <c r="G105" s="125">
        <v>80080</v>
      </c>
      <c r="H105" s="125">
        <v>66730</v>
      </c>
      <c r="I105" s="125">
        <v>53380</v>
      </c>
      <c r="J105" s="125">
        <v>40040</v>
      </c>
      <c r="K105" s="125">
        <v>26690</v>
      </c>
      <c r="L105" s="125">
        <v>13350</v>
      </c>
    </row>
    <row r="106" spans="1:12" x14ac:dyDescent="0.2">
      <c r="A106" s="113" t="s">
        <v>8</v>
      </c>
      <c r="B106" s="113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</row>
    <row r="107" spans="1:12" x14ac:dyDescent="0.2">
      <c r="A107" s="113" t="s">
        <v>27</v>
      </c>
      <c r="B107" s="113"/>
      <c r="C107" s="125">
        <v>170370</v>
      </c>
      <c r="D107" s="125">
        <v>153330</v>
      </c>
      <c r="E107" s="125">
        <v>136300</v>
      </c>
      <c r="F107" s="125">
        <v>119260</v>
      </c>
      <c r="G107" s="125">
        <v>102220</v>
      </c>
      <c r="H107" s="125">
        <v>85190</v>
      </c>
      <c r="I107" s="125">
        <v>68150</v>
      </c>
      <c r="J107" s="125">
        <v>51110</v>
      </c>
      <c r="K107" s="125">
        <v>34070</v>
      </c>
      <c r="L107" s="125">
        <v>17040</v>
      </c>
    </row>
    <row r="108" spans="1:12" x14ac:dyDescent="0.2">
      <c r="A108" s="127" t="s">
        <v>23</v>
      </c>
      <c r="B108" s="127"/>
      <c r="C108" s="125">
        <v>182670</v>
      </c>
      <c r="D108" s="125">
        <v>164400</v>
      </c>
      <c r="E108" s="125">
        <v>146140</v>
      </c>
      <c r="F108" s="125">
        <v>127870</v>
      </c>
      <c r="G108" s="125">
        <v>109600</v>
      </c>
      <c r="H108" s="125">
        <v>91340</v>
      </c>
      <c r="I108" s="125">
        <v>73070</v>
      </c>
      <c r="J108" s="125">
        <v>54800</v>
      </c>
      <c r="K108" s="125">
        <v>36530</v>
      </c>
      <c r="L108" s="125">
        <v>18270</v>
      </c>
    </row>
    <row r="109" spans="1:12" x14ac:dyDescent="0.2">
      <c r="A109" s="127" t="s">
        <v>29</v>
      </c>
      <c r="B109" s="127"/>
      <c r="C109" s="125">
        <v>197770</v>
      </c>
      <c r="D109" s="125">
        <v>177990</v>
      </c>
      <c r="E109" s="125">
        <v>158220</v>
      </c>
      <c r="F109" s="125">
        <v>138440</v>
      </c>
      <c r="G109" s="125">
        <v>118660</v>
      </c>
      <c r="H109" s="125">
        <v>98890</v>
      </c>
      <c r="I109" s="125">
        <v>79110</v>
      </c>
      <c r="J109" s="125">
        <v>59330</v>
      </c>
      <c r="K109" s="125">
        <v>39550</v>
      </c>
      <c r="L109" s="125">
        <v>19780</v>
      </c>
    </row>
    <row r="110" spans="1:12" x14ac:dyDescent="0.2">
      <c r="A110" s="127" t="s">
        <v>158</v>
      </c>
      <c r="B110" s="113"/>
      <c r="C110" s="125">
        <v>216230</v>
      </c>
      <c r="D110" s="125">
        <v>194610</v>
      </c>
      <c r="E110" s="125">
        <v>172980</v>
      </c>
      <c r="F110" s="125">
        <v>151360</v>
      </c>
      <c r="G110" s="125">
        <v>129740</v>
      </c>
      <c r="H110" s="125">
        <v>108120</v>
      </c>
      <c r="I110" s="125">
        <v>86490</v>
      </c>
      <c r="J110" s="125">
        <v>64870</v>
      </c>
      <c r="K110" s="125">
        <v>43250</v>
      </c>
      <c r="L110" s="125">
        <v>21620</v>
      </c>
    </row>
    <row r="111" spans="1:12" x14ac:dyDescent="0.2">
      <c r="A111" s="124"/>
      <c r="B111" s="124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</row>
    <row r="112" spans="1:12" x14ac:dyDescent="0.2">
      <c r="A112" s="110"/>
      <c r="B112" s="110"/>
      <c r="C112" s="126"/>
      <c r="D112" s="126"/>
      <c r="E112" s="126"/>
      <c r="G112" s="126"/>
      <c r="H112" s="126"/>
      <c r="I112" s="126"/>
      <c r="J112" s="126"/>
      <c r="K112" s="126"/>
      <c r="L112" s="126"/>
    </row>
    <row r="113" spans="1:12" x14ac:dyDescent="0.2">
      <c r="A113" s="113" t="s">
        <v>30</v>
      </c>
      <c r="B113" s="113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</row>
    <row r="114" spans="1:12" x14ac:dyDescent="0.2">
      <c r="A114" s="113" t="s">
        <v>139</v>
      </c>
      <c r="B114" s="113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</row>
    <row r="115" spans="1:12" x14ac:dyDescent="0.2">
      <c r="A115" s="110"/>
      <c r="B115" s="110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</row>
    <row r="116" spans="1:12" x14ac:dyDescent="0.2">
      <c r="A116" s="113" t="s">
        <v>19</v>
      </c>
      <c r="B116" s="113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</row>
    <row r="117" spans="1:12" x14ac:dyDescent="0.2">
      <c r="A117" s="113" t="s">
        <v>7</v>
      </c>
      <c r="B117" s="113"/>
      <c r="C117" s="125">
        <v>163930</v>
      </c>
      <c r="D117" s="125">
        <v>147540</v>
      </c>
      <c r="E117" s="125">
        <v>131140</v>
      </c>
      <c r="F117" s="125">
        <v>114750</v>
      </c>
      <c r="G117" s="125">
        <v>98360</v>
      </c>
      <c r="H117" s="125">
        <v>81970</v>
      </c>
      <c r="I117" s="125">
        <v>65570</v>
      </c>
      <c r="J117" s="125">
        <v>49180</v>
      </c>
      <c r="K117" s="125">
        <v>32790</v>
      </c>
      <c r="L117" s="125">
        <v>16390</v>
      </c>
    </row>
    <row r="118" spans="1:12" x14ac:dyDescent="0.2">
      <c r="A118" s="113" t="s">
        <v>8</v>
      </c>
      <c r="B118" s="113"/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</row>
    <row r="119" spans="1:12" x14ac:dyDescent="0.2">
      <c r="A119" s="113" t="s">
        <v>27</v>
      </c>
      <c r="B119" s="113"/>
      <c r="C119" s="125">
        <v>200570</v>
      </c>
      <c r="D119" s="125">
        <v>180510</v>
      </c>
      <c r="E119" s="125">
        <v>160460</v>
      </c>
      <c r="F119" s="125">
        <v>140400</v>
      </c>
      <c r="G119" s="125">
        <v>120340</v>
      </c>
      <c r="H119" s="125">
        <v>100290</v>
      </c>
      <c r="I119" s="125">
        <v>80230</v>
      </c>
      <c r="J119" s="125">
        <v>60170</v>
      </c>
      <c r="K119" s="125">
        <v>40110</v>
      </c>
      <c r="L119" s="125">
        <v>20060</v>
      </c>
    </row>
    <row r="120" spans="1:12" x14ac:dyDescent="0.2">
      <c r="A120" s="127" t="s">
        <v>23</v>
      </c>
      <c r="B120" s="127"/>
      <c r="C120" s="125">
        <v>212910</v>
      </c>
      <c r="D120" s="125">
        <v>191620</v>
      </c>
      <c r="E120" s="125">
        <v>170330</v>
      </c>
      <c r="F120" s="125">
        <v>149040</v>
      </c>
      <c r="G120" s="125">
        <v>127750</v>
      </c>
      <c r="H120" s="125">
        <v>106460</v>
      </c>
      <c r="I120" s="125">
        <v>85160</v>
      </c>
      <c r="J120" s="125">
        <v>63870</v>
      </c>
      <c r="K120" s="125">
        <v>42580</v>
      </c>
      <c r="L120" s="125">
        <v>21290</v>
      </c>
    </row>
    <row r="121" spans="1:12" x14ac:dyDescent="0.2">
      <c r="A121" s="127" t="s">
        <v>29</v>
      </c>
      <c r="B121" s="127"/>
      <c r="C121" s="125">
        <v>228300</v>
      </c>
      <c r="D121" s="125">
        <v>205470</v>
      </c>
      <c r="E121" s="125">
        <v>182640</v>
      </c>
      <c r="F121" s="125">
        <v>159810</v>
      </c>
      <c r="G121" s="125">
        <v>136980</v>
      </c>
      <c r="H121" s="125">
        <v>114150</v>
      </c>
      <c r="I121" s="125">
        <v>91320</v>
      </c>
      <c r="J121" s="125">
        <v>68490</v>
      </c>
      <c r="K121" s="125">
        <v>45660</v>
      </c>
      <c r="L121" s="125">
        <v>22830</v>
      </c>
    </row>
    <row r="122" spans="1:12" x14ac:dyDescent="0.2">
      <c r="A122" s="127" t="s">
        <v>158</v>
      </c>
      <c r="B122" s="113"/>
      <c r="C122" s="125">
        <v>246710</v>
      </c>
      <c r="D122" s="125">
        <v>222040</v>
      </c>
      <c r="E122" s="125">
        <v>197370</v>
      </c>
      <c r="F122" s="125">
        <v>172700</v>
      </c>
      <c r="G122" s="125">
        <v>148030</v>
      </c>
      <c r="H122" s="125">
        <v>123360</v>
      </c>
      <c r="I122" s="125">
        <v>98680</v>
      </c>
      <c r="J122" s="125">
        <v>74010</v>
      </c>
      <c r="K122" s="125">
        <v>49340</v>
      </c>
      <c r="L122" s="125">
        <v>24670</v>
      </c>
    </row>
    <row r="123" spans="1:12" x14ac:dyDescent="0.2">
      <c r="A123" s="110"/>
      <c r="B123" s="110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</row>
    <row r="124" spans="1:12" x14ac:dyDescent="0.2">
      <c r="A124" s="117"/>
      <c r="B124" s="117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</row>
    <row r="125" spans="1:12" x14ac:dyDescent="0.2">
      <c r="A125" s="112" t="s">
        <v>31</v>
      </c>
      <c r="B125" s="112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</row>
    <row r="126" spans="1:12" x14ac:dyDescent="0.2">
      <c r="A126" s="112"/>
      <c r="B126" s="112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</row>
    <row r="127" spans="1:12" x14ac:dyDescent="0.2">
      <c r="B127" s="112"/>
      <c r="C127" s="136"/>
      <c r="D127" s="136"/>
      <c r="E127" s="136"/>
      <c r="F127" s="136"/>
      <c r="G127" s="136"/>
      <c r="H127" s="136"/>
      <c r="I127" s="136"/>
      <c r="J127" s="136"/>
      <c r="K127" s="136"/>
      <c r="L127" s="136"/>
    </row>
    <row r="128" spans="1:12" x14ac:dyDescent="0.2">
      <c r="A128" s="112" t="s">
        <v>73</v>
      </c>
      <c r="B128" s="112"/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</row>
    <row r="129" spans="1:12" x14ac:dyDescent="0.2">
      <c r="A129" s="112"/>
      <c r="B129" s="112"/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</row>
    <row r="130" spans="1:12" x14ac:dyDescent="0.2">
      <c r="A130" s="114"/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  <c r="L130" s="115" t="s">
        <v>3</v>
      </c>
    </row>
    <row r="131" spans="1:12" x14ac:dyDescent="0.2">
      <c r="A131" s="112" t="s">
        <v>4</v>
      </c>
      <c r="B131" s="112"/>
      <c r="C131" s="118">
        <v>2019</v>
      </c>
      <c r="D131" s="118">
        <v>2018</v>
      </c>
      <c r="E131" s="118">
        <v>2017</v>
      </c>
      <c r="F131" s="118">
        <v>2016</v>
      </c>
      <c r="G131" s="118">
        <v>2015</v>
      </c>
      <c r="H131" s="118">
        <v>2014</v>
      </c>
      <c r="I131" s="118">
        <v>2013</v>
      </c>
      <c r="J131" s="118">
        <v>2012</v>
      </c>
      <c r="K131" s="118">
        <v>2011</v>
      </c>
      <c r="L131" s="119" t="s">
        <v>5</v>
      </c>
    </row>
    <row r="132" spans="1:12" x14ac:dyDescent="0.2">
      <c r="A132" s="122"/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</row>
    <row r="133" spans="1:12" x14ac:dyDescent="0.2">
      <c r="A133" s="137"/>
      <c r="B133" s="137"/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</row>
    <row r="134" spans="1:12" x14ac:dyDescent="0.2">
      <c r="A134" s="113" t="s">
        <v>128</v>
      </c>
      <c r="B134" s="113"/>
      <c r="C134" s="138">
        <v>47510</v>
      </c>
      <c r="D134" s="125">
        <v>42760</v>
      </c>
      <c r="E134" s="125">
        <v>38010</v>
      </c>
      <c r="F134" s="125">
        <v>33260</v>
      </c>
      <c r="G134" s="125">
        <v>28510</v>
      </c>
      <c r="H134" s="125">
        <v>23760</v>
      </c>
      <c r="I134" s="125">
        <v>19000</v>
      </c>
      <c r="J134" s="125">
        <v>14250</v>
      </c>
      <c r="K134" s="125">
        <v>9500</v>
      </c>
      <c r="L134" s="125">
        <v>4750</v>
      </c>
    </row>
    <row r="135" spans="1:12" x14ac:dyDescent="0.2">
      <c r="A135" s="139"/>
      <c r="B135" s="139"/>
      <c r="C135" s="140"/>
      <c r="D135" s="141"/>
      <c r="E135" s="141"/>
      <c r="F135" s="141"/>
      <c r="G135" s="141"/>
      <c r="H135" s="141"/>
      <c r="I135" s="141"/>
      <c r="J135" s="141"/>
      <c r="K135" s="141"/>
      <c r="L135" s="141"/>
    </row>
    <row r="136" spans="1:12" x14ac:dyDescent="0.2">
      <c r="A136" s="117"/>
      <c r="B136" s="117"/>
      <c r="C136" s="132"/>
      <c r="D136" s="132"/>
      <c r="E136" s="132"/>
      <c r="F136" s="142"/>
      <c r="G136" s="132"/>
      <c r="H136" s="132"/>
      <c r="I136" s="132"/>
      <c r="J136" s="132"/>
      <c r="K136" s="132"/>
      <c r="L136" s="132"/>
    </row>
    <row r="137" spans="1:12" x14ac:dyDescent="0.2">
      <c r="A137" s="143"/>
      <c r="B137" s="143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</row>
    <row r="138" spans="1:12" x14ac:dyDescent="0.2">
      <c r="A138" s="112" t="s">
        <v>72</v>
      </c>
      <c r="B138" s="112"/>
      <c r="C138" s="137"/>
      <c r="D138" s="137"/>
      <c r="E138" s="137"/>
      <c r="F138" s="137"/>
      <c r="G138" s="137"/>
      <c r="H138" s="137"/>
      <c r="I138" s="137"/>
      <c r="J138" s="137"/>
      <c r="K138" s="137"/>
      <c r="L138" s="137"/>
    </row>
    <row r="139" spans="1:12" x14ac:dyDescent="0.2">
      <c r="A139" s="111"/>
      <c r="B139" s="111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</row>
    <row r="140" spans="1:12" x14ac:dyDescent="0.2">
      <c r="A140" s="114"/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  <c r="L140" s="115" t="s">
        <v>3</v>
      </c>
    </row>
    <row r="141" spans="1:12" x14ac:dyDescent="0.2">
      <c r="A141" s="112" t="s">
        <v>4</v>
      </c>
      <c r="B141" s="112"/>
      <c r="C141" s="118">
        <v>2019</v>
      </c>
      <c r="D141" s="118">
        <v>2018</v>
      </c>
      <c r="E141" s="118">
        <v>2017</v>
      </c>
      <c r="F141" s="118">
        <v>2016</v>
      </c>
      <c r="G141" s="118">
        <v>2015</v>
      </c>
      <c r="H141" s="118">
        <v>2014</v>
      </c>
      <c r="I141" s="118">
        <v>2013</v>
      </c>
      <c r="J141" s="118">
        <v>2012</v>
      </c>
      <c r="K141" s="118">
        <v>2011</v>
      </c>
      <c r="L141" s="119" t="s">
        <v>5</v>
      </c>
    </row>
    <row r="142" spans="1:12" x14ac:dyDescent="0.2">
      <c r="A142" s="122"/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</row>
    <row r="143" spans="1:12" x14ac:dyDescent="0.2">
      <c r="A143" s="110"/>
      <c r="B143" s="110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</row>
    <row r="144" spans="1:12" x14ac:dyDescent="0.2">
      <c r="A144" s="113" t="s">
        <v>148</v>
      </c>
      <c r="B144" s="113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</row>
    <row r="145" spans="1:12" x14ac:dyDescent="0.2">
      <c r="A145" s="113" t="s">
        <v>140</v>
      </c>
      <c r="B145" s="113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</row>
    <row r="146" spans="1:12" x14ac:dyDescent="0.2">
      <c r="A146" s="110"/>
      <c r="B146" s="110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</row>
    <row r="147" spans="1:12" x14ac:dyDescent="0.2">
      <c r="A147" s="113" t="s">
        <v>6</v>
      </c>
      <c r="B147" s="113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</row>
    <row r="148" spans="1:12" x14ac:dyDescent="0.2">
      <c r="A148" s="113" t="s">
        <v>32</v>
      </c>
      <c r="B148" s="113"/>
      <c r="C148" s="125">
        <v>33590</v>
      </c>
      <c r="D148" s="125">
        <v>30230</v>
      </c>
      <c r="E148" s="125">
        <v>26870</v>
      </c>
      <c r="F148" s="125">
        <v>23510</v>
      </c>
      <c r="G148" s="125">
        <v>20150</v>
      </c>
      <c r="H148" s="125">
        <v>16800</v>
      </c>
      <c r="I148" s="125">
        <v>13440</v>
      </c>
      <c r="J148" s="125">
        <v>10080</v>
      </c>
      <c r="K148" s="125">
        <v>6720</v>
      </c>
      <c r="L148" s="125">
        <v>3360</v>
      </c>
    </row>
    <row r="149" spans="1:12" x14ac:dyDescent="0.2">
      <c r="A149" s="113" t="s">
        <v>33</v>
      </c>
      <c r="B149" s="113"/>
      <c r="C149" s="125">
        <v>39720</v>
      </c>
      <c r="D149" s="125">
        <v>35750</v>
      </c>
      <c r="E149" s="125">
        <v>31780</v>
      </c>
      <c r="F149" s="125">
        <v>27800</v>
      </c>
      <c r="G149" s="125">
        <v>23830</v>
      </c>
      <c r="H149" s="125">
        <v>19860</v>
      </c>
      <c r="I149" s="125">
        <v>15890</v>
      </c>
      <c r="J149" s="125">
        <v>11920</v>
      </c>
      <c r="K149" s="125">
        <v>7940</v>
      </c>
      <c r="L149" s="125">
        <v>3970</v>
      </c>
    </row>
    <row r="150" spans="1:12" x14ac:dyDescent="0.2">
      <c r="A150" s="127" t="s">
        <v>54</v>
      </c>
      <c r="B150" s="113"/>
      <c r="C150" s="125">
        <v>52010</v>
      </c>
      <c r="D150" s="125">
        <v>46810</v>
      </c>
      <c r="E150" s="125">
        <v>41610</v>
      </c>
      <c r="F150" s="125">
        <v>36410</v>
      </c>
      <c r="G150" s="125">
        <v>31210</v>
      </c>
      <c r="H150" s="125">
        <v>26010</v>
      </c>
      <c r="I150" s="125">
        <v>20800</v>
      </c>
      <c r="J150" s="125">
        <v>15600</v>
      </c>
      <c r="K150" s="125">
        <v>10400</v>
      </c>
      <c r="L150" s="125">
        <v>5200</v>
      </c>
    </row>
    <row r="151" spans="1:12" x14ac:dyDescent="0.2">
      <c r="A151" s="144" t="s">
        <v>34</v>
      </c>
      <c r="B151" s="144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</row>
    <row r="152" spans="1:12" x14ac:dyDescent="0.2">
      <c r="A152" s="110"/>
      <c r="B152" s="110"/>
      <c r="C152" s="126"/>
      <c r="D152" s="126"/>
      <c r="E152" s="126"/>
      <c r="F152" s="145"/>
      <c r="G152" s="126"/>
      <c r="H152" s="126"/>
      <c r="I152" s="126"/>
      <c r="J152" s="126"/>
      <c r="K152" s="126"/>
      <c r="L152" s="126"/>
    </row>
    <row r="153" spans="1:12" x14ac:dyDescent="0.2">
      <c r="A153" s="127" t="s">
        <v>149</v>
      </c>
      <c r="B153" s="127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</row>
    <row r="154" spans="1:12" x14ac:dyDescent="0.2">
      <c r="A154" s="113" t="s">
        <v>141</v>
      </c>
      <c r="B154" s="113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</row>
    <row r="155" spans="1:12" ht="9.75" customHeight="1" x14ac:dyDescent="0.2">
      <c r="A155" s="110"/>
      <c r="B155" s="110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</row>
    <row r="156" spans="1:12" x14ac:dyDescent="0.2">
      <c r="A156" s="113" t="s">
        <v>6</v>
      </c>
      <c r="B156" s="113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</row>
    <row r="157" spans="1:12" x14ac:dyDescent="0.2">
      <c r="A157" s="113" t="s">
        <v>35</v>
      </c>
      <c r="B157" s="113"/>
      <c r="C157" s="125">
        <v>40280</v>
      </c>
      <c r="D157" s="125">
        <v>36250</v>
      </c>
      <c r="E157" s="125">
        <v>32220</v>
      </c>
      <c r="F157" s="125">
        <v>28200</v>
      </c>
      <c r="G157" s="125">
        <v>24170</v>
      </c>
      <c r="H157" s="125">
        <v>20140</v>
      </c>
      <c r="I157" s="125">
        <v>16110</v>
      </c>
      <c r="J157" s="125">
        <v>12080</v>
      </c>
      <c r="K157" s="125">
        <v>8060</v>
      </c>
      <c r="L157" s="125">
        <v>4030</v>
      </c>
    </row>
    <row r="158" spans="1:12" x14ac:dyDescent="0.2">
      <c r="A158" s="113" t="s">
        <v>36</v>
      </c>
      <c r="B158" s="113"/>
      <c r="C158" s="125">
        <v>52310</v>
      </c>
      <c r="D158" s="125">
        <v>47080</v>
      </c>
      <c r="E158" s="125">
        <v>41850</v>
      </c>
      <c r="F158" s="125">
        <v>36620</v>
      </c>
      <c r="G158" s="125">
        <v>31390</v>
      </c>
      <c r="H158" s="125">
        <v>26160</v>
      </c>
      <c r="I158" s="125">
        <v>20920</v>
      </c>
      <c r="J158" s="125">
        <v>15690</v>
      </c>
      <c r="K158" s="125">
        <v>10460</v>
      </c>
      <c r="L158" s="125">
        <v>5230</v>
      </c>
    </row>
    <row r="159" spans="1:12" x14ac:dyDescent="0.2">
      <c r="A159" s="113" t="s">
        <v>37</v>
      </c>
      <c r="B159" s="113"/>
      <c r="C159" s="125">
        <v>67710</v>
      </c>
      <c r="D159" s="125">
        <v>60940</v>
      </c>
      <c r="E159" s="125">
        <v>54170</v>
      </c>
      <c r="F159" s="125">
        <v>47400</v>
      </c>
      <c r="G159" s="125">
        <v>40630</v>
      </c>
      <c r="H159" s="125">
        <v>33860</v>
      </c>
      <c r="I159" s="125">
        <v>27080</v>
      </c>
      <c r="J159" s="125">
        <v>20310</v>
      </c>
      <c r="K159" s="125">
        <v>13540</v>
      </c>
      <c r="L159" s="125">
        <v>6770</v>
      </c>
    </row>
    <row r="160" spans="1:12" x14ac:dyDescent="0.2">
      <c r="A160" s="113" t="s">
        <v>38</v>
      </c>
      <c r="B160" s="113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</row>
    <row r="161" spans="1:12" x14ac:dyDescent="0.2">
      <c r="A161" s="113" t="s">
        <v>35</v>
      </c>
      <c r="B161" s="113"/>
      <c r="C161" s="125">
        <v>66290</v>
      </c>
      <c r="D161" s="125">
        <v>59660</v>
      </c>
      <c r="E161" s="125">
        <v>53030</v>
      </c>
      <c r="F161" s="125">
        <v>46400</v>
      </c>
      <c r="G161" s="125">
        <v>39770</v>
      </c>
      <c r="H161" s="125">
        <v>33150</v>
      </c>
      <c r="I161" s="125">
        <v>26520</v>
      </c>
      <c r="J161" s="125">
        <v>19890</v>
      </c>
      <c r="K161" s="125">
        <v>13260</v>
      </c>
      <c r="L161" s="125">
        <v>6630</v>
      </c>
    </row>
    <row r="162" spans="1:12" x14ac:dyDescent="0.2">
      <c r="A162" s="113" t="s">
        <v>36</v>
      </c>
      <c r="B162" s="113"/>
      <c r="C162" s="125">
        <v>78600</v>
      </c>
      <c r="D162" s="125">
        <v>70740</v>
      </c>
      <c r="E162" s="125">
        <v>62880</v>
      </c>
      <c r="F162" s="125">
        <v>55020</v>
      </c>
      <c r="G162" s="125">
        <v>47160</v>
      </c>
      <c r="H162" s="125">
        <v>39300</v>
      </c>
      <c r="I162" s="125">
        <v>31440</v>
      </c>
      <c r="J162" s="125">
        <v>23580</v>
      </c>
      <c r="K162" s="125">
        <v>15720</v>
      </c>
      <c r="L162" s="125">
        <v>7860</v>
      </c>
    </row>
    <row r="163" spans="1:12" x14ac:dyDescent="0.2">
      <c r="A163" s="113" t="s">
        <v>37</v>
      </c>
      <c r="B163" s="113"/>
      <c r="C163" s="125">
        <v>93700</v>
      </c>
      <c r="D163" s="125">
        <v>84330</v>
      </c>
      <c r="E163" s="125">
        <v>74960</v>
      </c>
      <c r="F163" s="125">
        <v>65590</v>
      </c>
      <c r="G163" s="125">
        <v>56220</v>
      </c>
      <c r="H163" s="125">
        <v>46850</v>
      </c>
      <c r="I163" s="125">
        <v>37480</v>
      </c>
      <c r="J163" s="125">
        <v>28110</v>
      </c>
      <c r="K163" s="125">
        <v>18740</v>
      </c>
      <c r="L163" s="125">
        <v>9370</v>
      </c>
    </row>
    <row r="164" spans="1:12" x14ac:dyDescent="0.2">
      <c r="A164" s="144" t="s">
        <v>34</v>
      </c>
      <c r="B164" s="144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</row>
    <row r="165" spans="1:12" x14ac:dyDescent="0.2">
      <c r="A165" s="110"/>
      <c r="B165" s="110"/>
      <c r="C165" s="126"/>
      <c r="D165" s="126"/>
      <c r="E165" s="126"/>
      <c r="G165" s="126"/>
      <c r="H165" s="126"/>
      <c r="I165" s="126"/>
      <c r="J165" s="126"/>
      <c r="K165" s="126"/>
      <c r="L165" s="126"/>
    </row>
    <row r="166" spans="1:12" x14ac:dyDescent="0.2">
      <c r="A166" s="127" t="s">
        <v>150</v>
      </c>
      <c r="B166" s="113"/>
      <c r="C166" s="126"/>
      <c r="D166" s="126"/>
      <c r="E166" s="126"/>
      <c r="F166" s="126"/>
      <c r="G166" s="126"/>
      <c r="H166" s="126"/>
      <c r="I166" s="126"/>
      <c r="J166" s="126"/>
      <c r="K166" s="126"/>
      <c r="L166" s="126"/>
    </row>
    <row r="167" spans="1:12" x14ac:dyDescent="0.2">
      <c r="A167" s="113" t="s">
        <v>142</v>
      </c>
      <c r="B167" s="113"/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</row>
    <row r="168" spans="1:12" ht="9.75" customHeight="1" x14ac:dyDescent="0.2">
      <c r="A168" s="110"/>
      <c r="B168" s="110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</row>
    <row r="169" spans="1:12" x14ac:dyDescent="0.2">
      <c r="A169" s="113" t="s">
        <v>6</v>
      </c>
      <c r="B169" s="113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</row>
    <row r="170" spans="1:12" x14ac:dyDescent="0.2">
      <c r="A170" s="113" t="s">
        <v>35</v>
      </c>
      <c r="B170" s="113"/>
      <c r="C170" s="125">
        <v>67970</v>
      </c>
      <c r="D170" s="125">
        <v>61170</v>
      </c>
      <c r="E170" s="125">
        <v>54380</v>
      </c>
      <c r="F170" s="125">
        <v>47580</v>
      </c>
      <c r="G170" s="125">
        <v>40780</v>
      </c>
      <c r="H170" s="125">
        <v>33990</v>
      </c>
      <c r="I170" s="125">
        <v>27190</v>
      </c>
      <c r="J170" s="125">
        <v>20390</v>
      </c>
      <c r="K170" s="125">
        <v>13590</v>
      </c>
      <c r="L170" s="125">
        <v>6800</v>
      </c>
    </row>
    <row r="171" spans="1:12" x14ac:dyDescent="0.2">
      <c r="A171" s="113" t="s">
        <v>36</v>
      </c>
      <c r="B171" s="113"/>
      <c r="C171" s="125">
        <v>80280</v>
      </c>
      <c r="D171" s="125">
        <v>72250</v>
      </c>
      <c r="E171" s="125">
        <v>64220</v>
      </c>
      <c r="F171" s="125">
        <v>56200</v>
      </c>
      <c r="G171" s="125">
        <v>48170</v>
      </c>
      <c r="H171" s="125">
        <v>40140</v>
      </c>
      <c r="I171" s="125">
        <v>32110</v>
      </c>
      <c r="J171" s="125">
        <v>24080</v>
      </c>
      <c r="K171" s="125">
        <v>16060</v>
      </c>
      <c r="L171" s="125">
        <v>8030</v>
      </c>
    </row>
    <row r="172" spans="1:12" x14ac:dyDescent="0.2">
      <c r="A172" s="113" t="s">
        <v>39</v>
      </c>
      <c r="B172" s="113"/>
      <c r="C172" s="125">
        <v>95680</v>
      </c>
      <c r="D172" s="125">
        <v>86110</v>
      </c>
      <c r="E172" s="125">
        <v>76540</v>
      </c>
      <c r="F172" s="125">
        <v>66980</v>
      </c>
      <c r="G172" s="125">
        <v>57410</v>
      </c>
      <c r="H172" s="125">
        <v>47840</v>
      </c>
      <c r="I172" s="125">
        <v>38270</v>
      </c>
      <c r="J172" s="125">
        <v>28700</v>
      </c>
      <c r="K172" s="125">
        <v>19140</v>
      </c>
      <c r="L172" s="125">
        <v>9570</v>
      </c>
    </row>
    <row r="173" spans="1:12" x14ac:dyDescent="0.2">
      <c r="A173" s="113" t="s">
        <v>40</v>
      </c>
      <c r="B173" s="113"/>
      <c r="C173" s="125">
        <v>114120</v>
      </c>
      <c r="D173" s="125">
        <v>102710</v>
      </c>
      <c r="E173" s="125">
        <v>91300</v>
      </c>
      <c r="F173" s="125">
        <v>79880</v>
      </c>
      <c r="G173" s="125">
        <v>68470</v>
      </c>
      <c r="H173" s="125">
        <v>57060</v>
      </c>
      <c r="I173" s="125">
        <v>45650</v>
      </c>
      <c r="J173" s="125">
        <v>34240</v>
      </c>
      <c r="K173" s="125">
        <v>22820</v>
      </c>
      <c r="L173" s="125">
        <v>11410</v>
      </c>
    </row>
    <row r="174" spans="1:12" x14ac:dyDescent="0.2">
      <c r="A174" s="113" t="s">
        <v>41</v>
      </c>
      <c r="B174" s="113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</row>
    <row r="175" spans="1:12" x14ac:dyDescent="0.2">
      <c r="A175" s="113" t="s">
        <v>35</v>
      </c>
      <c r="B175" s="113"/>
      <c r="C175" s="125">
        <v>74680</v>
      </c>
      <c r="D175" s="125">
        <v>67210</v>
      </c>
      <c r="E175" s="125">
        <v>59740</v>
      </c>
      <c r="F175" s="125">
        <v>52280</v>
      </c>
      <c r="G175" s="125">
        <v>44810</v>
      </c>
      <c r="H175" s="125">
        <v>37340</v>
      </c>
      <c r="I175" s="125">
        <v>29870</v>
      </c>
      <c r="J175" s="125">
        <v>22400</v>
      </c>
      <c r="K175" s="125">
        <v>14940</v>
      </c>
      <c r="L175" s="125">
        <v>7470</v>
      </c>
    </row>
    <row r="176" spans="1:12" x14ac:dyDescent="0.2">
      <c r="A176" s="113" t="s">
        <v>36</v>
      </c>
      <c r="B176" s="113"/>
      <c r="C176" s="125">
        <v>87010</v>
      </c>
      <c r="D176" s="125">
        <v>78310</v>
      </c>
      <c r="E176" s="125">
        <v>69610</v>
      </c>
      <c r="F176" s="125">
        <v>60910</v>
      </c>
      <c r="G176" s="125">
        <v>52210</v>
      </c>
      <c r="H176" s="125">
        <v>43510</v>
      </c>
      <c r="I176" s="125">
        <v>34800</v>
      </c>
      <c r="J176" s="125">
        <v>26100</v>
      </c>
      <c r="K176" s="125">
        <v>17400</v>
      </c>
      <c r="L176" s="125">
        <v>8700</v>
      </c>
    </row>
    <row r="177" spans="1:12" x14ac:dyDescent="0.2">
      <c r="A177" s="113" t="s">
        <v>39</v>
      </c>
      <c r="B177" s="113"/>
      <c r="C177" s="125">
        <v>102120</v>
      </c>
      <c r="D177" s="125">
        <v>91910</v>
      </c>
      <c r="E177" s="125">
        <v>81700</v>
      </c>
      <c r="F177" s="125">
        <v>71480</v>
      </c>
      <c r="G177" s="125">
        <v>61270</v>
      </c>
      <c r="H177" s="125">
        <v>51060</v>
      </c>
      <c r="I177" s="125">
        <v>40850</v>
      </c>
      <c r="J177" s="125">
        <v>30640</v>
      </c>
      <c r="K177" s="125">
        <v>20420</v>
      </c>
      <c r="L177" s="125">
        <v>10210</v>
      </c>
    </row>
    <row r="178" spans="1:12" x14ac:dyDescent="0.2">
      <c r="A178" s="113" t="s">
        <v>40</v>
      </c>
      <c r="B178" s="113"/>
      <c r="C178" s="125">
        <v>120580</v>
      </c>
      <c r="D178" s="125">
        <v>108520</v>
      </c>
      <c r="E178" s="125">
        <v>96460</v>
      </c>
      <c r="F178" s="125">
        <v>84410</v>
      </c>
      <c r="G178" s="125">
        <v>72350</v>
      </c>
      <c r="H178" s="125">
        <v>60290</v>
      </c>
      <c r="I178" s="125">
        <v>48230</v>
      </c>
      <c r="J178" s="125">
        <v>36170</v>
      </c>
      <c r="K178" s="125">
        <v>24120</v>
      </c>
      <c r="L178" s="125">
        <v>12060</v>
      </c>
    </row>
    <row r="179" spans="1:12" x14ac:dyDescent="0.2">
      <c r="A179" s="144" t="s">
        <v>34</v>
      </c>
      <c r="B179" s="144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</row>
    <row r="180" spans="1:12" x14ac:dyDescent="0.2">
      <c r="A180" s="117"/>
      <c r="B180" s="117"/>
      <c r="C180" s="132"/>
      <c r="D180" s="132"/>
      <c r="E180" s="132"/>
      <c r="F180" s="142"/>
      <c r="G180" s="132"/>
      <c r="H180" s="132"/>
      <c r="I180" s="132"/>
      <c r="J180" s="132"/>
      <c r="K180" s="132"/>
      <c r="L180" s="132"/>
    </row>
    <row r="181" spans="1:12" x14ac:dyDescent="0.2">
      <c r="A181" s="123"/>
      <c r="B181" s="123"/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</row>
    <row r="182" spans="1:12" x14ac:dyDescent="0.2">
      <c r="A182" s="123"/>
      <c r="B182" s="123"/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</row>
    <row r="183" spans="1:12" x14ac:dyDescent="0.2">
      <c r="A183" s="114"/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5" t="s">
        <v>3</v>
      </c>
    </row>
    <row r="184" spans="1:12" x14ac:dyDescent="0.2">
      <c r="A184" s="112" t="s">
        <v>4</v>
      </c>
      <c r="B184" s="112"/>
      <c r="C184" s="118">
        <v>2019</v>
      </c>
      <c r="D184" s="118">
        <v>2018</v>
      </c>
      <c r="E184" s="118">
        <v>2017</v>
      </c>
      <c r="F184" s="118">
        <v>2016</v>
      </c>
      <c r="G184" s="118">
        <v>2015</v>
      </c>
      <c r="H184" s="118">
        <v>2014</v>
      </c>
      <c r="I184" s="118">
        <v>2013</v>
      </c>
      <c r="J184" s="118">
        <v>2012</v>
      </c>
      <c r="K184" s="118">
        <v>2011</v>
      </c>
      <c r="L184" s="119" t="s">
        <v>5</v>
      </c>
    </row>
    <row r="185" spans="1:12" x14ac:dyDescent="0.2">
      <c r="A185" s="122"/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</row>
    <row r="186" spans="1:12" x14ac:dyDescent="0.2">
      <c r="A186" s="123"/>
      <c r="B186" s="123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</row>
    <row r="187" spans="1:12" x14ac:dyDescent="0.2">
      <c r="A187" s="127" t="s">
        <v>151</v>
      </c>
      <c r="B187" s="113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</row>
    <row r="188" spans="1:12" x14ac:dyDescent="0.2">
      <c r="A188" s="113" t="s">
        <v>143</v>
      </c>
      <c r="B188" s="113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</row>
    <row r="189" spans="1:12" ht="9" customHeight="1" x14ac:dyDescent="0.2">
      <c r="A189" s="110"/>
      <c r="B189" s="110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</row>
    <row r="190" spans="1:12" x14ac:dyDescent="0.2">
      <c r="A190" s="113" t="s">
        <v>6</v>
      </c>
      <c r="B190" s="113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</row>
    <row r="191" spans="1:12" x14ac:dyDescent="0.2">
      <c r="A191" s="113" t="s">
        <v>42</v>
      </c>
      <c r="B191" s="113"/>
      <c r="C191" s="125">
        <v>79720</v>
      </c>
      <c r="D191" s="125">
        <v>71750</v>
      </c>
      <c r="E191" s="125">
        <v>63780</v>
      </c>
      <c r="F191" s="125">
        <v>55800</v>
      </c>
      <c r="G191" s="125">
        <v>47830</v>
      </c>
      <c r="H191" s="125">
        <v>39860</v>
      </c>
      <c r="I191" s="125">
        <v>31890</v>
      </c>
      <c r="J191" s="125">
        <v>23920</v>
      </c>
      <c r="K191" s="125">
        <v>15940</v>
      </c>
      <c r="L191" s="125">
        <v>7970</v>
      </c>
    </row>
    <row r="192" spans="1:12" x14ac:dyDescent="0.2">
      <c r="A192" s="113" t="s">
        <v>39</v>
      </c>
      <c r="B192" s="113"/>
      <c r="C192" s="125">
        <v>95100</v>
      </c>
      <c r="D192" s="125">
        <v>85590</v>
      </c>
      <c r="E192" s="125">
        <v>76080</v>
      </c>
      <c r="F192" s="125">
        <v>66570</v>
      </c>
      <c r="G192" s="125">
        <v>57060</v>
      </c>
      <c r="H192" s="125">
        <v>47550</v>
      </c>
      <c r="I192" s="125">
        <v>38040</v>
      </c>
      <c r="J192" s="125">
        <v>28530</v>
      </c>
      <c r="K192" s="125">
        <v>19020</v>
      </c>
      <c r="L192" s="125">
        <v>9510</v>
      </c>
    </row>
    <row r="193" spans="1:12" x14ac:dyDescent="0.2">
      <c r="A193" s="113" t="s">
        <v>43</v>
      </c>
      <c r="B193" s="113"/>
      <c r="C193" s="125">
        <v>113560</v>
      </c>
      <c r="D193" s="125">
        <v>102200</v>
      </c>
      <c r="E193" s="125">
        <v>90850</v>
      </c>
      <c r="F193" s="125">
        <v>79490</v>
      </c>
      <c r="G193" s="125">
        <v>68140</v>
      </c>
      <c r="H193" s="125">
        <v>56780</v>
      </c>
      <c r="I193" s="125">
        <v>45420</v>
      </c>
      <c r="J193" s="125">
        <v>34070</v>
      </c>
      <c r="K193" s="125">
        <v>22710</v>
      </c>
      <c r="L193" s="125">
        <v>11360</v>
      </c>
    </row>
    <row r="194" spans="1:12" x14ac:dyDescent="0.2">
      <c r="A194" s="113" t="s">
        <v>44</v>
      </c>
      <c r="B194" s="113"/>
      <c r="C194" s="125">
        <v>142690</v>
      </c>
      <c r="D194" s="125">
        <v>128420</v>
      </c>
      <c r="E194" s="125">
        <v>114150</v>
      </c>
      <c r="F194" s="125">
        <v>99880</v>
      </c>
      <c r="G194" s="125">
        <v>85610</v>
      </c>
      <c r="H194" s="125">
        <v>71350</v>
      </c>
      <c r="I194" s="125">
        <v>57080</v>
      </c>
      <c r="J194" s="125">
        <v>42810</v>
      </c>
      <c r="K194" s="125">
        <v>28540</v>
      </c>
      <c r="L194" s="125">
        <v>14270</v>
      </c>
    </row>
    <row r="195" spans="1:12" x14ac:dyDescent="0.2">
      <c r="A195" s="113" t="s">
        <v>38</v>
      </c>
      <c r="B195" s="113"/>
      <c r="C195" s="125"/>
      <c r="D195" s="125"/>
      <c r="E195" s="125"/>
      <c r="F195" s="125"/>
      <c r="G195" s="125"/>
      <c r="H195" s="125"/>
      <c r="I195" s="125"/>
      <c r="J195" s="125"/>
      <c r="K195" s="125"/>
      <c r="L195" s="125"/>
    </row>
    <row r="196" spans="1:12" x14ac:dyDescent="0.2">
      <c r="A196" s="113" t="s">
        <v>42</v>
      </c>
      <c r="B196" s="113"/>
      <c r="C196" s="125">
        <v>185510</v>
      </c>
      <c r="D196" s="125">
        <v>166960</v>
      </c>
      <c r="E196" s="125">
        <v>148410</v>
      </c>
      <c r="F196" s="125">
        <v>129860</v>
      </c>
      <c r="G196" s="125">
        <v>111310</v>
      </c>
      <c r="H196" s="125">
        <v>92760</v>
      </c>
      <c r="I196" s="125">
        <v>74200</v>
      </c>
      <c r="J196" s="125">
        <v>55650</v>
      </c>
      <c r="K196" s="125">
        <v>37100</v>
      </c>
      <c r="L196" s="125">
        <v>18550</v>
      </c>
    </row>
    <row r="197" spans="1:12" x14ac:dyDescent="0.2">
      <c r="A197" s="113" t="s">
        <v>39</v>
      </c>
      <c r="B197" s="113"/>
      <c r="C197" s="125">
        <v>200890</v>
      </c>
      <c r="D197" s="125">
        <v>180800</v>
      </c>
      <c r="E197" s="125">
        <v>160710</v>
      </c>
      <c r="F197" s="125">
        <v>140620</v>
      </c>
      <c r="G197" s="125">
        <v>120530</v>
      </c>
      <c r="H197" s="125">
        <v>100450</v>
      </c>
      <c r="I197" s="125">
        <v>80360</v>
      </c>
      <c r="J197" s="125">
        <v>60270</v>
      </c>
      <c r="K197" s="125">
        <v>40180</v>
      </c>
      <c r="L197" s="125">
        <v>20090</v>
      </c>
    </row>
    <row r="198" spans="1:12" x14ac:dyDescent="0.2">
      <c r="A198" s="113" t="s">
        <v>43</v>
      </c>
      <c r="B198" s="113"/>
      <c r="C198" s="125">
        <v>219050</v>
      </c>
      <c r="D198" s="125">
        <v>197150</v>
      </c>
      <c r="E198" s="125">
        <v>175240</v>
      </c>
      <c r="F198" s="125">
        <v>153340</v>
      </c>
      <c r="G198" s="125">
        <v>131430</v>
      </c>
      <c r="H198" s="125">
        <v>109530</v>
      </c>
      <c r="I198" s="125">
        <v>87620</v>
      </c>
      <c r="J198" s="125">
        <v>65720</v>
      </c>
      <c r="K198" s="125">
        <v>43810</v>
      </c>
      <c r="L198" s="125">
        <v>21910</v>
      </c>
    </row>
    <row r="199" spans="1:12" x14ac:dyDescent="0.2">
      <c r="A199" s="113" t="s">
        <v>44</v>
      </c>
      <c r="B199" s="113"/>
      <c r="C199" s="125">
        <v>248170</v>
      </c>
      <c r="D199" s="125">
        <v>223350</v>
      </c>
      <c r="E199" s="125">
        <v>198540</v>
      </c>
      <c r="F199" s="125">
        <v>173720</v>
      </c>
      <c r="G199" s="125">
        <v>148900</v>
      </c>
      <c r="H199" s="125">
        <v>124090</v>
      </c>
      <c r="I199" s="125">
        <v>99270</v>
      </c>
      <c r="J199" s="125">
        <v>74450</v>
      </c>
      <c r="K199" s="125">
        <v>49630</v>
      </c>
      <c r="L199" s="125">
        <v>24820</v>
      </c>
    </row>
    <row r="200" spans="1:12" x14ac:dyDescent="0.2">
      <c r="A200" s="113" t="s">
        <v>45</v>
      </c>
      <c r="B200" s="113"/>
      <c r="C200" s="125"/>
      <c r="D200" s="125"/>
      <c r="E200" s="125"/>
      <c r="F200" s="125"/>
      <c r="G200" s="125"/>
      <c r="H200" s="125"/>
      <c r="I200" s="125"/>
      <c r="J200" s="125"/>
      <c r="K200" s="125"/>
      <c r="L200" s="125"/>
    </row>
    <row r="201" spans="1:12" x14ac:dyDescent="0.2">
      <c r="A201" s="113" t="s">
        <v>42</v>
      </c>
      <c r="B201" s="113"/>
      <c r="C201" s="125">
        <v>257330</v>
      </c>
      <c r="D201" s="125">
        <v>231600</v>
      </c>
      <c r="E201" s="125">
        <v>205860</v>
      </c>
      <c r="F201" s="125">
        <v>180130</v>
      </c>
      <c r="G201" s="125">
        <v>154400</v>
      </c>
      <c r="H201" s="125">
        <v>128670</v>
      </c>
      <c r="I201" s="125">
        <v>102930</v>
      </c>
      <c r="J201" s="125">
        <v>77200</v>
      </c>
      <c r="K201" s="125">
        <v>51470</v>
      </c>
      <c r="L201" s="125">
        <v>25730</v>
      </c>
    </row>
    <row r="202" spans="1:12" x14ac:dyDescent="0.2">
      <c r="A202" s="113" t="s">
        <v>39</v>
      </c>
      <c r="B202" s="113"/>
      <c r="C202" s="125">
        <v>272760</v>
      </c>
      <c r="D202" s="125">
        <v>245480</v>
      </c>
      <c r="E202" s="125">
        <v>218210</v>
      </c>
      <c r="F202" s="125">
        <v>190930</v>
      </c>
      <c r="G202" s="125">
        <v>163660</v>
      </c>
      <c r="H202" s="125">
        <v>136380</v>
      </c>
      <c r="I202" s="125">
        <v>109100</v>
      </c>
      <c r="J202" s="125">
        <v>81830</v>
      </c>
      <c r="K202" s="125">
        <v>54550</v>
      </c>
      <c r="L202" s="125">
        <v>27280</v>
      </c>
    </row>
    <row r="203" spans="1:12" x14ac:dyDescent="0.2">
      <c r="A203" s="113" t="s">
        <v>43</v>
      </c>
      <c r="B203" s="113"/>
      <c r="C203" s="125">
        <v>291200</v>
      </c>
      <c r="D203" s="125">
        <v>262080</v>
      </c>
      <c r="E203" s="125">
        <v>232960</v>
      </c>
      <c r="F203" s="125">
        <v>203840</v>
      </c>
      <c r="G203" s="125">
        <v>174720</v>
      </c>
      <c r="H203" s="125">
        <v>145600</v>
      </c>
      <c r="I203" s="125">
        <v>116480</v>
      </c>
      <c r="J203" s="125">
        <v>87360</v>
      </c>
      <c r="K203" s="125">
        <v>58240</v>
      </c>
      <c r="L203" s="125">
        <v>29120</v>
      </c>
    </row>
    <row r="204" spans="1:12" x14ac:dyDescent="0.2">
      <c r="A204" s="113" t="s">
        <v>44</v>
      </c>
      <c r="B204" s="113"/>
      <c r="C204" s="125">
        <v>320360</v>
      </c>
      <c r="D204" s="125">
        <v>288320</v>
      </c>
      <c r="E204" s="125">
        <v>256290</v>
      </c>
      <c r="F204" s="125">
        <v>224250</v>
      </c>
      <c r="G204" s="125">
        <v>192220</v>
      </c>
      <c r="H204" s="125">
        <v>160180</v>
      </c>
      <c r="I204" s="125">
        <v>128140</v>
      </c>
      <c r="J204" s="125">
        <v>96110</v>
      </c>
      <c r="K204" s="125">
        <v>64070</v>
      </c>
      <c r="L204" s="125">
        <v>32040</v>
      </c>
    </row>
    <row r="205" spans="1:12" ht="6.75" customHeight="1" x14ac:dyDescent="0.2">
      <c r="A205" s="144" t="s">
        <v>34</v>
      </c>
      <c r="B205" s="144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</row>
    <row r="206" spans="1:12" x14ac:dyDescent="0.2">
      <c r="A206" s="117"/>
      <c r="B206" s="117"/>
      <c r="C206" s="132"/>
      <c r="D206" s="132"/>
      <c r="E206" s="132"/>
      <c r="F206" s="142"/>
      <c r="G206" s="132"/>
      <c r="H206" s="132"/>
      <c r="I206" s="132"/>
      <c r="J206" s="132"/>
      <c r="K206" s="132"/>
      <c r="L206" s="132"/>
    </row>
    <row r="207" spans="1:12" x14ac:dyDescent="0.2">
      <c r="A207" s="127" t="s">
        <v>152</v>
      </c>
      <c r="B207" s="113"/>
      <c r="C207" s="126"/>
      <c r="D207" s="126"/>
      <c r="E207" s="126"/>
      <c r="F207" s="126"/>
      <c r="G207" s="126"/>
      <c r="H207" s="126"/>
      <c r="I207" s="126"/>
      <c r="J207" s="126"/>
      <c r="K207" s="126"/>
      <c r="L207" s="126"/>
    </row>
    <row r="208" spans="1:12" x14ac:dyDescent="0.2">
      <c r="A208" s="113" t="s">
        <v>144</v>
      </c>
      <c r="B208" s="113"/>
      <c r="C208" s="126"/>
      <c r="D208" s="126"/>
      <c r="E208" s="126"/>
      <c r="F208" s="126"/>
      <c r="G208" s="126"/>
      <c r="H208" s="126"/>
      <c r="I208" s="126"/>
      <c r="J208" s="126"/>
      <c r="K208" s="126"/>
      <c r="L208" s="126"/>
    </row>
    <row r="209" spans="1:12" ht="11.25" customHeight="1" x14ac:dyDescent="0.2">
      <c r="A209" s="110"/>
      <c r="B209" s="110"/>
      <c r="C209" s="126"/>
      <c r="D209" s="126"/>
      <c r="E209" s="126"/>
      <c r="F209" s="126"/>
      <c r="G209" s="126"/>
      <c r="H209" s="126"/>
      <c r="I209" s="126"/>
      <c r="J209" s="126"/>
      <c r="K209" s="126"/>
      <c r="L209" s="126"/>
    </row>
    <row r="210" spans="1:12" x14ac:dyDescent="0.2">
      <c r="A210" s="113" t="s">
        <v>38</v>
      </c>
      <c r="B210" s="113"/>
      <c r="C210" s="126"/>
      <c r="D210" s="126"/>
      <c r="E210" s="126"/>
      <c r="F210" s="126"/>
      <c r="G210" s="126"/>
      <c r="H210" s="126"/>
      <c r="I210" s="126"/>
      <c r="J210" s="126"/>
      <c r="K210" s="126"/>
      <c r="L210" s="126"/>
    </row>
    <row r="211" spans="1:12" x14ac:dyDescent="0.2">
      <c r="A211" s="113" t="s">
        <v>46</v>
      </c>
      <c r="B211" s="113"/>
      <c r="C211" s="125">
        <v>297940</v>
      </c>
      <c r="D211" s="125">
        <v>268150</v>
      </c>
      <c r="E211" s="125">
        <v>238350</v>
      </c>
      <c r="F211" s="125">
        <v>208560</v>
      </c>
      <c r="G211" s="125">
        <v>178760</v>
      </c>
      <c r="H211" s="125">
        <v>148970</v>
      </c>
      <c r="I211" s="125">
        <v>119180</v>
      </c>
      <c r="J211" s="125">
        <v>89380</v>
      </c>
      <c r="K211" s="125">
        <v>59590</v>
      </c>
      <c r="L211" s="125">
        <v>29790</v>
      </c>
    </row>
    <row r="212" spans="1:12" x14ac:dyDescent="0.2">
      <c r="A212" s="113" t="s">
        <v>47</v>
      </c>
      <c r="B212" s="113"/>
      <c r="C212" s="125">
        <v>327010</v>
      </c>
      <c r="D212" s="125">
        <v>294310</v>
      </c>
      <c r="E212" s="125">
        <v>261610</v>
      </c>
      <c r="F212" s="125">
        <v>228910</v>
      </c>
      <c r="G212" s="125">
        <v>196210</v>
      </c>
      <c r="H212" s="125">
        <v>163510</v>
      </c>
      <c r="I212" s="125">
        <v>130800</v>
      </c>
      <c r="J212" s="125">
        <v>98100</v>
      </c>
      <c r="K212" s="125">
        <v>65400</v>
      </c>
      <c r="L212" s="125">
        <v>32700</v>
      </c>
    </row>
    <row r="213" spans="1:12" x14ac:dyDescent="0.2">
      <c r="A213" s="113" t="s">
        <v>48</v>
      </c>
      <c r="B213" s="113"/>
      <c r="C213" s="125">
        <v>351620</v>
      </c>
      <c r="D213" s="125">
        <v>316460</v>
      </c>
      <c r="E213" s="125">
        <v>281300</v>
      </c>
      <c r="F213" s="125">
        <v>246130</v>
      </c>
      <c r="G213" s="125">
        <v>210970</v>
      </c>
      <c r="H213" s="125">
        <v>175810</v>
      </c>
      <c r="I213" s="125">
        <v>140650</v>
      </c>
      <c r="J213" s="125">
        <v>105490</v>
      </c>
      <c r="K213" s="125">
        <v>70320</v>
      </c>
      <c r="L213" s="125">
        <v>35160</v>
      </c>
    </row>
    <row r="214" spans="1:12" x14ac:dyDescent="0.2">
      <c r="A214" s="113" t="s">
        <v>49</v>
      </c>
      <c r="B214" s="113"/>
      <c r="C214" s="125">
        <v>408460</v>
      </c>
      <c r="D214" s="125">
        <v>367610</v>
      </c>
      <c r="E214" s="125">
        <v>326770</v>
      </c>
      <c r="F214" s="125">
        <v>285920</v>
      </c>
      <c r="G214" s="125">
        <v>245080</v>
      </c>
      <c r="H214" s="125">
        <v>204230</v>
      </c>
      <c r="I214" s="125">
        <v>163380</v>
      </c>
      <c r="J214" s="125">
        <v>122540</v>
      </c>
      <c r="K214" s="125">
        <v>81690</v>
      </c>
      <c r="L214" s="125">
        <v>40850</v>
      </c>
    </row>
    <row r="215" spans="1:12" x14ac:dyDescent="0.2">
      <c r="A215" s="113" t="s">
        <v>45</v>
      </c>
      <c r="B215" s="113"/>
      <c r="C215" s="125"/>
      <c r="D215" s="125"/>
      <c r="E215" s="125"/>
      <c r="F215" s="125"/>
      <c r="G215" s="125"/>
      <c r="H215" s="125"/>
      <c r="I215" s="125"/>
      <c r="J215" s="125"/>
      <c r="K215" s="125"/>
      <c r="L215" s="125"/>
    </row>
    <row r="216" spans="1:12" x14ac:dyDescent="0.2">
      <c r="A216" s="113" t="s">
        <v>46</v>
      </c>
      <c r="B216" s="113"/>
      <c r="C216" s="125">
        <v>347440</v>
      </c>
      <c r="D216" s="125">
        <v>312700</v>
      </c>
      <c r="E216" s="125">
        <v>277950</v>
      </c>
      <c r="F216" s="125">
        <v>243210</v>
      </c>
      <c r="G216" s="125">
        <v>208460</v>
      </c>
      <c r="H216" s="125">
        <v>173720</v>
      </c>
      <c r="I216" s="125">
        <v>138980</v>
      </c>
      <c r="J216" s="125">
        <v>104230</v>
      </c>
      <c r="K216" s="125">
        <v>69490</v>
      </c>
      <c r="L216" s="125">
        <v>34740</v>
      </c>
    </row>
    <row r="217" spans="1:12" x14ac:dyDescent="0.2">
      <c r="A217" s="113" t="s">
        <v>47</v>
      </c>
      <c r="B217" s="113"/>
      <c r="C217" s="125">
        <v>376550</v>
      </c>
      <c r="D217" s="125">
        <v>338900</v>
      </c>
      <c r="E217" s="125">
        <v>301240</v>
      </c>
      <c r="F217" s="125">
        <v>263590</v>
      </c>
      <c r="G217" s="125">
        <v>225930</v>
      </c>
      <c r="H217" s="125">
        <v>188280</v>
      </c>
      <c r="I217" s="125">
        <v>150620</v>
      </c>
      <c r="J217" s="125">
        <v>112970</v>
      </c>
      <c r="K217" s="125">
        <v>75310</v>
      </c>
      <c r="L217" s="125">
        <v>37660</v>
      </c>
    </row>
    <row r="218" spans="1:12" x14ac:dyDescent="0.2">
      <c r="A218" s="113" t="s">
        <v>48</v>
      </c>
      <c r="B218" s="113"/>
      <c r="C218" s="125">
        <v>401170</v>
      </c>
      <c r="D218" s="125">
        <v>361050</v>
      </c>
      <c r="E218" s="125">
        <v>320940</v>
      </c>
      <c r="F218" s="125">
        <v>280820</v>
      </c>
      <c r="G218" s="125">
        <v>240700</v>
      </c>
      <c r="H218" s="125">
        <v>200590</v>
      </c>
      <c r="I218" s="125">
        <v>160470</v>
      </c>
      <c r="J218" s="125">
        <v>120350</v>
      </c>
      <c r="K218" s="125">
        <v>80230</v>
      </c>
      <c r="L218" s="125">
        <v>40120</v>
      </c>
    </row>
    <row r="219" spans="1:12" x14ac:dyDescent="0.2">
      <c r="A219" s="113" t="s">
        <v>49</v>
      </c>
      <c r="B219" s="113"/>
      <c r="C219" s="125">
        <v>457740</v>
      </c>
      <c r="D219" s="125">
        <v>411970</v>
      </c>
      <c r="E219" s="125">
        <v>366190</v>
      </c>
      <c r="F219" s="125">
        <v>320420</v>
      </c>
      <c r="G219" s="125">
        <v>274640</v>
      </c>
      <c r="H219" s="125">
        <v>228870</v>
      </c>
      <c r="I219" s="125">
        <v>183100</v>
      </c>
      <c r="J219" s="125">
        <v>137320</v>
      </c>
      <c r="K219" s="125">
        <v>91550</v>
      </c>
      <c r="L219" s="125">
        <v>45770</v>
      </c>
    </row>
    <row r="220" spans="1:12" x14ac:dyDescent="0.2">
      <c r="A220" s="124"/>
      <c r="B220" s="124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</row>
    <row r="221" spans="1:12" x14ac:dyDescent="0.2">
      <c r="A221" s="117"/>
      <c r="B221" s="117"/>
      <c r="C221" s="132"/>
      <c r="D221" s="132"/>
      <c r="E221" s="132"/>
      <c r="G221" s="132"/>
      <c r="H221" s="132"/>
      <c r="I221" s="132"/>
      <c r="J221" s="132"/>
      <c r="K221" s="132"/>
      <c r="L221" s="132"/>
    </row>
    <row r="222" spans="1:12" x14ac:dyDescent="0.2">
      <c r="A222" s="127" t="s">
        <v>153</v>
      </c>
      <c r="B222" s="127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</row>
    <row r="223" spans="1:12" x14ac:dyDescent="0.2">
      <c r="A223" s="113" t="s">
        <v>145</v>
      </c>
      <c r="B223" s="113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</row>
    <row r="224" spans="1:12" x14ac:dyDescent="0.2">
      <c r="A224" s="110"/>
      <c r="B224" s="110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</row>
    <row r="225" spans="1:12" x14ac:dyDescent="0.2">
      <c r="A225" s="113" t="s">
        <v>45</v>
      </c>
      <c r="B225" s="113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</row>
    <row r="226" spans="1:12" x14ac:dyDescent="0.2">
      <c r="A226" s="113" t="s">
        <v>46</v>
      </c>
      <c r="B226" s="113"/>
      <c r="C226" s="125">
        <v>407030</v>
      </c>
      <c r="D226" s="125">
        <v>366330</v>
      </c>
      <c r="E226" s="125">
        <v>325620</v>
      </c>
      <c r="F226" s="125">
        <v>284920</v>
      </c>
      <c r="G226" s="125">
        <v>244220</v>
      </c>
      <c r="H226" s="125">
        <v>203520</v>
      </c>
      <c r="I226" s="125">
        <v>162810</v>
      </c>
      <c r="J226" s="125">
        <v>122110</v>
      </c>
      <c r="K226" s="125">
        <v>81410</v>
      </c>
      <c r="L226" s="125">
        <v>40700</v>
      </c>
    </row>
    <row r="227" spans="1:12" x14ac:dyDescent="0.2">
      <c r="A227" s="113" t="s">
        <v>47</v>
      </c>
      <c r="B227" s="113"/>
      <c r="C227" s="125">
        <v>436110</v>
      </c>
      <c r="D227" s="125">
        <v>392500</v>
      </c>
      <c r="E227" s="125">
        <v>348890</v>
      </c>
      <c r="F227" s="125">
        <v>305280</v>
      </c>
      <c r="G227" s="125">
        <v>261670</v>
      </c>
      <c r="H227" s="125">
        <v>218060</v>
      </c>
      <c r="I227" s="125">
        <v>174440</v>
      </c>
      <c r="J227" s="125">
        <v>130830</v>
      </c>
      <c r="K227" s="125">
        <v>87220</v>
      </c>
      <c r="L227" s="125">
        <v>43610</v>
      </c>
    </row>
    <row r="228" spans="1:12" x14ac:dyDescent="0.2">
      <c r="A228" s="113" t="s">
        <v>48</v>
      </c>
      <c r="B228" s="113"/>
      <c r="C228" s="125">
        <v>460470</v>
      </c>
      <c r="D228" s="125">
        <v>414420</v>
      </c>
      <c r="E228" s="125">
        <v>368380</v>
      </c>
      <c r="F228" s="125">
        <v>322330</v>
      </c>
      <c r="G228" s="125">
        <v>276280</v>
      </c>
      <c r="H228" s="125">
        <v>230240</v>
      </c>
      <c r="I228" s="125">
        <v>184190</v>
      </c>
      <c r="J228" s="125">
        <v>138140</v>
      </c>
      <c r="K228" s="125">
        <v>92090</v>
      </c>
      <c r="L228" s="125">
        <v>46050</v>
      </c>
    </row>
    <row r="229" spans="1:12" x14ac:dyDescent="0.2">
      <c r="A229" s="113" t="s">
        <v>49</v>
      </c>
      <c r="B229" s="113"/>
      <c r="C229" s="125">
        <v>517290</v>
      </c>
      <c r="D229" s="125">
        <v>465560</v>
      </c>
      <c r="E229" s="125">
        <v>413830</v>
      </c>
      <c r="F229" s="125">
        <v>362100</v>
      </c>
      <c r="G229" s="125">
        <v>310370</v>
      </c>
      <c r="H229" s="125">
        <v>258650</v>
      </c>
      <c r="I229" s="125">
        <v>206920</v>
      </c>
      <c r="J229" s="125">
        <v>155190</v>
      </c>
      <c r="K229" s="125">
        <v>103460</v>
      </c>
      <c r="L229" s="125">
        <v>51730</v>
      </c>
    </row>
    <row r="230" spans="1:12" x14ac:dyDescent="0.2">
      <c r="A230" s="124"/>
      <c r="B230" s="124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</row>
    <row r="231" spans="1:12" x14ac:dyDescent="0.2">
      <c r="A231" s="117"/>
      <c r="B231" s="117"/>
      <c r="C231" s="132"/>
      <c r="D231" s="132"/>
      <c r="E231" s="132"/>
      <c r="F231" s="146"/>
      <c r="G231" s="132"/>
      <c r="H231" s="132"/>
      <c r="I231" s="132"/>
      <c r="J231" s="132"/>
      <c r="K231" s="132"/>
      <c r="L231" s="132"/>
    </row>
    <row r="232" spans="1:12" x14ac:dyDescent="0.2">
      <c r="A232" s="123"/>
      <c r="B232" s="123"/>
      <c r="C232" s="129"/>
      <c r="D232" s="129"/>
      <c r="E232" s="129"/>
      <c r="G232" s="129"/>
      <c r="H232" s="129"/>
      <c r="I232" s="129"/>
      <c r="J232" s="129"/>
      <c r="K232" s="129"/>
      <c r="L232" s="129"/>
    </row>
    <row r="233" spans="1:12" x14ac:dyDescent="0.2">
      <c r="A233" s="123"/>
      <c r="B233" s="123"/>
      <c r="C233" s="129"/>
      <c r="D233" s="129"/>
      <c r="E233" s="129"/>
      <c r="G233" s="129"/>
      <c r="H233" s="129"/>
      <c r="I233" s="129"/>
      <c r="J233" s="129"/>
      <c r="K233" s="129"/>
      <c r="L233" s="129"/>
    </row>
    <row r="234" spans="1:12" x14ac:dyDescent="0.2">
      <c r="A234" s="114"/>
      <c r="B234" s="114"/>
      <c r="C234" s="114"/>
      <c r="D234" s="114"/>
      <c r="E234" s="114"/>
      <c r="F234" s="114"/>
      <c r="G234" s="114"/>
      <c r="H234" s="114"/>
      <c r="I234" s="114"/>
      <c r="J234" s="114"/>
      <c r="K234" s="114"/>
      <c r="L234" s="115" t="s">
        <v>3</v>
      </c>
    </row>
    <row r="235" spans="1:12" x14ac:dyDescent="0.2">
      <c r="A235" s="112" t="s">
        <v>4</v>
      </c>
      <c r="B235" s="112"/>
      <c r="C235" s="118">
        <v>2019</v>
      </c>
      <c r="D235" s="118">
        <v>2018</v>
      </c>
      <c r="E235" s="118">
        <v>2017</v>
      </c>
      <c r="F235" s="118">
        <v>2016</v>
      </c>
      <c r="G235" s="118">
        <v>2015</v>
      </c>
      <c r="H235" s="118">
        <v>2014</v>
      </c>
      <c r="I235" s="118">
        <v>2013</v>
      </c>
      <c r="J235" s="118">
        <v>2012</v>
      </c>
      <c r="K235" s="118">
        <v>2011</v>
      </c>
      <c r="L235" s="119" t="s">
        <v>5</v>
      </c>
    </row>
    <row r="236" spans="1:12" x14ac:dyDescent="0.2">
      <c r="A236" s="122"/>
      <c r="B236" s="122"/>
      <c r="C236" s="122"/>
      <c r="D236" s="122"/>
      <c r="E236" s="122"/>
      <c r="F236" s="122"/>
      <c r="G236" s="122"/>
      <c r="H236" s="122"/>
      <c r="I236" s="122"/>
      <c r="J236" s="122"/>
      <c r="K236" s="122"/>
      <c r="L236" s="122"/>
    </row>
    <row r="237" spans="1:12" x14ac:dyDescent="0.2">
      <c r="A237" s="123"/>
      <c r="B237" s="123"/>
      <c r="C237" s="129"/>
      <c r="D237" s="129"/>
      <c r="E237" s="129"/>
      <c r="G237" s="129"/>
      <c r="H237" s="129"/>
      <c r="I237" s="129"/>
      <c r="J237" s="129"/>
      <c r="K237" s="129"/>
      <c r="L237" s="129"/>
    </row>
    <row r="238" spans="1:12" x14ac:dyDescent="0.2">
      <c r="A238" s="127" t="s">
        <v>154</v>
      </c>
      <c r="B238" s="127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</row>
    <row r="239" spans="1:12" x14ac:dyDescent="0.2">
      <c r="A239" s="113" t="s">
        <v>146</v>
      </c>
      <c r="B239" s="113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</row>
    <row r="240" spans="1:12" x14ac:dyDescent="0.2">
      <c r="A240" s="113"/>
      <c r="B240" s="113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</row>
    <row r="241" spans="1:12" x14ac:dyDescent="0.2">
      <c r="A241" s="113" t="s">
        <v>45</v>
      </c>
      <c r="B241" s="113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</row>
    <row r="242" spans="1:12" x14ac:dyDescent="0.2">
      <c r="A242" s="113" t="s">
        <v>50</v>
      </c>
      <c r="B242" s="113"/>
      <c r="C242" s="125">
        <v>950290</v>
      </c>
      <c r="D242" s="125">
        <v>855260</v>
      </c>
      <c r="E242" s="125">
        <v>760230</v>
      </c>
      <c r="F242" s="125">
        <v>665200</v>
      </c>
      <c r="G242" s="125">
        <v>570170</v>
      </c>
      <c r="H242" s="125">
        <v>475150</v>
      </c>
      <c r="I242" s="125">
        <v>380120</v>
      </c>
      <c r="J242" s="125">
        <v>285090</v>
      </c>
      <c r="K242" s="125">
        <v>190060</v>
      </c>
      <c r="L242" s="125">
        <v>95030</v>
      </c>
    </row>
    <row r="243" spans="1:12" x14ac:dyDescent="0.2">
      <c r="A243" s="113" t="s">
        <v>51</v>
      </c>
      <c r="B243" s="113"/>
      <c r="C243" s="125">
        <v>1006800</v>
      </c>
      <c r="D243" s="125">
        <v>906120</v>
      </c>
      <c r="E243" s="125">
        <v>805440</v>
      </c>
      <c r="F243" s="125">
        <v>704760</v>
      </c>
      <c r="G243" s="125">
        <v>604080</v>
      </c>
      <c r="H243" s="125">
        <v>503400</v>
      </c>
      <c r="I243" s="125">
        <v>402720</v>
      </c>
      <c r="J243" s="125">
        <v>302040</v>
      </c>
      <c r="K243" s="125">
        <v>201360</v>
      </c>
      <c r="L243" s="125">
        <v>100680</v>
      </c>
    </row>
    <row r="244" spans="1:12" x14ac:dyDescent="0.2">
      <c r="A244" s="113" t="s">
        <v>52</v>
      </c>
      <c r="B244" s="113"/>
      <c r="C244" s="147">
        <v>1124880</v>
      </c>
      <c r="D244" s="125">
        <v>1012390</v>
      </c>
      <c r="E244" s="125">
        <v>899900</v>
      </c>
      <c r="F244" s="125">
        <v>787420</v>
      </c>
      <c r="G244" s="125">
        <v>674930</v>
      </c>
      <c r="H244" s="125">
        <v>562440</v>
      </c>
      <c r="I244" s="125">
        <v>449950</v>
      </c>
      <c r="J244" s="125">
        <v>337460</v>
      </c>
      <c r="K244" s="125">
        <v>224980</v>
      </c>
      <c r="L244" s="125">
        <v>112490</v>
      </c>
    </row>
    <row r="245" spans="1:12" x14ac:dyDescent="0.2">
      <c r="A245" s="113" t="s">
        <v>53</v>
      </c>
      <c r="B245" s="113"/>
      <c r="C245" s="147">
        <v>1247400</v>
      </c>
      <c r="D245" s="147">
        <v>1122660</v>
      </c>
      <c r="E245" s="125">
        <v>997920</v>
      </c>
      <c r="F245" s="125">
        <v>873180</v>
      </c>
      <c r="G245" s="125">
        <v>748440</v>
      </c>
      <c r="H245" s="125">
        <v>623700</v>
      </c>
      <c r="I245" s="125">
        <v>498960</v>
      </c>
      <c r="J245" s="125">
        <v>374220</v>
      </c>
      <c r="K245" s="125">
        <v>249480</v>
      </c>
      <c r="L245" s="125">
        <v>124740</v>
      </c>
    </row>
    <row r="246" spans="1:12" x14ac:dyDescent="0.2">
      <c r="A246" s="124"/>
      <c r="B246" s="124"/>
      <c r="C246" s="125"/>
      <c r="D246" s="130"/>
      <c r="E246" s="130"/>
      <c r="F246" s="130"/>
      <c r="G246" s="130"/>
      <c r="H246" s="130"/>
      <c r="I246" s="130"/>
      <c r="J246" s="130"/>
      <c r="K246" s="130"/>
      <c r="L246" s="130"/>
    </row>
    <row r="247" spans="1:12" x14ac:dyDescent="0.2">
      <c r="A247" s="117"/>
      <c r="B247" s="117"/>
      <c r="C247" s="132"/>
      <c r="D247" s="132"/>
      <c r="E247" s="132"/>
      <c r="F247" s="142"/>
      <c r="G247" s="132"/>
      <c r="H247" s="132"/>
      <c r="I247" s="132"/>
      <c r="J247" s="132"/>
      <c r="K247" s="132"/>
      <c r="L247" s="132"/>
    </row>
    <row r="248" spans="1:12" x14ac:dyDescent="0.2">
      <c r="A248" s="113"/>
      <c r="B248" s="113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</row>
    <row r="249" spans="1:12" x14ac:dyDescent="0.2">
      <c r="A249" s="127" t="s">
        <v>155</v>
      </c>
      <c r="B249" s="113"/>
      <c r="C249" s="126"/>
      <c r="D249" s="126"/>
      <c r="E249" s="126"/>
      <c r="F249" s="126"/>
      <c r="G249" s="126"/>
      <c r="H249" s="126"/>
      <c r="I249" s="126"/>
      <c r="J249" s="126"/>
      <c r="K249" s="126"/>
      <c r="L249" s="126"/>
    </row>
    <row r="250" spans="1:12" x14ac:dyDescent="0.2">
      <c r="A250" s="113" t="s">
        <v>147</v>
      </c>
      <c r="B250" s="113"/>
      <c r="C250" s="126"/>
      <c r="D250" s="126"/>
      <c r="E250" s="126"/>
      <c r="F250" s="126"/>
      <c r="G250" s="126"/>
      <c r="H250" s="126"/>
      <c r="I250" s="126"/>
      <c r="J250" s="126"/>
      <c r="K250" s="126"/>
      <c r="L250" s="126"/>
    </row>
    <row r="251" spans="1:12" x14ac:dyDescent="0.2">
      <c r="A251" s="113"/>
      <c r="B251" s="113"/>
      <c r="C251" s="126"/>
      <c r="D251" s="126"/>
      <c r="E251" s="126"/>
      <c r="F251" s="126"/>
      <c r="G251" s="126"/>
      <c r="H251" s="126"/>
      <c r="I251" s="126"/>
      <c r="J251" s="126"/>
      <c r="K251" s="126"/>
      <c r="L251" s="126"/>
    </row>
    <row r="252" spans="1:12" x14ac:dyDescent="0.2">
      <c r="A252" s="113" t="s">
        <v>45</v>
      </c>
      <c r="B252" s="113"/>
      <c r="C252" s="126"/>
      <c r="D252" s="126"/>
      <c r="E252" s="126"/>
      <c r="F252" s="126"/>
      <c r="G252" s="126"/>
      <c r="H252" s="126"/>
      <c r="I252" s="126"/>
      <c r="J252" s="126"/>
      <c r="K252" s="126"/>
      <c r="L252" s="126"/>
    </row>
    <row r="253" spans="1:12" x14ac:dyDescent="0.2">
      <c r="A253" s="113" t="s">
        <v>50</v>
      </c>
      <c r="B253" s="113"/>
      <c r="C253" s="147">
        <v>1853330</v>
      </c>
      <c r="D253" s="147">
        <v>1668000</v>
      </c>
      <c r="E253" s="147">
        <v>1482660</v>
      </c>
      <c r="F253" s="147">
        <v>1297330</v>
      </c>
      <c r="G253" s="147">
        <v>1112000</v>
      </c>
      <c r="H253" s="147">
        <v>926670</v>
      </c>
      <c r="I253" s="147">
        <v>741330</v>
      </c>
      <c r="J253" s="147">
        <v>556000</v>
      </c>
      <c r="K253" s="147">
        <v>370670</v>
      </c>
      <c r="L253" s="147">
        <v>185330</v>
      </c>
    </row>
    <row r="254" spans="1:12" x14ac:dyDescent="0.2">
      <c r="A254" s="113" t="s">
        <v>51</v>
      </c>
      <c r="B254" s="113"/>
      <c r="C254" s="147">
        <v>1909870</v>
      </c>
      <c r="D254" s="147">
        <v>1718880</v>
      </c>
      <c r="E254" s="147">
        <v>1527900</v>
      </c>
      <c r="F254" s="147">
        <v>1336910</v>
      </c>
      <c r="G254" s="147">
        <v>1145920</v>
      </c>
      <c r="H254" s="147">
        <v>954940</v>
      </c>
      <c r="I254" s="147">
        <v>763950</v>
      </c>
      <c r="J254" s="147">
        <v>572960</v>
      </c>
      <c r="K254" s="147">
        <v>381970</v>
      </c>
      <c r="L254" s="147">
        <v>190990</v>
      </c>
    </row>
    <row r="255" spans="1:12" x14ac:dyDescent="0.2">
      <c r="A255" s="113" t="s">
        <v>52</v>
      </c>
      <c r="B255" s="113"/>
      <c r="C255" s="147">
        <v>2027910</v>
      </c>
      <c r="D255" s="147">
        <v>1825120</v>
      </c>
      <c r="E255" s="147">
        <v>1622330</v>
      </c>
      <c r="F255" s="147">
        <v>1419540</v>
      </c>
      <c r="G255" s="147">
        <v>1216750</v>
      </c>
      <c r="H255" s="147">
        <v>1013960</v>
      </c>
      <c r="I255" s="147">
        <v>811160</v>
      </c>
      <c r="J255" s="147">
        <v>608370</v>
      </c>
      <c r="K255" s="147">
        <v>405580</v>
      </c>
      <c r="L255" s="147">
        <v>202790</v>
      </c>
    </row>
    <row r="256" spans="1:12" x14ac:dyDescent="0.2">
      <c r="A256" s="113" t="s">
        <v>53</v>
      </c>
      <c r="B256" s="113"/>
      <c r="C256" s="147">
        <v>2150490</v>
      </c>
      <c r="D256" s="147">
        <v>1935440</v>
      </c>
      <c r="E256" s="147">
        <v>1720390</v>
      </c>
      <c r="F256" s="147">
        <v>1505340</v>
      </c>
      <c r="G256" s="147">
        <v>1290290</v>
      </c>
      <c r="H256" s="147">
        <v>1075250</v>
      </c>
      <c r="I256" s="147">
        <v>860200</v>
      </c>
      <c r="J256" s="147">
        <v>645150</v>
      </c>
      <c r="K256" s="147">
        <v>430100</v>
      </c>
      <c r="L256" s="147">
        <v>215050</v>
      </c>
    </row>
    <row r="257" spans="1:12" x14ac:dyDescent="0.2">
      <c r="A257" s="124"/>
      <c r="B257" s="124"/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</row>
    <row r="258" spans="1:12" x14ac:dyDescent="0.2">
      <c r="A258" s="117"/>
      <c r="B258" s="117"/>
      <c r="C258" s="132"/>
      <c r="D258" s="132"/>
      <c r="E258" s="132"/>
      <c r="F258" s="142"/>
      <c r="G258" s="132"/>
      <c r="H258" s="132"/>
      <c r="I258" s="132"/>
      <c r="J258" s="132"/>
      <c r="K258" s="132"/>
      <c r="L258" s="132"/>
    </row>
    <row r="259" spans="1:12" x14ac:dyDescent="0.2">
      <c r="A259" s="123"/>
      <c r="B259" s="123"/>
      <c r="C259" s="129"/>
      <c r="D259" s="129"/>
      <c r="E259" s="129"/>
      <c r="F259" s="148"/>
      <c r="G259" s="129"/>
      <c r="H259" s="129"/>
      <c r="I259" s="129"/>
      <c r="J259" s="129"/>
      <c r="K259" s="129"/>
      <c r="L259" s="129"/>
    </row>
    <row r="260" spans="1:12" x14ac:dyDescent="0.2">
      <c r="A260" s="149" t="s">
        <v>126</v>
      </c>
      <c r="B260" s="110"/>
      <c r="C260" s="126"/>
      <c r="D260" s="126"/>
      <c r="E260" s="126"/>
      <c r="F260" s="126"/>
      <c r="G260" s="126"/>
      <c r="H260" s="126"/>
      <c r="I260" s="126"/>
      <c r="J260" s="126"/>
      <c r="K260" s="126"/>
      <c r="L260" s="126"/>
    </row>
    <row r="261" spans="1:12" x14ac:dyDescent="0.2">
      <c r="A261" s="149"/>
      <c r="B261" s="110"/>
      <c r="C261" s="126"/>
      <c r="D261" s="126"/>
      <c r="E261" s="126"/>
      <c r="F261" s="126"/>
      <c r="G261" s="126"/>
      <c r="H261" s="126"/>
      <c r="I261" s="126"/>
      <c r="J261" s="126"/>
      <c r="K261" s="126"/>
      <c r="L261" s="126"/>
    </row>
    <row r="262" spans="1:12" x14ac:dyDescent="0.2">
      <c r="A262" s="114"/>
      <c r="B262" s="114"/>
      <c r="C262" s="114"/>
      <c r="D262" s="114"/>
      <c r="E262" s="114"/>
      <c r="F262" s="114"/>
      <c r="G262" s="114"/>
      <c r="H262" s="114"/>
      <c r="I262" s="114"/>
      <c r="J262" s="114"/>
      <c r="K262" s="114"/>
      <c r="L262" s="115" t="s">
        <v>3</v>
      </c>
    </row>
    <row r="263" spans="1:12" x14ac:dyDescent="0.2">
      <c r="A263" s="112" t="s">
        <v>4</v>
      </c>
      <c r="B263" s="112"/>
      <c r="C263" s="118">
        <v>2019</v>
      </c>
      <c r="D263" s="118">
        <v>2018</v>
      </c>
      <c r="E263" s="118">
        <v>2017</v>
      </c>
      <c r="F263" s="118">
        <v>2016</v>
      </c>
      <c r="G263" s="118">
        <v>2015</v>
      </c>
      <c r="H263" s="118">
        <v>2014</v>
      </c>
      <c r="I263" s="118">
        <v>2013</v>
      </c>
      <c r="J263" s="118">
        <v>2012</v>
      </c>
      <c r="K263" s="118">
        <v>2011</v>
      </c>
      <c r="L263" s="119" t="s">
        <v>5</v>
      </c>
    </row>
    <row r="264" spans="1:12" x14ac:dyDescent="0.2">
      <c r="A264" s="122"/>
      <c r="B264" s="122"/>
      <c r="C264" s="122"/>
      <c r="D264" s="122"/>
      <c r="E264" s="122"/>
      <c r="F264" s="122"/>
      <c r="G264" s="122"/>
      <c r="H264" s="122"/>
      <c r="I264" s="122"/>
      <c r="J264" s="122"/>
      <c r="K264" s="122"/>
      <c r="L264" s="122"/>
    </row>
    <row r="265" spans="1:12" x14ac:dyDescent="0.2">
      <c r="A265" s="149"/>
      <c r="B265" s="110"/>
      <c r="C265" s="126"/>
      <c r="D265" s="126"/>
      <c r="E265" s="126"/>
      <c r="F265" s="126"/>
      <c r="G265" s="126"/>
      <c r="H265" s="126"/>
      <c r="I265" s="126"/>
      <c r="J265" s="126"/>
      <c r="K265" s="126"/>
      <c r="L265" s="126"/>
    </row>
    <row r="266" spans="1:12" x14ac:dyDescent="0.2">
      <c r="A266" s="127" t="s">
        <v>148</v>
      </c>
      <c r="B266" s="127"/>
      <c r="C266" s="126"/>
      <c r="D266" s="126"/>
      <c r="E266" s="126"/>
      <c r="F266" s="126"/>
      <c r="G266" s="126"/>
      <c r="H266" s="126"/>
      <c r="I266" s="126"/>
      <c r="J266" s="126"/>
      <c r="K266" s="126"/>
      <c r="L266" s="126"/>
    </row>
    <row r="267" spans="1:12" x14ac:dyDescent="0.2">
      <c r="A267" s="113" t="s">
        <v>140</v>
      </c>
      <c r="B267" s="113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</row>
    <row r="268" spans="1:12" x14ac:dyDescent="0.2">
      <c r="A268" s="110"/>
      <c r="B268" s="110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</row>
    <row r="269" spans="1:12" x14ac:dyDescent="0.2">
      <c r="A269" s="113" t="s">
        <v>6</v>
      </c>
      <c r="B269" s="113"/>
      <c r="C269" s="126"/>
      <c r="D269" s="126"/>
      <c r="E269" s="126"/>
      <c r="F269" s="126"/>
      <c r="G269" s="126"/>
      <c r="H269" s="126"/>
      <c r="I269" s="126"/>
      <c r="J269" s="126"/>
      <c r="K269" s="126"/>
      <c r="L269" s="126"/>
    </row>
    <row r="270" spans="1:12" x14ac:dyDescent="0.2">
      <c r="A270" s="113" t="s">
        <v>32</v>
      </c>
      <c r="B270" s="113"/>
      <c r="C270" s="125">
        <v>31640</v>
      </c>
      <c r="D270" s="125">
        <v>28480</v>
      </c>
      <c r="E270" s="125">
        <v>25310</v>
      </c>
      <c r="F270" s="125">
        <v>22150</v>
      </c>
      <c r="G270" s="125">
        <v>18980</v>
      </c>
      <c r="H270" s="125">
        <v>15820</v>
      </c>
      <c r="I270" s="125">
        <v>12660</v>
      </c>
      <c r="J270" s="125">
        <v>9490</v>
      </c>
      <c r="K270" s="125">
        <v>6330</v>
      </c>
      <c r="L270" s="125">
        <v>3160</v>
      </c>
    </row>
    <row r="271" spans="1:12" x14ac:dyDescent="0.2">
      <c r="A271" s="113" t="s">
        <v>33</v>
      </c>
      <c r="B271" s="113"/>
      <c r="C271" s="125">
        <v>37820</v>
      </c>
      <c r="D271" s="125">
        <v>34040</v>
      </c>
      <c r="E271" s="125">
        <v>30260</v>
      </c>
      <c r="F271" s="125">
        <v>26470</v>
      </c>
      <c r="G271" s="125">
        <v>22690</v>
      </c>
      <c r="H271" s="125">
        <v>18910</v>
      </c>
      <c r="I271" s="125">
        <v>15130</v>
      </c>
      <c r="J271" s="125">
        <v>11350</v>
      </c>
      <c r="K271" s="125">
        <v>7560</v>
      </c>
      <c r="L271" s="125">
        <v>3780</v>
      </c>
    </row>
    <row r="272" spans="1:12" x14ac:dyDescent="0.2">
      <c r="A272" s="113" t="s">
        <v>54</v>
      </c>
      <c r="B272" s="113"/>
      <c r="C272" s="125">
        <v>50100</v>
      </c>
      <c r="D272" s="125">
        <v>45090</v>
      </c>
      <c r="E272" s="125">
        <v>40080</v>
      </c>
      <c r="F272" s="125">
        <v>35070</v>
      </c>
      <c r="G272" s="125">
        <v>30060</v>
      </c>
      <c r="H272" s="125">
        <v>25050</v>
      </c>
      <c r="I272" s="125">
        <v>20040</v>
      </c>
      <c r="J272" s="125">
        <v>15030</v>
      </c>
      <c r="K272" s="125">
        <v>10020</v>
      </c>
      <c r="L272" s="125">
        <v>5010</v>
      </c>
    </row>
    <row r="273" spans="1:12" x14ac:dyDescent="0.2">
      <c r="A273" s="144" t="s">
        <v>34</v>
      </c>
      <c r="B273" s="144"/>
      <c r="C273" s="128"/>
      <c r="D273" s="128"/>
      <c r="E273" s="128"/>
      <c r="F273" s="128"/>
      <c r="G273" s="128"/>
      <c r="H273" s="128"/>
      <c r="I273" s="128"/>
      <c r="J273" s="128"/>
      <c r="K273" s="128"/>
      <c r="L273" s="128"/>
    </row>
    <row r="274" spans="1:12" x14ac:dyDescent="0.2">
      <c r="A274" s="110"/>
      <c r="B274" s="110"/>
      <c r="C274" s="126"/>
      <c r="D274" s="126"/>
      <c r="E274" s="126"/>
      <c r="F274" s="131"/>
      <c r="G274" s="126"/>
      <c r="H274" s="126"/>
      <c r="I274" s="126"/>
      <c r="J274" s="126"/>
      <c r="K274" s="126"/>
      <c r="L274" s="126"/>
    </row>
    <row r="275" spans="1:12" x14ac:dyDescent="0.2">
      <c r="A275" s="127" t="s">
        <v>149</v>
      </c>
      <c r="B275" s="127"/>
      <c r="C275" s="126"/>
      <c r="D275" s="126"/>
      <c r="E275" s="126"/>
      <c r="F275" s="126"/>
      <c r="G275" s="126"/>
      <c r="H275" s="126"/>
      <c r="I275" s="126"/>
      <c r="J275" s="126"/>
      <c r="K275" s="126"/>
      <c r="L275" s="126"/>
    </row>
    <row r="276" spans="1:12" x14ac:dyDescent="0.2">
      <c r="A276" s="113" t="s">
        <v>141</v>
      </c>
      <c r="B276" s="113"/>
      <c r="C276" s="126"/>
      <c r="D276" s="126"/>
      <c r="E276" s="126"/>
      <c r="F276" s="126"/>
      <c r="G276" s="126"/>
      <c r="H276" s="126"/>
      <c r="I276" s="126"/>
      <c r="J276" s="126"/>
      <c r="K276" s="126"/>
      <c r="L276" s="126"/>
    </row>
    <row r="277" spans="1:12" x14ac:dyDescent="0.2">
      <c r="A277" s="110"/>
      <c r="B277" s="110"/>
      <c r="C277" s="126"/>
      <c r="D277" s="126"/>
      <c r="E277" s="126"/>
      <c r="F277" s="126"/>
      <c r="G277" s="126"/>
      <c r="H277" s="126"/>
      <c r="I277" s="126"/>
      <c r="J277" s="126"/>
      <c r="K277" s="126"/>
      <c r="L277" s="126"/>
    </row>
    <row r="278" spans="1:12" x14ac:dyDescent="0.2">
      <c r="A278" s="113" t="s">
        <v>6</v>
      </c>
      <c r="B278" s="113"/>
      <c r="C278" s="126"/>
      <c r="D278" s="126"/>
      <c r="E278" s="126"/>
      <c r="F278" s="126"/>
      <c r="G278" s="126"/>
      <c r="H278" s="126"/>
      <c r="I278" s="126"/>
      <c r="J278" s="126"/>
      <c r="K278" s="126"/>
      <c r="L278" s="126"/>
    </row>
    <row r="279" spans="1:12" x14ac:dyDescent="0.2">
      <c r="A279" s="113" t="s">
        <v>35</v>
      </c>
      <c r="B279" s="113"/>
      <c r="C279" s="125">
        <v>37820</v>
      </c>
      <c r="D279" s="125">
        <v>34040</v>
      </c>
      <c r="E279" s="125">
        <v>30260</v>
      </c>
      <c r="F279" s="125">
        <v>26470</v>
      </c>
      <c r="G279" s="125">
        <v>22690</v>
      </c>
      <c r="H279" s="125">
        <v>18910</v>
      </c>
      <c r="I279" s="125">
        <v>15130</v>
      </c>
      <c r="J279" s="125">
        <v>11350</v>
      </c>
      <c r="K279" s="125">
        <v>7560</v>
      </c>
      <c r="L279" s="125">
        <v>3780</v>
      </c>
    </row>
    <row r="280" spans="1:12" x14ac:dyDescent="0.2">
      <c r="A280" s="113" t="s">
        <v>36</v>
      </c>
      <c r="B280" s="113"/>
      <c r="C280" s="125">
        <v>50100</v>
      </c>
      <c r="D280" s="125">
        <v>45090</v>
      </c>
      <c r="E280" s="125">
        <v>40080</v>
      </c>
      <c r="F280" s="125">
        <v>35070</v>
      </c>
      <c r="G280" s="125">
        <v>30060</v>
      </c>
      <c r="H280" s="125">
        <v>25050</v>
      </c>
      <c r="I280" s="125">
        <v>20040</v>
      </c>
      <c r="J280" s="125">
        <v>15030</v>
      </c>
      <c r="K280" s="125">
        <v>10020</v>
      </c>
      <c r="L280" s="125">
        <v>5010</v>
      </c>
    </row>
    <row r="281" spans="1:12" x14ac:dyDescent="0.2">
      <c r="A281" s="113" t="s">
        <v>37</v>
      </c>
      <c r="B281" s="113"/>
      <c r="C281" s="125">
        <v>65460</v>
      </c>
      <c r="D281" s="125">
        <v>58910</v>
      </c>
      <c r="E281" s="125">
        <v>52370</v>
      </c>
      <c r="F281" s="125">
        <v>45820</v>
      </c>
      <c r="G281" s="125">
        <v>39280</v>
      </c>
      <c r="H281" s="125">
        <v>32730</v>
      </c>
      <c r="I281" s="125">
        <v>26180</v>
      </c>
      <c r="J281" s="125">
        <v>19640</v>
      </c>
      <c r="K281" s="125">
        <v>13090</v>
      </c>
      <c r="L281" s="125">
        <v>6550</v>
      </c>
    </row>
    <row r="282" spans="1:12" x14ac:dyDescent="0.2">
      <c r="A282" s="113"/>
      <c r="B282" s="113"/>
      <c r="C282" s="125"/>
      <c r="D282" s="125"/>
      <c r="E282" s="125"/>
      <c r="F282" s="125"/>
      <c r="G282" s="125"/>
      <c r="H282" s="125"/>
      <c r="I282" s="125"/>
      <c r="J282" s="125"/>
      <c r="K282" s="125"/>
      <c r="L282" s="125"/>
    </row>
    <row r="283" spans="1:12" x14ac:dyDescent="0.2">
      <c r="A283" s="113"/>
      <c r="B283" s="113"/>
      <c r="C283" s="125"/>
      <c r="D283" s="125"/>
      <c r="E283" s="125"/>
      <c r="F283" s="125"/>
      <c r="G283" s="125"/>
      <c r="H283" s="125"/>
      <c r="I283" s="125"/>
      <c r="J283" s="125"/>
      <c r="K283" s="125"/>
      <c r="L283" s="125"/>
    </row>
    <row r="284" spans="1:12" x14ac:dyDescent="0.2">
      <c r="A284" s="114"/>
      <c r="B284" s="114"/>
      <c r="C284" s="114"/>
      <c r="D284" s="114"/>
      <c r="E284" s="114"/>
      <c r="F284" s="114"/>
      <c r="G284" s="114"/>
      <c r="H284" s="114"/>
      <c r="I284" s="114"/>
      <c r="J284" s="114"/>
      <c r="K284" s="114"/>
      <c r="L284" s="115" t="s">
        <v>3</v>
      </c>
    </row>
    <row r="285" spans="1:12" x14ac:dyDescent="0.2">
      <c r="A285" s="112" t="s">
        <v>4</v>
      </c>
      <c r="B285" s="112"/>
      <c r="C285" s="118">
        <v>2019</v>
      </c>
      <c r="D285" s="118">
        <v>2018</v>
      </c>
      <c r="E285" s="118">
        <v>2017</v>
      </c>
      <c r="F285" s="118">
        <v>2016</v>
      </c>
      <c r="G285" s="118">
        <v>2015</v>
      </c>
      <c r="H285" s="118">
        <v>2014</v>
      </c>
      <c r="I285" s="118">
        <v>2013</v>
      </c>
      <c r="J285" s="118">
        <v>2012</v>
      </c>
      <c r="K285" s="118">
        <v>2011</v>
      </c>
      <c r="L285" s="119" t="s">
        <v>5</v>
      </c>
    </row>
    <row r="286" spans="1:12" x14ac:dyDescent="0.2">
      <c r="A286" s="122"/>
      <c r="B286" s="122"/>
      <c r="C286" s="122"/>
      <c r="D286" s="122"/>
      <c r="E286" s="122"/>
      <c r="F286" s="122"/>
      <c r="G286" s="122"/>
      <c r="H286" s="122"/>
      <c r="I286" s="122"/>
      <c r="J286" s="122"/>
      <c r="K286" s="122"/>
      <c r="L286" s="122"/>
    </row>
    <row r="287" spans="1:12" x14ac:dyDescent="0.2">
      <c r="A287" s="113"/>
      <c r="B287" s="113"/>
      <c r="C287" s="125"/>
      <c r="D287" s="125"/>
      <c r="E287" s="125"/>
      <c r="F287" s="125"/>
      <c r="G287" s="125"/>
      <c r="H287" s="125"/>
      <c r="I287" s="125"/>
      <c r="J287" s="125"/>
      <c r="K287" s="125"/>
      <c r="L287" s="125"/>
    </row>
    <row r="288" spans="1:12" x14ac:dyDescent="0.2">
      <c r="A288" s="113" t="s">
        <v>38</v>
      </c>
      <c r="B288" s="113"/>
      <c r="C288" s="125"/>
      <c r="D288" s="125"/>
      <c r="E288" s="125"/>
      <c r="F288" s="125"/>
      <c r="G288" s="125"/>
      <c r="H288" s="125"/>
      <c r="I288" s="125"/>
      <c r="J288" s="125"/>
      <c r="K288" s="125"/>
      <c r="L288" s="125"/>
    </row>
    <row r="289" spans="1:12" x14ac:dyDescent="0.2">
      <c r="A289" s="113" t="s">
        <v>35</v>
      </c>
      <c r="B289" s="113"/>
      <c r="C289" s="125">
        <v>46730</v>
      </c>
      <c r="D289" s="125">
        <v>42060</v>
      </c>
      <c r="E289" s="125">
        <v>37380</v>
      </c>
      <c r="F289" s="125">
        <v>32710</v>
      </c>
      <c r="G289" s="125">
        <v>28040</v>
      </c>
      <c r="H289" s="125">
        <v>23370</v>
      </c>
      <c r="I289" s="125">
        <v>18690</v>
      </c>
      <c r="J289" s="125">
        <v>14020</v>
      </c>
      <c r="K289" s="125">
        <v>9350</v>
      </c>
      <c r="L289" s="125">
        <v>4670</v>
      </c>
    </row>
    <row r="290" spans="1:12" x14ac:dyDescent="0.2">
      <c r="A290" s="113" t="s">
        <v>36</v>
      </c>
      <c r="B290" s="113"/>
      <c r="C290" s="125">
        <v>58750</v>
      </c>
      <c r="D290" s="125">
        <v>52880</v>
      </c>
      <c r="E290" s="125">
        <v>47000</v>
      </c>
      <c r="F290" s="125">
        <v>41130</v>
      </c>
      <c r="G290" s="125">
        <v>35250</v>
      </c>
      <c r="H290" s="125">
        <v>29380</v>
      </c>
      <c r="I290" s="125">
        <v>23500</v>
      </c>
      <c r="J290" s="125">
        <v>17630</v>
      </c>
      <c r="K290" s="125">
        <v>11750</v>
      </c>
      <c r="L290" s="125">
        <v>5880</v>
      </c>
    </row>
    <row r="291" spans="1:12" x14ac:dyDescent="0.2">
      <c r="A291" s="113" t="s">
        <v>37</v>
      </c>
      <c r="B291" s="113"/>
      <c r="C291" s="125">
        <v>74150</v>
      </c>
      <c r="D291" s="125">
        <v>66740</v>
      </c>
      <c r="E291" s="125">
        <v>59320</v>
      </c>
      <c r="F291" s="125">
        <v>51910</v>
      </c>
      <c r="G291" s="125">
        <v>44490</v>
      </c>
      <c r="H291" s="125">
        <v>37080</v>
      </c>
      <c r="I291" s="125">
        <v>29660</v>
      </c>
      <c r="J291" s="125">
        <v>22250</v>
      </c>
      <c r="K291" s="125">
        <v>14830</v>
      </c>
      <c r="L291" s="125">
        <v>7420</v>
      </c>
    </row>
    <row r="292" spans="1:12" x14ac:dyDescent="0.2">
      <c r="A292" s="144" t="s">
        <v>34</v>
      </c>
      <c r="B292" s="144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</row>
    <row r="293" spans="1:12" x14ac:dyDescent="0.2">
      <c r="A293" s="110"/>
      <c r="B293" s="110"/>
      <c r="C293" s="126"/>
      <c r="D293" s="126"/>
      <c r="E293" s="126"/>
      <c r="F293" s="126"/>
      <c r="G293" s="126"/>
      <c r="H293" s="126"/>
      <c r="I293" s="126"/>
      <c r="J293" s="126"/>
      <c r="K293" s="126"/>
      <c r="L293" s="126"/>
    </row>
    <row r="294" spans="1:12" x14ac:dyDescent="0.2">
      <c r="A294" s="127" t="s">
        <v>150</v>
      </c>
      <c r="B294" s="113"/>
      <c r="C294" s="126"/>
      <c r="D294" s="126"/>
      <c r="E294" s="126"/>
      <c r="F294" s="126"/>
      <c r="G294" s="126"/>
      <c r="H294" s="126"/>
      <c r="I294" s="126"/>
      <c r="J294" s="126"/>
      <c r="K294" s="126"/>
      <c r="L294" s="126"/>
    </row>
    <row r="295" spans="1:12" x14ac:dyDescent="0.2">
      <c r="A295" s="113" t="s">
        <v>142</v>
      </c>
      <c r="B295" s="113"/>
      <c r="C295" s="126"/>
      <c r="D295" s="126"/>
      <c r="E295" s="126"/>
      <c r="F295" s="126"/>
      <c r="G295" s="126"/>
      <c r="H295" s="126"/>
      <c r="I295" s="126"/>
      <c r="J295" s="126"/>
      <c r="K295" s="126"/>
      <c r="L295" s="126"/>
    </row>
    <row r="296" spans="1:12" x14ac:dyDescent="0.2">
      <c r="A296" s="110"/>
      <c r="B296" s="110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</row>
    <row r="297" spans="1:12" x14ac:dyDescent="0.2">
      <c r="A297" s="113" t="s">
        <v>6</v>
      </c>
      <c r="B297" s="113"/>
      <c r="C297" s="126"/>
      <c r="D297" s="126"/>
      <c r="E297" s="126"/>
      <c r="F297" s="126"/>
      <c r="G297" s="126"/>
      <c r="H297" s="126"/>
      <c r="I297" s="126"/>
      <c r="J297" s="126"/>
      <c r="K297" s="126"/>
      <c r="L297" s="126"/>
    </row>
    <row r="298" spans="1:12" x14ac:dyDescent="0.2">
      <c r="A298" s="113" t="s">
        <v>35</v>
      </c>
      <c r="B298" s="113"/>
      <c r="C298" s="125">
        <v>47270</v>
      </c>
      <c r="D298" s="125">
        <v>42540</v>
      </c>
      <c r="E298" s="125">
        <v>37820</v>
      </c>
      <c r="F298" s="125">
        <v>33090</v>
      </c>
      <c r="G298" s="125">
        <v>28360</v>
      </c>
      <c r="H298" s="125">
        <v>23640</v>
      </c>
      <c r="I298" s="125">
        <v>18910</v>
      </c>
      <c r="J298" s="125">
        <v>14180</v>
      </c>
      <c r="K298" s="125">
        <v>9450</v>
      </c>
      <c r="L298" s="125">
        <v>4730</v>
      </c>
    </row>
    <row r="299" spans="1:12" x14ac:dyDescent="0.2">
      <c r="A299" s="113" t="s">
        <v>36</v>
      </c>
      <c r="B299" s="113"/>
      <c r="C299" s="125">
        <v>59530</v>
      </c>
      <c r="D299" s="125">
        <v>53580</v>
      </c>
      <c r="E299" s="125">
        <v>47620</v>
      </c>
      <c r="F299" s="125">
        <v>41670</v>
      </c>
      <c r="G299" s="125">
        <v>35720</v>
      </c>
      <c r="H299" s="125">
        <v>29770</v>
      </c>
      <c r="I299" s="125">
        <v>23810</v>
      </c>
      <c r="J299" s="125">
        <v>17860</v>
      </c>
      <c r="K299" s="125">
        <v>11910</v>
      </c>
      <c r="L299" s="125">
        <v>5950</v>
      </c>
    </row>
    <row r="300" spans="1:12" x14ac:dyDescent="0.2">
      <c r="A300" s="113" t="s">
        <v>39</v>
      </c>
      <c r="B300" s="113"/>
      <c r="C300" s="125">
        <v>74680</v>
      </c>
      <c r="D300" s="125">
        <v>67210</v>
      </c>
      <c r="E300" s="125">
        <v>59740</v>
      </c>
      <c r="F300" s="125">
        <v>52280</v>
      </c>
      <c r="G300" s="125">
        <v>44810</v>
      </c>
      <c r="H300" s="125">
        <v>37340</v>
      </c>
      <c r="I300" s="125">
        <v>29870</v>
      </c>
      <c r="J300" s="125">
        <v>22400</v>
      </c>
      <c r="K300" s="125">
        <v>14940</v>
      </c>
      <c r="L300" s="125">
        <v>7470</v>
      </c>
    </row>
    <row r="301" spans="1:12" x14ac:dyDescent="0.2">
      <c r="A301" s="113" t="s">
        <v>40</v>
      </c>
      <c r="B301" s="113"/>
      <c r="C301" s="125">
        <v>93180</v>
      </c>
      <c r="D301" s="125">
        <v>83860</v>
      </c>
      <c r="E301" s="125">
        <v>74540</v>
      </c>
      <c r="F301" s="125">
        <v>65230</v>
      </c>
      <c r="G301" s="125">
        <v>55910</v>
      </c>
      <c r="H301" s="125">
        <v>46590</v>
      </c>
      <c r="I301" s="125">
        <v>37270</v>
      </c>
      <c r="J301" s="125">
        <v>27950</v>
      </c>
      <c r="K301" s="125">
        <v>18640</v>
      </c>
      <c r="L301" s="125">
        <v>9320</v>
      </c>
    </row>
    <row r="302" spans="1:12" x14ac:dyDescent="0.2">
      <c r="A302" s="110"/>
      <c r="B302" s="110"/>
      <c r="C302" s="126"/>
      <c r="D302" s="126"/>
      <c r="E302" s="126"/>
      <c r="F302" s="145"/>
      <c r="G302" s="126"/>
      <c r="H302" s="126"/>
      <c r="I302" s="126"/>
      <c r="J302" s="126"/>
      <c r="K302" s="126"/>
      <c r="L302" s="126"/>
    </row>
    <row r="303" spans="1:12" x14ac:dyDescent="0.2">
      <c r="A303" s="113"/>
      <c r="B303" s="113"/>
      <c r="C303" s="126"/>
      <c r="D303" s="126"/>
      <c r="E303" s="126"/>
      <c r="F303" s="126"/>
      <c r="G303" s="126"/>
      <c r="H303" s="126"/>
      <c r="I303" s="126"/>
      <c r="J303" s="126"/>
      <c r="K303" s="126"/>
      <c r="L303" s="126"/>
    </row>
    <row r="304" spans="1:12" x14ac:dyDescent="0.2">
      <c r="A304" s="113" t="s">
        <v>41</v>
      </c>
      <c r="B304" s="113"/>
      <c r="C304" s="126"/>
      <c r="D304" s="126"/>
      <c r="E304" s="126"/>
      <c r="F304" s="126"/>
      <c r="G304" s="126"/>
      <c r="H304" s="126"/>
      <c r="I304" s="126"/>
      <c r="J304" s="126"/>
      <c r="K304" s="126"/>
      <c r="L304" s="126"/>
    </row>
    <row r="305" spans="1:12" x14ac:dyDescent="0.2">
      <c r="A305" s="113" t="s">
        <v>35</v>
      </c>
      <c r="B305" s="113"/>
      <c r="C305" s="125">
        <v>49520</v>
      </c>
      <c r="D305" s="125">
        <v>44570</v>
      </c>
      <c r="E305" s="125">
        <v>39620</v>
      </c>
      <c r="F305" s="125">
        <v>34660</v>
      </c>
      <c r="G305" s="125">
        <v>29710</v>
      </c>
      <c r="H305" s="125">
        <v>24760</v>
      </c>
      <c r="I305" s="125">
        <v>19810</v>
      </c>
      <c r="J305" s="125">
        <v>14860</v>
      </c>
      <c r="K305" s="125">
        <v>9900</v>
      </c>
      <c r="L305" s="125">
        <v>4950</v>
      </c>
    </row>
    <row r="306" spans="1:12" x14ac:dyDescent="0.2">
      <c r="A306" s="113" t="s">
        <v>36</v>
      </c>
      <c r="B306" s="113"/>
      <c r="C306" s="125">
        <v>61590</v>
      </c>
      <c r="D306" s="125">
        <v>55430</v>
      </c>
      <c r="E306" s="125">
        <v>49270</v>
      </c>
      <c r="F306" s="125">
        <v>43110</v>
      </c>
      <c r="G306" s="125">
        <v>36950</v>
      </c>
      <c r="H306" s="125">
        <v>30800</v>
      </c>
      <c r="I306" s="125">
        <v>24640</v>
      </c>
      <c r="J306" s="125">
        <v>18480</v>
      </c>
      <c r="K306" s="125">
        <v>12320</v>
      </c>
      <c r="L306" s="125">
        <v>6160</v>
      </c>
    </row>
    <row r="307" spans="1:12" x14ac:dyDescent="0.2">
      <c r="A307" s="113" t="s">
        <v>39</v>
      </c>
      <c r="B307" s="113"/>
      <c r="C307" s="125">
        <v>76920</v>
      </c>
      <c r="D307" s="125">
        <v>69230</v>
      </c>
      <c r="E307" s="125">
        <v>61540</v>
      </c>
      <c r="F307" s="125">
        <v>53840</v>
      </c>
      <c r="G307" s="125">
        <v>46150</v>
      </c>
      <c r="H307" s="125">
        <v>38460</v>
      </c>
      <c r="I307" s="125">
        <v>30770</v>
      </c>
      <c r="J307" s="125">
        <v>23080</v>
      </c>
      <c r="K307" s="125">
        <v>15380</v>
      </c>
      <c r="L307" s="125">
        <v>7690</v>
      </c>
    </row>
    <row r="308" spans="1:12" x14ac:dyDescent="0.2">
      <c r="A308" s="113" t="s">
        <v>40</v>
      </c>
      <c r="B308" s="113"/>
      <c r="C308" s="125">
        <v>95430</v>
      </c>
      <c r="D308" s="125">
        <v>85890</v>
      </c>
      <c r="E308" s="125">
        <v>76340</v>
      </c>
      <c r="F308" s="125">
        <v>66800</v>
      </c>
      <c r="G308" s="125">
        <v>57260</v>
      </c>
      <c r="H308" s="125">
        <v>47720</v>
      </c>
      <c r="I308" s="125">
        <v>38170</v>
      </c>
      <c r="J308" s="125">
        <v>28630</v>
      </c>
      <c r="K308" s="125">
        <v>19090</v>
      </c>
      <c r="L308" s="125">
        <v>9540</v>
      </c>
    </row>
    <row r="309" spans="1:12" x14ac:dyDescent="0.2">
      <c r="A309" s="144" t="s">
        <v>34</v>
      </c>
      <c r="B309" s="144"/>
      <c r="C309" s="130"/>
      <c r="D309" s="130"/>
      <c r="E309" s="130"/>
      <c r="F309" s="130"/>
      <c r="G309" s="130"/>
      <c r="H309" s="130"/>
      <c r="I309" s="130"/>
      <c r="J309" s="130"/>
      <c r="K309" s="130"/>
      <c r="L309" s="130"/>
    </row>
    <row r="310" spans="1:12" x14ac:dyDescent="0.2">
      <c r="A310" s="117"/>
      <c r="B310" s="117"/>
      <c r="C310" s="132"/>
      <c r="D310" s="132"/>
      <c r="E310" s="132"/>
      <c r="G310" s="132"/>
      <c r="H310" s="132"/>
      <c r="I310" s="132"/>
      <c r="J310" s="132"/>
      <c r="K310" s="132"/>
      <c r="L310" s="132"/>
    </row>
    <row r="311" spans="1:12" x14ac:dyDescent="0.2">
      <c r="A311" s="113"/>
      <c r="B311" s="113"/>
      <c r="C311" s="126"/>
      <c r="D311" s="126"/>
      <c r="E311" s="126"/>
      <c r="F311" s="126"/>
      <c r="G311" s="126"/>
      <c r="H311" s="126"/>
      <c r="I311" s="126"/>
      <c r="J311" s="126"/>
      <c r="K311" s="126"/>
      <c r="L311" s="126"/>
    </row>
    <row r="312" spans="1:12" x14ac:dyDescent="0.2">
      <c r="A312" s="127" t="s">
        <v>151</v>
      </c>
      <c r="B312" s="113"/>
      <c r="C312" s="126"/>
      <c r="D312" s="126"/>
      <c r="E312" s="126"/>
      <c r="F312" s="126"/>
      <c r="G312" s="126"/>
      <c r="H312" s="126"/>
      <c r="I312" s="126"/>
      <c r="J312" s="126"/>
      <c r="K312" s="126"/>
      <c r="L312" s="126"/>
    </row>
    <row r="313" spans="1:12" x14ac:dyDescent="0.2">
      <c r="A313" s="113" t="s">
        <v>143</v>
      </c>
      <c r="B313" s="113"/>
      <c r="C313" s="126"/>
      <c r="D313" s="126"/>
      <c r="E313" s="126"/>
      <c r="F313" s="126"/>
      <c r="G313" s="126"/>
      <c r="H313" s="126"/>
      <c r="I313" s="126"/>
      <c r="J313" s="126"/>
      <c r="K313" s="126"/>
      <c r="L313" s="126"/>
    </row>
    <row r="314" spans="1:12" x14ac:dyDescent="0.2">
      <c r="A314" s="110"/>
      <c r="B314" s="110"/>
      <c r="C314" s="126"/>
      <c r="D314" s="126"/>
      <c r="E314" s="126"/>
      <c r="F314" s="126"/>
      <c r="G314" s="126"/>
      <c r="H314" s="126"/>
      <c r="I314" s="126"/>
      <c r="J314" s="126"/>
      <c r="K314" s="126"/>
      <c r="L314" s="126"/>
    </row>
    <row r="315" spans="1:12" x14ac:dyDescent="0.2">
      <c r="A315" s="113" t="s">
        <v>6</v>
      </c>
      <c r="B315" s="113"/>
      <c r="C315" s="126"/>
      <c r="D315" s="126"/>
      <c r="E315" s="126"/>
      <c r="F315" s="126"/>
      <c r="G315" s="126"/>
      <c r="H315" s="126"/>
      <c r="I315" s="126"/>
      <c r="J315" s="126"/>
      <c r="K315" s="126"/>
      <c r="L315" s="126"/>
    </row>
    <row r="316" spans="1:12" x14ac:dyDescent="0.2">
      <c r="A316" s="113" t="s">
        <v>42</v>
      </c>
      <c r="B316" s="113"/>
      <c r="C316" s="125">
        <v>59320</v>
      </c>
      <c r="D316" s="125">
        <v>53390</v>
      </c>
      <c r="E316" s="125">
        <v>47460</v>
      </c>
      <c r="F316" s="125">
        <v>41520</v>
      </c>
      <c r="G316" s="125">
        <v>35590</v>
      </c>
      <c r="H316" s="125">
        <v>29660</v>
      </c>
      <c r="I316" s="125">
        <v>23730</v>
      </c>
      <c r="J316" s="125">
        <v>17800</v>
      </c>
      <c r="K316" s="125">
        <v>11860</v>
      </c>
      <c r="L316" s="125">
        <v>5930</v>
      </c>
    </row>
    <row r="317" spans="1:12" x14ac:dyDescent="0.2">
      <c r="A317" s="113" t="s">
        <v>39</v>
      </c>
      <c r="B317" s="113"/>
      <c r="C317" s="125">
        <v>74680</v>
      </c>
      <c r="D317" s="125">
        <v>67210</v>
      </c>
      <c r="E317" s="125">
        <v>59740</v>
      </c>
      <c r="F317" s="125">
        <v>52280</v>
      </c>
      <c r="G317" s="125">
        <v>44810</v>
      </c>
      <c r="H317" s="125">
        <v>37340</v>
      </c>
      <c r="I317" s="125">
        <v>29870</v>
      </c>
      <c r="J317" s="125">
        <v>22400</v>
      </c>
      <c r="K317" s="125">
        <v>14940</v>
      </c>
      <c r="L317" s="125">
        <v>7470</v>
      </c>
    </row>
    <row r="318" spans="1:12" x14ac:dyDescent="0.2">
      <c r="A318" s="113" t="s">
        <v>43</v>
      </c>
      <c r="B318" s="113"/>
      <c r="C318" s="125">
        <v>92870</v>
      </c>
      <c r="D318" s="125">
        <v>83580</v>
      </c>
      <c r="E318" s="125">
        <v>74300</v>
      </c>
      <c r="F318" s="125">
        <v>65010</v>
      </c>
      <c r="G318" s="125">
        <v>55720</v>
      </c>
      <c r="H318" s="125">
        <v>46440</v>
      </c>
      <c r="I318" s="125">
        <v>37150</v>
      </c>
      <c r="J318" s="125">
        <v>27860</v>
      </c>
      <c r="K318" s="125">
        <v>18570</v>
      </c>
      <c r="L318" s="125">
        <v>9290</v>
      </c>
    </row>
    <row r="319" spans="1:12" x14ac:dyDescent="0.2">
      <c r="A319" s="113" t="s">
        <v>44</v>
      </c>
      <c r="B319" s="113"/>
      <c r="C319" s="125">
        <v>121970</v>
      </c>
      <c r="D319" s="125">
        <v>109770</v>
      </c>
      <c r="E319" s="125">
        <v>97580</v>
      </c>
      <c r="F319" s="125">
        <v>85380</v>
      </c>
      <c r="G319" s="125">
        <v>73180</v>
      </c>
      <c r="H319" s="125">
        <v>60990</v>
      </c>
      <c r="I319" s="125">
        <v>48790</v>
      </c>
      <c r="J319" s="125">
        <v>36590</v>
      </c>
      <c r="K319" s="125">
        <v>24390</v>
      </c>
      <c r="L319" s="125">
        <v>12200</v>
      </c>
    </row>
    <row r="320" spans="1:12" x14ac:dyDescent="0.2">
      <c r="A320" s="113" t="s">
        <v>38</v>
      </c>
      <c r="B320" s="113"/>
      <c r="C320" s="125"/>
      <c r="D320" s="125"/>
      <c r="E320" s="125"/>
      <c r="F320" s="125"/>
      <c r="G320" s="125"/>
      <c r="H320" s="125"/>
      <c r="I320" s="125"/>
      <c r="J320" s="125"/>
      <c r="K320" s="125"/>
      <c r="L320" s="125"/>
    </row>
    <row r="321" spans="1:12" x14ac:dyDescent="0.2">
      <c r="A321" s="113" t="s">
        <v>42</v>
      </c>
      <c r="B321" s="113"/>
      <c r="C321" s="125">
        <v>94560</v>
      </c>
      <c r="D321" s="125">
        <v>85100</v>
      </c>
      <c r="E321" s="125">
        <v>75650</v>
      </c>
      <c r="F321" s="125">
        <v>66190</v>
      </c>
      <c r="G321" s="125">
        <v>56740</v>
      </c>
      <c r="H321" s="125">
        <v>47280</v>
      </c>
      <c r="I321" s="125">
        <v>37820</v>
      </c>
      <c r="J321" s="125">
        <v>28370</v>
      </c>
      <c r="K321" s="125">
        <v>18910</v>
      </c>
      <c r="L321" s="125">
        <v>9460</v>
      </c>
    </row>
    <row r="322" spans="1:12" x14ac:dyDescent="0.2">
      <c r="A322" s="127" t="s">
        <v>39</v>
      </c>
      <c r="B322" s="127"/>
      <c r="C322" s="125">
        <v>109960</v>
      </c>
      <c r="D322" s="125">
        <v>98960</v>
      </c>
      <c r="E322" s="125">
        <v>87970</v>
      </c>
      <c r="F322" s="125">
        <v>76970</v>
      </c>
      <c r="G322" s="125">
        <v>65980</v>
      </c>
      <c r="H322" s="125">
        <v>54980</v>
      </c>
      <c r="I322" s="125">
        <v>43980</v>
      </c>
      <c r="J322" s="125">
        <v>32990</v>
      </c>
      <c r="K322" s="125">
        <v>21990</v>
      </c>
      <c r="L322" s="125">
        <v>11000</v>
      </c>
    </row>
    <row r="323" spans="1:12" x14ac:dyDescent="0.2">
      <c r="A323" s="113" t="s">
        <v>43</v>
      </c>
      <c r="B323" s="113"/>
      <c r="C323" s="125">
        <v>128150</v>
      </c>
      <c r="D323" s="125">
        <v>115340</v>
      </c>
      <c r="E323" s="125">
        <v>102520</v>
      </c>
      <c r="F323" s="125">
        <v>89710</v>
      </c>
      <c r="G323" s="125">
        <v>76890</v>
      </c>
      <c r="H323" s="125">
        <v>64080</v>
      </c>
      <c r="I323" s="125">
        <v>51260</v>
      </c>
      <c r="J323" s="125">
        <v>38450</v>
      </c>
      <c r="K323" s="125">
        <v>25630</v>
      </c>
      <c r="L323" s="125">
        <v>12820</v>
      </c>
    </row>
    <row r="324" spans="1:12" x14ac:dyDescent="0.2">
      <c r="A324" s="113" t="s">
        <v>44</v>
      </c>
      <c r="B324" s="113"/>
      <c r="C324" s="125">
        <v>157230</v>
      </c>
      <c r="D324" s="125">
        <v>141510</v>
      </c>
      <c r="E324" s="125">
        <v>125780</v>
      </c>
      <c r="F324" s="125">
        <v>110060</v>
      </c>
      <c r="G324" s="125">
        <v>94340</v>
      </c>
      <c r="H324" s="125">
        <v>78620</v>
      </c>
      <c r="I324" s="125">
        <v>62890</v>
      </c>
      <c r="J324" s="125">
        <v>47170</v>
      </c>
      <c r="K324" s="125">
        <v>31450</v>
      </c>
      <c r="L324" s="125">
        <v>15720</v>
      </c>
    </row>
    <row r="325" spans="1:12" x14ac:dyDescent="0.2">
      <c r="A325" s="113" t="s">
        <v>45</v>
      </c>
      <c r="B325" s="113"/>
      <c r="C325" s="125"/>
      <c r="D325" s="125"/>
      <c r="E325" s="125"/>
      <c r="F325" s="125"/>
      <c r="G325" s="125"/>
      <c r="H325" s="125"/>
      <c r="I325" s="125"/>
      <c r="J325" s="125"/>
      <c r="K325" s="125"/>
      <c r="L325" s="125"/>
    </row>
    <row r="326" spans="1:12" x14ac:dyDescent="0.2">
      <c r="A326" s="113" t="s">
        <v>42</v>
      </c>
      <c r="B326" s="113"/>
      <c r="C326" s="125">
        <v>118590</v>
      </c>
      <c r="D326" s="125">
        <v>106730</v>
      </c>
      <c r="E326" s="125">
        <v>94870</v>
      </c>
      <c r="F326" s="125">
        <v>83010</v>
      </c>
      <c r="G326" s="125">
        <v>71150</v>
      </c>
      <c r="H326" s="125">
        <v>59300</v>
      </c>
      <c r="I326" s="125">
        <v>47440</v>
      </c>
      <c r="J326" s="125">
        <v>35580</v>
      </c>
      <c r="K326" s="125">
        <v>23720</v>
      </c>
      <c r="L326" s="125">
        <v>11860</v>
      </c>
    </row>
    <row r="327" spans="1:12" x14ac:dyDescent="0.2">
      <c r="A327" s="113" t="s">
        <v>39</v>
      </c>
      <c r="B327" s="113"/>
      <c r="C327" s="125">
        <v>133700</v>
      </c>
      <c r="D327" s="125">
        <v>120330</v>
      </c>
      <c r="E327" s="125">
        <v>106960</v>
      </c>
      <c r="F327" s="125">
        <v>93590</v>
      </c>
      <c r="G327" s="125">
        <v>80220</v>
      </c>
      <c r="H327" s="125">
        <v>66850</v>
      </c>
      <c r="I327" s="125">
        <v>53480</v>
      </c>
      <c r="J327" s="125">
        <v>40110</v>
      </c>
      <c r="K327" s="125">
        <v>26740</v>
      </c>
      <c r="L327" s="125">
        <v>13370</v>
      </c>
    </row>
    <row r="328" spans="1:12" x14ac:dyDescent="0.2">
      <c r="A328" s="113" t="s">
        <v>43</v>
      </c>
      <c r="B328" s="113"/>
      <c r="C328" s="125">
        <v>152200</v>
      </c>
      <c r="D328" s="125">
        <v>136980</v>
      </c>
      <c r="E328" s="125">
        <v>121760</v>
      </c>
      <c r="F328" s="125">
        <v>106540</v>
      </c>
      <c r="G328" s="125">
        <v>91320</v>
      </c>
      <c r="H328" s="125">
        <v>76100</v>
      </c>
      <c r="I328" s="125">
        <v>60880</v>
      </c>
      <c r="J328" s="125">
        <v>45660</v>
      </c>
      <c r="K328" s="125">
        <v>30440</v>
      </c>
      <c r="L328" s="125">
        <v>15220</v>
      </c>
    </row>
    <row r="329" spans="1:12" x14ac:dyDescent="0.2">
      <c r="A329" s="113" t="s">
        <v>44</v>
      </c>
      <c r="B329" s="113"/>
      <c r="C329" s="125">
        <v>181280</v>
      </c>
      <c r="D329" s="125">
        <v>163150</v>
      </c>
      <c r="E329" s="125">
        <v>145020</v>
      </c>
      <c r="F329" s="125">
        <v>126900</v>
      </c>
      <c r="G329" s="125">
        <v>108770</v>
      </c>
      <c r="H329" s="125">
        <v>90640</v>
      </c>
      <c r="I329" s="125">
        <v>72510</v>
      </c>
      <c r="J329" s="125">
        <v>54380</v>
      </c>
      <c r="K329" s="125">
        <v>36260</v>
      </c>
      <c r="L329" s="125">
        <v>18130</v>
      </c>
    </row>
    <row r="330" spans="1:12" x14ac:dyDescent="0.2">
      <c r="A330" s="144" t="s">
        <v>34</v>
      </c>
      <c r="B330" s="144"/>
      <c r="C330" s="130"/>
      <c r="D330" s="130"/>
      <c r="E330" s="130"/>
      <c r="F330" s="130"/>
      <c r="G330" s="130"/>
      <c r="H330" s="130"/>
      <c r="I330" s="130"/>
      <c r="J330" s="130"/>
      <c r="K330" s="130"/>
      <c r="L330" s="130"/>
    </row>
    <row r="331" spans="1:12" x14ac:dyDescent="0.2">
      <c r="A331" s="117"/>
      <c r="B331" s="117"/>
      <c r="C331" s="132"/>
      <c r="D331" s="132"/>
      <c r="E331" s="132"/>
      <c r="F331" s="146"/>
      <c r="G331" s="132"/>
      <c r="H331" s="132"/>
      <c r="I331" s="132"/>
      <c r="J331" s="132"/>
      <c r="K331" s="132"/>
      <c r="L331" s="132"/>
    </row>
    <row r="332" spans="1:12" x14ac:dyDescent="0.2">
      <c r="A332" s="123"/>
      <c r="B332" s="123"/>
      <c r="C332" s="129"/>
      <c r="D332" s="129"/>
      <c r="E332" s="129"/>
      <c r="G332" s="129"/>
      <c r="H332" s="129"/>
      <c r="I332" s="129"/>
      <c r="J332" s="129"/>
      <c r="K332" s="129"/>
      <c r="L332" s="129"/>
    </row>
    <row r="333" spans="1:12" x14ac:dyDescent="0.2">
      <c r="A333" s="123"/>
      <c r="B333" s="123"/>
      <c r="C333" s="129"/>
      <c r="D333" s="129"/>
      <c r="E333" s="129"/>
      <c r="G333" s="129"/>
      <c r="H333" s="129"/>
      <c r="I333" s="129"/>
      <c r="J333" s="129"/>
      <c r="K333" s="129"/>
      <c r="L333" s="129"/>
    </row>
    <row r="334" spans="1:12" x14ac:dyDescent="0.2">
      <c r="A334" s="114"/>
      <c r="B334" s="114"/>
      <c r="C334" s="114"/>
      <c r="D334" s="114"/>
      <c r="E334" s="114"/>
      <c r="F334" s="114"/>
      <c r="G334" s="114"/>
      <c r="H334" s="114"/>
      <c r="I334" s="114"/>
      <c r="J334" s="114"/>
      <c r="K334" s="114"/>
      <c r="L334" s="115" t="s">
        <v>3</v>
      </c>
    </row>
    <row r="335" spans="1:12" x14ac:dyDescent="0.2">
      <c r="A335" s="112" t="s">
        <v>4</v>
      </c>
      <c r="B335" s="112"/>
      <c r="C335" s="118">
        <v>2019</v>
      </c>
      <c r="D335" s="118">
        <v>2018</v>
      </c>
      <c r="E335" s="118">
        <v>2017</v>
      </c>
      <c r="F335" s="118">
        <v>2016</v>
      </c>
      <c r="G335" s="118">
        <v>2015</v>
      </c>
      <c r="H335" s="118">
        <v>2014</v>
      </c>
      <c r="I335" s="118">
        <v>2013</v>
      </c>
      <c r="J335" s="118">
        <v>2012</v>
      </c>
      <c r="K335" s="118">
        <v>2011</v>
      </c>
      <c r="L335" s="119" t="s">
        <v>5</v>
      </c>
    </row>
    <row r="336" spans="1:12" x14ac:dyDescent="0.2">
      <c r="A336" s="122"/>
      <c r="B336" s="122"/>
      <c r="C336" s="122"/>
      <c r="D336" s="122"/>
      <c r="E336" s="122"/>
      <c r="F336" s="122"/>
      <c r="G336" s="122"/>
      <c r="H336" s="122"/>
      <c r="I336" s="122"/>
      <c r="J336" s="122"/>
      <c r="K336" s="122"/>
      <c r="L336" s="122"/>
    </row>
    <row r="337" spans="1:12" x14ac:dyDescent="0.2">
      <c r="A337" s="137"/>
      <c r="B337" s="137"/>
      <c r="C337" s="137"/>
      <c r="D337" s="137"/>
      <c r="E337" s="137"/>
      <c r="F337" s="137"/>
      <c r="G337" s="137"/>
      <c r="H337" s="137"/>
      <c r="I337" s="137"/>
      <c r="J337" s="137"/>
      <c r="K337" s="137"/>
      <c r="L337" s="137"/>
    </row>
    <row r="338" spans="1:12" x14ac:dyDescent="0.2">
      <c r="A338" s="127" t="s">
        <v>152</v>
      </c>
      <c r="B338" s="113"/>
      <c r="C338" s="126"/>
      <c r="D338" s="126"/>
      <c r="E338" s="126"/>
      <c r="F338" s="126"/>
      <c r="G338" s="126"/>
      <c r="H338" s="126"/>
      <c r="I338" s="126"/>
      <c r="J338" s="126"/>
      <c r="K338" s="126"/>
      <c r="L338" s="126"/>
    </row>
    <row r="339" spans="1:12" x14ac:dyDescent="0.2">
      <c r="A339" s="113" t="s">
        <v>144</v>
      </c>
      <c r="B339" s="113"/>
      <c r="C339" s="126"/>
      <c r="D339" s="126"/>
      <c r="E339" s="126"/>
      <c r="F339" s="126"/>
      <c r="G339" s="126"/>
      <c r="H339" s="126"/>
      <c r="I339" s="126"/>
      <c r="J339" s="126"/>
      <c r="K339" s="126"/>
      <c r="L339" s="126"/>
    </row>
    <row r="340" spans="1:12" x14ac:dyDescent="0.2">
      <c r="A340" s="110"/>
      <c r="B340" s="110"/>
      <c r="C340" s="126"/>
      <c r="D340" s="126"/>
      <c r="E340" s="126"/>
      <c r="F340" s="126"/>
      <c r="G340" s="126"/>
      <c r="H340" s="126"/>
      <c r="I340" s="126"/>
      <c r="J340" s="126"/>
      <c r="K340" s="126"/>
      <c r="L340" s="126"/>
    </row>
    <row r="341" spans="1:12" x14ac:dyDescent="0.2">
      <c r="A341" s="113" t="s">
        <v>38</v>
      </c>
      <c r="B341" s="113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</row>
    <row r="342" spans="1:12" x14ac:dyDescent="0.2">
      <c r="A342" s="113" t="s">
        <v>46</v>
      </c>
      <c r="B342" s="113"/>
      <c r="C342" s="125">
        <v>154420</v>
      </c>
      <c r="D342" s="125">
        <v>138980</v>
      </c>
      <c r="E342" s="125">
        <v>123540</v>
      </c>
      <c r="F342" s="125">
        <v>108090</v>
      </c>
      <c r="G342" s="125">
        <v>92650</v>
      </c>
      <c r="H342" s="125">
        <v>77210</v>
      </c>
      <c r="I342" s="125">
        <v>61770</v>
      </c>
      <c r="J342" s="125">
        <v>46330</v>
      </c>
      <c r="K342" s="125">
        <v>30880</v>
      </c>
      <c r="L342" s="125">
        <v>15440</v>
      </c>
    </row>
    <row r="343" spans="1:12" x14ac:dyDescent="0.2">
      <c r="A343" s="113" t="s">
        <v>47</v>
      </c>
      <c r="B343" s="113"/>
      <c r="C343" s="125">
        <v>183500</v>
      </c>
      <c r="D343" s="125">
        <v>165150</v>
      </c>
      <c r="E343" s="125">
        <v>146800</v>
      </c>
      <c r="F343" s="125">
        <v>128450</v>
      </c>
      <c r="G343" s="125">
        <v>110100</v>
      </c>
      <c r="H343" s="125">
        <v>91750</v>
      </c>
      <c r="I343" s="125">
        <v>73400</v>
      </c>
      <c r="J343" s="125">
        <v>55050</v>
      </c>
      <c r="K343" s="125">
        <v>36700</v>
      </c>
      <c r="L343" s="125">
        <v>18350</v>
      </c>
    </row>
    <row r="344" spans="1:12" x14ac:dyDescent="0.2">
      <c r="A344" s="113" t="s">
        <v>48</v>
      </c>
      <c r="B344" s="113"/>
      <c r="C344" s="125">
        <v>208160</v>
      </c>
      <c r="D344" s="125">
        <v>187340</v>
      </c>
      <c r="E344" s="125">
        <v>166530</v>
      </c>
      <c r="F344" s="125">
        <v>145710</v>
      </c>
      <c r="G344" s="125">
        <v>124900</v>
      </c>
      <c r="H344" s="125">
        <v>104080</v>
      </c>
      <c r="I344" s="125">
        <v>83260</v>
      </c>
      <c r="J344" s="125">
        <v>62450</v>
      </c>
      <c r="K344" s="125">
        <v>41630</v>
      </c>
      <c r="L344" s="125">
        <v>20820</v>
      </c>
    </row>
    <row r="345" spans="1:12" x14ac:dyDescent="0.2">
      <c r="A345" s="113" t="s">
        <v>49</v>
      </c>
      <c r="B345" s="113"/>
      <c r="C345" s="125">
        <v>264680</v>
      </c>
      <c r="D345" s="125">
        <v>238210</v>
      </c>
      <c r="E345" s="125">
        <v>211740</v>
      </c>
      <c r="F345" s="125">
        <v>185280</v>
      </c>
      <c r="G345" s="125">
        <v>158810</v>
      </c>
      <c r="H345" s="125">
        <v>132340</v>
      </c>
      <c r="I345" s="125">
        <v>105870</v>
      </c>
      <c r="J345" s="125">
        <v>79400</v>
      </c>
      <c r="K345" s="125">
        <v>52940</v>
      </c>
      <c r="L345" s="125">
        <v>26470</v>
      </c>
    </row>
    <row r="346" spans="1:12" x14ac:dyDescent="0.2">
      <c r="A346" s="113" t="s">
        <v>45</v>
      </c>
      <c r="B346" s="113"/>
      <c r="C346" s="125"/>
      <c r="D346" s="125"/>
      <c r="E346" s="125"/>
      <c r="F346" s="125"/>
      <c r="G346" s="125"/>
      <c r="H346" s="125"/>
      <c r="I346" s="125"/>
      <c r="J346" s="125"/>
      <c r="K346" s="125"/>
      <c r="L346" s="125"/>
    </row>
    <row r="347" spans="1:12" x14ac:dyDescent="0.2">
      <c r="A347" s="113" t="s">
        <v>46</v>
      </c>
      <c r="B347" s="113"/>
      <c r="C347" s="125">
        <v>170900</v>
      </c>
      <c r="D347" s="125">
        <v>153810</v>
      </c>
      <c r="E347" s="125">
        <v>136720</v>
      </c>
      <c r="F347" s="125">
        <v>119630</v>
      </c>
      <c r="G347" s="125">
        <v>102540</v>
      </c>
      <c r="H347" s="125">
        <v>85450</v>
      </c>
      <c r="I347" s="125">
        <v>68360</v>
      </c>
      <c r="J347" s="125">
        <v>51270</v>
      </c>
      <c r="K347" s="125">
        <v>34180</v>
      </c>
      <c r="L347" s="125">
        <v>17090</v>
      </c>
    </row>
    <row r="348" spans="1:12" x14ac:dyDescent="0.2">
      <c r="A348" s="113" t="s">
        <v>47</v>
      </c>
      <c r="B348" s="113"/>
      <c r="C348" s="125">
        <v>200060</v>
      </c>
      <c r="D348" s="125">
        <v>180050</v>
      </c>
      <c r="E348" s="125">
        <v>160050</v>
      </c>
      <c r="F348" s="125">
        <v>140040</v>
      </c>
      <c r="G348" s="125">
        <v>120040</v>
      </c>
      <c r="H348" s="125">
        <v>100030</v>
      </c>
      <c r="I348" s="125">
        <v>80020</v>
      </c>
      <c r="J348" s="125">
        <v>60020</v>
      </c>
      <c r="K348" s="125">
        <v>40010</v>
      </c>
      <c r="L348" s="125">
        <v>20010</v>
      </c>
    </row>
    <row r="349" spans="1:12" x14ac:dyDescent="0.2">
      <c r="A349" s="113" t="s">
        <v>48</v>
      </c>
      <c r="B349" s="113"/>
      <c r="C349" s="125">
        <v>224600</v>
      </c>
      <c r="D349" s="125">
        <v>202140</v>
      </c>
      <c r="E349" s="125">
        <v>179680</v>
      </c>
      <c r="F349" s="125">
        <v>157220</v>
      </c>
      <c r="G349" s="125">
        <v>134760</v>
      </c>
      <c r="H349" s="125">
        <v>112300</v>
      </c>
      <c r="I349" s="125">
        <v>89840</v>
      </c>
      <c r="J349" s="125">
        <v>67380</v>
      </c>
      <c r="K349" s="125">
        <v>44920</v>
      </c>
      <c r="L349" s="125">
        <v>22460</v>
      </c>
    </row>
    <row r="350" spans="1:12" x14ac:dyDescent="0.2">
      <c r="A350" s="113" t="s">
        <v>49</v>
      </c>
      <c r="B350" s="113"/>
      <c r="C350" s="125">
        <v>281170</v>
      </c>
      <c r="D350" s="125">
        <v>253050</v>
      </c>
      <c r="E350" s="125">
        <v>224940</v>
      </c>
      <c r="F350" s="125">
        <v>196820</v>
      </c>
      <c r="G350" s="125">
        <v>168700</v>
      </c>
      <c r="H350" s="125">
        <v>140590</v>
      </c>
      <c r="I350" s="125">
        <v>112470</v>
      </c>
      <c r="J350" s="125">
        <v>84350</v>
      </c>
      <c r="K350" s="125">
        <v>56230</v>
      </c>
      <c r="L350" s="125">
        <v>28120</v>
      </c>
    </row>
    <row r="351" spans="1:12" x14ac:dyDescent="0.2">
      <c r="A351" s="124"/>
      <c r="B351" s="124"/>
      <c r="C351" s="130"/>
      <c r="D351" s="130"/>
      <c r="E351" s="130"/>
      <c r="F351" s="130"/>
      <c r="G351" s="130"/>
      <c r="H351" s="130"/>
      <c r="I351" s="130"/>
      <c r="J351" s="130"/>
      <c r="K351" s="130"/>
      <c r="L351" s="130"/>
    </row>
    <row r="352" spans="1:12" x14ac:dyDescent="0.2">
      <c r="A352" s="117"/>
      <c r="B352" s="117"/>
      <c r="C352" s="132"/>
      <c r="D352" s="132"/>
      <c r="E352" s="132"/>
      <c r="F352" s="142"/>
      <c r="G352" s="132"/>
      <c r="H352" s="132"/>
      <c r="I352" s="132"/>
      <c r="J352" s="132"/>
      <c r="K352" s="132"/>
      <c r="L352" s="132"/>
    </row>
    <row r="353" spans="1:12" x14ac:dyDescent="0.2">
      <c r="A353" s="127" t="s">
        <v>153</v>
      </c>
      <c r="B353" s="127"/>
      <c r="C353" s="126"/>
      <c r="D353" s="126"/>
      <c r="E353" s="126"/>
      <c r="F353" s="126"/>
      <c r="G353" s="126"/>
      <c r="H353" s="126"/>
      <c r="I353" s="126"/>
      <c r="J353" s="126"/>
      <c r="K353" s="126"/>
      <c r="L353" s="126"/>
    </row>
    <row r="354" spans="1:12" x14ac:dyDescent="0.2">
      <c r="A354" s="113" t="s">
        <v>145</v>
      </c>
      <c r="B354" s="113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</row>
    <row r="355" spans="1:12" x14ac:dyDescent="0.2">
      <c r="A355" s="113"/>
      <c r="B355" s="113"/>
      <c r="C355" s="126"/>
      <c r="D355" s="126"/>
      <c r="E355" s="126"/>
      <c r="F355" s="126"/>
      <c r="G355" s="126"/>
      <c r="H355" s="126"/>
      <c r="I355" s="126"/>
      <c r="J355" s="126"/>
      <c r="K355" s="126"/>
      <c r="L355" s="126"/>
    </row>
    <row r="356" spans="1:12" x14ac:dyDescent="0.2">
      <c r="A356" s="113" t="s">
        <v>45</v>
      </c>
      <c r="B356" s="113"/>
      <c r="C356" s="126"/>
      <c r="D356" s="126"/>
      <c r="E356" s="126"/>
      <c r="F356" s="126"/>
      <c r="G356" s="126"/>
      <c r="H356" s="126"/>
      <c r="I356" s="126"/>
      <c r="J356" s="126"/>
      <c r="K356" s="126"/>
      <c r="L356" s="126"/>
    </row>
    <row r="357" spans="1:12" x14ac:dyDescent="0.2">
      <c r="A357" s="113" t="s">
        <v>46</v>
      </c>
      <c r="B357" s="113"/>
      <c r="C357" s="125">
        <v>190780</v>
      </c>
      <c r="D357" s="125">
        <v>171700</v>
      </c>
      <c r="E357" s="125">
        <v>152620</v>
      </c>
      <c r="F357" s="125">
        <v>133550</v>
      </c>
      <c r="G357" s="125">
        <v>114470</v>
      </c>
      <c r="H357" s="125">
        <v>95390</v>
      </c>
      <c r="I357" s="125">
        <v>76310</v>
      </c>
      <c r="J357" s="125">
        <v>57230</v>
      </c>
      <c r="K357" s="125">
        <v>38160</v>
      </c>
      <c r="L357" s="125">
        <v>19080</v>
      </c>
    </row>
    <row r="358" spans="1:12" x14ac:dyDescent="0.2">
      <c r="A358" s="113" t="s">
        <v>47</v>
      </c>
      <c r="B358" s="113"/>
      <c r="C358" s="125">
        <v>219920</v>
      </c>
      <c r="D358" s="125">
        <v>197930</v>
      </c>
      <c r="E358" s="125">
        <v>175940</v>
      </c>
      <c r="F358" s="125">
        <v>153940</v>
      </c>
      <c r="G358" s="125">
        <v>131950</v>
      </c>
      <c r="H358" s="125">
        <v>109960</v>
      </c>
      <c r="I358" s="125">
        <v>87970</v>
      </c>
      <c r="J358" s="125">
        <v>65980</v>
      </c>
      <c r="K358" s="125">
        <v>43980</v>
      </c>
      <c r="L358" s="125">
        <v>21990</v>
      </c>
    </row>
    <row r="359" spans="1:12" x14ac:dyDescent="0.2">
      <c r="A359" s="113" t="s">
        <v>48</v>
      </c>
      <c r="B359" s="113"/>
      <c r="C359" s="125">
        <v>244540</v>
      </c>
      <c r="D359" s="125">
        <v>220090</v>
      </c>
      <c r="E359" s="125">
        <v>195630</v>
      </c>
      <c r="F359" s="125">
        <v>171180</v>
      </c>
      <c r="G359" s="125">
        <v>146720</v>
      </c>
      <c r="H359" s="125">
        <v>122270</v>
      </c>
      <c r="I359" s="125">
        <v>97820</v>
      </c>
      <c r="J359" s="125">
        <v>73360</v>
      </c>
      <c r="K359" s="125">
        <v>48910</v>
      </c>
      <c r="L359" s="125">
        <v>24450</v>
      </c>
    </row>
    <row r="360" spans="1:12" x14ac:dyDescent="0.2">
      <c r="A360" s="113" t="s">
        <v>49</v>
      </c>
      <c r="B360" s="113"/>
      <c r="C360" s="125">
        <v>301010</v>
      </c>
      <c r="D360" s="125">
        <v>270910</v>
      </c>
      <c r="E360" s="125">
        <v>240810</v>
      </c>
      <c r="F360" s="125">
        <v>210710</v>
      </c>
      <c r="G360" s="125">
        <v>180610</v>
      </c>
      <c r="H360" s="125">
        <v>150510</v>
      </c>
      <c r="I360" s="125">
        <v>120400</v>
      </c>
      <c r="J360" s="125">
        <v>90300</v>
      </c>
      <c r="K360" s="125">
        <v>60200</v>
      </c>
      <c r="L360" s="125">
        <v>30100</v>
      </c>
    </row>
    <row r="361" spans="1:12" x14ac:dyDescent="0.2">
      <c r="A361" s="124"/>
      <c r="B361" s="124"/>
      <c r="C361" s="130"/>
      <c r="D361" s="130"/>
      <c r="E361" s="130"/>
      <c r="F361" s="130"/>
      <c r="G361" s="130"/>
      <c r="H361" s="130"/>
      <c r="I361" s="130"/>
      <c r="J361" s="130"/>
      <c r="K361" s="130"/>
      <c r="L361" s="130"/>
    </row>
    <row r="362" spans="1:12" x14ac:dyDescent="0.2">
      <c r="A362" s="117"/>
      <c r="B362" s="117"/>
      <c r="C362" s="132"/>
      <c r="D362" s="132"/>
      <c r="E362" s="132"/>
      <c r="F362" s="132"/>
      <c r="G362" s="132"/>
      <c r="H362" s="132"/>
      <c r="I362" s="132"/>
      <c r="J362" s="132"/>
      <c r="K362" s="132"/>
      <c r="L362" s="132"/>
    </row>
    <row r="363" spans="1:12" x14ac:dyDescent="0.2">
      <c r="A363" s="127" t="s">
        <v>154</v>
      </c>
      <c r="B363" s="127"/>
      <c r="C363" s="126"/>
      <c r="D363" s="126"/>
      <c r="E363" s="126"/>
      <c r="F363" s="126"/>
      <c r="G363" s="126"/>
      <c r="H363" s="126"/>
      <c r="I363" s="126"/>
      <c r="J363" s="126"/>
      <c r="K363" s="126"/>
      <c r="L363" s="126"/>
    </row>
    <row r="364" spans="1:12" x14ac:dyDescent="0.2">
      <c r="A364" s="113" t="s">
        <v>146</v>
      </c>
      <c r="B364" s="113"/>
      <c r="C364" s="126"/>
      <c r="D364" s="126"/>
      <c r="E364" s="126"/>
      <c r="F364" s="126"/>
      <c r="G364" s="126"/>
      <c r="H364" s="126"/>
      <c r="I364" s="126"/>
      <c r="J364" s="126"/>
      <c r="K364" s="126"/>
      <c r="L364" s="126"/>
    </row>
    <row r="365" spans="1:12" x14ac:dyDescent="0.2">
      <c r="A365" s="113"/>
      <c r="B365" s="113"/>
      <c r="C365" s="126"/>
      <c r="D365" s="126"/>
      <c r="E365" s="126"/>
      <c r="F365" s="126"/>
      <c r="G365" s="126"/>
      <c r="H365" s="126"/>
      <c r="I365" s="126"/>
      <c r="J365" s="126"/>
      <c r="K365" s="126"/>
      <c r="L365" s="126"/>
    </row>
    <row r="366" spans="1:12" x14ac:dyDescent="0.2">
      <c r="A366" s="113" t="s">
        <v>45</v>
      </c>
      <c r="B366" s="113"/>
      <c r="C366" s="126"/>
      <c r="D366" s="126"/>
      <c r="E366" s="126"/>
      <c r="F366" s="126"/>
      <c r="G366" s="126"/>
      <c r="H366" s="126"/>
      <c r="I366" s="126"/>
      <c r="J366" s="126"/>
      <c r="K366" s="126"/>
      <c r="L366" s="126"/>
    </row>
    <row r="367" spans="1:12" x14ac:dyDescent="0.2">
      <c r="A367" s="113" t="s">
        <v>50</v>
      </c>
      <c r="B367" s="113"/>
      <c r="C367" s="125">
        <v>409290</v>
      </c>
      <c r="D367" s="125">
        <v>368360</v>
      </c>
      <c r="E367" s="125">
        <v>327430</v>
      </c>
      <c r="F367" s="125">
        <v>286500</v>
      </c>
      <c r="G367" s="125">
        <v>245570</v>
      </c>
      <c r="H367" s="125">
        <v>204650</v>
      </c>
      <c r="I367" s="125">
        <v>163720</v>
      </c>
      <c r="J367" s="125">
        <v>122790</v>
      </c>
      <c r="K367" s="125">
        <v>81860</v>
      </c>
      <c r="L367" s="125">
        <v>40930</v>
      </c>
    </row>
    <row r="368" spans="1:12" x14ac:dyDescent="0.2">
      <c r="A368" s="113" t="s">
        <v>51</v>
      </c>
      <c r="B368" s="113"/>
      <c r="C368" s="125">
        <v>464360</v>
      </c>
      <c r="D368" s="125">
        <v>417920</v>
      </c>
      <c r="E368" s="125">
        <v>371490</v>
      </c>
      <c r="F368" s="125">
        <v>325050</v>
      </c>
      <c r="G368" s="125">
        <v>278620</v>
      </c>
      <c r="H368" s="125">
        <v>232180</v>
      </c>
      <c r="I368" s="125">
        <v>185740</v>
      </c>
      <c r="J368" s="125">
        <v>139310</v>
      </c>
      <c r="K368" s="125">
        <v>92870</v>
      </c>
      <c r="L368" s="125">
        <v>46440</v>
      </c>
    </row>
    <row r="369" spans="1:12" x14ac:dyDescent="0.2">
      <c r="A369" s="113" t="s">
        <v>52</v>
      </c>
      <c r="B369" s="113"/>
      <c r="C369" s="125">
        <v>582190</v>
      </c>
      <c r="D369" s="125">
        <v>523970</v>
      </c>
      <c r="E369" s="125">
        <v>465750</v>
      </c>
      <c r="F369" s="125">
        <v>407530</v>
      </c>
      <c r="G369" s="125">
        <v>349310</v>
      </c>
      <c r="H369" s="125">
        <v>291100</v>
      </c>
      <c r="I369" s="125">
        <v>232880</v>
      </c>
      <c r="J369" s="125">
        <v>174660</v>
      </c>
      <c r="K369" s="125">
        <v>116440</v>
      </c>
      <c r="L369" s="125">
        <v>58220</v>
      </c>
    </row>
    <row r="370" spans="1:12" x14ac:dyDescent="0.2">
      <c r="A370" s="113" t="s">
        <v>53</v>
      </c>
      <c r="B370" s="113"/>
      <c r="C370" s="125">
        <v>704690</v>
      </c>
      <c r="D370" s="125">
        <v>634220</v>
      </c>
      <c r="E370" s="125">
        <v>563750</v>
      </c>
      <c r="F370" s="125">
        <v>493280</v>
      </c>
      <c r="G370" s="125">
        <v>422810</v>
      </c>
      <c r="H370" s="125">
        <v>352350</v>
      </c>
      <c r="I370" s="125">
        <v>281880</v>
      </c>
      <c r="J370" s="125">
        <v>211410</v>
      </c>
      <c r="K370" s="125">
        <v>140940</v>
      </c>
      <c r="L370" s="125">
        <v>70470</v>
      </c>
    </row>
    <row r="371" spans="1:12" x14ac:dyDescent="0.2">
      <c r="A371" s="124"/>
      <c r="B371" s="124"/>
      <c r="C371" s="130"/>
      <c r="D371" s="130"/>
      <c r="E371" s="130"/>
      <c r="F371" s="130"/>
      <c r="G371" s="130"/>
      <c r="H371" s="130"/>
      <c r="I371" s="130"/>
      <c r="J371" s="130"/>
      <c r="K371" s="130"/>
      <c r="L371" s="130"/>
    </row>
    <row r="372" spans="1:12" x14ac:dyDescent="0.2">
      <c r="A372" s="117"/>
      <c r="B372" s="117"/>
      <c r="C372" s="132"/>
      <c r="D372" s="132"/>
      <c r="E372" s="132"/>
      <c r="F372" s="132"/>
      <c r="G372" s="132"/>
      <c r="H372" s="132"/>
      <c r="I372" s="132"/>
      <c r="J372" s="132"/>
      <c r="K372" s="132"/>
      <c r="L372" s="132"/>
    </row>
    <row r="373" spans="1:12" x14ac:dyDescent="0.2">
      <c r="A373" s="127" t="s">
        <v>155</v>
      </c>
      <c r="B373" s="113"/>
      <c r="C373" s="126"/>
      <c r="D373" s="126"/>
      <c r="E373" s="126"/>
      <c r="F373" s="126"/>
      <c r="G373" s="126"/>
      <c r="H373" s="126"/>
      <c r="I373" s="126"/>
      <c r="J373" s="126"/>
      <c r="K373" s="126"/>
      <c r="L373" s="126"/>
    </row>
    <row r="374" spans="1:12" x14ac:dyDescent="0.2">
      <c r="A374" s="113" t="s">
        <v>147</v>
      </c>
      <c r="B374" s="113"/>
      <c r="C374" s="126"/>
      <c r="D374" s="126"/>
      <c r="E374" s="126"/>
      <c r="F374" s="126"/>
      <c r="G374" s="126"/>
      <c r="H374" s="126"/>
      <c r="I374" s="126"/>
      <c r="J374" s="126"/>
      <c r="K374" s="126"/>
      <c r="L374" s="126"/>
    </row>
    <row r="375" spans="1:12" x14ac:dyDescent="0.2">
      <c r="A375" s="113"/>
      <c r="B375" s="113"/>
      <c r="C375" s="126"/>
      <c r="D375" s="126"/>
      <c r="E375" s="126"/>
      <c r="F375" s="126"/>
      <c r="G375" s="126"/>
      <c r="H375" s="126"/>
      <c r="I375" s="126"/>
      <c r="J375" s="126"/>
      <c r="K375" s="126"/>
      <c r="L375" s="126"/>
    </row>
    <row r="376" spans="1:12" x14ac:dyDescent="0.2">
      <c r="A376" s="113" t="s">
        <v>45</v>
      </c>
      <c r="B376" s="113"/>
      <c r="C376" s="126"/>
      <c r="D376" s="126"/>
      <c r="E376" s="126"/>
      <c r="F376" s="126"/>
      <c r="G376" s="126"/>
      <c r="H376" s="126"/>
      <c r="I376" s="126"/>
      <c r="J376" s="126"/>
      <c r="K376" s="126"/>
      <c r="L376" s="126"/>
    </row>
    <row r="377" spans="1:12" x14ac:dyDescent="0.2">
      <c r="A377" s="113" t="s">
        <v>50</v>
      </c>
      <c r="B377" s="113"/>
      <c r="C377" s="125">
        <v>708620</v>
      </c>
      <c r="D377" s="125">
        <v>637760</v>
      </c>
      <c r="E377" s="125">
        <v>566900</v>
      </c>
      <c r="F377" s="125">
        <v>496030</v>
      </c>
      <c r="G377" s="125">
        <v>425170</v>
      </c>
      <c r="H377" s="125">
        <v>354310</v>
      </c>
      <c r="I377" s="125">
        <v>283450</v>
      </c>
      <c r="J377" s="125">
        <v>212590</v>
      </c>
      <c r="K377" s="125">
        <v>141720</v>
      </c>
      <c r="L377" s="125">
        <v>70860</v>
      </c>
    </row>
    <row r="378" spans="1:12" x14ac:dyDescent="0.2">
      <c r="A378" s="113" t="s">
        <v>51</v>
      </c>
      <c r="B378" s="113"/>
      <c r="C378" s="125">
        <v>765440</v>
      </c>
      <c r="D378" s="125">
        <v>688900</v>
      </c>
      <c r="E378" s="125">
        <v>612350</v>
      </c>
      <c r="F378" s="125">
        <v>535810</v>
      </c>
      <c r="G378" s="125">
        <v>459260</v>
      </c>
      <c r="H378" s="125">
        <v>382720</v>
      </c>
      <c r="I378" s="125">
        <v>306180</v>
      </c>
      <c r="J378" s="125">
        <v>229630</v>
      </c>
      <c r="K378" s="125">
        <v>153090</v>
      </c>
      <c r="L378" s="125">
        <v>76540</v>
      </c>
    </row>
    <row r="379" spans="1:12" x14ac:dyDescent="0.2">
      <c r="A379" s="113" t="s">
        <v>52</v>
      </c>
      <c r="B379" s="113"/>
      <c r="C379" s="125">
        <v>883180</v>
      </c>
      <c r="D379" s="125">
        <v>794860</v>
      </c>
      <c r="E379" s="125">
        <v>706540</v>
      </c>
      <c r="F379" s="125">
        <v>618230</v>
      </c>
      <c r="G379" s="125">
        <v>529910</v>
      </c>
      <c r="H379" s="125">
        <v>441590</v>
      </c>
      <c r="I379" s="125">
        <v>353270</v>
      </c>
      <c r="J379" s="125">
        <v>264950</v>
      </c>
      <c r="K379" s="125">
        <v>176640</v>
      </c>
      <c r="L379" s="125">
        <v>88320</v>
      </c>
    </row>
    <row r="380" spans="1:12" x14ac:dyDescent="0.2">
      <c r="A380" s="113" t="s">
        <v>53</v>
      </c>
      <c r="B380" s="113"/>
      <c r="C380" s="125">
        <v>1005750</v>
      </c>
      <c r="D380" s="125">
        <v>905180</v>
      </c>
      <c r="E380" s="125">
        <v>804600</v>
      </c>
      <c r="F380" s="125">
        <v>704030</v>
      </c>
      <c r="G380" s="125">
        <v>603450</v>
      </c>
      <c r="H380" s="125">
        <v>502880</v>
      </c>
      <c r="I380" s="125">
        <v>402300</v>
      </c>
      <c r="J380" s="125">
        <v>301730</v>
      </c>
      <c r="K380" s="125">
        <v>201150</v>
      </c>
      <c r="L380" s="125">
        <v>100580</v>
      </c>
    </row>
    <row r="381" spans="1:12" x14ac:dyDescent="0.2">
      <c r="A381" s="151"/>
      <c r="B381" s="151"/>
      <c r="C381" s="151"/>
      <c r="D381" s="151"/>
      <c r="E381" s="151"/>
      <c r="F381" s="151"/>
      <c r="G381" s="151"/>
      <c r="H381" s="151"/>
      <c r="I381" s="151"/>
      <c r="J381" s="151"/>
      <c r="K381" s="151"/>
      <c r="L381" s="151"/>
    </row>
    <row r="382" spans="1:12" x14ac:dyDescent="0.2">
      <c r="A382" s="123"/>
      <c r="B382" s="123"/>
      <c r="C382" s="123"/>
      <c r="D382" s="123"/>
      <c r="E382" s="123"/>
      <c r="F382" s="150"/>
      <c r="G382" s="123"/>
      <c r="H382" s="123"/>
      <c r="I382" s="123"/>
      <c r="J382" s="123"/>
      <c r="K382" s="123"/>
      <c r="L382" s="123"/>
    </row>
    <row r="383" spans="1:12" x14ac:dyDescent="0.2">
      <c r="A383" s="152" t="s">
        <v>55</v>
      </c>
      <c r="B383" s="152"/>
      <c r="C383" s="110"/>
      <c r="D383" s="110"/>
      <c r="E383" s="110"/>
      <c r="F383" s="110"/>
      <c r="G383" s="110"/>
      <c r="H383" s="110"/>
      <c r="I383" s="110"/>
      <c r="J383" s="110"/>
      <c r="K383" s="110"/>
      <c r="L383" s="110"/>
    </row>
    <row r="384" spans="1:12" x14ac:dyDescent="0.2">
      <c r="A384" s="153" t="s">
        <v>56</v>
      </c>
      <c r="B384" s="153"/>
      <c r="C384" s="110"/>
      <c r="D384" s="110"/>
      <c r="E384" s="110"/>
      <c r="F384" s="110"/>
      <c r="G384" s="110"/>
      <c r="H384" s="110"/>
      <c r="I384" s="110"/>
      <c r="J384" s="110"/>
      <c r="K384" s="110"/>
      <c r="L384" s="110"/>
    </row>
    <row r="385" spans="1:12" x14ac:dyDescent="0.2">
      <c r="A385" s="110"/>
      <c r="B385" s="110"/>
      <c r="C385" s="110"/>
      <c r="D385" s="110"/>
      <c r="E385" s="110"/>
      <c r="F385" s="120"/>
      <c r="G385" s="110"/>
      <c r="H385" s="110"/>
      <c r="I385" s="110"/>
      <c r="J385" s="110"/>
      <c r="K385" s="110"/>
      <c r="L385" s="110"/>
    </row>
    <row r="386" spans="1:12" x14ac:dyDescent="0.2">
      <c r="A386" s="152" t="s">
        <v>57</v>
      </c>
      <c r="B386" s="152"/>
      <c r="C386" s="110"/>
      <c r="D386" s="110"/>
      <c r="E386" s="110"/>
      <c r="F386" s="110"/>
      <c r="G386" s="110"/>
      <c r="H386" s="110"/>
      <c r="I386" s="110"/>
      <c r="J386" s="110"/>
      <c r="K386" s="110"/>
      <c r="L386" s="110"/>
    </row>
    <row r="387" spans="1:12" x14ac:dyDescent="0.2">
      <c r="A387" s="153" t="s">
        <v>58</v>
      </c>
      <c r="B387" s="153"/>
      <c r="C387" s="110"/>
      <c r="D387" s="110"/>
      <c r="E387" s="110"/>
      <c r="F387" s="110"/>
      <c r="G387" s="110"/>
      <c r="H387" s="110"/>
      <c r="I387" s="110"/>
      <c r="J387" s="110"/>
      <c r="K387" s="110"/>
      <c r="L387" s="110"/>
    </row>
    <row r="388" spans="1:12" x14ac:dyDescent="0.2">
      <c r="A388" s="153"/>
      <c r="B388" s="153"/>
      <c r="C388" s="110"/>
      <c r="D388" s="110"/>
      <c r="E388" s="110"/>
      <c r="F388" s="110"/>
      <c r="G388" s="110"/>
      <c r="H388" s="110"/>
      <c r="I388" s="110"/>
      <c r="J388" s="110"/>
      <c r="K388" s="110"/>
      <c r="L388" s="110"/>
    </row>
    <row r="389" spans="1:12" x14ac:dyDescent="0.2">
      <c r="A389" s="110"/>
      <c r="B389" s="110"/>
      <c r="C389" s="116"/>
      <c r="D389" s="154"/>
      <c r="E389" s="123"/>
      <c r="F389" s="110"/>
      <c r="G389" s="110"/>
      <c r="H389" s="110"/>
      <c r="I389" s="110"/>
      <c r="J389" s="110"/>
      <c r="K389" s="110"/>
      <c r="L389" s="110"/>
    </row>
    <row r="390" spans="1:12" x14ac:dyDescent="0.2">
      <c r="A390" s="168" t="s">
        <v>130</v>
      </c>
      <c r="B390" s="168"/>
      <c r="C390" s="168"/>
      <c r="D390" s="168"/>
      <c r="E390" s="168"/>
      <c r="F390" s="168"/>
      <c r="G390" s="168"/>
      <c r="H390" s="168"/>
      <c r="I390" s="168"/>
      <c r="J390" s="168"/>
      <c r="K390" s="168"/>
      <c r="L390" s="110"/>
    </row>
    <row r="391" spans="1:12" x14ac:dyDescent="0.2">
      <c r="A391" s="155"/>
      <c r="B391" s="156"/>
      <c r="C391" s="156"/>
      <c r="D391" s="156"/>
      <c r="E391" s="156"/>
      <c r="F391" s="156"/>
      <c r="G391" s="156"/>
      <c r="H391" s="156"/>
      <c r="I391" s="156"/>
      <c r="J391" s="156"/>
      <c r="K391" s="157"/>
    </row>
    <row r="392" spans="1:12" x14ac:dyDescent="0.2">
      <c r="A392" s="158" t="s">
        <v>59</v>
      </c>
      <c r="B392" s="140"/>
      <c r="C392" s="159">
        <v>2011</v>
      </c>
      <c r="D392" s="159">
        <v>2012</v>
      </c>
      <c r="E392" s="159">
        <v>2013</v>
      </c>
      <c r="F392" s="159">
        <v>2014</v>
      </c>
      <c r="G392" s="159">
        <v>2015</v>
      </c>
      <c r="H392" s="159">
        <v>2016</v>
      </c>
      <c r="I392" s="159">
        <v>2017</v>
      </c>
      <c r="J392" s="159">
        <v>2018</v>
      </c>
      <c r="K392" s="160">
        <v>2019</v>
      </c>
    </row>
    <row r="393" spans="1:12" x14ac:dyDescent="0.2">
      <c r="A393" s="155"/>
      <c r="B393" s="156"/>
      <c r="C393" s="156"/>
      <c r="D393" s="156"/>
      <c r="E393" s="156"/>
      <c r="F393" s="156"/>
      <c r="G393" s="156"/>
      <c r="H393" s="156"/>
      <c r="I393" s="156"/>
      <c r="J393" s="156"/>
      <c r="K393" s="157"/>
    </row>
    <row r="394" spans="1:12" x14ac:dyDescent="0.2">
      <c r="A394" s="161" t="s">
        <v>60</v>
      </c>
      <c r="B394" s="143"/>
      <c r="C394" s="162">
        <v>2.77</v>
      </c>
      <c r="D394" s="162">
        <v>2.69</v>
      </c>
      <c r="E394" s="162">
        <v>2.58</v>
      </c>
      <c r="F394" s="162">
        <v>2.82</v>
      </c>
      <c r="G394" s="162">
        <v>3.06</v>
      </c>
      <c r="H394" s="162">
        <v>3.47</v>
      </c>
      <c r="I394" s="162">
        <v>3.29</v>
      </c>
      <c r="J394" s="162">
        <v>3.22</v>
      </c>
      <c r="K394" s="163">
        <v>3.34</v>
      </c>
    </row>
    <row r="395" spans="1:12" x14ac:dyDescent="0.2">
      <c r="A395" s="161" t="s">
        <v>61</v>
      </c>
      <c r="B395" s="143"/>
      <c r="C395" s="162">
        <v>2.78</v>
      </c>
      <c r="D395" s="162">
        <v>2.68</v>
      </c>
      <c r="E395" s="162">
        <v>2.59</v>
      </c>
      <c r="F395" s="162">
        <v>2.8</v>
      </c>
      <c r="G395" s="162">
        <v>3.1</v>
      </c>
      <c r="H395" s="162">
        <v>3.53</v>
      </c>
      <c r="I395" s="162">
        <v>3.26</v>
      </c>
      <c r="J395" s="162">
        <v>3.26</v>
      </c>
      <c r="K395" s="163">
        <v>3.3</v>
      </c>
    </row>
    <row r="396" spans="1:12" x14ac:dyDescent="0.2">
      <c r="A396" s="161" t="s">
        <v>62</v>
      </c>
      <c r="B396" s="143"/>
      <c r="C396" s="162">
        <v>2.8</v>
      </c>
      <c r="D396" s="162">
        <v>2.67</v>
      </c>
      <c r="E396" s="162">
        <v>2.59</v>
      </c>
      <c r="F396" s="162">
        <v>2.81</v>
      </c>
      <c r="G396" s="162">
        <v>3.1</v>
      </c>
      <c r="H396" s="162">
        <v>3.33</v>
      </c>
      <c r="I396" s="162">
        <v>3.25</v>
      </c>
      <c r="J396" s="162">
        <v>3.23</v>
      </c>
      <c r="K396" s="163">
        <v>3.32</v>
      </c>
    </row>
    <row r="397" spans="1:12" x14ac:dyDescent="0.2">
      <c r="A397" s="161" t="s">
        <v>63</v>
      </c>
      <c r="B397" s="143"/>
      <c r="C397" s="162">
        <v>2.82</v>
      </c>
      <c r="D397" s="162">
        <v>2.64</v>
      </c>
      <c r="E397" s="162">
        <v>2.65</v>
      </c>
      <c r="F397" s="162">
        <v>2.81</v>
      </c>
      <c r="G397" s="162">
        <v>3.13</v>
      </c>
      <c r="H397" s="162">
        <v>3.27</v>
      </c>
      <c r="I397" s="162">
        <v>3.25</v>
      </c>
      <c r="J397" s="162">
        <v>3.25</v>
      </c>
      <c r="K397" s="163">
        <v>3.31</v>
      </c>
    </row>
    <row r="398" spans="1:12" x14ac:dyDescent="0.2">
      <c r="A398" s="161" t="s">
        <v>64</v>
      </c>
      <c r="B398" s="143"/>
      <c r="C398" s="162">
        <v>2.77</v>
      </c>
      <c r="D398" s="162">
        <v>2.71</v>
      </c>
      <c r="E398" s="162">
        <v>2.73</v>
      </c>
      <c r="F398" s="162">
        <v>2.77</v>
      </c>
      <c r="G398" s="162">
        <v>3.16</v>
      </c>
      <c r="H398" s="162">
        <v>3.37</v>
      </c>
      <c r="I398" s="162">
        <v>3.27</v>
      </c>
      <c r="J398" s="162">
        <v>3.27</v>
      </c>
      <c r="K398" s="163">
        <v>3.37</v>
      </c>
    </row>
    <row r="399" spans="1:12" x14ac:dyDescent="0.2">
      <c r="A399" s="161" t="s">
        <v>65</v>
      </c>
      <c r="B399" s="143"/>
      <c r="C399" s="162">
        <v>2.75</v>
      </c>
      <c r="D399" s="162">
        <v>2.67</v>
      </c>
      <c r="E399" s="162">
        <v>2.78</v>
      </c>
      <c r="F399" s="162">
        <v>2.8</v>
      </c>
      <c r="G399" s="162">
        <v>3.18</v>
      </c>
      <c r="H399" s="162">
        <v>3.29</v>
      </c>
      <c r="I399" s="162">
        <v>3.26</v>
      </c>
      <c r="J399" s="162">
        <v>3.27</v>
      </c>
      <c r="K399" s="163">
        <v>3.29</v>
      </c>
    </row>
    <row r="400" spans="1:12" x14ac:dyDescent="0.2">
      <c r="A400" s="161" t="s">
        <v>66</v>
      </c>
      <c r="B400" s="143"/>
      <c r="C400" s="162">
        <v>2.74</v>
      </c>
      <c r="D400" s="162">
        <v>2.63</v>
      </c>
      <c r="E400" s="162">
        <v>2.79</v>
      </c>
      <c r="F400" s="162">
        <v>2.8</v>
      </c>
      <c r="G400" s="162">
        <v>3.19</v>
      </c>
      <c r="H400" s="162">
        <v>3.36</v>
      </c>
      <c r="I400" s="162">
        <v>3.24</v>
      </c>
      <c r="J400" s="162">
        <v>3.27</v>
      </c>
      <c r="K400" s="163">
        <v>3.31</v>
      </c>
    </row>
    <row r="401" spans="1:12" x14ac:dyDescent="0.2">
      <c r="A401" s="161" t="s">
        <v>67</v>
      </c>
      <c r="B401" s="143"/>
      <c r="C401" s="162">
        <v>2.73</v>
      </c>
      <c r="D401" s="162">
        <v>2.61</v>
      </c>
      <c r="E401" s="162">
        <v>2.81</v>
      </c>
      <c r="F401" s="162">
        <v>2.84</v>
      </c>
      <c r="G401" s="162">
        <v>3.24</v>
      </c>
      <c r="H401" s="162">
        <v>3.4</v>
      </c>
      <c r="I401" s="162">
        <v>3.24</v>
      </c>
      <c r="J401" s="162">
        <v>3.3</v>
      </c>
      <c r="K401" s="163">
        <v>3.4</v>
      </c>
    </row>
    <row r="402" spans="1:12" x14ac:dyDescent="0.2">
      <c r="A402" s="161" t="s">
        <v>68</v>
      </c>
      <c r="B402" s="143"/>
      <c r="C402" s="162">
        <v>2.77</v>
      </c>
      <c r="D402" s="162">
        <v>2.6</v>
      </c>
      <c r="E402" s="162">
        <v>2.78</v>
      </c>
      <c r="F402" s="162">
        <v>2.89</v>
      </c>
      <c r="G402" s="162">
        <v>3.22</v>
      </c>
      <c r="H402" s="162">
        <v>3.4</v>
      </c>
      <c r="I402" s="162">
        <v>3.27</v>
      </c>
      <c r="J402" s="162">
        <v>3.3</v>
      </c>
      <c r="K402" s="163">
        <v>3.39</v>
      </c>
    </row>
    <row r="403" spans="1:12" x14ac:dyDescent="0.2">
      <c r="A403" s="161" t="s">
        <v>69</v>
      </c>
      <c r="B403" s="143"/>
      <c r="C403" s="162">
        <v>2.71</v>
      </c>
      <c r="D403" s="162">
        <v>2.59</v>
      </c>
      <c r="E403" s="162">
        <v>2.77</v>
      </c>
      <c r="F403" s="162">
        <v>2.92</v>
      </c>
      <c r="G403" s="162">
        <v>3.29</v>
      </c>
      <c r="H403" s="162">
        <v>3.36</v>
      </c>
      <c r="I403" s="162">
        <v>3.25</v>
      </c>
      <c r="J403" s="162">
        <v>3.37</v>
      </c>
      <c r="K403" s="163">
        <v>3.35</v>
      </c>
    </row>
    <row r="404" spans="1:12" x14ac:dyDescent="0.2">
      <c r="A404" s="161" t="s">
        <v>70</v>
      </c>
      <c r="B404" s="143"/>
      <c r="C404" s="162">
        <v>2.7</v>
      </c>
      <c r="D404" s="162">
        <v>2.58</v>
      </c>
      <c r="E404" s="162">
        <v>2.8</v>
      </c>
      <c r="F404" s="162">
        <v>2.92</v>
      </c>
      <c r="G404" s="162">
        <v>3.38</v>
      </c>
      <c r="H404" s="162">
        <v>3.41</v>
      </c>
      <c r="I404" s="162">
        <v>3.24</v>
      </c>
      <c r="J404" s="162">
        <v>3.38</v>
      </c>
      <c r="K404" s="163">
        <v>3.4</v>
      </c>
    </row>
    <row r="405" spans="1:12" x14ac:dyDescent="0.2">
      <c r="A405" s="164" t="s">
        <v>71</v>
      </c>
      <c r="B405" s="139"/>
      <c r="C405" s="165">
        <v>2.7</v>
      </c>
      <c r="D405" s="165">
        <v>2.5499999999999998</v>
      </c>
      <c r="E405" s="165">
        <v>2.8</v>
      </c>
      <c r="F405" s="165">
        <v>2.99</v>
      </c>
      <c r="G405" s="165">
        <v>3.41</v>
      </c>
      <c r="H405" s="165">
        <v>3.36</v>
      </c>
      <c r="I405" s="165">
        <v>3.24</v>
      </c>
      <c r="J405" s="165">
        <v>3.38</v>
      </c>
      <c r="K405" s="166">
        <v>3.32</v>
      </c>
    </row>
    <row r="406" spans="1:12" x14ac:dyDescent="0.2">
      <c r="A406" s="110"/>
      <c r="B406" s="110"/>
      <c r="L406" s="110"/>
    </row>
    <row r="407" spans="1:12" x14ac:dyDescent="0.2">
      <c r="A407" s="167" t="s">
        <v>159</v>
      </c>
      <c r="B407" s="167"/>
      <c r="C407" s="110"/>
      <c r="D407" s="110"/>
      <c r="E407" s="110"/>
      <c r="F407" s="110"/>
      <c r="G407" s="110"/>
      <c r="H407" s="110"/>
      <c r="I407" s="110"/>
      <c r="J407" s="110"/>
      <c r="K407" s="110"/>
      <c r="L407" s="110"/>
    </row>
    <row r="408" spans="1:12" x14ac:dyDescent="0.2">
      <c r="A408" s="110"/>
      <c r="B408" s="110"/>
      <c r="C408" s="110"/>
      <c r="D408" s="110"/>
      <c r="E408" s="110"/>
      <c r="F408" s="121"/>
      <c r="G408" s="110"/>
      <c r="H408" s="110"/>
      <c r="I408" s="110"/>
      <c r="J408" s="110"/>
      <c r="K408" s="110"/>
      <c r="L408" s="110"/>
    </row>
    <row r="409" spans="1:12" x14ac:dyDescent="0.2">
      <c r="A409" s="149"/>
      <c r="B409" s="149"/>
    </row>
    <row r="410" spans="1:12" x14ac:dyDescent="0.2">
      <c r="A410" s="149"/>
      <c r="B410" s="149"/>
    </row>
    <row r="411" spans="1:12" x14ac:dyDescent="0.2">
      <c r="A411" s="127"/>
      <c r="B411" s="127"/>
    </row>
    <row r="413" spans="1:12" x14ac:dyDescent="0.2">
      <c r="F413" s="120"/>
    </row>
  </sheetData>
  <mergeCells count="1">
    <mergeCell ref="A390:K390"/>
  </mergeCells>
  <phoneticPr fontId="0" type="noConversion"/>
  <pageMargins left="1.3779527559055118" right="0.59055118110236227" top="0.78740157480314965" bottom="0.78740157480314965" header="0.39370078740157483" footer="0.39370078740157483"/>
  <pageSetup paperSize="9" scale="72" orientation="landscape" r:id="rId1"/>
  <headerFooter alignWithMargins="0">
    <oddFooter>&amp;CPágina &amp;P de &amp;N</oddFooter>
  </headerFooter>
  <rowBreaks count="7" manualBreakCount="7">
    <brk id="45" max="11" man="1"/>
    <brk id="95" max="10" man="1"/>
    <brk id="136" max="11" man="1"/>
    <brk id="181" max="11" man="1"/>
    <brk id="232" max="11" man="1"/>
    <brk id="332" max="11" man="1"/>
    <brk id="38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84"/>
  <sheetViews>
    <sheetView topLeftCell="C1" zoomScale="75" workbookViewId="0">
      <selection activeCell="R37" sqref="R37"/>
    </sheetView>
  </sheetViews>
  <sheetFormatPr baseColWidth="10" defaultRowHeight="12.75" x14ac:dyDescent="0.2"/>
  <cols>
    <col min="1" max="1" width="25.5703125" style="1" customWidth="1"/>
    <col min="2" max="2" width="25.28515625" style="1" customWidth="1"/>
    <col min="3" max="3" width="8" style="1" customWidth="1"/>
    <col min="4" max="7" width="11.42578125" style="1"/>
    <col min="8" max="8" width="11.42578125" style="1" hidden="1" customWidth="1"/>
    <col min="9" max="10" width="11.42578125" style="1"/>
    <col min="11" max="11" width="12.42578125" style="1" customWidth="1"/>
    <col min="12" max="12" width="13.7109375" style="1" customWidth="1"/>
    <col min="13" max="15" width="0" style="1" hidden="1" customWidth="1"/>
    <col min="16" max="16384" width="11.42578125" style="1"/>
  </cols>
  <sheetData>
    <row r="1" spans="1:37" x14ac:dyDescent="0.2">
      <c r="A1" s="174" t="s">
        <v>74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N1" s="1">
        <v>3.28</v>
      </c>
      <c r="O1" s="1" t="s">
        <v>75</v>
      </c>
      <c r="R1" s="56" t="e">
        <f t="shared" ref="R1:Z1" si="0">R22/$Q$22</f>
        <v>#REF!</v>
      </c>
      <c r="S1" s="56" t="e">
        <f t="shared" si="0"/>
        <v>#REF!</v>
      </c>
      <c r="T1" s="56" t="e">
        <f t="shared" si="0"/>
        <v>#REF!</v>
      </c>
      <c r="U1" s="56" t="e">
        <f t="shared" si="0"/>
        <v>#REF!</v>
      </c>
      <c r="V1" s="56" t="e">
        <f t="shared" si="0"/>
        <v>#REF!</v>
      </c>
      <c r="W1" s="56" t="e">
        <f t="shared" si="0"/>
        <v>#REF!</v>
      </c>
      <c r="X1" s="56" t="e">
        <f t="shared" si="0"/>
        <v>#REF!</v>
      </c>
      <c r="Y1" s="56" t="e">
        <f t="shared" si="0"/>
        <v>#REF!</v>
      </c>
      <c r="Z1" s="56" t="e">
        <f t="shared" si="0"/>
        <v>#REF!</v>
      </c>
    </row>
    <row r="2" spans="1:37" x14ac:dyDescent="0.2">
      <c r="A2" s="174" t="s">
        <v>76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R2" s="56"/>
      <c r="S2" s="56" t="e">
        <f t="shared" ref="S2:Z2" si="1">S1-R1</f>
        <v>#REF!</v>
      </c>
      <c r="T2" s="56" t="e">
        <f t="shared" si="1"/>
        <v>#REF!</v>
      </c>
      <c r="U2" s="56" t="e">
        <f t="shared" si="1"/>
        <v>#REF!</v>
      </c>
      <c r="V2" s="56" t="e">
        <f t="shared" si="1"/>
        <v>#REF!</v>
      </c>
      <c r="W2" s="56" t="e">
        <f t="shared" si="1"/>
        <v>#REF!</v>
      </c>
      <c r="X2" s="56" t="e">
        <f t="shared" si="1"/>
        <v>#REF!</v>
      </c>
      <c r="Y2" s="56" t="e">
        <f t="shared" si="1"/>
        <v>#REF!</v>
      </c>
      <c r="Z2" s="56" t="e">
        <f t="shared" si="1"/>
        <v>#REF!</v>
      </c>
    </row>
    <row r="4" spans="1:37" x14ac:dyDescent="0.2">
      <c r="A4" s="2" t="s">
        <v>77</v>
      </c>
      <c r="B4" s="2" t="s">
        <v>78</v>
      </c>
      <c r="C4" s="3" t="s">
        <v>79</v>
      </c>
      <c r="D4" s="175" t="s">
        <v>80</v>
      </c>
      <c r="E4" s="176"/>
      <c r="F4" s="177"/>
      <c r="G4" s="171" t="s">
        <v>81</v>
      </c>
      <c r="H4" s="172"/>
      <c r="I4" s="172"/>
      <c r="J4" s="172"/>
      <c r="K4" s="172"/>
      <c r="L4" s="173"/>
    </row>
    <row r="5" spans="1:37" x14ac:dyDescent="0.2">
      <c r="A5" s="4"/>
      <c r="B5" s="4"/>
      <c r="C5" s="5" t="s">
        <v>82</v>
      </c>
      <c r="D5" s="6" t="s">
        <v>83</v>
      </c>
      <c r="E5" s="7" t="s">
        <v>84</v>
      </c>
      <c r="F5" s="8" t="s">
        <v>85</v>
      </c>
      <c r="G5" s="6" t="s">
        <v>86</v>
      </c>
      <c r="H5" s="9"/>
      <c r="I5" s="7" t="s">
        <v>87</v>
      </c>
      <c r="J5" s="8" t="s">
        <v>88</v>
      </c>
      <c r="K5" s="169" t="s">
        <v>89</v>
      </c>
      <c r="L5" s="170"/>
      <c r="Q5" s="57"/>
      <c r="R5" s="57"/>
      <c r="S5" s="57"/>
      <c r="T5" s="57"/>
      <c r="U5" s="57"/>
      <c r="V5" s="57"/>
      <c r="W5" s="57"/>
      <c r="X5" s="57"/>
      <c r="Y5" s="57"/>
      <c r="Z5" s="57" t="s">
        <v>105</v>
      </c>
      <c r="AB5" s="57"/>
      <c r="AC5" s="57"/>
      <c r="AD5" s="57"/>
      <c r="AE5" s="57"/>
      <c r="AF5" s="57"/>
      <c r="AG5" s="57"/>
      <c r="AH5" s="57"/>
      <c r="AI5" s="57"/>
      <c r="AJ5" s="57"/>
      <c r="AK5" s="57" t="s">
        <v>105</v>
      </c>
    </row>
    <row r="6" spans="1:37" x14ac:dyDescent="0.2">
      <c r="A6" s="10"/>
      <c r="B6" s="10"/>
      <c r="C6" s="11" t="s">
        <v>90</v>
      </c>
      <c r="D6" s="12" t="s">
        <v>91</v>
      </c>
      <c r="E6" s="13" t="s">
        <v>91</v>
      </c>
      <c r="F6" s="14" t="s">
        <v>91</v>
      </c>
      <c r="G6" s="12" t="s">
        <v>91</v>
      </c>
      <c r="H6" s="15" t="s">
        <v>91</v>
      </c>
      <c r="I6" s="13" t="s">
        <v>91</v>
      </c>
      <c r="J6" s="14" t="s">
        <v>91</v>
      </c>
      <c r="K6" s="16" t="s">
        <v>91</v>
      </c>
      <c r="L6" s="14" t="s">
        <v>92</v>
      </c>
      <c r="Q6" s="57">
        <v>2004</v>
      </c>
      <c r="R6" s="57">
        <f t="shared" ref="R6:Y6" si="2">Q6-1</f>
        <v>2003</v>
      </c>
      <c r="S6" s="57">
        <f t="shared" si="2"/>
        <v>2002</v>
      </c>
      <c r="T6" s="57">
        <f t="shared" si="2"/>
        <v>2001</v>
      </c>
      <c r="U6" s="57">
        <f t="shared" si="2"/>
        <v>2000</v>
      </c>
      <c r="V6" s="57">
        <f t="shared" si="2"/>
        <v>1999</v>
      </c>
      <c r="W6" s="57">
        <f t="shared" si="2"/>
        <v>1998</v>
      </c>
      <c r="X6" s="57">
        <f t="shared" si="2"/>
        <v>1997</v>
      </c>
      <c r="Y6" s="57">
        <f t="shared" si="2"/>
        <v>1996</v>
      </c>
      <c r="Z6" s="57" t="s">
        <v>106</v>
      </c>
      <c r="AB6" s="57">
        <v>2004</v>
      </c>
      <c r="AC6" s="57">
        <f t="shared" ref="AC6:AJ6" si="3">AB6-1</f>
        <v>2003</v>
      </c>
      <c r="AD6" s="57">
        <f t="shared" si="3"/>
        <v>2002</v>
      </c>
      <c r="AE6" s="57">
        <f t="shared" si="3"/>
        <v>2001</v>
      </c>
      <c r="AF6" s="57">
        <f t="shared" si="3"/>
        <v>2000</v>
      </c>
      <c r="AG6" s="57">
        <f t="shared" si="3"/>
        <v>1999</v>
      </c>
      <c r="AH6" s="57">
        <f t="shared" si="3"/>
        <v>1998</v>
      </c>
      <c r="AI6" s="57">
        <f t="shared" si="3"/>
        <v>1997</v>
      </c>
      <c r="AJ6" s="57">
        <f t="shared" si="3"/>
        <v>1996</v>
      </c>
      <c r="AK6" s="57" t="s">
        <v>106</v>
      </c>
    </row>
    <row r="7" spans="1:37" hidden="1" x14ac:dyDescent="0.2">
      <c r="A7" s="17"/>
      <c r="B7" s="4"/>
      <c r="C7" s="18"/>
      <c r="D7" s="19"/>
      <c r="E7" s="20"/>
      <c r="F7" s="21"/>
      <c r="G7" s="19"/>
      <c r="H7" s="22"/>
      <c r="I7" s="23"/>
      <c r="J7" s="24"/>
      <c r="K7" s="20"/>
      <c r="L7" s="21"/>
      <c r="Q7" s="58"/>
      <c r="R7" s="56"/>
      <c r="S7" s="56"/>
      <c r="T7" s="56"/>
      <c r="U7" s="56"/>
      <c r="V7" s="56"/>
      <c r="W7" s="56"/>
      <c r="X7" s="56"/>
      <c r="Y7" s="56"/>
      <c r="Z7" s="56"/>
    </row>
    <row r="8" spans="1:37" hidden="1" x14ac:dyDescent="0.2">
      <c r="A8" s="25"/>
      <c r="B8" s="4"/>
      <c r="C8" s="18"/>
      <c r="D8" s="26"/>
      <c r="E8" s="4"/>
      <c r="F8" s="5"/>
      <c r="G8" s="19"/>
      <c r="H8" s="22"/>
      <c r="I8" s="23"/>
      <c r="J8" s="24"/>
      <c r="K8" s="20"/>
      <c r="L8" s="21"/>
      <c r="Q8" s="58"/>
      <c r="R8" s="56"/>
      <c r="S8" s="56"/>
      <c r="T8" s="56"/>
      <c r="U8" s="56"/>
      <c r="V8" s="56"/>
      <c r="W8" s="56"/>
      <c r="X8" s="56"/>
      <c r="Y8" s="56"/>
      <c r="Z8" s="56"/>
    </row>
    <row r="9" spans="1:37" hidden="1" x14ac:dyDescent="0.2">
      <c r="A9" s="10"/>
      <c r="B9" s="10"/>
      <c r="C9" s="27"/>
      <c r="D9" s="28"/>
      <c r="E9" s="10"/>
      <c r="F9" s="11"/>
      <c r="G9" s="29"/>
      <c r="H9" s="30"/>
      <c r="I9" s="31"/>
      <c r="J9" s="32"/>
      <c r="K9" s="33"/>
      <c r="L9" s="34"/>
      <c r="Q9" s="58"/>
      <c r="R9" s="56"/>
      <c r="S9" s="56"/>
      <c r="T9" s="56"/>
      <c r="U9" s="56"/>
      <c r="V9" s="56"/>
      <c r="W9" s="56"/>
      <c r="X9" s="56"/>
      <c r="Y9" s="56"/>
      <c r="Z9" s="56"/>
    </row>
    <row r="10" spans="1:37" x14ac:dyDescent="0.2">
      <c r="A10" s="2" t="s">
        <v>161</v>
      </c>
      <c r="B10" s="4" t="s">
        <v>162</v>
      </c>
      <c r="C10" s="18">
        <v>1</v>
      </c>
      <c r="D10" s="19">
        <v>6629.66</v>
      </c>
      <c r="E10" s="20">
        <v>6629.66</v>
      </c>
      <c r="F10" s="21">
        <v>6629.66</v>
      </c>
      <c r="G10" s="19">
        <f>+D10</f>
        <v>6629.66</v>
      </c>
      <c r="H10" s="22">
        <f>+G10</f>
        <v>6629.66</v>
      </c>
      <c r="I10" s="23">
        <f>ROUND(+G10*0.04,2)</f>
        <v>265.19</v>
      </c>
      <c r="J10" s="24">
        <f>ROUND((+G10+I10)*0.19,2)</f>
        <v>1310.02</v>
      </c>
      <c r="K10" s="20">
        <f>+J10+I10+G10</f>
        <v>8204.869999999999</v>
      </c>
      <c r="L10" s="21">
        <f>+ROUND(K10*N1,-1)</f>
        <v>26910</v>
      </c>
      <c r="Q10" s="58">
        <f>+L10</f>
        <v>26910</v>
      </c>
      <c r="R10" s="56" t="e">
        <f>ROUND(Q10*#REF!,-1)</f>
        <v>#REF!</v>
      </c>
      <c r="S10" s="56" t="e">
        <f>ROUND(Q10*#REF!,-1)</f>
        <v>#REF!</v>
      </c>
      <c r="T10" s="56" t="e">
        <f>ROUND(Q10*#REF!,-1)</f>
        <v>#REF!</v>
      </c>
      <c r="U10" s="56" t="e">
        <f>ROUND(Q10*#REF!,-1)</f>
        <v>#REF!</v>
      </c>
      <c r="V10" s="56" t="e">
        <f>ROUND(Q10*#REF!,-1)</f>
        <v>#REF!</v>
      </c>
      <c r="W10" s="56" t="e">
        <f>ROUND(Q10*#REF!,-1)</f>
        <v>#REF!</v>
      </c>
      <c r="X10" s="56" t="e">
        <f>ROUND(Q10*#REF!,-1)</f>
        <v>#REF!</v>
      </c>
      <c r="Y10" s="56" t="e">
        <f>ROUND(Q10*#REF!,-1)</f>
        <v>#REF!</v>
      </c>
      <c r="Z10" s="56" t="e">
        <f>ROUND(Q10*#REF!,-1)</f>
        <v>#REF!</v>
      </c>
      <c r="AB10" s="1" t="e">
        <f t="shared" ref="AB10:AJ13" si="4">+R10/+$Q10</f>
        <v>#REF!</v>
      </c>
      <c r="AC10" s="1" t="e">
        <f t="shared" si="4"/>
        <v>#REF!</v>
      </c>
      <c r="AD10" s="1" t="e">
        <f t="shared" si="4"/>
        <v>#REF!</v>
      </c>
      <c r="AE10" s="1" t="e">
        <f t="shared" si="4"/>
        <v>#REF!</v>
      </c>
      <c r="AF10" s="1" t="e">
        <f t="shared" si="4"/>
        <v>#REF!</v>
      </c>
      <c r="AG10" s="1" t="e">
        <f t="shared" si="4"/>
        <v>#REF!</v>
      </c>
      <c r="AH10" s="1" t="e">
        <f t="shared" si="4"/>
        <v>#REF!</v>
      </c>
      <c r="AI10" s="1" t="e">
        <f t="shared" si="4"/>
        <v>#REF!</v>
      </c>
      <c r="AJ10" s="1" t="e">
        <f t="shared" si="4"/>
        <v>#REF!</v>
      </c>
    </row>
    <row r="11" spans="1:37" x14ac:dyDescent="0.2">
      <c r="A11" s="25">
        <v>3</v>
      </c>
      <c r="B11" s="72" t="s">
        <v>112</v>
      </c>
      <c r="C11" s="18">
        <v>1</v>
      </c>
      <c r="D11" s="19">
        <v>5715.04</v>
      </c>
      <c r="E11" s="20">
        <f>+D11</f>
        <v>5715.04</v>
      </c>
      <c r="F11" s="21">
        <f>+D11</f>
        <v>5715.04</v>
      </c>
      <c r="G11" s="19">
        <f>+F11</f>
        <v>5715.04</v>
      </c>
      <c r="H11" s="22">
        <f>+G11</f>
        <v>5715.04</v>
      </c>
      <c r="I11" s="23">
        <f>ROUND(+G11*0.04,2)</f>
        <v>228.6</v>
      </c>
      <c r="J11" s="24">
        <f>ROUND((+G11+I11)*0.19,2)</f>
        <v>1129.29</v>
      </c>
      <c r="K11" s="20">
        <f>+J11+I11+G11</f>
        <v>7072.93</v>
      </c>
      <c r="L11" s="21">
        <f>+ROUND(K11*N1,-1)</f>
        <v>23200</v>
      </c>
      <c r="Q11" s="58">
        <f>+L11</f>
        <v>23200</v>
      </c>
      <c r="R11" s="56" t="e">
        <f>ROUND(Q11*#REF!,-1)</f>
        <v>#REF!</v>
      </c>
      <c r="S11" s="56" t="e">
        <f>ROUND(Q11*#REF!,-1)</f>
        <v>#REF!</v>
      </c>
      <c r="T11" s="56" t="e">
        <f>ROUND(Q11*#REF!,-1)</f>
        <v>#REF!</v>
      </c>
      <c r="U11" s="56" t="e">
        <f>ROUND(Q11*#REF!,-1)</f>
        <v>#REF!</v>
      </c>
      <c r="V11" s="56" t="e">
        <f>ROUND(Q11*#REF!,-1)</f>
        <v>#REF!</v>
      </c>
      <c r="W11" s="56" t="e">
        <f>ROUND(Q11*#REF!,-1)</f>
        <v>#REF!</v>
      </c>
      <c r="X11" s="56" t="e">
        <f>ROUND(Q11*#REF!,-1)</f>
        <v>#REF!</v>
      </c>
      <c r="Y11" s="56" t="e">
        <f>ROUND(Q11*#REF!,-1)</f>
        <v>#REF!</v>
      </c>
      <c r="Z11" s="56" t="e">
        <f>ROUND(Q11*#REF!,-1)</f>
        <v>#REF!</v>
      </c>
      <c r="AB11" s="1" t="e">
        <f t="shared" si="4"/>
        <v>#REF!</v>
      </c>
      <c r="AC11" s="1" t="e">
        <f t="shared" si="4"/>
        <v>#REF!</v>
      </c>
      <c r="AD11" s="1" t="e">
        <f t="shared" si="4"/>
        <v>#REF!</v>
      </c>
      <c r="AE11" s="1" t="e">
        <f t="shared" si="4"/>
        <v>#REF!</v>
      </c>
      <c r="AF11" s="1" t="e">
        <f t="shared" si="4"/>
        <v>#REF!</v>
      </c>
      <c r="AG11" s="1" t="e">
        <f t="shared" si="4"/>
        <v>#REF!</v>
      </c>
      <c r="AH11" s="1" t="e">
        <f t="shared" si="4"/>
        <v>#REF!</v>
      </c>
      <c r="AI11" s="1" t="e">
        <f t="shared" si="4"/>
        <v>#REF!</v>
      </c>
      <c r="AJ11" s="1" t="e">
        <f t="shared" si="4"/>
        <v>#REF!</v>
      </c>
    </row>
    <row r="12" spans="1:37" x14ac:dyDescent="0.2">
      <c r="A12" s="17"/>
      <c r="B12" s="72" t="s">
        <v>113</v>
      </c>
      <c r="C12" s="18">
        <v>1</v>
      </c>
      <c r="D12" s="19">
        <v>6419.02</v>
      </c>
      <c r="E12" s="20">
        <f>+D12</f>
        <v>6419.02</v>
      </c>
      <c r="F12" s="21">
        <f>+D12</f>
        <v>6419.02</v>
      </c>
      <c r="G12" s="19">
        <f>+F12</f>
        <v>6419.02</v>
      </c>
      <c r="H12" s="22">
        <f>+G12</f>
        <v>6419.02</v>
      </c>
      <c r="I12" s="23">
        <f>ROUND(+G12*0.04,2)</f>
        <v>256.76</v>
      </c>
      <c r="J12" s="24">
        <f>ROUND((+G12+I12)*0.19,2)</f>
        <v>1268.4000000000001</v>
      </c>
      <c r="K12" s="20">
        <f>+J12+I12+G12</f>
        <v>7944.18</v>
      </c>
      <c r="L12" s="21">
        <f>+ROUND(K12*N1,-1)</f>
        <v>26060</v>
      </c>
      <c r="Q12" s="58">
        <f>+L12</f>
        <v>26060</v>
      </c>
      <c r="R12" s="56" t="e">
        <f>ROUND(Q12*#REF!,-1)</f>
        <v>#REF!</v>
      </c>
      <c r="S12" s="56" t="e">
        <f>ROUND(Q12*#REF!,-1)</f>
        <v>#REF!</v>
      </c>
      <c r="T12" s="56" t="e">
        <f>ROUND(Q12*#REF!,-1)</f>
        <v>#REF!</v>
      </c>
      <c r="U12" s="56" t="e">
        <f>ROUND(Q12*#REF!,-1)</f>
        <v>#REF!</v>
      </c>
      <c r="V12" s="56" t="e">
        <f>ROUND(Q12*#REF!,-1)</f>
        <v>#REF!</v>
      </c>
      <c r="W12" s="56" t="e">
        <f>ROUND(Q12*#REF!,-1)</f>
        <v>#REF!</v>
      </c>
      <c r="X12" s="56" t="e">
        <f>ROUND(Q12*#REF!,-1)</f>
        <v>#REF!</v>
      </c>
      <c r="Y12" s="56" t="e">
        <f>ROUND(Q12*#REF!,-1)</f>
        <v>#REF!</v>
      </c>
      <c r="Z12" s="56" t="e">
        <f>ROUND(Q12*#REF!,-1)</f>
        <v>#REF!</v>
      </c>
      <c r="AB12" s="1" t="e">
        <f t="shared" si="4"/>
        <v>#REF!</v>
      </c>
      <c r="AC12" s="1" t="e">
        <f t="shared" si="4"/>
        <v>#REF!</v>
      </c>
      <c r="AD12" s="1" t="e">
        <f t="shared" si="4"/>
        <v>#REF!</v>
      </c>
      <c r="AE12" s="1" t="e">
        <f t="shared" si="4"/>
        <v>#REF!</v>
      </c>
      <c r="AF12" s="1" t="e">
        <f t="shared" si="4"/>
        <v>#REF!</v>
      </c>
      <c r="AG12" s="1" t="e">
        <f t="shared" si="4"/>
        <v>#REF!</v>
      </c>
      <c r="AH12" s="1" t="e">
        <f t="shared" si="4"/>
        <v>#REF!</v>
      </c>
      <c r="AI12" s="1" t="e">
        <f t="shared" si="4"/>
        <v>#REF!</v>
      </c>
      <c r="AJ12" s="1" t="e">
        <f t="shared" si="4"/>
        <v>#REF!</v>
      </c>
    </row>
    <row r="13" spans="1:37" x14ac:dyDescent="0.2">
      <c r="A13" s="4"/>
      <c r="B13" s="4" t="s">
        <v>93</v>
      </c>
      <c r="C13" s="18"/>
      <c r="D13" s="26"/>
      <c r="E13" s="4"/>
      <c r="F13" s="5"/>
      <c r="G13" s="19">
        <f>+G11</f>
        <v>5715.04</v>
      </c>
      <c r="H13" s="22"/>
      <c r="I13" s="23">
        <f>ROUND(+G13*0.04,2)</f>
        <v>228.6</v>
      </c>
      <c r="J13" s="24">
        <f>ROUND((+G13+I13)*0.19,2)</f>
        <v>1129.29</v>
      </c>
      <c r="K13" s="20">
        <f>+J13+I13+G13</f>
        <v>7072.93</v>
      </c>
      <c r="L13" s="21">
        <f>+ROUND(K13*N1,-1)</f>
        <v>23200</v>
      </c>
      <c r="Q13" s="58">
        <f>+L13</f>
        <v>23200</v>
      </c>
      <c r="R13" s="56" t="e">
        <f>ROUND(Q13*#REF!,-1)</f>
        <v>#REF!</v>
      </c>
      <c r="S13" s="56" t="e">
        <f>ROUND(Q13*#REF!,-1)</f>
        <v>#REF!</v>
      </c>
      <c r="T13" s="56" t="e">
        <f>ROUND(Q13*#REF!,-1)</f>
        <v>#REF!</v>
      </c>
      <c r="U13" s="56" t="e">
        <f>ROUND(Q13*#REF!,-1)</f>
        <v>#REF!</v>
      </c>
      <c r="V13" s="56" t="e">
        <f>ROUND(Q13*#REF!,-1)</f>
        <v>#REF!</v>
      </c>
      <c r="W13" s="56" t="e">
        <f>ROUND(Q13*#REF!,-1)</f>
        <v>#REF!</v>
      </c>
      <c r="X13" s="56" t="e">
        <f>ROUND(Q13*#REF!,-1)</f>
        <v>#REF!</v>
      </c>
      <c r="Y13" s="56" t="e">
        <f>ROUND(Q13*#REF!,-1)</f>
        <v>#REF!</v>
      </c>
      <c r="Z13" s="56" t="e">
        <f>ROUND(Q13*#REF!,-1)</f>
        <v>#REF!</v>
      </c>
      <c r="AB13" s="1" t="e">
        <f t="shared" si="4"/>
        <v>#REF!</v>
      </c>
      <c r="AC13" s="1" t="e">
        <f t="shared" si="4"/>
        <v>#REF!</v>
      </c>
      <c r="AD13" s="1" t="e">
        <f t="shared" si="4"/>
        <v>#REF!</v>
      </c>
      <c r="AE13" s="1" t="e">
        <f t="shared" si="4"/>
        <v>#REF!</v>
      </c>
      <c r="AF13" s="1" t="e">
        <f t="shared" si="4"/>
        <v>#REF!</v>
      </c>
      <c r="AG13" s="1" t="e">
        <f t="shared" si="4"/>
        <v>#REF!</v>
      </c>
      <c r="AH13" s="1" t="e">
        <f t="shared" si="4"/>
        <v>#REF!</v>
      </c>
      <c r="AI13" s="1" t="e">
        <f t="shared" si="4"/>
        <v>#REF!</v>
      </c>
      <c r="AJ13" s="1" t="e">
        <f t="shared" si="4"/>
        <v>#REF!</v>
      </c>
    </row>
    <row r="14" spans="1:37" x14ac:dyDescent="0.2">
      <c r="A14" s="10"/>
      <c r="B14" s="10"/>
      <c r="C14" s="27"/>
      <c r="D14" s="28"/>
      <c r="E14" s="10"/>
      <c r="F14" s="11"/>
      <c r="G14" s="29"/>
      <c r="H14" s="30"/>
      <c r="I14" s="31"/>
      <c r="J14" s="32"/>
      <c r="K14" s="33"/>
      <c r="L14" s="34"/>
      <c r="Q14" s="58"/>
      <c r="R14" s="56"/>
      <c r="S14" s="56"/>
      <c r="T14" s="56"/>
      <c r="U14" s="56"/>
      <c r="V14" s="56"/>
      <c r="W14" s="56"/>
      <c r="X14" s="56"/>
      <c r="Y14" s="56"/>
      <c r="Z14" s="56"/>
    </row>
    <row r="15" spans="1:37" ht="6.75" customHeight="1" x14ac:dyDescent="0.2">
      <c r="A15" s="17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</row>
    <row r="16" spans="1:37" x14ac:dyDescent="0.2">
      <c r="A16" s="17" t="s">
        <v>124</v>
      </c>
      <c r="B16" s="4" t="s">
        <v>163</v>
      </c>
      <c r="C16" s="18">
        <v>6</v>
      </c>
      <c r="D16" s="19">
        <v>3877.165</v>
      </c>
      <c r="E16" s="23">
        <v>4174.05</v>
      </c>
      <c r="F16" s="24">
        <v>4075.0483333333336</v>
      </c>
      <c r="G16" s="19">
        <f>+D16</f>
        <v>3877.165</v>
      </c>
      <c r="H16" s="22">
        <f t="shared" ref="H16:H24" si="5">+G16</f>
        <v>3877.165</v>
      </c>
      <c r="I16" s="23">
        <f>ROUND(+G16*0.04,2)</f>
        <v>155.09</v>
      </c>
      <c r="J16" s="24">
        <f>ROUND((+G16+I16)*0.19,2)</f>
        <v>766.13</v>
      </c>
      <c r="K16" s="20">
        <f>+J16+I16+G16</f>
        <v>4798.3850000000002</v>
      </c>
      <c r="L16" s="21">
        <f>+ROUND(K16*N1,-1)</f>
        <v>15740</v>
      </c>
      <c r="Q16" s="58">
        <f>+L16</f>
        <v>15740</v>
      </c>
      <c r="R16" s="56" t="e">
        <f>ROUND(Q16*#REF!,-1)</f>
        <v>#REF!</v>
      </c>
      <c r="S16" s="56" t="e">
        <f>ROUND(Q16*#REF!,-1)</f>
        <v>#REF!</v>
      </c>
      <c r="T16" s="56" t="e">
        <f>ROUND(Q16*#REF!,-1)</f>
        <v>#REF!</v>
      </c>
      <c r="U16" s="56" t="e">
        <f>ROUND(Q16*#REF!,-1)</f>
        <v>#REF!</v>
      </c>
      <c r="V16" s="56" t="e">
        <f>ROUND(Q16*#REF!,-1)</f>
        <v>#REF!</v>
      </c>
      <c r="W16" s="56" t="e">
        <f>ROUND(Q16*#REF!,-1)</f>
        <v>#REF!</v>
      </c>
      <c r="X16" s="56" t="e">
        <f>ROUND(Q16*#REF!,-1)</f>
        <v>#REF!</v>
      </c>
      <c r="Y16" s="56" t="e">
        <f>ROUND(Q16*#REF!,-1)</f>
        <v>#REF!</v>
      </c>
      <c r="Z16" s="56" t="e">
        <f>ROUND(Q16*#REF!,-1)</f>
        <v>#REF!</v>
      </c>
      <c r="AB16" s="1" t="e">
        <f t="shared" ref="AB16:AJ20" si="6">+R16/+$Q16</f>
        <v>#REF!</v>
      </c>
      <c r="AC16" s="1" t="e">
        <f t="shared" si="6"/>
        <v>#REF!</v>
      </c>
      <c r="AD16" s="1" t="e">
        <f t="shared" si="6"/>
        <v>#REF!</v>
      </c>
      <c r="AE16" s="1" t="e">
        <f t="shared" si="6"/>
        <v>#REF!</v>
      </c>
      <c r="AF16" s="1" t="e">
        <f t="shared" si="6"/>
        <v>#REF!</v>
      </c>
      <c r="AG16" s="1" t="e">
        <f t="shared" si="6"/>
        <v>#REF!</v>
      </c>
      <c r="AH16" s="1" t="e">
        <f t="shared" si="6"/>
        <v>#REF!</v>
      </c>
      <c r="AI16" s="1" t="e">
        <f t="shared" si="6"/>
        <v>#REF!</v>
      </c>
      <c r="AJ16" s="1" t="e">
        <f t="shared" si="6"/>
        <v>#REF!</v>
      </c>
    </row>
    <row r="17" spans="1:37" x14ac:dyDescent="0.2">
      <c r="A17" s="25">
        <f>+C16+C17+C18+C19+C20+C23+C24+C29+C27+C28+C30</f>
        <v>90</v>
      </c>
      <c r="B17" s="35" t="s">
        <v>164</v>
      </c>
      <c r="C17" s="36">
        <v>31</v>
      </c>
      <c r="D17" s="37">
        <v>5332.9</v>
      </c>
      <c r="E17" s="38">
        <v>6270.04</v>
      </c>
      <c r="F17" s="39">
        <v>5576.6013913043462</v>
      </c>
      <c r="G17" s="37">
        <f>+D17</f>
        <v>5332.9</v>
      </c>
      <c r="H17" s="40">
        <f t="shared" si="5"/>
        <v>5332.9</v>
      </c>
      <c r="I17" s="38">
        <f>ROUND(+G17*0.04,2)</f>
        <v>213.32</v>
      </c>
      <c r="J17" s="39">
        <f>ROUND((+G17+I17)*0.19,2)</f>
        <v>1053.78</v>
      </c>
      <c r="K17" s="41">
        <f>+J17+I17+G17</f>
        <v>6600</v>
      </c>
      <c r="L17" s="42">
        <f>+ROUND(K17*N1,-1)</f>
        <v>21650</v>
      </c>
      <c r="Q17" s="58">
        <f>+L17</f>
        <v>21650</v>
      </c>
      <c r="R17" s="56" t="e">
        <f>ROUND(Q17*#REF!,-1)</f>
        <v>#REF!</v>
      </c>
      <c r="S17" s="56" t="e">
        <f>ROUND(Q17*#REF!,-1)</f>
        <v>#REF!</v>
      </c>
      <c r="T17" s="56" t="e">
        <f>ROUND(Q17*#REF!,-1)</f>
        <v>#REF!</v>
      </c>
      <c r="U17" s="56" t="e">
        <f>ROUND(Q17*#REF!,-1)</f>
        <v>#REF!</v>
      </c>
      <c r="V17" s="56" t="e">
        <f>ROUND(Q17*#REF!,-1)</f>
        <v>#REF!</v>
      </c>
      <c r="W17" s="56" t="e">
        <f>ROUND(Q17*#REF!,-1)</f>
        <v>#REF!</v>
      </c>
      <c r="X17" s="56" t="e">
        <f>ROUND(Q17*#REF!,-1)</f>
        <v>#REF!</v>
      </c>
      <c r="Y17" s="56" t="e">
        <f>ROUND(Q17*#REF!,-1)</f>
        <v>#REF!</v>
      </c>
      <c r="Z17" s="56" t="e">
        <f>ROUND(Q17*#REF!,-1)</f>
        <v>#REF!</v>
      </c>
      <c r="AB17" s="1" t="e">
        <f t="shared" si="6"/>
        <v>#REF!</v>
      </c>
      <c r="AC17" s="1" t="e">
        <f t="shared" si="6"/>
        <v>#REF!</v>
      </c>
      <c r="AD17" s="1" t="e">
        <f t="shared" si="6"/>
        <v>#REF!</v>
      </c>
      <c r="AE17" s="1" t="e">
        <f t="shared" si="6"/>
        <v>#REF!</v>
      </c>
      <c r="AF17" s="1" t="e">
        <f t="shared" si="6"/>
        <v>#REF!</v>
      </c>
      <c r="AG17" s="1" t="e">
        <f t="shared" si="6"/>
        <v>#REF!</v>
      </c>
      <c r="AH17" s="1" t="e">
        <f t="shared" si="6"/>
        <v>#REF!</v>
      </c>
      <c r="AI17" s="1" t="e">
        <f t="shared" si="6"/>
        <v>#REF!</v>
      </c>
      <c r="AJ17" s="1" t="e">
        <f t="shared" si="6"/>
        <v>#REF!</v>
      </c>
    </row>
    <row r="18" spans="1:37" x14ac:dyDescent="0.2">
      <c r="A18" s="4"/>
      <c r="B18" s="4" t="s">
        <v>165</v>
      </c>
      <c r="C18" s="18">
        <v>2</v>
      </c>
      <c r="D18" s="19">
        <v>4903.2299999999996</v>
      </c>
      <c r="E18" s="20">
        <v>4903.2299999999996</v>
      </c>
      <c r="F18" s="21">
        <v>4903.2299999999996</v>
      </c>
      <c r="G18" s="19">
        <f>+D18</f>
        <v>4903.2299999999996</v>
      </c>
      <c r="H18" s="22">
        <f t="shared" si="5"/>
        <v>4903.2299999999996</v>
      </c>
      <c r="I18" s="23">
        <f>ROUND(+G18*0.04,2)</f>
        <v>196.13</v>
      </c>
      <c r="J18" s="24">
        <f>ROUND((+G18+I18)*0.19,2)</f>
        <v>968.88</v>
      </c>
      <c r="K18" s="20">
        <f>+J18+I18+G18</f>
        <v>6068.24</v>
      </c>
      <c r="L18" s="21">
        <f>+ROUND(K18*N1,-1)</f>
        <v>19900</v>
      </c>
      <c r="Q18" s="58">
        <f>+L18</f>
        <v>19900</v>
      </c>
      <c r="R18" s="56" t="e">
        <f>ROUND(Q18*#REF!,-1)</f>
        <v>#REF!</v>
      </c>
      <c r="S18" s="56" t="e">
        <f>ROUND(Q18*#REF!,-1)</f>
        <v>#REF!</v>
      </c>
      <c r="T18" s="56" t="e">
        <f>ROUND(Q18*#REF!,-1)</f>
        <v>#REF!</v>
      </c>
      <c r="U18" s="56" t="e">
        <f>ROUND(Q18*#REF!,-1)</f>
        <v>#REF!</v>
      </c>
      <c r="V18" s="56" t="e">
        <f>ROUND(Q18*#REF!,-1)</f>
        <v>#REF!</v>
      </c>
      <c r="W18" s="56" t="e">
        <f>ROUND(Q18*#REF!,-1)</f>
        <v>#REF!</v>
      </c>
      <c r="X18" s="56" t="e">
        <f>ROUND(Q18*#REF!,-1)</f>
        <v>#REF!</v>
      </c>
      <c r="Y18" s="56" t="e">
        <f>ROUND(Q18*#REF!,-1)</f>
        <v>#REF!</v>
      </c>
      <c r="Z18" s="56" t="e">
        <f>ROUND(Q18*#REF!,-1)</f>
        <v>#REF!</v>
      </c>
      <c r="AB18" s="1" t="e">
        <f t="shared" si="6"/>
        <v>#REF!</v>
      </c>
      <c r="AC18" s="1" t="e">
        <f t="shared" si="6"/>
        <v>#REF!</v>
      </c>
      <c r="AD18" s="1" t="e">
        <f t="shared" si="6"/>
        <v>#REF!</v>
      </c>
      <c r="AE18" s="1" t="e">
        <f t="shared" si="6"/>
        <v>#REF!</v>
      </c>
      <c r="AF18" s="1" t="e">
        <f t="shared" si="6"/>
        <v>#REF!</v>
      </c>
      <c r="AG18" s="1" t="e">
        <f t="shared" si="6"/>
        <v>#REF!</v>
      </c>
      <c r="AH18" s="1" t="e">
        <f t="shared" si="6"/>
        <v>#REF!</v>
      </c>
      <c r="AI18" s="1" t="e">
        <f t="shared" si="6"/>
        <v>#REF!</v>
      </c>
      <c r="AJ18" s="1" t="e">
        <f t="shared" si="6"/>
        <v>#REF!</v>
      </c>
    </row>
    <row r="19" spans="1:37" x14ac:dyDescent="0.2">
      <c r="A19" s="4" t="s">
        <v>94</v>
      </c>
      <c r="B19" s="4" t="s">
        <v>166</v>
      </c>
      <c r="C19" s="18">
        <v>2</v>
      </c>
      <c r="D19" s="19">
        <v>4827.665</v>
      </c>
      <c r="E19" s="20">
        <v>4827.665</v>
      </c>
      <c r="F19" s="21">
        <v>4827.665</v>
      </c>
      <c r="G19" s="19">
        <f>+D19</f>
        <v>4827.665</v>
      </c>
      <c r="H19" s="22">
        <f t="shared" si="5"/>
        <v>4827.665</v>
      </c>
      <c r="I19" s="23">
        <f>ROUND(+G19*0.04,2)</f>
        <v>193.11</v>
      </c>
      <c r="J19" s="24">
        <f>ROUND((+G19+I19)*0.19,2)</f>
        <v>953.95</v>
      </c>
      <c r="K19" s="20">
        <f>+J19+I19+G19</f>
        <v>5974.7250000000004</v>
      </c>
      <c r="L19" s="21">
        <f>+ROUND(K19*N1,-1)</f>
        <v>19600</v>
      </c>
      <c r="Q19" s="58">
        <f>+L19</f>
        <v>19600</v>
      </c>
      <c r="R19" s="56" t="e">
        <f>ROUND(Q19*#REF!,-1)</f>
        <v>#REF!</v>
      </c>
      <c r="S19" s="56" t="e">
        <f>ROUND(Q19*#REF!,-1)</f>
        <v>#REF!</v>
      </c>
      <c r="T19" s="56" t="e">
        <f>ROUND(Q19*#REF!,-1)</f>
        <v>#REF!</v>
      </c>
      <c r="U19" s="56" t="e">
        <f>ROUND(Q19*#REF!,-1)</f>
        <v>#REF!</v>
      </c>
      <c r="V19" s="56" t="e">
        <f>ROUND(Q19*#REF!,-1)</f>
        <v>#REF!</v>
      </c>
      <c r="W19" s="56" t="e">
        <f>ROUND(Q19*#REF!,-1)</f>
        <v>#REF!</v>
      </c>
      <c r="X19" s="56" t="e">
        <f>ROUND(Q19*#REF!,-1)</f>
        <v>#REF!</v>
      </c>
      <c r="Y19" s="56" t="e">
        <f>ROUND(Q19*#REF!,-1)</f>
        <v>#REF!</v>
      </c>
      <c r="Z19" s="56" t="e">
        <f>ROUND(Q19*#REF!,-1)</f>
        <v>#REF!</v>
      </c>
      <c r="AB19" s="1" t="e">
        <f t="shared" si="6"/>
        <v>#REF!</v>
      </c>
      <c r="AC19" s="1" t="e">
        <f t="shared" si="6"/>
        <v>#REF!</v>
      </c>
      <c r="AD19" s="1" t="e">
        <f t="shared" si="6"/>
        <v>#REF!</v>
      </c>
      <c r="AE19" s="1" t="e">
        <f t="shared" si="6"/>
        <v>#REF!</v>
      </c>
      <c r="AF19" s="1" t="e">
        <f t="shared" si="6"/>
        <v>#REF!</v>
      </c>
      <c r="AG19" s="1" t="e">
        <f t="shared" si="6"/>
        <v>#REF!</v>
      </c>
      <c r="AH19" s="1" t="e">
        <f t="shared" si="6"/>
        <v>#REF!</v>
      </c>
      <c r="AI19" s="1" t="e">
        <f t="shared" si="6"/>
        <v>#REF!</v>
      </c>
      <c r="AJ19" s="1" t="e">
        <f t="shared" si="6"/>
        <v>#REF!</v>
      </c>
    </row>
    <row r="20" spans="1:37" x14ac:dyDescent="0.2">
      <c r="A20" s="43" t="str">
        <f>CONCATENATE("modelos: ",ROUND((+C17+C24+C30)/A17*100,0),"%")</f>
        <v>modelos: 70%</v>
      </c>
      <c r="B20" s="4" t="s">
        <v>108</v>
      </c>
      <c r="C20" s="18">
        <f>+C21+C22</f>
        <v>8</v>
      </c>
      <c r="D20" s="44">
        <f>MIN(D21:D22)</f>
        <v>4877.28</v>
      </c>
      <c r="E20" s="44">
        <f>MAX(E21:E22)</f>
        <v>5778.4</v>
      </c>
      <c r="F20" s="44">
        <f>(+F21*C21+F22*C22)/+C20</f>
        <v>5535.0512499999995</v>
      </c>
      <c r="G20" s="44">
        <f>MIN(G21:G22)</f>
        <v>4877.28</v>
      </c>
      <c r="H20" s="44">
        <f>+G20</f>
        <v>4877.28</v>
      </c>
      <c r="I20" s="23">
        <f>ROUND(+G20*0.04,2)</f>
        <v>195.09</v>
      </c>
      <c r="J20" s="24">
        <f>ROUND((+G20+I20)*0.19,2)</f>
        <v>963.75</v>
      </c>
      <c r="K20" s="20">
        <f>+J20+I20+G20</f>
        <v>6036.12</v>
      </c>
      <c r="L20" s="21">
        <f>+ROUND(K20*N1,-1)</f>
        <v>19800</v>
      </c>
      <c r="Q20" s="58">
        <f>+L20</f>
        <v>19800</v>
      </c>
      <c r="R20" s="56" t="e">
        <f>ROUND(Q20*#REF!,-1)</f>
        <v>#REF!</v>
      </c>
      <c r="S20" s="56" t="e">
        <f>ROUND(Q20*#REF!,-1)</f>
        <v>#REF!</v>
      </c>
      <c r="T20" s="56" t="e">
        <f>ROUND(Q20*#REF!,-1)</f>
        <v>#REF!</v>
      </c>
      <c r="U20" s="56" t="e">
        <f>ROUND(Q20*#REF!,-1)</f>
        <v>#REF!</v>
      </c>
      <c r="V20" s="56" t="e">
        <f>ROUND(Q20*#REF!,-1)</f>
        <v>#REF!</v>
      </c>
      <c r="W20" s="56" t="e">
        <f>ROUND(Q20*#REF!,-1)</f>
        <v>#REF!</v>
      </c>
      <c r="X20" s="56" t="e">
        <f>ROUND(Q20*#REF!,-1)</f>
        <v>#REF!</v>
      </c>
      <c r="Y20" s="56" t="e">
        <f>ROUND(Q20*#REF!,-1)</f>
        <v>#REF!</v>
      </c>
      <c r="Z20" s="56" t="e">
        <f>ROUND(Q20*#REF!,-1)</f>
        <v>#REF!</v>
      </c>
      <c r="AB20" s="1" t="e">
        <f t="shared" si="6"/>
        <v>#REF!</v>
      </c>
      <c r="AC20" s="1" t="e">
        <f t="shared" si="6"/>
        <v>#REF!</v>
      </c>
      <c r="AD20" s="1" t="e">
        <f t="shared" si="6"/>
        <v>#REF!</v>
      </c>
      <c r="AE20" s="1" t="e">
        <f t="shared" si="6"/>
        <v>#REF!</v>
      </c>
      <c r="AF20" s="1" t="e">
        <f t="shared" si="6"/>
        <v>#REF!</v>
      </c>
      <c r="AG20" s="1" t="e">
        <f t="shared" si="6"/>
        <v>#REF!</v>
      </c>
      <c r="AH20" s="1" t="e">
        <f t="shared" si="6"/>
        <v>#REF!</v>
      </c>
      <c r="AI20" s="1" t="e">
        <f t="shared" si="6"/>
        <v>#REF!</v>
      </c>
      <c r="AJ20" s="1" t="e">
        <f t="shared" si="6"/>
        <v>#REF!</v>
      </c>
    </row>
    <row r="21" spans="1:37" hidden="1" x14ac:dyDescent="0.2">
      <c r="A21" s="43"/>
      <c r="B21" s="59" t="s">
        <v>108</v>
      </c>
      <c r="C21" s="70">
        <v>6</v>
      </c>
      <c r="D21" s="71">
        <v>5706.2150000000001</v>
      </c>
      <c r="E21" s="65">
        <v>5778.4</v>
      </c>
      <c r="F21" s="66">
        <v>5754.3083333333334</v>
      </c>
      <c r="G21" s="61">
        <v>5706.2150000000001</v>
      </c>
      <c r="H21" s="64"/>
      <c r="I21" s="65">
        <v>228.25</v>
      </c>
      <c r="J21" s="66">
        <v>1127.55</v>
      </c>
      <c r="K21" s="62">
        <v>7062.0150000000003</v>
      </c>
      <c r="L21" s="63">
        <v>23160</v>
      </c>
      <c r="M21" s="67"/>
      <c r="N21" s="67"/>
      <c r="O21" s="67"/>
      <c r="P21" s="67"/>
      <c r="Q21" s="68">
        <v>23160</v>
      </c>
      <c r="R21" s="69">
        <v>21100</v>
      </c>
      <c r="S21" s="69">
        <v>19040</v>
      </c>
      <c r="T21" s="69">
        <v>16980</v>
      </c>
      <c r="U21" s="69">
        <v>14930</v>
      </c>
      <c r="V21" s="69">
        <v>12870</v>
      </c>
      <c r="W21" s="69">
        <v>10810</v>
      </c>
      <c r="X21" s="69">
        <v>8750</v>
      </c>
      <c r="Y21" s="69">
        <v>6690</v>
      </c>
      <c r="Z21" s="69">
        <v>4630</v>
      </c>
      <c r="AA21" s="67"/>
      <c r="AB21" s="67">
        <v>0.91105354058721932</v>
      </c>
      <c r="AC21" s="67">
        <v>0.82210708117443865</v>
      </c>
      <c r="AD21" s="67">
        <v>0.73316062176165808</v>
      </c>
      <c r="AE21" s="67">
        <v>0.64464594127806563</v>
      </c>
      <c r="AF21" s="67">
        <v>0.55569948186528495</v>
      </c>
      <c r="AG21" s="67">
        <v>0.46675302245250433</v>
      </c>
      <c r="AH21" s="67">
        <v>0.37780656303972365</v>
      </c>
      <c r="AI21" s="67">
        <v>0.28886010362694303</v>
      </c>
      <c r="AJ21" s="67">
        <v>0.19991364421416236</v>
      </c>
    </row>
    <row r="22" spans="1:37" hidden="1" x14ac:dyDescent="0.2">
      <c r="A22" s="43"/>
      <c r="B22" s="59" t="s">
        <v>108</v>
      </c>
      <c r="C22" s="60">
        <v>2</v>
      </c>
      <c r="D22" s="61">
        <v>4877.28</v>
      </c>
      <c r="E22" s="62">
        <f>+D22</f>
        <v>4877.28</v>
      </c>
      <c r="F22" s="63">
        <f>+D22</f>
        <v>4877.28</v>
      </c>
      <c r="G22" s="61">
        <f>+D22</f>
        <v>4877.28</v>
      </c>
      <c r="H22" s="64"/>
      <c r="I22" s="65">
        <f>ROUND(+G22*0.04,2)</f>
        <v>195.09</v>
      </c>
      <c r="J22" s="66">
        <f>ROUND((+G22+I22)*0.19,2)</f>
        <v>963.75</v>
      </c>
      <c r="K22" s="62">
        <f>+J22+I22+G22</f>
        <v>6036.12</v>
      </c>
      <c r="L22" s="63">
        <f>+ROUND(K22*N1,-1)</f>
        <v>19800</v>
      </c>
      <c r="M22" s="67"/>
      <c r="N22" s="67"/>
      <c r="O22" s="67"/>
      <c r="P22" s="67"/>
      <c r="Q22" s="68">
        <f t="shared" ref="Q22:Q31" si="7">+L22</f>
        <v>19800</v>
      </c>
      <c r="R22" s="69" t="e">
        <f>ROUND(Q22*#REF!,-1)</f>
        <v>#REF!</v>
      </c>
      <c r="S22" s="69" t="e">
        <f>ROUND(Q22*#REF!,-1)</f>
        <v>#REF!</v>
      </c>
      <c r="T22" s="69" t="e">
        <f>ROUND(Q22*#REF!,-1)</f>
        <v>#REF!</v>
      </c>
      <c r="U22" s="69" t="e">
        <f>ROUND(Q22*#REF!,-1)</f>
        <v>#REF!</v>
      </c>
      <c r="V22" s="69" t="e">
        <f>ROUND(Q22*#REF!,-1)</f>
        <v>#REF!</v>
      </c>
      <c r="W22" s="69" t="e">
        <f>ROUND(Q22*#REF!,-1)</f>
        <v>#REF!</v>
      </c>
      <c r="X22" s="69" t="e">
        <f>ROUND(Q22*#REF!,-1)</f>
        <v>#REF!</v>
      </c>
      <c r="Y22" s="69" t="e">
        <f>ROUND(Q22*#REF!,-1)</f>
        <v>#REF!</v>
      </c>
      <c r="Z22" s="69" t="e">
        <f>ROUND(Q22*#REF!,-1)</f>
        <v>#REF!</v>
      </c>
      <c r="AA22" s="67"/>
      <c r="AB22" s="67" t="e">
        <f t="shared" ref="AB22:AB31" si="8">+R22/+$Q22</f>
        <v>#REF!</v>
      </c>
      <c r="AC22" s="67" t="e">
        <f t="shared" ref="AC22:AC31" si="9">+S22/+$Q22</f>
        <v>#REF!</v>
      </c>
      <c r="AD22" s="67" t="e">
        <f t="shared" ref="AD22:AD31" si="10">+T22/+$Q22</f>
        <v>#REF!</v>
      </c>
      <c r="AE22" s="67" t="e">
        <f t="shared" ref="AE22:AE31" si="11">+U22/+$Q22</f>
        <v>#REF!</v>
      </c>
      <c r="AF22" s="67" t="e">
        <f t="shared" ref="AF22:AF31" si="12">+V22/+$Q22</f>
        <v>#REF!</v>
      </c>
      <c r="AG22" s="67" t="e">
        <f t="shared" ref="AG22:AG31" si="13">+W22/+$Q22</f>
        <v>#REF!</v>
      </c>
      <c r="AH22" s="67" t="e">
        <f t="shared" ref="AH22:AH31" si="14">+X22/+$Q22</f>
        <v>#REF!</v>
      </c>
      <c r="AI22" s="67" t="e">
        <f t="shared" ref="AI22:AI31" si="15">+Y22/+$Q22</f>
        <v>#REF!</v>
      </c>
      <c r="AJ22" s="67" t="e">
        <f t="shared" ref="AJ22:AJ31" si="16">+Z22/+$Q22</f>
        <v>#REF!</v>
      </c>
      <c r="AK22" s="67"/>
    </row>
    <row r="23" spans="1:37" x14ac:dyDescent="0.2">
      <c r="A23" s="4"/>
      <c r="B23" s="4" t="s">
        <v>167</v>
      </c>
      <c r="C23" s="18">
        <v>2</v>
      </c>
      <c r="D23" s="19">
        <v>3660.37</v>
      </c>
      <c r="E23" s="20">
        <v>3689.98</v>
      </c>
      <c r="F23" s="21">
        <v>3675.1750000000002</v>
      </c>
      <c r="G23" s="19">
        <f>+D23</f>
        <v>3660.37</v>
      </c>
      <c r="H23" s="22">
        <f t="shared" si="5"/>
        <v>3660.37</v>
      </c>
      <c r="I23" s="23">
        <f>ROUND(+G23*0.04,2)</f>
        <v>146.41</v>
      </c>
      <c r="J23" s="24">
        <f>ROUND((+G23+I23)*0.19,2)</f>
        <v>723.29</v>
      </c>
      <c r="K23" s="20">
        <f>+J23+I23+G23</f>
        <v>4530.07</v>
      </c>
      <c r="L23" s="21">
        <f>+ROUND(K23*N1,-1)</f>
        <v>14860</v>
      </c>
      <c r="Q23" s="58">
        <f t="shared" si="7"/>
        <v>14860</v>
      </c>
      <c r="R23" s="56" t="e">
        <f>ROUND(Q23*#REF!,-1)</f>
        <v>#REF!</v>
      </c>
      <c r="S23" s="56" t="e">
        <f>ROUND(Q23*#REF!,-1)</f>
        <v>#REF!</v>
      </c>
      <c r="T23" s="56" t="e">
        <f>ROUND(Q23*#REF!,-1)</f>
        <v>#REF!</v>
      </c>
      <c r="U23" s="56" t="e">
        <f>ROUND(Q23*#REF!,-1)</f>
        <v>#REF!</v>
      </c>
      <c r="V23" s="56" t="e">
        <f>ROUND(Q23*#REF!,-1)</f>
        <v>#REF!</v>
      </c>
      <c r="W23" s="56" t="e">
        <f>ROUND(Q23*#REF!,-1)</f>
        <v>#REF!</v>
      </c>
      <c r="X23" s="56" t="e">
        <f>ROUND(Q23*#REF!,-1)</f>
        <v>#REF!</v>
      </c>
      <c r="Y23" s="56" t="e">
        <f>ROUND(Q23*#REF!,-1)</f>
        <v>#REF!</v>
      </c>
      <c r="Z23" s="56" t="e">
        <f>ROUND(Q23*#REF!,-1)</f>
        <v>#REF!</v>
      </c>
      <c r="AB23" s="1" t="e">
        <f t="shared" si="8"/>
        <v>#REF!</v>
      </c>
      <c r="AC23" s="1" t="e">
        <f t="shared" si="9"/>
        <v>#REF!</v>
      </c>
      <c r="AD23" s="1" t="e">
        <f t="shared" si="10"/>
        <v>#REF!</v>
      </c>
      <c r="AE23" s="1" t="e">
        <f t="shared" si="11"/>
        <v>#REF!</v>
      </c>
      <c r="AF23" s="1" t="e">
        <f t="shared" si="12"/>
        <v>#REF!</v>
      </c>
      <c r="AG23" s="1" t="e">
        <f t="shared" si="13"/>
        <v>#REF!</v>
      </c>
      <c r="AH23" s="1" t="e">
        <f t="shared" si="14"/>
        <v>#REF!</v>
      </c>
      <c r="AI23" s="1" t="e">
        <f t="shared" si="15"/>
        <v>#REF!</v>
      </c>
      <c r="AJ23" s="1" t="e">
        <f t="shared" si="16"/>
        <v>#REF!</v>
      </c>
    </row>
    <row r="24" spans="1:37" x14ac:dyDescent="0.2">
      <c r="A24" s="4"/>
      <c r="B24" s="35" t="s">
        <v>110</v>
      </c>
      <c r="C24" s="36">
        <f>+C25+C26</f>
        <v>13</v>
      </c>
      <c r="D24" s="37">
        <f>MIN(D25:D26)</f>
        <v>4894.2650000000003</v>
      </c>
      <c r="E24" s="41">
        <f>MAX(E25:E26)</f>
        <v>8586.09</v>
      </c>
      <c r="F24" s="42">
        <f>(+F25*C25+F26*C26)/C24</f>
        <v>5249.1915384615386</v>
      </c>
      <c r="G24" s="37">
        <f>+D24</f>
        <v>4894.2650000000003</v>
      </c>
      <c r="H24" s="40">
        <f t="shared" si="5"/>
        <v>4894.2650000000003</v>
      </c>
      <c r="I24" s="38">
        <f>ROUND(+G24*0.04,2)</f>
        <v>195.77</v>
      </c>
      <c r="J24" s="39">
        <f>ROUND((+G24+I24)*0.19,2)</f>
        <v>967.11</v>
      </c>
      <c r="K24" s="41">
        <f>+J24+I24+G24</f>
        <v>6057.1450000000004</v>
      </c>
      <c r="L24" s="42">
        <f>+ROUND(K24*N1,-1)</f>
        <v>19870</v>
      </c>
      <c r="Q24" s="58">
        <f t="shared" si="7"/>
        <v>19870</v>
      </c>
      <c r="R24" s="56" t="e">
        <f>ROUND(Q24*#REF!,-1)</f>
        <v>#REF!</v>
      </c>
      <c r="S24" s="56" t="e">
        <f>ROUND(Q24*#REF!,-1)</f>
        <v>#REF!</v>
      </c>
      <c r="T24" s="56" t="e">
        <f>ROUND(Q24*#REF!,-1)</f>
        <v>#REF!</v>
      </c>
      <c r="U24" s="56" t="e">
        <f>ROUND(Q24*#REF!,-1)</f>
        <v>#REF!</v>
      </c>
      <c r="V24" s="56" t="e">
        <f>ROUND(Q24*#REF!,-1)</f>
        <v>#REF!</v>
      </c>
      <c r="W24" s="56" t="e">
        <f>ROUND(Q24*#REF!,-1)</f>
        <v>#REF!</v>
      </c>
      <c r="X24" s="56" t="e">
        <f>ROUND(Q24*#REF!,-1)</f>
        <v>#REF!</v>
      </c>
      <c r="Y24" s="56" t="e">
        <f>ROUND(Q24*#REF!,-1)</f>
        <v>#REF!</v>
      </c>
      <c r="Z24" s="56" t="e">
        <f>ROUND(Q24*#REF!,-1)</f>
        <v>#REF!</v>
      </c>
      <c r="AB24" s="1" t="e">
        <f t="shared" si="8"/>
        <v>#REF!</v>
      </c>
      <c r="AC24" s="1" t="e">
        <f t="shared" si="9"/>
        <v>#REF!</v>
      </c>
      <c r="AD24" s="1" t="e">
        <f t="shared" si="10"/>
        <v>#REF!</v>
      </c>
      <c r="AE24" s="1" t="e">
        <f t="shared" si="11"/>
        <v>#REF!</v>
      </c>
      <c r="AF24" s="1" t="e">
        <f t="shared" si="12"/>
        <v>#REF!</v>
      </c>
      <c r="AG24" s="1" t="e">
        <f t="shared" si="13"/>
        <v>#REF!</v>
      </c>
      <c r="AH24" s="1" t="e">
        <f t="shared" si="14"/>
        <v>#REF!</v>
      </c>
      <c r="AI24" s="1" t="e">
        <f t="shared" si="15"/>
        <v>#REF!</v>
      </c>
      <c r="AJ24" s="1" t="e">
        <f t="shared" si="16"/>
        <v>#REF!</v>
      </c>
    </row>
    <row r="25" spans="1:37" hidden="1" x14ac:dyDescent="0.2">
      <c r="A25" s="4"/>
      <c r="B25" s="88" t="s">
        <v>110</v>
      </c>
      <c r="C25" s="89">
        <v>12</v>
      </c>
      <c r="D25" s="90">
        <v>4894.2650000000003</v>
      </c>
      <c r="E25" s="91">
        <v>4993.37</v>
      </c>
      <c r="F25" s="92">
        <v>4971.1166666666668</v>
      </c>
      <c r="G25" s="90">
        <v>4894.2650000000003</v>
      </c>
      <c r="H25" s="93"/>
      <c r="I25" s="94">
        <v>195.77</v>
      </c>
      <c r="J25" s="95">
        <v>967.11</v>
      </c>
      <c r="K25" s="91">
        <v>6057.1450000000004</v>
      </c>
      <c r="L25" s="92">
        <v>19870</v>
      </c>
      <c r="M25" s="96"/>
      <c r="N25" s="96"/>
      <c r="O25" s="96"/>
      <c r="P25" s="96"/>
      <c r="Q25" s="97">
        <v>19870</v>
      </c>
      <c r="R25" s="98">
        <v>18100</v>
      </c>
      <c r="S25" s="98">
        <v>16340</v>
      </c>
      <c r="T25" s="98">
        <v>14570</v>
      </c>
      <c r="U25" s="98">
        <v>12810</v>
      </c>
      <c r="V25" s="98">
        <v>11040</v>
      </c>
      <c r="W25" s="98">
        <v>9270</v>
      </c>
      <c r="X25" s="98">
        <v>7510</v>
      </c>
      <c r="Y25" s="98">
        <v>5740</v>
      </c>
      <c r="Z25" s="98">
        <v>3970</v>
      </c>
      <c r="AA25" s="96"/>
      <c r="AB25" s="81">
        <v>0.91092098641167585</v>
      </c>
      <c r="AC25" s="81">
        <v>0.82234524408656262</v>
      </c>
      <c r="AD25" s="81">
        <v>0.73326623049823858</v>
      </c>
      <c r="AE25" s="81">
        <v>0.64469048817312535</v>
      </c>
      <c r="AF25" s="81">
        <v>0.5556114745848012</v>
      </c>
      <c r="AG25" s="81">
        <v>0.46653246099647711</v>
      </c>
      <c r="AH25" s="81">
        <v>0.37795671867136388</v>
      </c>
      <c r="AI25" s="81">
        <v>0.28887770508303978</v>
      </c>
      <c r="AJ25" s="81">
        <v>0.19979869149471566</v>
      </c>
    </row>
    <row r="26" spans="1:37" hidden="1" x14ac:dyDescent="0.2">
      <c r="A26" s="4"/>
      <c r="B26" s="59" t="s">
        <v>110</v>
      </c>
      <c r="C26" s="70">
        <v>1</v>
      </c>
      <c r="D26" s="61">
        <v>8586.09</v>
      </c>
      <c r="E26" s="62">
        <f t="shared" ref="E26:F28" si="17">+D26</f>
        <v>8586.09</v>
      </c>
      <c r="F26" s="63">
        <f t="shared" si="17"/>
        <v>8586.09</v>
      </c>
      <c r="G26" s="61">
        <f t="shared" ref="G26:G31" si="18">+D26</f>
        <v>8586.09</v>
      </c>
      <c r="H26" s="64"/>
      <c r="I26" s="65">
        <f t="shared" ref="I26:I31" si="19">ROUND(+G26*0.04,2)</f>
        <v>343.44</v>
      </c>
      <c r="J26" s="66">
        <f t="shared" ref="J26:J31" si="20">ROUND((+G26+I26)*0.19,2)</f>
        <v>1696.61</v>
      </c>
      <c r="K26" s="62">
        <f t="shared" ref="K26:K31" si="21">+J26+I26+G26</f>
        <v>10626.14</v>
      </c>
      <c r="L26" s="63">
        <f>+ROUND(K26*N1,-1)</f>
        <v>34850</v>
      </c>
      <c r="M26" s="67"/>
      <c r="N26" s="67"/>
      <c r="O26" s="67"/>
      <c r="P26" s="67"/>
      <c r="Q26" s="68">
        <f>+L26</f>
        <v>34850</v>
      </c>
      <c r="R26" s="69" t="e">
        <f>ROUND(Q26*#REF!,-1)</f>
        <v>#REF!</v>
      </c>
      <c r="S26" s="69" t="e">
        <f>ROUND(Q26*#REF!,-1)</f>
        <v>#REF!</v>
      </c>
      <c r="T26" s="69" t="e">
        <f>ROUND(Q26*#REF!,-1)</f>
        <v>#REF!</v>
      </c>
      <c r="U26" s="69" t="e">
        <f>ROUND(Q26*#REF!,-1)</f>
        <v>#REF!</v>
      </c>
      <c r="V26" s="69" t="e">
        <f>ROUND(Q26*#REF!,-1)</f>
        <v>#REF!</v>
      </c>
      <c r="W26" s="69" t="e">
        <f>ROUND(Q26*#REF!,-1)</f>
        <v>#REF!</v>
      </c>
      <c r="X26" s="69" t="e">
        <f>ROUND(Q26*#REF!,-1)</f>
        <v>#REF!</v>
      </c>
      <c r="Y26" s="69" t="e">
        <f>ROUND(Q26*#REF!,-1)</f>
        <v>#REF!</v>
      </c>
      <c r="Z26" s="69" t="e">
        <f>ROUND(Q26*#REF!,-1)</f>
        <v>#REF!</v>
      </c>
      <c r="AA26" s="67"/>
      <c r="AB26" s="1" t="e">
        <f t="shared" ref="AB26:AJ26" si="22">+R26/+$Q26</f>
        <v>#REF!</v>
      </c>
      <c r="AC26" s="1" t="e">
        <f t="shared" si="22"/>
        <v>#REF!</v>
      </c>
      <c r="AD26" s="1" t="e">
        <f t="shared" si="22"/>
        <v>#REF!</v>
      </c>
      <c r="AE26" s="1" t="e">
        <f t="shared" si="22"/>
        <v>#REF!</v>
      </c>
      <c r="AF26" s="1" t="e">
        <f t="shared" si="22"/>
        <v>#REF!</v>
      </c>
      <c r="AG26" s="1" t="e">
        <f t="shared" si="22"/>
        <v>#REF!</v>
      </c>
      <c r="AH26" s="1" t="e">
        <f t="shared" si="22"/>
        <v>#REF!</v>
      </c>
      <c r="AI26" s="1" t="e">
        <f t="shared" si="22"/>
        <v>#REF!</v>
      </c>
      <c r="AJ26" s="1" t="e">
        <f t="shared" si="22"/>
        <v>#REF!</v>
      </c>
    </row>
    <row r="27" spans="1:37" x14ac:dyDescent="0.2">
      <c r="A27" s="4"/>
      <c r="B27" s="72" t="s">
        <v>109</v>
      </c>
      <c r="C27" s="18">
        <v>1</v>
      </c>
      <c r="D27" s="19">
        <v>11207.86</v>
      </c>
      <c r="E27" s="20">
        <f t="shared" si="17"/>
        <v>11207.86</v>
      </c>
      <c r="F27" s="21">
        <f t="shared" si="17"/>
        <v>11207.86</v>
      </c>
      <c r="G27" s="19">
        <f t="shared" si="18"/>
        <v>11207.86</v>
      </c>
      <c r="H27" s="22">
        <f>+G27</f>
        <v>11207.86</v>
      </c>
      <c r="I27" s="23">
        <f t="shared" si="19"/>
        <v>448.31</v>
      </c>
      <c r="J27" s="24">
        <f t="shared" si="20"/>
        <v>2214.67</v>
      </c>
      <c r="K27" s="20">
        <f t="shared" si="21"/>
        <v>13870.84</v>
      </c>
      <c r="L27" s="21">
        <f>+ROUND(K27*N1,-1)</f>
        <v>45500</v>
      </c>
      <c r="Q27" s="58">
        <f t="shared" si="7"/>
        <v>45500</v>
      </c>
      <c r="R27" s="56" t="e">
        <f>ROUND(Q27*#REF!,-1)</f>
        <v>#REF!</v>
      </c>
      <c r="S27" s="56" t="e">
        <f>ROUND(Q27*#REF!,-1)</f>
        <v>#REF!</v>
      </c>
      <c r="T27" s="56" t="e">
        <f>ROUND(Q27*#REF!,-1)</f>
        <v>#REF!</v>
      </c>
      <c r="U27" s="56" t="e">
        <f>ROUND(Q27*#REF!,-1)</f>
        <v>#REF!</v>
      </c>
      <c r="V27" s="56" t="e">
        <f>ROUND(Q27*#REF!,-1)</f>
        <v>#REF!</v>
      </c>
      <c r="W27" s="56" t="e">
        <f>ROUND(Q27*#REF!,-1)</f>
        <v>#REF!</v>
      </c>
      <c r="X27" s="56" t="e">
        <f>ROUND(Q27*#REF!,-1)</f>
        <v>#REF!</v>
      </c>
      <c r="Y27" s="56" t="e">
        <f>ROUND(Q27*#REF!,-1)</f>
        <v>#REF!</v>
      </c>
      <c r="Z27" s="56" t="e">
        <f>ROUND(Q27*#REF!,-1)</f>
        <v>#REF!</v>
      </c>
      <c r="AB27" s="1" t="e">
        <f t="shared" si="8"/>
        <v>#REF!</v>
      </c>
      <c r="AC27" s="1" t="e">
        <f t="shared" si="9"/>
        <v>#REF!</v>
      </c>
      <c r="AD27" s="1" t="e">
        <f t="shared" si="10"/>
        <v>#REF!</v>
      </c>
      <c r="AE27" s="1" t="e">
        <f t="shared" si="11"/>
        <v>#REF!</v>
      </c>
      <c r="AF27" s="1" t="e">
        <f t="shared" si="12"/>
        <v>#REF!</v>
      </c>
      <c r="AG27" s="1" t="e">
        <f t="shared" si="13"/>
        <v>#REF!</v>
      </c>
      <c r="AH27" s="1" t="e">
        <f t="shared" si="14"/>
        <v>#REF!</v>
      </c>
      <c r="AI27" s="1" t="e">
        <f t="shared" si="15"/>
        <v>#REF!</v>
      </c>
      <c r="AJ27" s="1" t="e">
        <f t="shared" si="16"/>
        <v>#REF!</v>
      </c>
    </row>
    <row r="28" spans="1:37" x14ac:dyDescent="0.2">
      <c r="A28" s="4"/>
      <c r="B28" s="72" t="s">
        <v>111</v>
      </c>
      <c r="C28" s="18">
        <v>1</v>
      </c>
      <c r="D28" s="19">
        <v>5602.44</v>
      </c>
      <c r="E28" s="20">
        <f t="shared" si="17"/>
        <v>5602.44</v>
      </c>
      <c r="F28" s="21">
        <f t="shared" si="17"/>
        <v>5602.44</v>
      </c>
      <c r="G28" s="19">
        <f t="shared" si="18"/>
        <v>5602.44</v>
      </c>
      <c r="H28" s="22">
        <f>+G28</f>
        <v>5602.44</v>
      </c>
      <c r="I28" s="23">
        <f t="shared" si="19"/>
        <v>224.1</v>
      </c>
      <c r="J28" s="24">
        <f t="shared" si="20"/>
        <v>1107.04</v>
      </c>
      <c r="K28" s="20">
        <f t="shared" si="21"/>
        <v>6933.58</v>
      </c>
      <c r="L28" s="21">
        <f>+ROUND(K28*N1,-1)</f>
        <v>22740</v>
      </c>
      <c r="Q28" s="58">
        <f t="shared" si="7"/>
        <v>22740</v>
      </c>
      <c r="R28" s="56" t="e">
        <f>ROUND(Q28*#REF!,-1)</f>
        <v>#REF!</v>
      </c>
      <c r="S28" s="56" t="e">
        <f>ROUND(Q28*#REF!,-1)</f>
        <v>#REF!</v>
      </c>
      <c r="T28" s="56" t="e">
        <f>ROUND(Q28*#REF!,-1)</f>
        <v>#REF!</v>
      </c>
      <c r="U28" s="56" t="e">
        <f>ROUND(Q28*#REF!,-1)</f>
        <v>#REF!</v>
      </c>
      <c r="V28" s="56" t="e">
        <f>ROUND(Q28*#REF!,-1)</f>
        <v>#REF!</v>
      </c>
      <c r="W28" s="56" t="e">
        <f>ROUND(Q28*#REF!,-1)</f>
        <v>#REF!</v>
      </c>
      <c r="X28" s="56" t="e">
        <f>ROUND(Q28*#REF!,-1)</f>
        <v>#REF!</v>
      </c>
      <c r="Y28" s="56" t="e">
        <f>ROUND(Q28*#REF!,-1)</f>
        <v>#REF!</v>
      </c>
      <c r="Z28" s="56" t="e">
        <f>ROUND(Q28*#REF!,-1)</f>
        <v>#REF!</v>
      </c>
      <c r="AB28" s="1" t="e">
        <f t="shared" si="8"/>
        <v>#REF!</v>
      </c>
      <c r="AC28" s="1" t="e">
        <f t="shared" si="9"/>
        <v>#REF!</v>
      </c>
      <c r="AD28" s="1" t="e">
        <f t="shared" si="10"/>
        <v>#REF!</v>
      </c>
      <c r="AE28" s="1" t="e">
        <f t="shared" si="11"/>
        <v>#REF!</v>
      </c>
      <c r="AF28" s="1" t="e">
        <f t="shared" si="12"/>
        <v>#REF!</v>
      </c>
      <c r="AG28" s="1" t="e">
        <f t="shared" si="13"/>
        <v>#REF!</v>
      </c>
      <c r="AH28" s="1" t="e">
        <f t="shared" si="14"/>
        <v>#REF!</v>
      </c>
      <c r="AI28" s="1" t="e">
        <f t="shared" si="15"/>
        <v>#REF!</v>
      </c>
      <c r="AJ28" s="1" t="e">
        <f t="shared" si="16"/>
        <v>#REF!</v>
      </c>
    </row>
    <row r="29" spans="1:37" x14ac:dyDescent="0.2">
      <c r="A29" s="4"/>
      <c r="B29" s="4" t="s">
        <v>168</v>
      </c>
      <c r="C29" s="18">
        <v>5</v>
      </c>
      <c r="D29" s="19">
        <v>5493.3379999999997</v>
      </c>
      <c r="E29" s="20">
        <v>5493.3379999999997</v>
      </c>
      <c r="F29" s="21">
        <v>5493.3379999999997</v>
      </c>
      <c r="G29" s="19">
        <f t="shared" si="18"/>
        <v>5493.3379999999997</v>
      </c>
      <c r="H29" s="22">
        <f>+G29</f>
        <v>5493.3379999999997</v>
      </c>
      <c r="I29" s="23">
        <f t="shared" si="19"/>
        <v>219.73</v>
      </c>
      <c r="J29" s="24">
        <f t="shared" si="20"/>
        <v>1085.48</v>
      </c>
      <c r="K29" s="20">
        <f t="shared" si="21"/>
        <v>6798.5479999999998</v>
      </c>
      <c r="L29" s="21">
        <f>+ROUND(K29*N1,-1)</f>
        <v>22300</v>
      </c>
      <c r="Q29" s="58">
        <f>+L29</f>
        <v>22300</v>
      </c>
      <c r="R29" s="56" t="e">
        <f>ROUND(Q29*#REF!,-1)</f>
        <v>#REF!</v>
      </c>
      <c r="S29" s="56" t="e">
        <f>ROUND(Q29*#REF!,-1)</f>
        <v>#REF!</v>
      </c>
      <c r="T29" s="56" t="e">
        <f>ROUND(Q29*#REF!,-1)</f>
        <v>#REF!</v>
      </c>
      <c r="U29" s="56" t="e">
        <f>ROUND(Q29*#REF!,-1)</f>
        <v>#REF!</v>
      </c>
      <c r="V29" s="56" t="e">
        <f>ROUND(Q29*#REF!,-1)</f>
        <v>#REF!</v>
      </c>
      <c r="W29" s="56" t="e">
        <f>ROUND(Q29*#REF!,-1)</f>
        <v>#REF!</v>
      </c>
      <c r="X29" s="56" t="e">
        <f>ROUND(Q29*#REF!,-1)</f>
        <v>#REF!</v>
      </c>
      <c r="Y29" s="56" t="e">
        <f>ROUND(Q29*#REF!,-1)</f>
        <v>#REF!</v>
      </c>
      <c r="Z29" s="56" t="e">
        <f>ROUND(Q29*#REF!,-1)</f>
        <v>#REF!</v>
      </c>
      <c r="AB29" s="1" t="e">
        <f t="shared" ref="AB29:AJ29" si="23">+R29/+$Q29</f>
        <v>#REF!</v>
      </c>
      <c r="AC29" s="1" t="e">
        <f t="shared" si="23"/>
        <v>#REF!</v>
      </c>
      <c r="AD29" s="1" t="e">
        <f t="shared" si="23"/>
        <v>#REF!</v>
      </c>
      <c r="AE29" s="1" t="e">
        <f t="shared" si="23"/>
        <v>#REF!</v>
      </c>
      <c r="AF29" s="1" t="e">
        <f t="shared" si="23"/>
        <v>#REF!</v>
      </c>
      <c r="AG29" s="1" t="e">
        <f t="shared" si="23"/>
        <v>#REF!</v>
      </c>
      <c r="AH29" s="1" t="e">
        <f t="shared" si="23"/>
        <v>#REF!</v>
      </c>
      <c r="AI29" s="1" t="e">
        <f t="shared" si="23"/>
        <v>#REF!</v>
      </c>
      <c r="AJ29" s="1" t="e">
        <f t="shared" si="23"/>
        <v>#REF!</v>
      </c>
    </row>
    <row r="30" spans="1:37" x14ac:dyDescent="0.2">
      <c r="A30" s="4"/>
      <c r="B30" s="82" t="s">
        <v>107</v>
      </c>
      <c r="C30" s="83">
        <f>+C31+C32</f>
        <v>19</v>
      </c>
      <c r="D30" s="84">
        <f>MIN(D31:D32)</f>
        <v>4976.1750000000002</v>
      </c>
      <c r="E30" s="84">
        <f>MAX(E31:E32)</f>
        <v>8453.5</v>
      </c>
      <c r="F30" s="84">
        <f>(+F31*C31+F32*C32)/+C30</f>
        <v>5887.4484892787514</v>
      </c>
      <c r="G30" s="84">
        <f t="shared" si="18"/>
        <v>4976.1750000000002</v>
      </c>
      <c r="H30" s="84">
        <f>+G30</f>
        <v>4976.1750000000002</v>
      </c>
      <c r="I30" s="38">
        <f t="shared" si="19"/>
        <v>199.05</v>
      </c>
      <c r="J30" s="39">
        <f t="shared" si="20"/>
        <v>983.29</v>
      </c>
      <c r="K30" s="41">
        <f t="shared" si="21"/>
        <v>6158.5150000000003</v>
      </c>
      <c r="L30" s="42">
        <f>+ROUND(K30*N1,-1)</f>
        <v>20200</v>
      </c>
      <c r="Q30" s="58">
        <f t="shared" si="7"/>
        <v>20200</v>
      </c>
      <c r="R30" s="56" t="e">
        <f>ROUND(Q30*#REF!,-1)</f>
        <v>#REF!</v>
      </c>
      <c r="S30" s="56" t="e">
        <f>ROUND(Q30*#REF!,-1)</f>
        <v>#REF!</v>
      </c>
      <c r="T30" s="56" t="e">
        <f>ROUND(Q30*#REF!,-1)</f>
        <v>#REF!</v>
      </c>
      <c r="U30" s="56" t="e">
        <f>ROUND(Q30*#REF!,-1)</f>
        <v>#REF!</v>
      </c>
      <c r="V30" s="56" t="e">
        <f>ROUND(Q30*#REF!,-1)</f>
        <v>#REF!</v>
      </c>
      <c r="W30" s="56" t="e">
        <f>ROUND(Q30*#REF!,-1)</f>
        <v>#REF!</v>
      </c>
      <c r="X30" s="56" t="e">
        <f>ROUND(Q30*#REF!,-1)</f>
        <v>#REF!</v>
      </c>
      <c r="Y30" s="56" t="e">
        <f>ROUND(Q30*#REF!,-1)</f>
        <v>#REF!</v>
      </c>
      <c r="Z30" s="56" t="e">
        <f>ROUND(Q30*#REF!,-1)</f>
        <v>#REF!</v>
      </c>
      <c r="AB30" s="1" t="e">
        <f t="shared" si="8"/>
        <v>#REF!</v>
      </c>
      <c r="AC30" s="1" t="e">
        <f t="shared" si="9"/>
        <v>#REF!</v>
      </c>
      <c r="AD30" s="1" t="e">
        <f t="shared" si="10"/>
        <v>#REF!</v>
      </c>
      <c r="AE30" s="1" t="e">
        <f t="shared" si="11"/>
        <v>#REF!</v>
      </c>
      <c r="AF30" s="1" t="e">
        <f t="shared" si="12"/>
        <v>#REF!</v>
      </c>
      <c r="AG30" s="1" t="e">
        <f t="shared" si="13"/>
        <v>#REF!</v>
      </c>
      <c r="AH30" s="1" t="e">
        <f t="shared" si="14"/>
        <v>#REF!</v>
      </c>
      <c r="AI30" s="1" t="e">
        <f t="shared" si="15"/>
        <v>#REF!</v>
      </c>
      <c r="AJ30" s="1" t="e">
        <f t="shared" si="16"/>
        <v>#REF!</v>
      </c>
    </row>
    <row r="31" spans="1:37" hidden="1" x14ac:dyDescent="0.2">
      <c r="A31" s="4"/>
      <c r="B31" s="88" t="s">
        <v>107</v>
      </c>
      <c r="C31" s="89">
        <v>17</v>
      </c>
      <c r="D31" s="90">
        <v>4976.1750000000002</v>
      </c>
      <c r="E31" s="91">
        <v>5807.09</v>
      </c>
      <c r="F31" s="92">
        <v>5659.1353703703689</v>
      </c>
      <c r="G31" s="90">
        <f t="shared" si="18"/>
        <v>4976.1750000000002</v>
      </c>
      <c r="H31" s="93"/>
      <c r="I31" s="94">
        <f t="shared" si="19"/>
        <v>199.05</v>
      </c>
      <c r="J31" s="95">
        <f t="shared" si="20"/>
        <v>983.29</v>
      </c>
      <c r="K31" s="91">
        <f t="shared" si="21"/>
        <v>6158.5150000000003</v>
      </c>
      <c r="L31" s="92">
        <f>+ROUND(K31*N1,-1)</f>
        <v>20200</v>
      </c>
      <c r="Q31" s="58">
        <f t="shared" si="7"/>
        <v>20200</v>
      </c>
      <c r="R31" s="56" t="e">
        <f>ROUND(Q31*#REF!,-1)</f>
        <v>#REF!</v>
      </c>
      <c r="S31" s="56" t="e">
        <f>ROUND(Q31*#REF!,-1)</f>
        <v>#REF!</v>
      </c>
      <c r="T31" s="56" t="e">
        <f>ROUND(Q31*#REF!,-1)</f>
        <v>#REF!</v>
      </c>
      <c r="U31" s="56" t="e">
        <f>ROUND(Q31*#REF!,-1)</f>
        <v>#REF!</v>
      </c>
      <c r="V31" s="56" t="e">
        <f>ROUND(Q31*#REF!,-1)</f>
        <v>#REF!</v>
      </c>
      <c r="W31" s="56" t="e">
        <f>ROUND(Q31*#REF!,-1)</f>
        <v>#REF!</v>
      </c>
      <c r="X31" s="56" t="e">
        <f>ROUND(Q31*#REF!,-1)</f>
        <v>#REF!</v>
      </c>
      <c r="Y31" s="56" t="e">
        <f>ROUND(Q31*#REF!,-1)</f>
        <v>#REF!</v>
      </c>
      <c r="Z31" s="56" t="e">
        <f>ROUND(Q31*#REF!,-1)</f>
        <v>#REF!</v>
      </c>
      <c r="AB31" s="1" t="e">
        <f t="shared" si="8"/>
        <v>#REF!</v>
      </c>
      <c r="AC31" s="1" t="e">
        <f t="shared" si="9"/>
        <v>#REF!</v>
      </c>
      <c r="AD31" s="1" t="e">
        <f t="shared" si="10"/>
        <v>#REF!</v>
      </c>
      <c r="AE31" s="1" t="e">
        <f t="shared" si="11"/>
        <v>#REF!</v>
      </c>
      <c r="AF31" s="1" t="e">
        <f t="shared" si="12"/>
        <v>#REF!</v>
      </c>
      <c r="AG31" s="1" t="e">
        <f t="shared" si="13"/>
        <v>#REF!</v>
      </c>
      <c r="AH31" s="1" t="e">
        <f t="shared" si="14"/>
        <v>#REF!</v>
      </c>
      <c r="AI31" s="1" t="e">
        <f t="shared" si="15"/>
        <v>#REF!</v>
      </c>
      <c r="AJ31" s="1" t="e">
        <f t="shared" si="16"/>
        <v>#REF!</v>
      </c>
    </row>
    <row r="32" spans="1:37" hidden="1" x14ac:dyDescent="0.2">
      <c r="A32" s="4"/>
      <c r="B32" s="88" t="s">
        <v>107</v>
      </c>
      <c r="C32" s="89">
        <v>2</v>
      </c>
      <c r="D32" s="90">
        <v>7202.72</v>
      </c>
      <c r="E32" s="91">
        <v>8453.5</v>
      </c>
      <c r="F32" s="92">
        <v>7828.11</v>
      </c>
      <c r="G32" s="90">
        <v>7202.72</v>
      </c>
      <c r="H32" s="93"/>
      <c r="I32" s="94">
        <v>288.11</v>
      </c>
      <c r="J32" s="95">
        <v>1423.26</v>
      </c>
      <c r="K32" s="91">
        <v>8914.09</v>
      </c>
      <c r="L32" s="92">
        <v>29240</v>
      </c>
      <c r="Q32" s="58">
        <v>29240</v>
      </c>
      <c r="R32" s="56">
        <v>26640</v>
      </c>
      <c r="S32" s="56">
        <v>24040</v>
      </c>
      <c r="T32" s="56">
        <v>21440</v>
      </c>
      <c r="U32" s="56">
        <v>18840</v>
      </c>
      <c r="V32" s="56">
        <v>16240</v>
      </c>
      <c r="W32" s="56">
        <v>13650</v>
      </c>
      <c r="X32" s="56">
        <v>11050</v>
      </c>
      <c r="Y32" s="56">
        <v>8450</v>
      </c>
      <c r="Z32" s="56">
        <v>5850</v>
      </c>
      <c r="AB32" s="1">
        <v>0.91108071135430913</v>
      </c>
      <c r="AC32" s="1">
        <v>0.82216142270861836</v>
      </c>
      <c r="AD32" s="1">
        <v>0.73324213406292749</v>
      </c>
      <c r="AE32" s="1">
        <v>0.64432284541723661</v>
      </c>
      <c r="AF32" s="1">
        <v>0.55540355677154585</v>
      </c>
      <c r="AG32" s="1">
        <v>0.46682626538987687</v>
      </c>
      <c r="AH32" s="1">
        <v>0.37790697674418605</v>
      </c>
      <c r="AI32" s="1">
        <v>0.28898768809849523</v>
      </c>
      <c r="AJ32" s="1">
        <v>0.20006839945280439</v>
      </c>
    </row>
    <row r="33" spans="1:36" x14ac:dyDescent="0.2">
      <c r="A33" s="4"/>
      <c r="B33" s="4" t="s">
        <v>93</v>
      </c>
      <c r="C33" s="18"/>
      <c r="D33" s="26"/>
      <c r="E33" s="4"/>
      <c r="F33" s="5"/>
      <c r="G33" s="19">
        <f>MIN(G16:G31)</f>
        <v>3660.37</v>
      </c>
      <c r="H33" s="22"/>
      <c r="I33" s="23">
        <f>ROUND(+G33*0.04,2)</f>
        <v>146.41</v>
      </c>
      <c r="J33" s="24">
        <f>ROUND((+G33+I33)*0.19,2)</f>
        <v>723.29</v>
      </c>
      <c r="K33" s="20">
        <f>+J33+I33+G33</f>
        <v>4530.07</v>
      </c>
      <c r="L33" s="21">
        <f>+ROUND(K33*N1,-1)</f>
        <v>14860</v>
      </c>
      <c r="Q33" s="58">
        <f>+L33</f>
        <v>14860</v>
      </c>
      <c r="R33" s="56" t="e">
        <f>ROUND(Q33*#REF!,-1)</f>
        <v>#REF!</v>
      </c>
      <c r="S33" s="56" t="e">
        <f>ROUND(Q33*#REF!,-1)</f>
        <v>#REF!</v>
      </c>
      <c r="T33" s="56" t="e">
        <f>ROUND(Q33*#REF!,-1)</f>
        <v>#REF!</v>
      </c>
      <c r="U33" s="56" t="e">
        <f>ROUND(Q33*#REF!,-1)</f>
        <v>#REF!</v>
      </c>
      <c r="V33" s="56" t="e">
        <f>ROUND(Q33*#REF!,-1)</f>
        <v>#REF!</v>
      </c>
      <c r="W33" s="56" t="e">
        <f>ROUND(Q33*#REF!,-1)</f>
        <v>#REF!</v>
      </c>
      <c r="X33" s="56" t="e">
        <f>ROUND(Q33*#REF!,-1)</f>
        <v>#REF!</v>
      </c>
      <c r="Y33" s="56" t="e">
        <f>ROUND(Q33*#REF!,-1)</f>
        <v>#REF!</v>
      </c>
      <c r="Z33" s="56" t="e">
        <f>ROUND(Q33*#REF!,-1)</f>
        <v>#REF!</v>
      </c>
      <c r="AB33" s="1" t="e">
        <f t="shared" ref="AB33:AJ33" si="24">+R33/+$Q33</f>
        <v>#REF!</v>
      </c>
      <c r="AC33" s="1" t="e">
        <f t="shared" si="24"/>
        <v>#REF!</v>
      </c>
      <c r="AD33" s="1" t="e">
        <f t="shared" si="24"/>
        <v>#REF!</v>
      </c>
      <c r="AE33" s="1" t="e">
        <f t="shared" si="24"/>
        <v>#REF!</v>
      </c>
      <c r="AF33" s="1" t="e">
        <f t="shared" si="24"/>
        <v>#REF!</v>
      </c>
      <c r="AG33" s="1" t="e">
        <f t="shared" si="24"/>
        <v>#REF!</v>
      </c>
      <c r="AH33" s="1" t="e">
        <f t="shared" si="24"/>
        <v>#REF!</v>
      </c>
      <c r="AI33" s="1" t="e">
        <f t="shared" si="24"/>
        <v>#REF!</v>
      </c>
      <c r="AJ33" s="1" t="e">
        <f t="shared" si="24"/>
        <v>#REF!</v>
      </c>
    </row>
    <row r="34" spans="1:36" x14ac:dyDescent="0.2">
      <c r="A34" s="10"/>
      <c r="B34" s="10"/>
      <c r="C34" s="27"/>
      <c r="D34" s="28"/>
      <c r="E34" s="10"/>
      <c r="F34" s="11"/>
      <c r="G34" s="29"/>
      <c r="H34" s="30"/>
      <c r="I34" s="31"/>
      <c r="J34" s="32"/>
      <c r="K34" s="33"/>
      <c r="L34" s="34"/>
      <c r="Q34" s="58"/>
      <c r="R34" s="56"/>
      <c r="S34" s="56"/>
      <c r="T34" s="56"/>
      <c r="U34" s="56"/>
      <c r="V34" s="56"/>
      <c r="W34" s="56"/>
      <c r="X34" s="56"/>
      <c r="Y34" s="56"/>
      <c r="Z34" s="56"/>
    </row>
    <row r="35" spans="1:36" x14ac:dyDescent="0.2">
      <c r="A35" s="17" t="s">
        <v>169</v>
      </c>
      <c r="B35" s="4" t="s">
        <v>170</v>
      </c>
      <c r="C35" s="18">
        <v>4</v>
      </c>
      <c r="D35" s="19">
        <v>5970.0625</v>
      </c>
      <c r="E35" s="20">
        <v>5970.0625</v>
      </c>
      <c r="F35" s="21">
        <v>5970.0625</v>
      </c>
      <c r="G35" s="19">
        <f t="shared" ref="G35:G50" si="25">+D35</f>
        <v>5970.0625</v>
      </c>
      <c r="H35" s="22">
        <f t="shared" ref="H35:H51" si="26">+G35</f>
        <v>5970.0625</v>
      </c>
      <c r="I35" s="23">
        <f t="shared" ref="I35:I52" si="27">ROUND(+G35*0.04,2)</f>
        <v>238.8</v>
      </c>
      <c r="J35" s="24">
        <f t="shared" ref="J35:J52" si="28">ROUND((+G35+I35)*0.19,2)</f>
        <v>1179.68</v>
      </c>
      <c r="K35" s="20">
        <f t="shared" ref="K35:K52" si="29">+J35+I35+G35</f>
        <v>7388.5424999999996</v>
      </c>
      <c r="L35" s="21">
        <f>+ROUND(K35*N1,-1)</f>
        <v>24230</v>
      </c>
      <c r="Q35" s="58">
        <f t="shared" ref="Q35:Q40" si="30">+L35</f>
        <v>24230</v>
      </c>
      <c r="R35" s="56" t="e">
        <f>ROUND(Q35*#REF!,-1)</f>
        <v>#REF!</v>
      </c>
      <c r="S35" s="56" t="e">
        <f>ROUND(Q35*#REF!,-1)</f>
        <v>#REF!</v>
      </c>
      <c r="T35" s="56" t="e">
        <f>ROUND(Q35*#REF!,-1)</f>
        <v>#REF!</v>
      </c>
      <c r="U35" s="56" t="e">
        <f>ROUND(Q35*#REF!,-1)</f>
        <v>#REF!</v>
      </c>
      <c r="V35" s="56" t="e">
        <f>ROUND(Q35*#REF!,-1)</f>
        <v>#REF!</v>
      </c>
      <c r="W35" s="56" t="e">
        <f>ROUND(Q35*#REF!,-1)</f>
        <v>#REF!</v>
      </c>
      <c r="X35" s="56" t="e">
        <f>ROUND(Q35*#REF!,-1)</f>
        <v>#REF!</v>
      </c>
      <c r="Y35" s="56" t="e">
        <f>ROUND(Q35*#REF!,-1)</f>
        <v>#REF!</v>
      </c>
      <c r="Z35" s="56" t="e">
        <f>ROUND(Q35*#REF!,-1)</f>
        <v>#REF!</v>
      </c>
      <c r="AB35" s="1" t="e">
        <f t="shared" ref="AB35:AJ40" si="31">+R35/+$Q35</f>
        <v>#REF!</v>
      </c>
      <c r="AC35" s="1" t="e">
        <f t="shared" si="31"/>
        <v>#REF!</v>
      </c>
      <c r="AD35" s="1" t="e">
        <f t="shared" si="31"/>
        <v>#REF!</v>
      </c>
      <c r="AE35" s="1" t="e">
        <f t="shared" si="31"/>
        <v>#REF!</v>
      </c>
      <c r="AF35" s="1" t="e">
        <f t="shared" si="31"/>
        <v>#REF!</v>
      </c>
      <c r="AG35" s="1" t="e">
        <f t="shared" si="31"/>
        <v>#REF!</v>
      </c>
      <c r="AH35" s="1" t="e">
        <f t="shared" si="31"/>
        <v>#REF!</v>
      </c>
      <c r="AI35" s="1" t="e">
        <f t="shared" si="31"/>
        <v>#REF!</v>
      </c>
      <c r="AJ35" s="1" t="e">
        <f t="shared" si="31"/>
        <v>#REF!</v>
      </c>
    </row>
    <row r="36" spans="1:36" x14ac:dyDescent="0.2">
      <c r="A36" s="25">
        <f>+C35+C36+C37+C40+C41+C42+C43+C44+C45+C46+C47+C48+C49+C50+C51</f>
        <v>55</v>
      </c>
      <c r="B36" s="35" t="s">
        <v>171</v>
      </c>
      <c r="C36" s="36">
        <v>10</v>
      </c>
      <c r="D36" s="37">
        <v>6013.9</v>
      </c>
      <c r="E36" s="41">
        <v>6013.958333333333</v>
      </c>
      <c r="F36" s="42">
        <v>6013.9245833333325</v>
      </c>
      <c r="G36" s="37">
        <f t="shared" si="25"/>
        <v>6013.9</v>
      </c>
      <c r="H36" s="40">
        <f t="shared" si="26"/>
        <v>6013.9</v>
      </c>
      <c r="I36" s="38">
        <f t="shared" si="27"/>
        <v>240.56</v>
      </c>
      <c r="J36" s="39">
        <f t="shared" si="28"/>
        <v>1188.3499999999999</v>
      </c>
      <c r="K36" s="41">
        <f t="shared" si="29"/>
        <v>7442.8099999999995</v>
      </c>
      <c r="L36" s="42">
        <f>+ROUND(K36*N1,-1)</f>
        <v>24410</v>
      </c>
      <c r="Q36" s="58">
        <f t="shared" si="30"/>
        <v>24410</v>
      </c>
      <c r="R36" s="56" t="e">
        <f>ROUND(Q36*#REF!,-1)</f>
        <v>#REF!</v>
      </c>
      <c r="S36" s="56" t="e">
        <f>ROUND(Q36*#REF!,-1)</f>
        <v>#REF!</v>
      </c>
      <c r="T36" s="56" t="e">
        <f>ROUND(Q36*#REF!,-1)</f>
        <v>#REF!</v>
      </c>
      <c r="U36" s="56" t="e">
        <f>ROUND(Q36*#REF!,-1)</f>
        <v>#REF!</v>
      </c>
      <c r="V36" s="56" t="e">
        <f>ROUND(Q36*#REF!,-1)</f>
        <v>#REF!</v>
      </c>
      <c r="W36" s="56" t="e">
        <f>ROUND(Q36*#REF!,-1)</f>
        <v>#REF!</v>
      </c>
      <c r="X36" s="56" t="e">
        <f>ROUND(Q36*#REF!,-1)</f>
        <v>#REF!</v>
      </c>
      <c r="Y36" s="56" t="e">
        <f>ROUND(Q36*#REF!,-1)</f>
        <v>#REF!</v>
      </c>
      <c r="Z36" s="56" t="e">
        <f>ROUND(Q36*#REF!,-1)</f>
        <v>#REF!</v>
      </c>
      <c r="AB36" s="1" t="e">
        <f t="shared" si="31"/>
        <v>#REF!</v>
      </c>
      <c r="AC36" s="1" t="e">
        <f t="shared" si="31"/>
        <v>#REF!</v>
      </c>
      <c r="AD36" s="1" t="e">
        <f t="shared" si="31"/>
        <v>#REF!</v>
      </c>
      <c r="AE36" s="1" t="e">
        <f t="shared" si="31"/>
        <v>#REF!</v>
      </c>
      <c r="AF36" s="1" t="e">
        <f t="shared" si="31"/>
        <v>#REF!</v>
      </c>
      <c r="AG36" s="1" t="e">
        <f t="shared" si="31"/>
        <v>#REF!</v>
      </c>
      <c r="AH36" s="1" t="e">
        <f t="shared" si="31"/>
        <v>#REF!</v>
      </c>
      <c r="AI36" s="1" t="e">
        <f t="shared" si="31"/>
        <v>#REF!</v>
      </c>
      <c r="AJ36" s="1" t="e">
        <f t="shared" si="31"/>
        <v>#REF!</v>
      </c>
    </row>
    <row r="37" spans="1:36" x14ac:dyDescent="0.2">
      <c r="A37" s="25"/>
      <c r="B37" s="35" t="str">
        <f>+B38</f>
        <v>GP760W</v>
      </c>
      <c r="C37" s="36">
        <f>+C38+C39</f>
        <v>16</v>
      </c>
      <c r="D37" s="37">
        <f>+D38</f>
        <v>4805.51</v>
      </c>
      <c r="E37" s="41">
        <f>+E39</f>
        <v>6025.53</v>
      </c>
      <c r="F37" s="42">
        <f>(+F38*C38+F39*C39)/C37</f>
        <v>5201.0715624999993</v>
      </c>
      <c r="G37" s="37">
        <f>(+G38*C38+G39*C39)/+C37</f>
        <v>5002.4884375000001</v>
      </c>
      <c r="H37" s="40">
        <f>+G37</f>
        <v>5002.4884375000001</v>
      </c>
      <c r="I37" s="38">
        <f>ROUND(+G37*0.04,2)</f>
        <v>200.1</v>
      </c>
      <c r="J37" s="39">
        <f>ROUND((+G37+I37)*0.19,2)</f>
        <v>988.49</v>
      </c>
      <c r="K37" s="41">
        <f>+J37+I37+G37</f>
        <v>6191.0784375000003</v>
      </c>
      <c r="L37" s="42">
        <f>+ROUND(K37*N1,-1)</f>
        <v>20310</v>
      </c>
      <c r="Q37" s="58">
        <f t="shared" si="30"/>
        <v>20310</v>
      </c>
      <c r="R37" s="56" t="e">
        <f>ROUND(Q37*#REF!,-1)</f>
        <v>#REF!</v>
      </c>
      <c r="S37" s="56" t="e">
        <f>ROUND(Q37*#REF!,-1)</f>
        <v>#REF!</v>
      </c>
      <c r="T37" s="56" t="e">
        <f>ROUND(Q37*#REF!,-1)</f>
        <v>#REF!</v>
      </c>
      <c r="U37" s="56" t="e">
        <f>ROUND(Q37*#REF!,-1)</f>
        <v>#REF!</v>
      </c>
      <c r="V37" s="56" t="e">
        <f>ROUND(Q37*#REF!,-1)</f>
        <v>#REF!</v>
      </c>
      <c r="W37" s="56" t="e">
        <f>ROUND(Q37*#REF!,-1)</f>
        <v>#REF!</v>
      </c>
      <c r="X37" s="56" t="e">
        <f>ROUND(Q37*#REF!,-1)</f>
        <v>#REF!</v>
      </c>
      <c r="Y37" s="56" t="e">
        <f>ROUND(Q37*#REF!,-1)</f>
        <v>#REF!</v>
      </c>
      <c r="Z37" s="56" t="e">
        <f>ROUND(Q37*#REF!,-1)</f>
        <v>#REF!</v>
      </c>
      <c r="AB37" s="1" t="e">
        <f t="shared" ref="AB37:AJ37" si="32">+R37/+$Q37</f>
        <v>#REF!</v>
      </c>
      <c r="AC37" s="1" t="e">
        <f t="shared" si="32"/>
        <v>#REF!</v>
      </c>
      <c r="AD37" s="1" t="e">
        <f t="shared" si="32"/>
        <v>#REF!</v>
      </c>
      <c r="AE37" s="1" t="e">
        <f t="shared" si="32"/>
        <v>#REF!</v>
      </c>
      <c r="AF37" s="1" t="e">
        <f t="shared" si="32"/>
        <v>#REF!</v>
      </c>
      <c r="AG37" s="1" t="e">
        <f t="shared" si="32"/>
        <v>#REF!</v>
      </c>
      <c r="AH37" s="1" t="e">
        <f t="shared" si="32"/>
        <v>#REF!</v>
      </c>
      <c r="AI37" s="1" t="e">
        <f t="shared" si="32"/>
        <v>#REF!</v>
      </c>
      <c r="AJ37" s="1" t="e">
        <f t="shared" si="32"/>
        <v>#REF!</v>
      </c>
    </row>
    <row r="38" spans="1:36" hidden="1" x14ac:dyDescent="0.2">
      <c r="A38" s="4"/>
      <c r="B38" s="59" t="s">
        <v>122</v>
      </c>
      <c r="C38" s="70">
        <v>3</v>
      </c>
      <c r="D38" s="61">
        <v>4805.51</v>
      </c>
      <c r="E38" s="62">
        <v>4805.51</v>
      </c>
      <c r="F38" s="63">
        <v>4805.51</v>
      </c>
      <c r="G38" s="61">
        <v>4805.51</v>
      </c>
      <c r="H38" s="64"/>
      <c r="I38" s="65">
        <v>192.22</v>
      </c>
      <c r="J38" s="66">
        <v>949.57</v>
      </c>
      <c r="K38" s="62">
        <v>5947.3</v>
      </c>
      <c r="L38" s="63">
        <v>19510</v>
      </c>
      <c r="M38" s="67"/>
      <c r="N38" s="67"/>
      <c r="O38" s="67"/>
      <c r="P38" s="67"/>
      <c r="Q38" s="68">
        <f t="shared" si="30"/>
        <v>19510</v>
      </c>
      <c r="R38" s="69" t="e">
        <f>ROUND(Q38*#REF!,-1)</f>
        <v>#REF!</v>
      </c>
      <c r="S38" s="69" t="e">
        <f>ROUND(Q38*#REF!,-1)</f>
        <v>#REF!</v>
      </c>
      <c r="T38" s="69" t="e">
        <f>ROUND(Q38*#REF!,-1)</f>
        <v>#REF!</v>
      </c>
      <c r="U38" s="69" t="e">
        <f>ROUND(Q38*#REF!,-1)</f>
        <v>#REF!</v>
      </c>
      <c r="V38" s="69" t="e">
        <f>ROUND(Q38*#REF!,-1)</f>
        <v>#REF!</v>
      </c>
      <c r="W38" s="69" t="e">
        <f>ROUND(Q38*#REF!,-1)</f>
        <v>#REF!</v>
      </c>
      <c r="X38" s="69" t="e">
        <f>ROUND(Q38*#REF!,-1)</f>
        <v>#REF!</v>
      </c>
      <c r="Y38" s="69" t="e">
        <f>ROUND(Q38*#REF!,-1)</f>
        <v>#REF!</v>
      </c>
      <c r="Z38" s="69" t="e">
        <f>ROUND(Q38*#REF!,-1)</f>
        <v>#REF!</v>
      </c>
      <c r="AA38" s="67"/>
      <c r="AB38" s="1" t="e">
        <f t="shared" si="31"/>
        <v>#REF!</v>
      </c>
      <c r="AC38" s="1" t="e">
        <f t="shared" si="31"/>
        <v>#REF!</v>
      </c>
      <c r="AD38" s="1" t="e">
        <f t="shared" si="31"/>
        <v>#REF!</v>
      </c>
      <c r="AE38" s="1" t="e">
        <f t="shared" si="31"/>
        <v>#REF!</v>
      </c>
      <c r="AF38" s="1" t="e">
        <f t="shared" si="31"/>
        <v>#REF!</v>
      </c>
      <c r="AG38" s="1" t="e">
        <f t="shared" si="31"/>
        <v>#REF!</v>
      </c>
      <c r="AH38" s="1" t="e">
        <f t="shared" si="31"/>
        <v>#REF!</v>
      </c>
      <c r="AI38" s="1" t="e">
        <f t="shared" si="31"/>
        <v>#REF!</v>
      </c>
      <c r="AJ38" s="1" t="e">
        <f t="shared" si="31"/>
        <v>#REF!</v>
      </c>
    </row>
    <row r="39" spans="1:36" hidden="1" x14ac:dyDescent="0.2">
      <c r="A39" s="4"/>
      <c r="B39" s="88" t="s">
        <v>122</v>
      </c>
      <c r="C39" s="89">
        <v>13</v>
      </c>
      <c r="D39" s="90">
        <v>5047.9449999999997</v>
      </c>
      <c r="E39" s="91">
        <v>6025.53</v>
      </c>
      <c r="F39" s="92">
        <v>5292.3549999999996</v>
      </c>
      <c r="G39" s="90">
        <f t="shared" si="25"/>
        <v>5047.9449999999997</v>
      </c>
      <c r="H39" s="93"/>
      <c r="I39" s="94">
        <f t="shared" si="27"/>
        <v>201.92</v>
      </c>
      <c r="J39" s="95">
        <f t="shared" si="28"/>
        <v>997.47</v>
      </c>
      <c r="K39" s="91">
        <f t="shared" si="29"/>
        <v>6247.335</v>
      </c>
      <c r="L39" s="92">
        <f>+ROUND(K39*N1,-1)</f>
        <v>20490</v>
      </c>
      <c r="M39" s="67"/>
      <c r="N39" s="67"/>
      <c r="O39" s="67"/>
      <c r="P39" s="67"/>
      <c r="Q39" s="68">
        <f t="shared" si="30"/>
        <v>20490</v>
      </c>
      <c r="R39" s="69" t="e">
        <f>ROUND(Q39*#REF!,-1)</f>
        <v>#REF!</v>
      </c>
      <c r="S39" s="69" t="e">
        <f>ROUND(Q39*#REF!,-1)</f>
        <v>#REF!</v>
      </c>
      <c r="T39" s="69" t="e">
        <f>ROUND(Q39*#REF!,-1)</f>
        <v>#REF!</v>
      </c>
      <c r="U39" s="69" t="e">
        <f>ROUND(Q39*#REF!,-1)</f>
        <v>#REF!</v>
      </c>
      <c r="V39" s="69" t="e">
        <f>ROUND(Q39*#REF!,-1)</f>
        <v>#REF!</v>
      </c>
      <c r="W39" s="69" t="e">
        <f>ROUND(Q39*#REF!,-1)</f>
        <v>#REF!</v>
      </c>
      <c r="X39" s="69" t="e">
        <f>ROUND(Q39*#REF!,-1)</f>
        <v>#REF!</v>
      </c>
      <c r="Y39" s="69" t="e">
        <f>ROUND(Q39*#REF!,-1)</f>
        <v>#REF!</v>
      </c>
      <c r="Z39" s="69" t="e">
        <f>ROUND(Q39*#REF!,-1)</f>
        <v>#REF!</v>
      </c>
      <c r="AA39" s="67"/>
      <c r="AB39" s="1" t="e">
        <f t="shared" si="31"/>
        <v>#REF!</v>
      </c>
      <c r="AC39" s="1" t="e">
        <f t="shared" si="31"/>
        <v>#REF!</v>
      </c>
      <c r="AD39" s="1" t="e">
        <f t="shared" si="31"/>
        <v>#REF!</v>
      </c>
      <c r="AE39" s="1" t="e">
        <f t="shared" si="31"/>
        <v>#REF!</v>
      </c>
      <c r="AF39" s="1" t="e">
        <f t="shared" si="31"/>
        <v>#REF!</v>
      </c>
      <c r="AG39" s="1" t="e">
        <f t="shared" si="31"/>
        <v>#REF!</v>
      </c>
      <c r="AH39" s="1" t="e">
        <f t="shared" si="31"/>
        <v>#REF!</v>
      </c>
      <c r="AI39" s="1" t="e">
        <f t="shared" si="31"/>
        <v>#REF!</v>
      </c>
      <c r="AJ39" s="1" t="e">
        <f t="shared" si="31"/>
        <v>#REF!</v>
      </c>
    </row>
    <row r="40" spans="1:36" x14ac:dyDescent="0.2">
      <c r="A40" s="4"/>
      <c r="B40" s="35" t="s">
        <v>172</v>
      </c>
      <c r="C40" s="36">
        <v>6</v>
      </c>
      <c r="D40" s="37">
        <v>5416.64</v>
      </c>
      <c r="E40" s="41">
        <v>5416.6480000000001</v>
      </c>
      <c r="F40" s="42">
        <v>5416.6440000000002</v>
      </c>
      <c r="G40" s="37">
        <f t="shared" si="25"/>
        <v>5416.64</v>
      </c>
      <c r="H40" s="40">
        <f t="shared" si="26"/>
        <v>5416.64</v>
      </c>
      <c r="I40" s="38">
        <f t="shared" si="27"/>
        <v>216.67</v>
      </c>
      <c r="J40" s="39">
        <f t="shared" si="28"/>
        <v>1070.33</v>
      </c>
      <c r="K40" s="41">
        <f t="shared" si="29"/>
        <v>6703.64</v>
      </c>
      <c r="L40" s="42">
        <f>+ROUND(K40*N1,-1)</f>
        <v>21990</v>
      </c>
      <c r="Q40" s="58">
        <f t="shared" si="30"/>
        <v>21990</v>
      </c>
      <c r="R40" s="56" t="e">
        <f>ROUND(Q40*#REF!,-1)</f>
        <v>#REF!</v>
      </c>
      <c r="S40" s="56" t="e">
        <f>ROUND(Q40*#REF!,-1)</f>
        <v>#REF!</v>
      </c>
      <c r="T40" s="56" t="e">
        <f>ROUND(Q40*#REF!,-1)</f>
        <v>#REF!</v>
      </c>
      <c r="U40" s="56" t="e">
        <f>ROUND(Q40*#REF!,-1)</f>
        <v>#REF!</v>
      </c>
      <c r="V40" s="56" t="e">
        <f>ROUND(Q40*#REF!,-1)</f>
        <v>#REF!</v>
      </c>
      <c r="W40" s="56" t="e">
        <f>ROUND(Q40*#REF!,-1)</f>
        <v>#REF!</v>
      </c>
      <c r="X40" s="56" t="e">
        <f>ROUND(Q40*#REF!,-1)</f>
        <v>#REF!</v>
      </c>
      <c r="Y40" s="56" t="e">
        <f>ROUND(Q40*#REF!,-1)</f>
        <v>#REF!</v>
      </c>
      <c r="Z40" s="56" t="e">
        <f>ROUND(Q40*#REF!,-1)</f>
        <v>#REF!</v>
      </c>
      <c r="AB40" s="1" t="e">
        <f t="shared" si="31"/>
        <v>#REF!</v>
      </c>
      <c r="AC40" s="1" t="e">
        <f t="shared" si="31"/>
        <v>#REF!</v>
      </c>
      <c r="AD40" s="1" t="e">
        <f t="shared" si="31"/>
        <v>#REF!</v>
      </c>
      <c r="AE40" s="1" t="e">
        <f t="shared" si="31"/>
        <v>#REF!</v>
      </c>
      <c r="AF40" s="1" t="e">
        <f t="shared" si="31"/>
        <v>#REF!</v>
      </c>
      <c r="AG40" s="1" t="e">
        <f t="shared" si="31"/>
        <v>#REF!</v>
      </c>
      <c r="AH40" s="1" t="e">
        <f t="shared" si="31"/>
        <v>#REF!</v>
      </c>
      <c r="AI40" s="1" t="e">
        <f t="shared" si="31"/>
        <v>#REF!</v>
      </c>
      <c r="AJ40" s="1" t="e">
        <f t="shared" si="31"/>
        <v>#REF!</v>
      </c>
    </row>
    <row r="41" spans="1:36" x14ac:dyDescent="0.2">
      <c r="A41" s="4" t="s">
        <v>94</v>
      </c>
      <c r="B41" s="73" t="s">
        <v>118</v>
      </c>
      <c r="C41" s="74">
        <v>3</v>
      </c>
      <c r="D41" s="75">
        <v>5318.67</v>
      </c>
      <c r="E41" s="76">
        <f>+D41</f>
        <v>5318.67</v>
      </c>
      <c r="F41" s="77">
        <f>+D41</f>
        <v>5318.67</v>
      </c>
      <c r="G41" s="75">
        <f>+F41</f>
        <v>5318.67</v>
      </c>
      <c r="H41" s="78">
        <f t="shared" si="26"/>
        <v>5318.67</v>
      </c>
      <c r="I41" s="79">
        <f t="shared" si="27"/>
        <v>212.75</v>
      </c>
      <c r="J41" s="80">
        <f t="shared" si="28"/>
        <v>1050.97</v>
      </c>
      <c r="K41" s="76">
        <f t="shared" si="29"/>
        <v>6582.39</v>
      </c>
      <c r="L41" s="21">
        <f>+ROUND(K41*N1,-1)</f>
        <v>21590</v>
      </c>
      <c r="M41" s="81"/>
      <c r="N41" s="81"/>
      <c r="O41" s="81"/>
      <c r="P41" s="81"/>
      <c r="Q41" s="58">
        <f t="shared" ref="Q41:Q52" si="33">+L41</f>
        <v>21590</v>
      </c>
      <c r="R41" s="56" t="e">
        <f>ROUND(Q41*#REF!,-1)</f>
        <v>#REF!</v>
      </c>
      <c r="S41" s="56" t="e">
        <f>ROUND(Q41*#REF!,-1)</f>
        <v>#REF!</v>
      </c>
      <c r="T41" s="56" t="e">
        <f>ROUND(Q41*#REF!,-1)</f>
        <v>#REF!</v>
      </c>
      <c r="U41" s="56" t="e">
        <f>ROUND(Q41*#REF!,-1)</f>
        <v>#REF!</v>
      </c>
      <c r="V41" s="56" t="e">
        <f>ROUND(Q41*#REF!,-1)</f>
        <v>#REF!</v>
      </c>
      <c r="W41" s="56" t="e">
        <f>ROUND(Q41*#REF!,-1)</f>
        <v>#REF!</v>
      </c>
      <c r="X41" s="56" t="e">
        <f>ROUND(Q41*#REF!,-1)</f>
        <v>#REF!</v>
      </c>
      <c r="Y41" s="56" t="e">
        <f>ROUND(Q41*#REF!,-1)</f>
        <v>#REF!</v>
      </c>
      <c r="Z41" s="56" t="e">
        <f>ROUND(Q41*#REF!,-1)</f>
        <v>#REF!</v>
      </c>
      <c r="AB41" s="1" t="e">
        <f t="shared" ref="AB41:AB52" si="34">+R41/+$Q41</f>
        <v>#REF!</v>
      </c>
      <c r="AC41" s="1" t="e">
        <f t="shared" ref="AC41:AC52" si="35">+S41/+$Q41</f>
        <v>#REF!</v>
      </c>
      <c r="AD41" s="1" t="e">
        <f t="shared" ref="AD41:AD52" si="36">+T41/+$Q41</f>
        <v>#REF!</v>
      </c>
      <c r="AE41" s="1" t="e">
        <f t="shared" ref="AE41:AE52" si="37">+U41/+$Q41</f>
        <v>#REF!</v>
      </c>
      <c r="AF41" s="1" t="e">
        <f t="shared" ref="AF41:AF52" si="38">+V41/+$Q41</f>
        <v>#REF!</v>
      </c>
      <c r="AG41" s="1" t="e">
        <f t="shared" ref="AG41:AG52" si="39">+W41/+$Q41</f>
        <v>#REF!</v>
      </c>
      <c r="AH41" s="1" t="e">
        <f t="shared" ref="AH41:AH52" si="40">+X41/+$Q41</f>
        <v>#REF!</v>
      </c>
      <c r="AI41" s="1" t="e">
        <f t="shared" ref="AI41:AI52" si="41">+Y41/+$Q41</f>
        <v>#REF!</v>
      </c>
      <c r="AJ41" s="1" t="e">
        <f t="shared" ref="AJ41:AJ52" si="42">+Z41/+$Q41</f>
        <v>#REF!</v>
      </c>
    </row>
    <row r="42" spans="1:36" x14ac:dyDescent="0.2">
      <c r="A42" s="43" t="str">
        <f>CONCATENATE("modelos: ",ROUND((+C36+C37+C40)/A36*100,0),"%")</f>
        <v>modelos: 58%</v>
      </c>
      <c r="B42" s="73" t="s">
        <v>114</v>
      </c>
      <c r="C42" s="74">
        <v>1</v>
      </c>
      <c r="D42" s="75">
        <v>9344.7000000000007</v>
      </c>
      <c r="E42" s="76">
        <f>+D42</f>
        <v>9344.7000000000007</v>
      </c>
      <c r="F42" s="77">
        <f>+D42</f>
        <v>9344.7000000000007</v>
      </c>
      <c r="G42" s="75">
        <f>+D42</f>
        <v>9344.7000000000007</v>
      </c>
      <c r="H42" s="78">
        <f t="shared" si="26"/>
        <v>9344.7000000000007</v>
      </c>
      <c r="I42" s="79">
        <f t="shared" si="27"/>
        <v>373.79</v>
      </c>
      <c r="J42" s="80">
        <f t="shared" si="28"/>
        <v>1846.51</v>
      </c>
      <c r="K42" s="76">
        <f t="shared" si="29"/>
        <v>11565</v>
      </c>
      <c r="L42" s="21">
        <f>+ROUND(K42*N1,-1)</f>
        <v>37930</v>
      </c>
      <c r="Q42" s="58">
        <f t="shared" si="33"/>
        <v>37930</v>
      </c>
      <c r="R42" s="56" t="e">
        <f>ROUND(Q42*#REF!,-1)</f>
        <v>#REF!</v>
      </c>
      <c r="S42" s="56" t="e">
        <f>ROUND(Q42*#REF!,-1)</f>
        <v>#REF!</v>
      </c>
      <c r="T42" s="56" t="e">
        <f>ROUND(Q42*#REF!,-1)</f>
        <v>#REF!</v>
      </c>
      <c r="U42" s="56" t="e">
        <f>ROUND(Q42*#REF!,-1)</f>
        <v>#REF!</v>
      </c>
      <c r="V42" s="56" t="e">
        <f>ROUND(Q42*#REF!,-1)</f>
        <v>#REF!</v>
      </c>
      <c r="W42" s="56" t="e">
        <f>ROUND(Q42*#REF!,-1)</f>
        <v>#REF!</v>
      </c>
      <c r="X42" s="56" t="e">
        <f>ROUND(Q42*#REF!,-1)</f>
        <v>#REF!</v>
      </c>
      <c r="Y42" s="56" t="e">
        <f>ROUND(Q42*#REF!,-1)</f>
        <v>#REF!</v>
      </c>
      <c r="Z42" s="56" t="e">
        <f>ROUND(Q42*#REF!,-1)</f>
        <v>#REF!</v>
      </c>
      <c r="AB42" s="1" t="e">
        <f t="shared" si="34"/>
        <v>#REF!</v>
      </c>
      <c r="AC42" s="1" t="e">
        <f t="shared" si="35"/>
        <v>#REF!</v>
      </c>
      <c r="AD42" s="1" t="e">
        <f t="shared" si="36"/>
        <v>#REF!</v>
      </c>
      <c r="AE42" s="1" t="e">
        <f t="shared" si="37"/>
        <v>#REF!</v>
      </c>
      <c r="AF42" s="1" t="e">
        <f t="shared" si="38"/>
        <v>#REF!</v>
      </c>
      <c r="AG42" s="1" t="e">
        <f t="shared" si="39"/>
        <v>#REF!</v>
      </c>
      <c r="AH42" s="1" t="e">
        <f t="shared" si="40"/>
        <v>#REF!</v>
      </c>
      <c r="AI42" s="1" t="e">
        <f t="shared" si="41"/>
        <v>#REF!</v>
      </c>
      <c r="AJ42" s="1" t="e">
        <f t="shared" si="42"/>
        <v>#REF!</v>
      </c>
    </row>
    <row r="43" spans="1:36" hidden="1" x14ac:dyDescent="0.2">
      <c r="A43" s="4"/>
      <c r="B43" s="4"/>
      <c r="C43" s="18"/>
      <c r="D43" s="19"/>
      <c r="E43" s="20"/>
      <c r="F43" s="21"/>
      <c r="G43" s="19"/>
      <c r="H43" s="22"/>
      <c r="I43" s="23"/>
      <c r="J43" s="24"/>
      <c r="K43" s="20"/>
      <c r="L43" s="21"/>
      <c r="Q43" s="58"/>
      <c r="R43" s="56"/>
      <c r="S43" s="56"/>
      <c r="T43" s="56"/>
      <c r="U43" s="56"/>
      <c r="V43" s="56"/>
      <c r="W43" s="56"/>
      <c r="X43" s="56"/>
      <c r="Y43" s="56"/>
      <c r="Z43" s="56"/>
    </row>
    <row r="44" spans="1:36" x14ac:dyDescent="0.2">
      <c r="A44" s="4"/>
      <c r="B44" s="4" t="s">
        <v>173</v>
      </c>
      <c r="C44" s="18">
        <v>1</v>
      </c>
      <c r="D44" s="19">
        <v>5318.17</v>
      </c>
      <c r="E44" s="20">
        <v>5318.17</v>
      </c>
      <c r="F44" s="21">
        <v>5318.17</v>
      </c>
      <c r="G44" s="19">
        <f t="shared" si="25"/>
        <v>5318.17</v>
      </c>
      <c r="H44" s="22">
        <f t="shared" si="26"/>
        <v>5318.17</v>
      </c>
      <c r="I44" s="23">
        <f t="shared" si="27"/>
        <v>212.73</v>
      </c>
      <c r="J44" s="24">
        <f t="shared" si="28"/>
        <v>1050.8699999999999</v>
      </c>
      <c r="K44" s="20">
        <f t="shared" si="29"/>
        <v>6581.77</v>
      </c>
      <c r="L44" s="21">
        <f>+ROUND(K44*N1,-1)</f>
        <v>21590</v>
      </c>
      <c r="Q44" s="58">
        <f t="shared" si="33"/>
        <v>21590</v>
      </c>
      <c r="R44" s="56" t="e">
        <f>ROUND(Q44*#REF!,-1)</f>
        <v>#REF!</v>
      </c>
      <c r="S44" s="56" t="e">
        <f>ROUND(Q44*#REF!,-1)</f>
        <v>#REF!</v>
      </c>
      <c r="T44" s="56" t="e">
        <f>ROUND(Q44*#REF!,-1)</f>
        <v>#REF!</v>
      </c>
      <c r="U44" s="56" t="e">
        <f>ROUND(Q44*#REF!,-1)</f>
        <v>#REF!</v>
      </c>
      <c r="V44" s="56" t="e">
        <f>ROUND(Q44*#REF!,-1)</f>
        <v>#REF!</v>
      </c>
      <c r="W44" s="56" t="e">
        <f>ROUND(Q44*#REF!,-1)</f>
        <v>#REF!</v>
      </c>
      <c r="X44" s="56" t="e">
        <f>ROUND(Q44*#REF!,-1)</f>
        <v>#REF!</v>
      </c>
      <c r="Y44" s="56" t="e">
        <f>ROUND(Q44*#REF!,-1)</f>
        <v>#REF!</v>
      </c>
      <c r="Z44" s="56" t="e">
        <f>ROUND(Q44*#REF!,-1)</f>
        <v>#REF!</v>
      </c>
      <c r="AB44" s="1" t="e">
        <f t="shared" si="34"/>
        <v>#REF!</v>
      </c>
      <c r="AC44" s="1" t="e">
        <f t="shared" si="35"/>
        <v>#REF!</v>
      </c>
      <c r="AD44" s="1" t="e">
        <f t="shared" si="36"/>
        <v>#REF!</v>
      </c>
      <c r="AE44" s="1" t="e">
        <f t="shared" si="37"/>
        <v>#REF!</v>
      </c>
      <c r="AF44" s="1" t="e">
        <f t="shared" si="38"/>
        <v>#REF!</v>
      </c>
      <c r="AG44" s="1" t="e">
        <f t="shared" si="39"/>
        <v>#REF!</v>
      </c>
      <c r="AH44" s="1" t="e">
        <f t="shared" si="40"/>
        <v>#REF!</v>
      </c>
      <c r="AI44" s="1" t="e">
        <f t="shared" si="41"/>
        <v>#REF!</v>
      </c>
      <c r="AJ44" s="1" t="e">
        <f t="shared" si="42"/>
        <v>#REF!</v>
      </c>
    </row>
    <row r="45" spans="1:36" x14ac:dyDescent="0.2">
      <c r="A45" s="4"/>
      <c r="B45" s="4" t="s">
        <v>174</v>
      </c>
      <c r="C45" s="18">
        <v>5</v>
      </c>
      <c r="D45" s="19">
        <v>4536.63</v>
      </c>
      <c r="E45" s="20">
        <v>6224.58</v>
      </c>
      <c r="F45" s="21">
        <v>5380.6049999999996</v>
      </c>
      <c r="G45" s="19">
        <f t="shared" si="25"/>
        <v>4536.63</v>
      </c>
      <c r="H45" s="22">
        <f t="shared" si="26"/>
        <v>4536.63</v>
      </c>
      <c r="I45" s="23">
        <f t="shared" si="27"/>
        <v>181.47</v>
      </c>
      <c r="J45" s="24">
        <f t="shared" si="28"/>
        <v>896.44</v>
      </c>
      <c r="K45" s="20">
        <f t="shared" si="29"/>
        <v>5614.54</v>
      </c>
      <c r="L45" s="21">
        <f>+ROUND(K45*N1,-1)</f>
        <v>18420</v>
      </c>
      <c r="Q45" s="58">
        <f t="shared" si="33"/>
        <v>18420</v>
      </c>
      <c r="R45" s="56" t="e">
        <f>ROUND(Q45*#REF!,-1)</f>
        <v>#REF!</v>
      </c>
      <c r="S45" s="56" t="e">
        <f>ROUND(Q45*#REF!,-1)</f>
        <v>#REF!</v>
      </c>
      <c r="T45" s="56" t="e">
        <f>ROUND(Q45*#REF!,-1)</f>
        <v>#REF!</v>
      </c>
      <c r="U45" s="56" t="e">
        <f>ROUND(Q45*#REF!,-1)</f>
        <v>#REF!</v>
      </c>
      <c r="V45" s="56" t="e">
        <f>ROUND(Q45*#REF!,-1)</f>
        <v>#REF!</v>
      </c>
      <c r="W45" s="56" t="e">
        <f>ROUND(Q45*#REF!,-1)</f>
        <v>#REF!</v>
      </c>
      <c r="X45" s="56" t="e">
        <f>ROUND(Q45*#REF!,-1)</f>
        <v>#REF!</v>
      </c>
      <c r="Y45" s="56" t="e">
        <f>ROUND(Q45*#REF!,-1)</f>
        <v>#REF!</v>
      </c>
      <c r="Z45" s="56" t="e">
        <f>ROUND(Q45*#REF!,-1)</f>
        <v>#REF!</v>
      </c>
      <c r="AB45" s="1" t="e">
        <f t="shared" si="34"/>
        <v>#REF!</v>
      </c>
      <c r="AC45" s="1" t="e">
        <f t="shared" si="35"/>
        <v>#REF!</v>
      </c>
      <c r="AD45" s="1" t="e">
        <f t="shared" si="36"/>
        <v>#REF!</v>
      </c>
      <c r="AE45" s="1" t="e">
        <f t="shared" si="37"/>
        <v>#REF!</v>
      </c>
      <c r="AF45" s="1" t="e">
        <f t="shared" si="38"/>
        <v>#REF!</v>
      </c>
      <c r="AG45" s="1" t="e">
        <f t="shared" si="39"/>
        <v>#REF!</v>
      </c>
      <c r="AH45" s="1" t="e">
        <f t="shared" si="40"/>
        <v>#REF!</v>
      </c>
      <c r="AI45" s="1" t="e">
        <f t="shared" si="41"/>
        <v>#REF!</v>
      </c>
      <c r="AJ45" s="1" t="e">
        <f t="shared" si="42"/>
        <v>#REF!</v>
      </c>
    </row>
    <row r="46" spans="1:36" x14ac:dyDescent="0.2">
      <c r="A46" s="4"/>
      <c r="B46" s="72" t="s">
        <v>115</v>
      </c>
      <c r="C46" s="18">
        <v>1</v>
      </c>
      <c r="D46" s="19">
        <v>5585.01</v>
      </c>
      <c r="E46" s="20">
        <v>5585.01</v>
      </c>
      <c r="F46" s="21">
        <v>5585.01</v>
      </c>
      <c r="G46" s="19">
        <f t="shared" si="25"/>
        <v>5585.01</v>
      </c>
      <c r="H46" s="22">
        <f t="shared" si="26"/>
        <v>5585.01</v>
      </c>
      <c r="I46" s="23">
        <f t="shared" si="27"/>
        <v>223.4</v>
      </c>
      <c r="J46" s="24">
        <f t="shared" si="28"/>
        <v>1103.5999999999999</v>
      </c>
      <c r="K46" s="20">
        <f t="shared" si="29"/>
        <v>6912.01</v>
      </c>
      <c r="L46" s="21">
        <f>+ROUND(K46*N1,-1)</f>
        <v>22670</v>
      </c>
      <c r="Q46" s="58">
        <f t="shared" si="33"/>
        <v>22670</v>
      </c>
      <c r="R46" s="56" t="e">
        <f>ROUND(Q46*#REF!,-1)</f>
        <v>#REF!</v>
      </c>
      <c r="S46" s="56" t="e">
        <f>ROUND(Q46*#REF!,-1)</f>
        <v>#REF!</v>
      </c>
      <c r="T46" s="56" t="e">
        <f>ROUND(Q46*#REF!,-1)</f>
        <v>#REF!</v>
      </c>
      <c r="U46" s="56" t="e">
        <f>ROUND(Q46*#REF!,-1)</f>
        <v>#REF!</v>
      </c>
      <c r="V46" s="56" t="e">
        <f>ROUND(Q46*#REF!,-1)</f>
        <v>#REF!</v>
      </c>
      <c r="W46" s="56" t="e">
        <f>ROUND(Q46*#REF!,-1)</f>
        <v>#REF!</v>
      </c>
      <c r="X46" s="56" t="e">
        <f>ROUND(Q46*#REF!,-1)</f>
        <v>#REF!</v>
      </c>
      <c r="Y46" s="56" t="e">
        <f>ROUND(Q46*#REF!,-1)</f>
        <v>#REF!</v>
      </c>
      <c r="Z46" s="56" t="e">
        <f>ROUND(Q46*#REF!,-1)</f>
        <v>#REF!</v>
      </c>
      <c r="AB46" s="1" t="e">
        <f t="shared" si="34"/>
        <v>#REF!</v>
      </c>
      <c r="AC46" s="1" t="e">
        <f t="shared" si="35"/>
        <v>#REF!</v>
      </c>
      <c r="AD46" s="1" t="e">
        <f t="shared" si="36"/>
        <v>#REF!</v>
      </c>
      <c r="AE46" s="1" t="e">
        <f t="shared" si="37"/>
        <v>#REF!</v>
      </c>
      <c r="AF46" s="1" t="e">
        <f t="shared" si="38"/>
        <v>#REF!</v>
      </c>
      <c r="AG46" s="1" t="e">
        <f t="shared" si="39"/>
        <v>#REF!</v>
      </c>
      <c r="AH46" s="1" t="e">
        <f t="shared" si="40"/>
        <v>#REF!</v>
      </c>
      <c r="AI46" s="1" t="e">
        <f t="shared" si="41"/>
        <v>#REF!</v>
      </c>
      <c r="AJ46" s="1" t="e">
        <f t="shared" si="42"/>
        <v>#REF!</v>
      </c>
    </row>
    <row r="47" spans="1:36" x14ac:dyDescent="0.2">
      <c r="A47" s="4"/>
      <c r="B47" s="4" t="s">
        <v>175</v>
      </c>
      <c r="C47" s="18">
        <v>1</v>
      </c>
      <c r="D47" s="19">
        <v>5210.9799999999996</v>
      </c>
      <c r="E47" s="20">
        <v>5210.9799999999996</v>
      </c>
      <c r="F47" s="21">
        <v>5210.9799999999996</v>
      </c>
      <c r="G47" s="19">
        <f t="shared" si="25"/>
        <v>5210.9799999999996</v>
      </c>
      <c r="H47" s="22">
        <f t="shared" si="26"/>
        <v>5210.9799999999996</v>
      </c>
      <c r="I47" s="23">
        <f t="shared" si="27"/>
        <v>208.44</v>
      </c>
      <c r="J47" s="24">
        <f t="shared" si="28"/>
        <v>1029.69</v>
      </c>
      <c r="K47" s="20">
        <f t="shared" si="29"/>
        <v>6449.11</v>
      </c>
      <c r="L47" s="21">
        <f>+ROUND(K47*N1,-1)</f>
        <v>21150</v>
      </c>
      <c r="Q47" s="58">
        <f t="shared" si="33"/>
        <v>21150</v>
      </c>
      <c r="R47" s="56" t="e">
        <f>ROUND(Q47*#REF!,-1)</f>
        <v>#REF!</v>
      </c>
      <c r="S47" s="56" t="e">
        <f>ROUND(Q47*#REF!,-1)</f>
        <v>#REF!</v>
      </c>
      <c r="T47" s="56" t="e">
        <f>ROUND(Q47*#REF!,-1)</f>
        <v>#REF!</v>
      </c>
      <c r="U47" s="56" t="e">
        <f>ROUND(Q47*#REF!,-1)</f>
        <v>#REF!</v>
      </c>
      <c r="V47" s="56" t="e">
        <f>ROUND(Q47*#REF!,-1)</f>
        <v>#REF!</v>
      </c>
      <c r="W47" s="56" t="e">
        <f>ROUND(Q47*#REF!,-1)</f>
        <v>#REF!</v>
      </c>
      <c r="X47" s="56" t="e">
        <f>ROUND(Q47*#REF!,-1)</f>
        <v>#REF!</v>
      </c>
      <c r="Y47" s="56" t="e">
        <f>ROUND(Q47*#REF!,-1)</f>
        <v>#REF!</v>
      </c>
      <c r="Z47" s="56" t="e">
        <f>ROUND(Q47*#REF!,-1)</f>
        <v>#REF!</v>
      </c>
      <c r="AB47" s="1" t="e">
        <f t="shared" si="34"/>
        <v>#REF!</v>
      </c>
      <c r="AC47" s="1" t="e">
        <f t="shared" si="35"/>
        <v>#REF!</v>
      </c>
      <c r="AD47" s="1" t="e">
        <f t="shared" si="36"/>
        <v>#REF!</v>
      </c>
      <c r="AE47" s="1" t="e">
        <f t="shared" si="37"/>
        <v>#REF!</v>
      </c>
      <c r="AF47" s="1" t="e">
        <f t="shared" si="38"/>
        <v>#REF!</v>
      </c>
      <c r="AG47" s="1" t="e">
        <f t="shared" si="39"/>
        <v>#REF!</v>
      </c>
      <c r="AH47" s="1" t="e">
        <f t="shared" si="40"/>
        <v>#REF!</v>
      </c>
      <c r="AI47" s="1" t="e">
        <f t="shared" si="41"/>
        <v>#REF!</v>
      </c>
      <c r="AJ47" s="1" t="e">
        <f t="shared" si="42"/>
        <v>#REF!</v>
      </c>
    </row>
    <row r="48" spans="1:36" x14ac:dyDescent="0.2">
      <c r="A48" s="4"/>
      <c r="B48" s="4" t="s">
        <v>176</v>
      </c>
      <c r="C48" s="18">
        <v>1</v>
      </c>
      <c r="D48" s="19">
        <v>8015.55</v>
      </c>
      <c r="E48" s="20">
        <v>8015.55</v>
      </c>
      <c r="F48" s="21">
        <v>8015.55</v>
      </c>
      <c r="G48" s="19">
        <f t="shared" si="25"/>
        <v>8015.55</v>
      </c>
      <c r="H48" s="22">
        <f t="shared" si="26"/>
        <v>8015.55</v>
      </c>
      <c r="I48" s="23">
        <f t="shared" si="27"/>
        <v>320.62</v>
      </c>
      <c r="J48" s="24">
        <f t="shared" si="28"/>
        <v>1583.87</v>
      </c>
      <c r="K48" s="20">
        <f t="shared" si="29"/>
        <v>9920.0400000000009</v>
      </c>
      <c r="L48" s="21">
        <f>+ROUND(K48*N1,-1)</f>
        <v>32540</v>
      </c>
      <c r="Q48" s="58">
        <f t="shared" si="33"/>
        <v>32540</v>
      </c>
      <c r="R48" s="56" t="e">
        <f>ROUND(Q48*#REF!,-1)</f>
        <v>#REF!</v>
      </c>
      <c r="S48" s="56" t="e">
        <f>ROUND(Q48*#REF!,-1)</f>
        <v>#REF!</v>
      </c>
      <c r="T48" s="56" t="e">
        <f>ROUND(Q48*#REF!,-1)</f>
        <v>#REF!</v>
      </c>
      <c r="U48" s="56" t="e">
        <f>ROUND(Q48*#REF!,-1)</f>
        <v>#REF!</v>
      </c>
      <c r="V48" s="56" t="e">
        <f>ROUND(Q48*#REF!,-1)</f>
        <v>#REF!</v>
      </c>
      <c r="W48" s="56" t="e">
        <f>ROUND(Q48*#REF!,-1)</f>
        <v>#REF!</v>
      </c>
      <c r="X48" s="56" t="e">
        <f>ROUND(Q48*#REF!,-1)</f>
        <v>#REF!</v>
      </c>
      <c r="Y48" s="56" t="e">
        <f>ROUND(Q48*#REF!,-1)</f>
        <v>#REF!</v>
      </c>
      <c r="Z48" s="56" t="e">
        <f>ROUND(Q48*#REF!,-1)</f>
        <v>#REF!</v>
      </c>
      <c r="AB48" s="1" t="e">
        <f t="shared" si="34"/>
        <v>#REF!</v>
      </c>
      <c r="AC48" s="1" t="e">
        <f t="shared" si="35"/>
        <v>#REF!</v>
      </c>
      <c r="AD48" s="1" t="e">
        <f t="shared" si="36"/>
        <v>#REF!</v>
      </c>
      <c r="AE48" s="1" t="e">
        <f t="shared" si="37"/>
        <v>#REF!</v>
      </c>
      <c r="AF48" s="1" t="e">
        <f t="shared" si="38"/>
        <v>#REF!</v>
      </c>
      <c r="AG48" s="1" t="e">
        <f t="shared" si="39"/>
        <v>#REF!</v>
      </c>
      <c r="AH48" s="1" t="e">
        <f t="shared" si="40"/>
        <v>#REF!</v>
      </c>
      <c r="AI48" s="1" t="e">
        <f t="shared" si="41"/>
        <v>#REF!</v>
      </c>
      <c r="AJ48" s="1" t="e">
        <f t="shared" si="42"/>
        <v>#REF!</v>
      </c>
    </row>
    <row r="49" spans="1:36" x14ac:dyDescent="0.2">
      <c r="A49" s="4"/>
      <c r="B49" s="72" t="s">
        <v>116</v>
      </c>
      <c r="C49" s="18">
        <v>3</v>
      </c>
      <c r="D49" s="19">
        <v>5197.1499999999996</v>
      </c>
      <c r="E49" s="20">
        <f>+D49</f>
        <v>5197.1499999999996</v>
      </c>
      <c r="F49" s="21">
        <f>+D49</f>
        <v>5197.1499999999996</v>
      </c>
      <c r="G49" s="19">
        <f>+D49</f>
        <v>5197.1499999999996</v>
      </c>
      <c r="H49" s="22">
        <f t="shared" si="26"/>
        <v>5197.1499999999996</v>
      </c>
      <c r="I49" s="23">
        <f t="shared" si="27"/>
        <v>207.89</v>
      </c>
      <c r="J49" s="24">
        <f t="shared" si="28"/>
        <v>1026.96</v>
      </c>
      <c r="K49" s="20">
        <f t="shared" si="29"/>
        <v>6432</v>
      </c>
      <c r="L49" s="21">
        <f>+ROUND(K49*N1,-1)</f>
        <v>21100</v>
      </c>
      <c r="Q49" s="58">
        <f t="shared" si="33"/>
        <v>21100</v>
      </c>
      <c r="R49" s="56" t="e">
        <f>ROUND(Q49*#REF!,-1)</f>
        <v>#REF!</v>
      </c>
      <c r="S49" s="56" t="e">
        <f>ROUND(Q49*#REF!,-1)</f>
        <v>#REF!</v>
      </c>
      <c r="T49" s="56" t="e">
        <f>ROUND(Q49*#REF!,-1)</f>
        <v>#REF!</v>
      </c>
      <c r="U49" s="56" t="e">
        <f>ROUND(Q49*#REF!,-1)</f>
        <v>#REF!</v>
      </c>
      <c r="V49" s="56" t="e">
        <f>ROUND(Q49*#REF!,-1)</f>
        <v>#REF!</v>
      </c>
      <c r="W49" s="56" t="e">
        <f>ROUND(Q49*#REF!,-1)</f>
        <v>#REF!</v>
      </c>
      <c r="X49" s="56" t="e">
        <f>ROUND(Q49*#REF!,-1)</f>
        <v>#REF!</v>
      </c>
      <c r="Y49" s="56" t="e">
        <f>ROUND(Q49*#REF!,-1)</f>
        <v>#REF!</v>
      </c>
      <c r="Z49" s="56" t="e">
        <f>ROUND(Q49*#REF!,-1)</f>
        <v>#REF!</v>
      </c>
      <c r="AB49" s="1" t="e">
        <f t="shared" si="34"/>
        <v>#REF!</v>
      </c>
      <c r="AC49" s="1" t="e">
        <f t="shared" si="35"/>
        <v>#REF!</v>
      </c>
      <c r="AD49" s="1" t="e">
        <f t="shared" si="36"/>
        <v>#REF!</v>
      </c>
      <c r="AE49" s="1" t="e">
        <f t="shared" si="37"/>
        <v>#REF!</v>
      </c>
      <c r="AF49" s="1" t="e">
        <f t="shared" si="38"/>
        <v>#REF!</v>
      </c>
      <c r="AG49" s="1" t="e">
        <f t="shared" si="39"/>
        <v>#REF!</v>
      </c>
      <c r="AH49" s="1" t="e">
        <f t="shared" si="40"/>
        <v>#REF!</v>
      </c>
      <c r="AI49" s="1" t="e">
        <f t="shared" si="41"/>
        <v>#REF!</v>
      </c>
      <c r="AJ49" s="1" t="e">
        <f t="shared" si="42"/>
        <v>#REF!</v>
      </c>
    </row>
    <row r="50" spans="1:36" x14ac:dyDescent="0.2">
      <c r="A50" s="4"/>
      <c r="B50" s="4" t="s">
        <v>177</v>
      </c>
      <c r="C50" s="18">
        <v>2</v>
      </c>
      <c r="D50" s="19">
        <v>5938.92</v>
      </c>
      <c r="E50" s="20">
        <v>5938.92</v>
      </c>
      <c r="F50" s="21">
        <v>5938.92</v>
      </c>
      <c r="G50" s="19">
        <f t="shared" si="25"/>
        <v>5938.92</v>
      </c>
      <c r="H50" s="22">
        <f t="shared" si="26"/>
        <v>5938.92</v>
      </c>
      <c r="I50" s="23">
        <f t="shared" si="27"/>
        <v>237.56</v>
      </c>
      <c r="J50" s="24">
        <f t="shared" si="28"/>
        <v>1173.53</v>
      </c>
      <c r="K50" s="20">
        <f t="shared" si="29"/>
        <v>7350.01</v>
      </c>
      <c r="L50" s="21">
        <f>+ROUND(K50*N1,-1)</f>
        <v>24110</v>
      </c>
      <c r="Q50" s="58">
        <f t="shared" si="33"/>
        <v>24110</v>
      </c>
      <c r="R50" s="56" t="e">
        <f>ROUND(Q50*#REF!,-1)</f>
        <v>#REF!</v>
      </c>
      <c r="S50" s="56" t="e">
        <f>ROUND(Q50*#REF!,-1)</f>
        <v>#REF!</v>
      </c>
      <c r="T50" s="56" t="e">
        <f>ROUND(Q50*#REF!,-1)</f>
        <v>#REF!</v>
      </c>
      <c r="U50" s="56" t="e">
        <f>ROUND(Q50*#REF!,-1)</f>
        <v>#REF!</v>
      </c>
      <c r="V50" s="56" t="e">
        <f>ROUND(Q50*#REF!,-1)</f>
        <v>#REF!</v>
      </c>
      <c r="W50" s="56" t="e">
        <f>ROUND(Q50*#REF!,-1)</f>
        <v>#REF!</v>
      </c>
      <c r="X50" s="56" t="e">
        <f>ROUND(Q50*#REF!,-1)</f>
        <v>#REF!</v>
      </c>
      <c r="Y50" s="56" t="e">
        <f>ROUND(Q50*#REF!,-1)</f>
        <v>#REF!</v>
      </c>
      <c r="Z50" s="56" t="e">
        <f>ROUND(Q50*#REF!,-1)</f>
        <v>#REF!</v>
      </c>
      <c r="AB50" s="1" t="e">
        <f t="shared" si="34"/>
        <v>#REF!</v>
      </c>
      <c r="AC50" s="1" t="e">
        <f t="shared" si="35"/>
        <v>#REF!</v>
      </c>
      <c r="AD50" s="1" t="e">
        <f t="shared" si="36"/>
        <v>#REF!</v>
      </c>
      <c r="AE50" s="1" t="e">
        <f t="shared" si="37"/>
        <v>#REF!</v>
      </c>
      <c r="AF50" s="1" t="e">
        <f t="shared" si="38"/>
        <v>#REF!</v>
      </c>
      <c r="AG50" s="1" t="e">
        <f t="shared" si="39"/>
        <v>#REF!</v>
      </c>
      <c r="AH50" s="1" t="e">
        <f t="shared" si="40"/>
        <v>#REF!</v>
      </c>
      <c r="AI50" s="1" t="e">
        <f t="shared" si="41"/>
        <v>#REF!</v>
      </c>
      <c r="AJ50" s="1" t="e">
        <f t="shared" si="42"/>
        <v>#REF!</v>
      </c>
    </row>
    <row r="51" spans="1:36" x14ac:dyDescent="0.2">
      <c r="A51" s="4"/>
      <c r="B51" s="72" t="s">
        <v>117</v>
      </c>
      <c r="C51" s="18">
        <v>1</v>
      </c>
      <c r="D51" s="19">
        <v>8440.98</v>
      </c>
      <c r="E51" s="20">
        <f>+D51</f>
        <v>8440.98</v>
      </c>
      <c r="F51" s="21">
        <f>+D51</f>
        <v>8440.98</v>
      </c>
      <c r="G51" s="19">
        <f>+D51</f>
        <v>8440.98</v>
      </c>
      <c r="H51" s="22">
        <f t="shared" si="26"/>
        <v>8440.98</v>
      </c>
      <c r="I51" s="23">
        <f t="shared" si="27"/>
        <v>337.64</v>
      </c>
      <c r="J51" s="24">
        <f t="shared" si="28"/>
        <v>1667.94</v>
      </c>
      <c r="K51" s="20">
        <f t="shared" si="29"/>
        <v>10446.56</v>
      </c>
      <c r="L51" s="21">
        <f>+ROUND(K51*N1,-1)</f>
        <v>34260</v>
      </c>
      <c r="Q51" s="58">
        <f t="shared" si="33"/>
        <v>34260</v>
      </c>
      <c r="R51" s="56" t="e">
        <f>ROUND(Q51*#REF!,-1)</f>
        <v>#REF!</v>
      </c>
      <c r="S51" s="56" t="e">
        <f>ROUND(Q51*#REF!,-1)</f>
        <v>#REF!</v>
      </c>
      <c r="T51" s="56" t="e">
        <f>ROUND(Q51*#REF!,-1)</f>
        <v>#REF!</v>
      </c>
      <c r="U51" s="56" t="e">
        <f>ROUND(Q51*#REF!,-1)</f>
        <v>#REF!</v>
      </c>
      <c r="V51" s="56" t="e">
        <f>ROUND(Q51*#REF!,-1)</f>
        <v>#REF!</v>
      </c>
      <c r="W51" s="56" t="e">
        <f>ROUND(Q51*#REF!,-1)</f>
        <v>#REF!</v>
      </c>
      <c r="X51" s="56" t="e">
        <f>ROUND(Q51*#REF!,-1)</f>
        <v>#REF!</v>
      </c>
      <c r="Y51" s="56" t="e">
        <f>ROUND(Q51*#REF!,-1)</f>
        <v>#REF!</v>
      </c>
      <c r="Z51" s="56" t="e">
        <f>ROUND(Q51*#REF!,-1)</f>
        <v>#REF!</v>
      </c>
      <c r="AB51" s="1" t="e">
        <f t="shared" si="34"/>
        <v>#REF!</v>
      </c>
      <c r="AC51" s="1" t="e">
        <f t="shared" si="35"/>
        <v>#REF!</v>
      </c>
      <c r="AD51" s="1" t="e">
        <f t="shared" si="36"/>
        <v>#REF!</v>
      </c>
      <c r="AE51" s="1" t="e">
        <f t="shared" si="37"/>
        <v>#REF!</v>
      </c>
      <c r="AF51" s="1" t="e">
        <f t="shared" si="38"/>
        <v>#REF!</v>
      </c>
      <c r="AG51" s="1" t="e">
        <f t="shared" si="39"/>
        <v>#REF!</v>
      </c>
      <c r="AH51" s="1" t="e">
        <f t="shared" si="40"/>
        <v>#REF!</v>
      </c>
      <c r="AI51" s="1" t="e">
        <f t="shared" si="41"/>
        <v>#REF!</v>
      </c>
      <c r="AJ51" s="1" t="e">
        <f t="shared" si="42"/>
        <v>#REF!</v>
      </c>
    </row>
    <row r="52" spans="1:36" x14ac:dyDescent="0.2">
      <c r="A52" s="4"/>
      <c r="B52" s="4" t="s">
        <v>93</v>
      </c>
      <c r="C52" s="18"/>
      <c r="D52" s="26"/>
      <c r="E52" s="4"/>
      <c r="F52" s="5"/>
      <c r="G52" s="19">
        <f>MIN(G35:G51)</f>
        <v>4536.63</v>
      </c>
      <c r="H52" s="22"/>
      <c r="I52" s="23">
        <f t="shared" si="27"/>
        <v>181.47</v>
      </c>
      <c r="J52" s="24">
        <f t="shared" si="28"/>
        <v>896.44</v>
      </c>
      <c r="K52" s="20">
        <f t="shared" si="29"/>
        <v>5614.54</v>
      </c>
      <c r="L52" s="21">
        <f>+ROUND(K52*N1,-1)</f>
        <v>18420</v>
      </c>
      <c r="Q52" s="58">
        <f t="shared" si="33"/>
        <v>18420</v>
      </c>
      <c r="R52" s="56" t="e">
        <f>ROUND(Q52*#REF!,-1)</f>
        <v>#REF!</v>
      </c>
      <c r="S52" s="56" t="e">
        <f>ROUND(Q52*#REF!,-1)</f>
        <v>#REF!</v>
      </c>
      <c r="T52" s="56" t="e">
        <f>ROUND(Q52*#REF!,-1)</f>
        <v>#REF!</v>
      </c>
      <c r="U52" s="56" t="e">
        <f>ROUND(Q52*#REF!,-1)</f>
        <v>#REF!</v>
      </c>
      <c r="V52" s="56" t="e">
        <f>ROUND(Q52*#REF!,-1)</f>
        <v>#REF!</v>
      </c>
      <c r="W52" s="56" t="e">
        <f>ROUND(Q52*#REF!,-1)</f>
        <v>#REF!</v>
      </c>
      <c r="X52" s="56" t="e">
        <f>ROUND(Q52*#REF!,-1)</f>
        <v>#REF!</v>
      </c>
      <c r="Y52" s="56" t="e">
        <f>ROUND(Q52*#REF!,-1)</f>
        <v>#REF!</v>
      </c>
      <c r="Z52" s="56" t="e">
        <f>ROUND(Q52*#REF!,-1)</f>
        <v>#REF!</v>
      </c>
      <c r="AB52" s="1" t="e">
        <f t="shared" si="34"/>
        <v>#REF!</v>
      </c>
      <c r="AC52" s="1" t="e">
        <f t="shared" si="35"/>
        <v>#REF!</v>
      </c>
      <c r="AD52" s="1" t="e">
        <f t="shared" si="36"/>
        <v>#REF!</v>
      </c>
      <c r="AE52" s="1" t="e">
        <f t="shared" si="37"/>
        <v>#REF!</v>
      </c>
      <c r="AF52" s="1" t="e">
        <f t="shared" si="38"/>
        <v>#REF!</v>
      </c>
      <c r="AG52" s="1" t="e">
        <f t="shared" si="39"/>
        <v>#REF!</v>
      </c>
      <c r="AH52" s="1" t="e">
        <f t="shared" si="40"/>
        <v>#REF!</v>
      </c>
      <c r="AI52" s="1" t="e">
        <f t="shared" si="41"/>
        <v>#REF!</v>
      </c>
      <c r="AJ52" s="1" t="e">
        <f t="shared" si="42"/>
        <v>#REF!</v>
      </c>
    </row>
    <row r="53" spans="1:36" x14ac:dyDescent="0.2">
      <c r="A53" s="10"/>
      <c r="B53" s="10"/>
      <c r="C53" s="27"/>
      <c r="D53" s="28"/>
      <c r="E53" s="10"/>
      <c r="F53" s="11"/>
      <c r="G53" s="28"/>
      <c r="H53" s="27"/>
      <c r="I53" s="31"/>
      <c r="J53" s="32"/>
      <c r="K53" s="33"/>
      <c r="L53" s="34"/>
      <c r="Q53" s="58"/>
      <c r="R53" s="56"/>
      <c r="S53" s="56"/>
      <c r="T53" s="56"/>
      <c r="U53" s="56"/>
      <c r="V53" s="56"/>
      <c r="W53" s="56"/>
      <c r="X53" s="56"/>
      <c r="Y53" s="56"/>
      <c r="Z53" s="56"/>
    </row>
    <row r="54" spans="1:36" x14ac:dyDescent="0.2">
      <c r="A54" s="53"/>
      <c r="B54" s="53"/>
      <c r="C54" s="53"/>
      <c r="D54" s="53"/>
      <c r="E54" s="53"/>
      <c r="F54" s="53"/>
      <c r="G54" s="53"/>
      <c r="H54" s="53"/>
      <c r="I54" s="104"/>
      <c r="J54" s="104"/>
      <c r="K54" s="105"/>
      <c r="L54" s="105"/>
      <c r="Q54" s="58"/>
      <c r="R54" s="56"/>
      <c r="S54" s="56"/>
      <c r="T54" s="56"/>
      <c r="U54" s="56"/>
      <c r="V54" s="56"/>
      <c r="W54" s="56"/>
      <c r="X54" s="56"/>
      <c r="Y54" s="56"/>
      <c r="Z54" s="56"/>
    </row>
    <row r="55" spans="1:36" x14ac:dyDescent="0.2">
      <c r="A55" s="2" t="s">
        <v>127</v>
      </c>
      <c r="B55" s="99"/>
      <c r="C55" s="9"/>
      <c r="D55" s="47"/>
      <c r="E55" s="99"/>
      <c r="F55" s="3"/>
      <c r="G55" s="47"/>
      <c r="H55" s="9"/>
      <c r="I55" s="100"/>
      <c r="J55" s="101"/>
      <c r="K55" s="102"/>
      <c r="L55" s="103"/>
      <c r="Q55" s="58"/>
      <c r="R55" s="56"/>
      <c r="S55" s="56"/>
      <c r="T55" s="56"/>
      <c r="U55" s="56"/>
      <c r="V55" s="56"/>
      <c r="W55" s="56"/>
      <c r="X55" s="56"/>
      <c r="Y55" s="56"/>
      <c r="Z55" s="56"/>
    </row>
    <row r="56" spans="1:36" x14ac:dyDescent="0.2">
      <c r="A56" s="17"/>
      <c r="B56" s="4"/>
      <c r="C56" s="18"/>
      <c r="D56" s="19">
        <f>MIN(D7:D51)</f>
        <v>3660.37</v>
      </c>
      <c r="E56" s="20">
        <f>MAX(E7:E51)</f>
        <v>11207.86</v>
      </c>
      <c r="F56" s="5"/>
      <c r="G56" s="19">
        <f>MIN(H7:H51)</f>
        <v>3660.37</v>
      </c>
      <c r="H56" s="18"/>
      <c r="I56" s="23">
        <f>ROUND(+G56*0.04,2)</f>
        <v>146.41</v>
      </c>
      <c r="J56" s="24">
        <f>ROUND((+G56+I56)*0.19,2)</f>
        <v>723.29</v>
      </c>
      <c r="K56" s="20">
        <f>+J56+I56+G56</f>
        <v>4530.07</v>
      </c>
      <c r="L56" s="21">
        <f>+ROUND(K56*N1,-1)</f>
        <v>14860</v>
      </c>
      <c r="Q56" s="58">
        <f>+L56</f>
        <v>14860</v>
      </c>
      <c r="R56" s="56" t="e">
        <f>ROUND(Q56*#REF!,-1)</f>
        <v>#REF!</v>
      </c>
      <c r="S56" s="56" t="e">
        <f>ROUND(Q56*#REF!,-1)</f>
        <v>#REF!</v>
      </c>
      <c r="T56" s="56" t="e">
        <f>ROUND(Q56*#REF!,-1)</f>
        <v>#REF!</v>
      </c>
      <c r="U56" s="56" t="e">
        <f>ROUND(Q56*#REF!,-1)</f>
        <v>#REF!</v>
      </c>
      <c r="V56" s="56" t="e">
        <f>ROUND(Q56*#REF!,-1)</f>
        <v>#REF!</v>
      </c>
      <c r="W56" s="56" t="e">
        <f>ROUND(Q56*#REF!,-1)</f>
        <v>#REF!</v>
      </c>
      <c r="X56" s="56" t="e">
        <f>ROUND(Q56*#REF!,-1)</f>
        <v>#REF!</v>
      </c>
      <c r="Y56" s="56" t="e">
        <f>ROUND(Q56*#REF!,-1)</f>
        <v>#REF!</v>
      </c>
      <c r="Z56" s="56" t="e">
        <f>ROUND(Q56*#REF!,-1)</f>
        <v>#REF!</v>
      </c>
      <c r="AB56" s="1" t="e">
        <f t="shared" ref="AB56:AJ56" si="43">+R56/+$Q56</f>
        <v>#REF!</v>
      </c>
      <c r="AC56" s="1" t="e">
        <f t="shared" si="43"/>
        <v>#REF!</v>
      </c>
      <c r="AD56" s="1" t="e">
        <f t="shared" si="43"/>
        <v>#REF!</v>
      </c>
      <c r="AE56" s="1" t="e">
        <f t="shared" si="43"/>
        <v>#REF!</v>
      </c>
      <c r="AF56" s="1" t="e">
        <f t="shared" si="43"/>
        <v>#REF!</v>
      </c>
      <c r="AG56" s="1" t="e">
        <f t="shared" si="43"/>
        <v>#REF!</v>
      </c>
      <c r="AH56" s="1" t="e">
        <f t="shared" si="43"/>
        <v>#REF!</v>
      </c>
      <c r="AI56" s="1" t="e">
        <f t="shared" si="43"/>
        <v>#REF!</v>
      </c>
      <c r="AJ56" s="1" t="e">
        <f t="shared" si="43"/>
        <v>#REF!</v>
      </c>
    </row>
    <row r="57" spans="1:36" x14ac:dyDescent="0.2">
      <c r="A57" s="17"/>
      <c r="B57" s="4"/>
      <c r="C57" s="18"/>
      <c r="D57" s="19"/>
      <c r="E57" s="20"/>
      <c r="F57" s="5"/>
      <c r="G57" s="19"/>
      <c r="H57" s="18"/>
      <c r="I57" s="23"/>
      <c r="J57" s="24"/>
      <c r="K57" s="20"/>
      <c r="L57" s="21"/>
      <c r="Q57" s="58"/>
      <c r="R57" s="56"/>
      <c r="S57" s="56"/>
      <c r="T57" s="56"/>
      <c r="U57" s="56"/>
      <c r="V57" s="56"/>
      <c r="W57" s="56"/>
      <c r="X57" s="56"/>
      <c r="Y57" s="56"/>
      <c r="Z57" s="56"/>
    </row>
    <row r="58" spans="1:36" x14ac:dyDescent="0.2">
      <c r="A58" s="17"/>
      <c r="B58" s="4"/>
      <c r="C58" s="18"/>
      <c r="D58" s="19"/>
      <c r="E58" s="20"/>
      <c r="F58" s="5"/>
      <c r="G58" s="19"/>
      <c r="H58" s="18"/>
      <c r="I58" s="23"/>
      <c r="J58" s="24"/>
      <c r="K58" s="20"/>
      <c r="L58" s="21"/>
      <c r="Q58" s="58"/>
      <c r="R58" s="56"/>
      <c r="S58" s="56"/>
      <c r="T58" s="56"/>
      <c r="U58" s="56"/>
      <c r="V58" s="56"/>
      <c r="W58" s="56"/>
      <c r="X58" s="56"/>
      <c r="Y58" s="56"/>
      <c r="Z58" s="56"/>
    </row>
    <row r="59" spans="1:36" x14ac:dyDescent="0.2">
      <c r="A59" s="10"/>
      <c r="B59" s="10"/>
      <c r="C59" s="27"/>
      <c r="D59" s="28"/>
      <c r="E59" s="10"/>
      <c r="F59" s="11"/>
      <c r="G59" s="28"/>
      <c r="H59" s="27"/>
      <c r="I59" s="10"/>
      <c r="J59" s="11"/>
      <c r="K59" s="10"/>
      <c r="L59" s="11"/>
    </row>
    <row r="60" spans="1:36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</row>
    <row r="61" spans="1:36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</row>
    <row r="62" spans="1:36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36" x14ac:dyDescent="0.2">
      <c r="A63" s="86" t="s">
        <v>120</v>
      </c>
      <c r="C63" s="45">
        <f>+A11+A17+A36</f>
        <v>148</v>
      </c>
      <c r="D63" s="86" t="s">
        <v>123</v>
      </c>
      <c r="J63" s="86" t="s">
        <v>121</v>
      </c>
    </row>
    <row r="64" spans="1:36" x14ac:dyDescent="0.2">
      <c r="A64" s="46" t="s">
        <v>95</v>
      </c>
      <c r="B64" s="85" t="s">
        <v>119</v>
      </c>
      <c r="C64" s="49">
        <f>+A17/C63</f>
        <v>0.60810810810810811</v>
      </c>
      <c r="J64" s="47"/>
      <c r="K64" s="9"/>
      <c r="L64" s="3" t="s">
        <v>96</v>
      </c>
    </row>
    <row r="65" spans="1:12" x14ac:dyDescent="0.2">
      <c r="A65" s="26"/>
      <c r="B65" s="48" t="s">
        <v>97</v>
      </c>
      <c r="C65" s="50">
        <f>+A36/C63</f>
        <v>0.3716216216216216</v>
      </c>
      <c r="J65" s="47" t="s">
        <v>90</v>
      </c>
      <c r="K65" s="9"/>
      <c r="L65" s="49">
        <f>+C63/$L$68</f>
        <v>0.85057471264367812</v>
      </c>
    </row>
    <row r="66" spans="1:12" x14ac:dyDescent="0.2">
      <c r="A66" s="26"/>
      <c r="B66" s="48" t="s">
        <v>98</v>
      </c>
      <c r="C66" s="50">
        <f>+C67-C65-C64</f>
        <v>2.0270270270270285E-2</v>
      </c>
      <c r="J66" s="26" t="s">
        <v>99</v>
      </c>
      <c r="K66" s="18"/>
      <c r="L66" s="50">
        <f>26/$L$68</f>
        <v>0.14942528735632185</v>
      </c>
    </row>
    <row r="67" spans="1:12" x14ac:dyDescent="0.2">
      <c r="A67" s="28"/>
      <c r="B67" s="51" t="s">
        <v>100</v>
      </c>
      <c r="C67" s="87">
        <f>+C63/$C$63</f>
        <v>1</v>
      </c>
      <c r="J67" s="52" t="s">
        <v>101</v>
      </c>
      <c r="K67" s="53"/>
      <c r="L67" s="54">
        <f>+L68/$L$68</f>
        <v>1</v>
      </c>
    </row>
    <row r="68" spans="1:12" x14ac:dyDescent="0.2">
      <c r="B68" s="55"/>
      <c r="J68" s="28" t="s">
        <v>102</v>
      </c>
      <c r="K68" s="27"/>
      <c r="L68" s="14">
        <f>+C63+14+9+3</f>
        <v>174</v>
      </c>
    </row>
    <row r="71" spans="1:12" x14ac:dyDescent="0.2">
      <c r="A71" s="1" t="s">
        <v>103</v>
      </c>
    </row>
    <row r="72" spans="1:12" x14ac:dyDescent="0.2">
      <c r="A72" s="1" t="s">
        <v>104</v>
      </c>
    </row>
    <row r="84" spans="2:36" x14ac:dyDescent="0.2">
      <c r="B84" s="4" t="s">
        <v>125</v>
      </c>
      <c r="C84" s="18">
        <v>4</v>
      </c>
      <c r="D84" s="19">
        <v>4625.335</v>
      </c>
      <c r="E84" s="20">
        <v>4625.335</v>
      </c>
      <c r="F84" s="21">
        <v>4625.335</v>
      </c>
      <c r="G84" s="19">
        <v>4625.335</v>
      </c>
      <c r="H84" s="22">
        <v>4625.335</v>
      </c>
      <c r="I84" s="23">
        <v>185.01</v>
      </c>
      <c r="J84" s="24">
        <v>913.97</v>
      </c>
      <c r="K84" s="20">
        <v>5724.3150000000005</v>
      </c>
      <c r="L84" s="21">
        <v>18780</v>
      </c>
      <c r="Q84" s="58">
        <v>18780</v>
      </c>
      <c r="R84" s="56">
        <v>17110</v>
      </c>
      <c r="S84" s="56">
        <v>15440</v>
      </c>
      <c r="T84" s="56">
        <v>13770</v>
      </c>
      <c r="U84" s="56">
        <v>12100</v>
      </c>
      <c r="V84" s="56">
        <v>10430</v>
      </c>
      <c r="W84" s="56">
        <v>8760</v>
      </c>
      <c r="X84" s="56">
        <v>7090</v>
      </c>
      <c r="Y84" s="56">
        <v>5430</v>
      </c>
      <c r="Z84" s="56">
        <v>3760</v>
      </c>
      <c r="AB84" s="1">
        <v>0.9110756123535676</v>
      </c>
      <c r="AC84" s="1">
        <v>0.8221512247071352</v>
      </c>
      <c r="AD84" s="1">
        <v>0.73322683706070291</v>
      </c>
      <c r="AE84" s="1">
        <v>0.64430244941427051</v>
      </c>
      <c r="AF84" s="1">
        <v>0.5553780617678381</v>
      </c>
      <c r="AG84" s="1">
        <v>0.46645367412140576</v>
      </c>
      <c r="AH84" s="1">
        <v>0.37752928647497336</v>
      </c>
      <c r="AI84" s="1">
        <v>0.28913738019169327</v>
      </c>
      <c r="AJ84" s="1">
        <v>0.20021299254526093</v>
      </c>
    </row>
  </sheetData>
  <mergeCells count="5">
    <mergeCell ref="K5:L5"/>
    <mergeCell ref="G4:L4"/>
    <mergeCell ref="A1:L1"/>
    <mergeCell ref="A2:L2"/>
    <mergeCell ref="D4:F4"/>
  </mergeCells>
  <phoneticPr fontId="0" type="noConversion"/>
  <printOptions horizontalCentered="1" verticalCentered="1"/>
  <pageMargins left="0.2" right="0.19" top="0.47244094488188981" bottom="0.35433070866141736" header="0" footer="0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IER 2020</vt:lpstr>
      <vt:lpstr>motos cuadro impreso final </vt:lpstr>
      <vt:lpstr>'Anexo IER 2020'!Área_de_impresión</vt:lpstr>
      <vt:lpstr>'motos cuadro impreso final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de Economía</dc:creator>
  <cp:lastModifiedBy>Arevalo Delgado, Christian</cp:lastModifiedBy>
  <cp:lastPrinted>2020-01-07T21:26:47Z</cp:lastPrinted>
  <dcterms:created xsi:type="dcterms:W3CDTF">1999-01-07T15:32:25Z</dcterms:created>
  <dcterms:modified xsi:type="dcterms:W3CDTF">2020-01-15T15:43:32Z</dcterms:modified>
</cp:coreProperties>
</file>