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85" yWindow="105" windowWidth="14355" windowHeight="7200" tabRatio="834" activeTab="0"/>
  </bookViews>
  <sheets>
    <sheet name="Anexo IER" sheetId="1" r:id="rId1"/>
    <sheet name="motos cuadro impreso final " sheetId="2" state="hidden" r:id="rId2"/>
  </sheets>
  <externalReferences>
    <externalReference r:id="rId5"/>
  </externalReferences>
  <definedNames>
    <definedName name="\a">'Anexo IER'!#REF!</definedName>
    <definedName name="_Regression_Int" localSheetId="0" hidden="1">1</definedName>
    <definedName name="_xlnm.Print_Area" localSheetId="0">'Anexo IER'!$A$1:$L$413</definedName>
    <definedName name="_xlnm.Print_Area" localSheetId="1">'motos cuadro impreso final '!$A$1:$L$74</definedName>
  </definedNames>
  <calcPr fullCalcOnLoad="1"/>
</workbook>
</file>

<file path=xl/sharedStrings.xml><?xml version="1.0" encoding="utf-8"?>
<sst xmlns="http://schemas.openxmlformats.org/spreadsheetml/2006/main" count="397" uniqueCount="190">
  <si>
    <t>ANEXO</t>
  </si>
  <si>
    <t>TABLA DE VALORES REFERENCIALES A FIN DE DETERMINAR LA BASE IMPONIBLE DEL IMPUESTO A LAS EMBARCACIONES DE RECREO</t>
  </si>
  <si>
    <t>1. EMBARCACIONES A VELA SIN O CON MOTOR AUXILIAR</t>
  </si>
  <si>
    <t>OTROS</t>
  </si>
  <si>
    <t>CONCEPTO</t>
  </si>
  <si>
    <t>AÑOS</t>
  </si>
  <si>
    <t xml:space="preserve"> &lt; 18  (PIES) </t>
  </si>
  <si>
    <t>(5.5. m.)</t>
  </si>
  <si>
    <t>PUENTE DE MANDO</t>
  </si>
  <si>
    <t>SIN MOTOR AUXILIAR</t>
  </si>
  <si>
    <t>CON MOTOR AUXILIAR (HP) :</t>
  </si>
  <si>
    <t>&lt; 15</t>
  </si>
  <si>
    <t xml:space="preserve">= 15 &lt; 20 </t>
  </si>
  <si>
    <t xml:space="preserve">= &gt; 20 </t>
  </si>
  <si>
    <t>= 18  &lt;  22 (PIES)</t>
  </si>
  <si>
    <t>(5.5. a 6.7m.)</t>
  </si>
  <si>
    <t>= 22  &lt;  26 (PIES)</t>
  </si>
  <si>
    <t>(6.7 a 7.9 m.)</t>
  </si>
  <si>
    <t>&lt; 20</t>
  </si>
  <si>
    <t xml:space="preserve">= 20  &lt; 35 </t>
  </si>
  <si>
    <t xml:space="preserve">= &gt; 35 </t>
  </si>
  <si>
    <t>-1-</t>
  </si>
  <si>
    <t>= 26 &lt; 30 (PIES)</t>
  </si>
  <si>
    <t>(7.9 a 9.1 m.)</t>
  </si>
  <si>
    <t xml:space="preserve">= 20 &lt; 35 </t>
  </si>
  <si>
    <t>= 30 &lt; 36 (PIES)</t>
  </si>
  <si>
    <t>(9.1 a 11.0m.)</t>
  </si>
  <si>
    <t>PUENTE DE MANDO + CUBIERTA INTERIOR</t>
  </si>
  <si>
    <t>&lt; 35</t>
  </si>
  <si>
    <t xml:space="preserve">= 35  &lt; 50 </t>
  </si>
  <si>
    <t>= &gt;  50</t>
  </si>
  <si>
    <t>= 36 &lt; 42 (PIES)</t>
  </si>
  <si>
    <t>(11.0 a 12.8 m.)</t>
  </si>
  <si>
    <t xml:space="preserve">= 35 &lt; 50 </t>
  </si>
  <si>
    <t xml:space="preserve">= 50 &lt; 75 </t>
  </si>
  <si>
    <t>= &gt; 75</t>
  </si>
  <si>
    <t>= 42 &lt; 48 (PIES)</t>
  </si>
  <si>
    <t>(12.8 a 14.6 m.)</t>
  </si>
  <si>
    <t>&lt; 50</t>
  </si>
  <si>
    <t>&lt;  50</t>
  </si>
  <si>
    <t>-2-</t>
  </si>
  <si>
    <t>= 48  &lt;  55 (PIES)</t>
  </si>
  <si>
    <t>(14.6 a 16.8 m.)</t>
  </si>
  <si>
    <t xml:space="preserve">= 75 &lt; 90 </t>
  </si>
  <si>
    <t>= &gt;  90</t>
  </si>
  <si>
    <t>= &gt; 55 (PIES)</t>
  </si>
  <si>
    <t>(=&gt; 16.8 m.)</t>
  </si>
  <si>
    <t xml:space="preserve">2. EMBARCACIONES A MOTOR CON CASCO DE FIBRA DE VIDRIO, ACERO NAVAL O ALUMINIO </t>
  </si>
  <si>
    <t>&lt; 14.1 (PIES)</t>
  </si>
  <si>
    <t>(4.3  m.)</t>
  </si>
  <si>
    <t>&lt; 35 HP</t>
  </si>
  <si>
    <t>= 35 &lt; 50 HP</t>
  </si>
  <si>
    <t>= &gt;  50 HP</t>
  </si>
  <si>
    <t xml:space="preserve"> </t>
  </si>
  <si>
    <t>-3-</t>
  </si>
  <si>
    <t>= 14.1 &lt; 22.2 (PIES)</t>
  </si>
  <si>
    <t>(4.3 a 6.8  m.)</t>
  </si>
  <si>
    <t>&lt; 50 HP</t>
  </si>
  <si>
    <t>= 50 &lt; 75 HP</t>
  </si>
  <si>
    <t>= &gt; 75 HP</t>
  </si>
  <si>
    <t>CUBIERTA INTERIOR</t>
  </si>
  <si>
    <t>= 22.2 &lt; 24.7 (PIES)</t>
  </si>
  <si>
    <t>(6.8 a 7.5  m.)</t>
  </si>
  <si>
    <t>= 75 &lt; 90 HP</t>
  </si>
  <si>
    <t>= &gt; 90 HP</t>
  </si>
  <si>
    <t>CUBIERTA INTERIOR Y/O EXTERIOR</t>
  </si>
  <si>
    <t>= 24.7 &lt; 30.7 (PIES)</t>
  </si>
  <si>
    <t>(7.5 a 9.4  m.)</t>
  </si>
  <si>
    <t>&lt; 75 HP</t>
  </si>
  <si>
    <t>= 90 &lt; 110 HP</t>
  </si>
  <si>
    <t>= &gt; 110 HP</t>
  </si>
  <si>
    <t>CUBIERTA INTERIOR Y EXTERIOR</t>
  </si>
  <si>
    <t>= 30.7 &lt; 36.1 (PIES)</t>
  </si>
  <si>
    <t>( 9.4 a 11.0 m.)</t>
  </si>
  <si>
    <t>&lt; 110 HP</t>
  </si>
  <si>
    <t>= 110 &lt; 150 HP</t>
  </si>
  <si>
    <t>= 150 &lt; 200 HP</t>
  </si>
  <si>
    <t>= &gt; 200 HP</t>
  </si>
  <si>
    <t>= 36.1 &lt; 43.1 (PIES)</t>
  </si>
  <si>
    <t>( 11.0 a 13.1 m.)</t>
  </si>
  <si>
    <t>= 43.1 &lt; 47.4 (PIES)</t>
  </si>
  <si>
    <t>( 13.1 a 14.4 m.)</t>
  </si>
  <si>
    <t>&lt; 200 HP</t>
  </si>
  <si>
    <t>= 200 &lt; 300 HP</t>
  </si>
  <si>
    <t>= 300 &lt; 450 HP</t>
  </si>
  <si>
    <t>= &gt; 450 HP</t>
  </si>
  <si>
    <t>= &gt; 47.4 (PIES)</t>
  </si>
  <si>
    <t>( = &gt; 14.4 m.)</t>
  </si>
  <si>
    <t>= &gt; 50 HP</t>
  </si>
  <si>
    <t>Nota 1:</t>
  </si>
  <si>
    <t>El contribuyente deberá tomar el valor de la Tabla que incluya todas las caracteristicas de la embarcación afecta.</t>
  </si>
  <si>
    <t>Nota 2:</t>
  </si>
  <si>
    <t>El tipo de cambio aplicable para la conversión en moneda nacional para aquellas embarcaciones adquiridas en moneda extranjera será el siguiente:</t>
  </si>
  <si>
    <t>MES/AÑO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</si>
  <si>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</si>
  <si>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</si>
  <si>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</si>
  <si>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</si>
  <si>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</si>
  <si>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</si>
  <si>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</si>
  <si>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</si>
  <si>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</si>
  <si>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</si>
  <si>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</si>
  <si>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</si>
  <si>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 2.2. OTRAS EMBARCACIONES A MOTOR</t>
  </si>
  <si>
    <t xml:space="preserve">    2.1. MOTO NAUTICA</t>
  </si>
  <si>
    <t>DETERMINACION DEL VALOR REFERENCIAL DE LAS MOTOS NAUTICAS - TABLA DE VALORES REFERENCIALES DE</t>
  </si>
  <si>
    <t>tc</t>
  </si>
  <si>
    <t>EMBARCACIONES DE RECREO 2005</t>
  </si>
  <si>
    <t>MARCA</t>
  </si>
  <si>
    <t>MODELO</t>
  </si>
  <si>
    <t>Nº Unid.</t>
  </si>
  <si>
    <t>VALOR CIF REFERENCIAL PERCAPITA</t>
  </si>
  <si>
    <t>DETERMINACION DE PRECIO ADQUISICION</t>
  </si>
  <si>
    <t>Import. *</t>
  </si>
  <si>
    <t>MIN</t>
  </si>
  <si>
    <t>MAX</t>
  </si>
  <si>
    <t>PROM</t>
  </si>
  <si>
    <t>VALOR CIF</t>
  </si>
  <si>
    <t>Ad-Val</t>
  </si>
  <si>
    <t>IGV</t>
  </si>
  <si>
    <t>CIF + Impuesto</t>
  </si>
  <si>
    <t>Nuevas</t>
  </si>
  <si>
    <t>US$</t>
  </si>
  <si>
    <t>Nuevos Soles</t>
  </si>
  <si>
    <t>Otros modelos</t>
  </si>
  <si>
    <t>Concentración de principales</t>
  </si>
  <si>
    <t>Principales marcas:</t>
  </si>
  <si>
    <t>Estructura</t>
  </si>
  <si>
    <t xml:space="preserve">Yamaha   </t>
  </si>
  <si>
    <t xml:space="preserve">Otros       </t>
  </si>
  <si>
    <t>Usadas</t>
  </si>
  <si>
    <t xml:space="preserve">Total        </t>
  </si>
  <si>
    <t>Total Importacion</t>
  </si>
  <si>
    <t>Total Unidades Importadas:</t>
  </si>
  <si>
    <t>Fuente: ADUANET/SUNAT</t>
  </si>
  <si>
    <t>Fecha : 22-03-2005</t>
  </si>
  <si>
    <t xml:space="preserve">Otros </t>
  </si>
  <si>
    <t>años</t>
  </si>
  <si>
    <t>XP</t>
  </si>
  <si>
    <t>GTX</t>
  </si>
  <si>
    <t>RXP</t>
  </si>
  <si>
    <t>SPX</t>
  </si>
  <si>
    <t>RX</t>
  </si>
  <si>
    <t>JET SKI  1100 ZXI</t>
  </si>
  <si>
    <t>800SXR</t>
  </si>
  <si>
    <t>FX 140 CRUSIER</t>
  </si>
  <si>
    <t>WAVE RAIDER</t>
  </si>
  <si>
    <t>XL700</t>
  </si>
  <si>
    <t>XLT1200</t>
  </si>
  <si>
    <t>GP800R</t>
  </si>
  <si>
    <t xml:space="preserve">Bombardier - Sea Doo   </t>
  </si>
  <si>
    <t>* Importaciones efectuadas al país durante 1997/2004:</t>
  </si>
  <si>
    <t>Importacion de Motos Nauticas: 1997/2004</t>
  </si>
  <si>
    <t>GP760W</t>
  </si>
  <si>
    <t xml:space="preserve"> motos nauticas nuevas cuyo modelo ha sido identificable.</t>
  </si>
  <si>
    <t>BOMBARDIER - SEA DOO</t>
  </si>
  <si>
    <t>RA 700BV</t>
  </si>
  <si>
    <t>3. EMBARCACIONES A MOTOR CON CASCO DE MADERA Y OTROS</t>
  </si>
  <si>
    <t xml:space="preserve">Valor Representativo </t>
  </si>
  <si>
    <t xml:space="preserve">    MOTO NAUTICA</t>
  </si>
  <si>
    <t>- 4 -</t>
  </si>
  <si>
    <t>- 5 -</t>
  </si>
  <si>
    <t>- 6 -</t>
  </si>
  <si>
    <t>- 7 -</t>
  </si>
  <si>
    <t>- 8 -</t>
  </si>
  <si>
    <t>- 9-</t>
  </si>
  <si>
    <t>(VALORES EXPRESADOS EN SOLES)</t>
  </si>
  <si>
    <t>(SOLES POR DOLAR)</t>
  </si>
  <si>
    <t>CORRESPONDIENTE AL AÑO 2017</t>
  </si>
  <si>
    <t>Para embarcaciones adquiridas antes de enero de 2008, se aplicará el tipo de cambio correspondiente, al último dia al mes de adquisición.</t>
  </si>
  <si>
    <t>KAWASAKI</t>
  </si>
  <si>
    <t>JET SKI  1100</t>
  </si>
  <si>
    <t>GS</t>
  </si>
  <si>
    <t>GSX</t>
  </si>
  <si>
    <t>GTI</t>
  </si>
  <si>
    <t>GTS</t>
  </si>
  <si>
    <t>SP</t>
  </si>
  <si>
    <t>XL</t>
  </si>
  <si>
    <t>YAMAHA</t>
  </si>
  <si>
    <t>GP1200W</t>
  </si>
  <si>
    <t>GP1200X</t>
  </si>
  <si>
    <t>GP800W</t>
  </si>
  <si>
    <t>WAVE BLASTER WB700</t>
  </si>
  <si>
    <t>WAVE BLASTER II  WB760</t>
  </si>
  <si>
    <t>WAVE RUNNER</t>
  </si>
  <si>
    <t>WAVE VENTURE</t>
  </si>
  <si>
    <t>XL1200W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</si>
</sst>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General_)"/>
    <numFmt numFmtId="177" formatCode="0.0%"/>
    <numFmt numFmtId="178" formatCode="#\ ##0"/>
    <numFmt numFmtId="179" formatCode="0.000"/>
    <numFmt numFmtId="180" formatCode="_-* #,##0.00\ [$€]_-;\-* #,##0.00\ [$€]_-;_-* &quot;-&quot;??\ [$€]_-;_-@_-"/>
    <numFmt numFmtId="181" formatCode="#,##0.0"/>
    <numFmt numFmtId="182" formatCode="#\ ###\ ##0"/>
    <numFmt numFmtId="183" formatCode="_-* #,##0.0\ _P_t_s_-;\-* #,##0.0\ _P_t_s_-;_-* &quot;-&quot;??\ _P_t_s_-;_-@_-"/>
    <numFmt numFmtId="184" formatCode="_-* #,##0\ _P_t_s_-;\-* #,##0\ _P_t_s_-;_-* &quot;-&quot;??\ _P_t_s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0.0"/>
  </numFmts>
  <fonts count="4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8">
    <xf numFmtId="176" fontId="0" fillId="0" borderId="0" xfId="0" applyAlignment="1">
      <alignment/>
    </xf>
    <xf numFmtId="0" fontId="4" fillId="0" borderId="0" xfId="57">
      <alignment/>
      <protection/>
    </xf>
    <xf numFmtId="0" fontId="1" fillId="0" borderId="10" xfId="57" applyFont="1" applyBorder="1">
      <alignment/>
      <protection/>
    </xf>
    <xf numFmtId="0" fontId="4" fillId="0" borderId="11" xfId="57" applyBorder="1">
      <alignment/>
      <protection/>
    </xf>
    <xf numFmtId="0" fontId="4" fillId="0" borderId="12" xfId="57" applyBorder="1">
      <alignment/>
      <protection/>
    </xf>
    <xf numFmtId="0" fontId="4" fillId="0" borderId="13" xfId="57" applyBorder="1">
      <alignment/>
      <protection/>
    </xf>
    <xf numFmtId="0" fontId="4" fillId="0" borderId="14" xfId="57" applyBorder="1" applyAlignment="1">
      <alignment horizontal="center"/>
      <protection/>
    </xf>
    <xf numFmtId="0" fontId="4" fillId="0" borderId="10" xfId="57" applyBorder="1" applyAlignment="1">
      <alignment horizontal="center"/>
      <protection/>
    </xf>
    <xf numFmtId="0" fontId="4" fillId="0" borderId="11" xfId="57" applyBorder="1" applyAlignment="1">
      <alignment horizontal="center"/>
      <protection/>
    </xf>
    <xf numFmtId="0" fontId="4" fillId="0" borderId="15" xfId="57" applyBorder="1">
      <alignment/>
      <protection/>
    </xf>
    <xf numFmtId="0" fontId="4" fillId="0" borderId="16" xfId="57" applyBorder="1">
      <alignment/>
      <protection/>
    </xf>
    <xf numFmtId="0" fontId="4" fillId="0" borderId="17" xfId="57" applyBorder="1">
      <alignment/>
      <protection/>
    </xf>
    <xf numFmtId="0" fontId="4" fillId="0" borderId="18" xfId="57" applyBorder="1" applyAlignment="1">
      <alignment horizontal="center"/>
      <protection/>
    </xf>
    <xf numFmtId="0" fontId="4" fillId="0" borderId="16" xfId="57" applyBorder="1" applyAlignment="1">
      <alignment horizontal="center"/>
      <protection/>
    </xf>
    <xf numFmtId="0" fontId="4" fillId="0" borderId="17" xfId="57" applyBorder="1" applyAlignment="1">
      <alignment horizontal="center"/>
      <protection/>
    </xf>
    <xf numFmtId="0" fontId="4" fillId="0" borderId="19" xfId="57" applyBorder="1" applyAlignment="1">
      <alignment horizontal="center"/>
      <protection/>
    </xf>
    <xf numFmtId="0" fontId="4" fillId="0" borderId="20" xfId="57" applyBorder="1" applyAlignment="1">
      <alignment horizontal="center"/>
      <protection/>
    </xf>
    <xf numFmtId="0" fontId="1" fillId="0" borderId="12" xfId="57" applyFont="1" applyBorder="1">
      <alignment/>
      <protection/>
    </xf>
    <xf numFmtId="0" fontId="4" fillId="0" borderId="0" xfId="57" applyBorder="1">
      <alignment/>
      <protection/>
    </xf>
    <xf numFmtId="4" fontId="4" fillId="0" borderId="21" xfId="57" applyNumberFormat="1" applyBorder="1">
      <alignment/>
      <protection/>
    </xf>
    <xf numFmtId="4" fontId="4" fillId="0" borderId="12" xfId="57" applyNumberFormat="1" applyBorder="1">
      <alignment/>
      <protection/>
    </xf>
    <xf numFmtId="4" fontId="4" fillId="0" borderId="13" xfId="57" applyNumberFormat="1" applyBorder="1">
      <alignment/>
      <protection/>
    </xf>
    <xf numFmtId="4" fontId="4" fillId="0" borderId="0" xfId="57" applyNumberFormat="1" applyBorder="1">
      <alignment/>
      <protection/>
    </xf>
    <xf numFmtId="4" fontId="4" fillId="0" borderId="12" xfId="57" applyNumberFormat="1" applyBorder="1" quotePrefix="1">
      <alignment/>
      <protection/>
    </xf>
    <xf numFmtId="4" fontId="4" fillId="0" borderId="13" xfId="57" applyNumberFormat="1" applyBorder="1" quotePrefix="1">
      <alignment/>
      <protection/>
    </xf>
    <xf numFmtId="0" fontId="4" fillId="0" borderId="12" xfId="57" applyBorder="1" applyAlignment="1">
      <alignment horizontal="left"/>
      <protection/>
    </xf>
    <xf numFmtId="0" fontId="4" fillId="0" borderId="21" xfId="57" applyBorder="1">
      <alignment/>
      <protection/>
    </xf>
    <xf numFmtId="0" fontId="4" fillId="0" borderId="19" xfId="57" applyBorder="1">
      <alignment/>
      <protection/>
    </xf>
    <xf numFmtId="0" fontId="4" fillId="0" borderId="18" xfId="57" applyBorder="1">
      <alignment/>
      <protection/>
    </xf>
    <xf numFmtId="4" fontId="4" fillId="0" borderId="18" xfId="57" applyNumberFormat="1" applyBorder="1">
      <alignment/>
      <protection/>
    </xf>
    <xf numFmtId="4" fontId="4" fillId="0" borderId="19" xfId="57" applyNumberFormat="1" applyBorder="1">
      <alignment/>
      <protection/>
    </xf>
    <xf numFmtId="4" fontId="4" fillId="0" borderId="16" xfId="57" applyNumberFormat="1" applyBorder="1" quotePrefix="1">
      <alignment/>
      <protection/>
    </xf>
    <xf numFmtId="4" fontId="4" fillId="0" borderId="17" xfId="57" applyNumberFormat="1" applyBorder="1" quotePrefix="1">
      <alignment/>
      <protection/>
    </xf>
    <xf numFmtId="4" fontId="4" fillId="0" borderId="16" xfId="57" applyNumberFormat="1" applyBorder="1">
      <alignment/>
      <protection/>
    </xf>
    <xf numFmtId="4" fontId="4" fillId="0" borderId="17" xfId="57" applyNumberFormat="1" applyBorder="1">
      <alignment/>
      <protection/>
    </xf>
    <xf numFmtId="0" fontId="4" fillId="33" borderId="12" xfId="57" applyFill="1" applyBorder="1">
      <alignment/>
      <protection/>
    </xf>
    <xf numFmtId="0" fontId="4" fillId="33" borderId="0" xfId="57" applyFill="1" applyBorder="1">
      <alignment/>
      <protection/>
    </xf>
    <xf numFmtId="4" fontId="4" fillId="33" borderId="21" xfId="57" applyNumberFormat="1" applyFill="1" applyBorder="1">
      <alignment/>
      <protection/>
    </xf>
    <xf numFmtId="4" fontId="4" fillId="33" borderId="12" xfId="57" applyNumberFormat="1" applyFill="1" applyBorder="1" quotePrefix="1">
      <alignment/>
      <protection/>
    </xf>
    <xf numFmtId="4" fontId="4" fillId="33" borderId="13" xfId="57" applyNumberFormat="1" applyFill="1" applyBorder="1" quotePrefix="1">
      <alignment/>
      <protection/>
    </xf>
    <xf numFmtId="4" fontId="4" fillId="33" borderId="0" xfId="57" applyNumberFormat="1" applyFill="1" applyBorder="1">
      <alignment/>
      <protection/>
    </xf>
    <xf numFmtId="4" fontId="4" fillId="33" borderId="12" xfId="57" applyNumberFormat="1" applyFill="1" applyBorder="1">
      <alignment/>
      <protection/>
    </xf>
    <xf numFmtId="4" fontId="4" fillId="33" borderId="13" xfId="57" applyNumberFormat="1" applyFill="1" applyBorder="1">
      <alignment/>
      <protection/>
    </xf>
    <xf numFmtId="9" fontId="4" fillId="0" borderId="12" xfId="60" applyBorder="1" applyAlignment="1">
      <alignment/>
    </xf>
    <xf numFmtId="4" fontId="4" fillId="0" borderId="21" xfId="57" applyNumberFormat="1" applyBorder="1" quotePrefix="1">
      <alignment/>
      <protection/>
    </xf>
    <xf numFmtId="0" fontId="4" fillId="0" borderId="0" xfId="57" applyAlignment="1">
      <alignment horizontal="center"/>
      <protection/>
    </xf>
    <xf numFmtId="0" fontId="5" fillId="0" borderId="14" xfId="57" applyFont="1" applyBorder="1" applyAlignment="1">
      <alignment horizontal="right"/>
      <protection/>
    </xf>
    <xf numFmtId="0" fontId="4" fillId="0" borderId="14" xfId="57" applyBorder="1">
      <alignment/>
      <protection/>
    </xf>
    <xf numFmtId="0" fontId="4" fillId="0" borderId="0" xfId="57" applyBorder="1" applyAlignment="1">
      <alignment horizontal="right"/>
      <protection/>
    </xf>
    <xf numFmtId="9" fontId="4" fillId="0" borderId="11" xfId="60" applyBorder="1" applyAlignment="1">
      <alignment horizontal="center"/>
    </xf>
    <xf numFmtId="9" fontId="4" fillId="0" borderId="13" xfId="60" applyBorder="1" applyAlignment="1">
      <alignment horizontal="center"/>
    </xf>
    <xf numFmtId="0" fontId="4" fillId="0" borderId="19" xfId="57" applyBorder="1" applyAlignment="1">
      <alignment horizontal="right"/>
      <protection/>
    </xf>
    <xf numFmtId="0" fontId="4" fillId="0" borderId="22" xfId="57" applyBorder="1">
      <alignment/>
      <protection/>
    </xf>
    <xf numFmtId="0" fontId="4" fillId="0" borderId="23" xfId="57" applyBorder="1">
      <alignment/>
      <protection/>
    </xf>
    <xf numFmtId="9" fontId="4" fillId="0" borderId="24" xfId="60" applyBorder="1" applyAlignment="1">
      <alignment horizontal="center"/>
    </xf>
    <xf numFmtId="9" fontId="4" fillId="0" borderId="0" xfId="60" applyAlignment="1">
      <alignment horizontal="left"/>
    </xf>
    <xf numFmtId="0" fontId="4" fillId="0" borderId="0" xfId="58">
      <alignment/>
      <protection/>
    </xf>
    <xf numFmtId="0" fontId="1" fillId="0" borderId="0" xfId="58" applyFont="1">
      <alignment/>
      <protection/>
    </xf>
    <xf numFmtId="4" fontId="4" fillId="0" borderId="0" xfId="58" applyNumberFormat="1">
      <alignment/>
      <protection/>
    </xf>
    <xf numFmtId="0" fontId="8" fillId="0" borderId="12" xfId="57" applyFont="1" applyBorder="1">
      <alignment/>
      <protection/>
    </xf>
    <xf numFmtId="0" fontId="8" fillId="0" borderId="0" xfId="57" applyFont="1" applyBorder="1" quotePrefix="1">
      <alignment/>
      <protection/>
    </xf>
    <xf numFmtId="4" fontId="8" fillId="0" borderId="21" xfId="57" applyNumberFormat="1" applyFont="1" applyBorder="1">
      <alignment/>
      <protection/>
    </xf>
    <xf numFmtId="4" fontId="8" fillId="0" borderId="12" xfId="57" applyNumberFormat="1" applyFont="1" applyBorder="1">
      <alignment/>
      <protection/>
    </xf>
    <xf numFmtId="4" fontId="8" fillId="0" borderId="13" xfId="57" applyNumberFormat="1" applyFont="1" applyBorder="1">
      <alignment/>
      <protection/>
    </xf>
    <xf numFmtId="4" fontId="8" fillId="0" borderId="0" xfId="57" applyNumberFormat="1" applyFont="1" applyBorder="1">
      <alignment/>
      <protection/>
    </xf>
    <xf numFmtId="4" fontId="8" fillId="0" borderId="12" xfId="57" applyNumberFormat="1" applyFont="1" applyBorder="1" quotePrefix="1">
      <alignment/>
      <protection/>
    </xf>
    <xf numFmtId="4" fontId="8" fillId="0" borderId="13" xfId="57" applyNumberFormat="1" applyFont="1" applyBorder="1" quotePrefix="1">
      <alignment/>
      <protection/>
    </xf>
    <xf numFmtId="0" fontId="8" fillId="0" borderId="0" xfId="57" applyFont="1">
      <alignment/>
      <protection/>
    </xf>
    <xf numFmtId="4" fontId="8" fillId="0" borderId="0" xfId="58" applyNumberFormat="1" applyFont="1">
      <alignment/>
      <protection/>
    </xf>
    <xf numFmtId="0" fontId="8" fillId="0" borderId="0" xfId="58" applyFont="1">
      <alignment/>
      <protection/>
    </xf>
    <xf numFmtId="0" fontId="8" fillId="0" borderId="0" xfId="57" applyFont="1" applyBorder="1">
      <alignment/>
      <protection/>
    </xf>
    <xf numFmtId="4" fontId="8" fillId="0" borderId="21" xfId="57" applyNumberFormat="1" applyFont="1" applyBorder="1" quotePrefix="1">
      <alignment/>
      <protection/>
    </xf>
    <xf numFmtId="0" fontId="4" fillId="0" borderId="12" xfId="57" applyFont="1" applyBorder="1">
      <alignment/>
      <protection/>
    </xf>
    <xf numFmtId="0" fontId="4" fillId="0" borderId="12" xfId="57" applyFont="1" applyFill="1" applyBorder="1">
      <alignment/>
      <protection/>
    </xf>
    <xf numFmtId="0" fontId="4" fillId="0" borderId="0" xfId="57" applyFill="1" applyBorder="1">
      <alignment/>
      <protection/>
    </xf>
    <xf numFmtId="4" fontId="4" fillId="0" borderId="21" xfId="57" applyNumberFormat="1" applyFill="1" applyBorder="1">
      <alignment/>
      <protection/>
    </xf>
    <xf numFmtId="4" fontId="4" fillId="0" borderId="12" xfId="57" applyNumberFormat="1" applyFill="1" applyBorder="1">
      <alignment/>
      <protection/>
    </xf>
    <xf numFmtId="4" fontId="4" fillId="0" borderId="13" xfId="57" applyNumberFormat="1" applyFill="1" applyBorder="1">
      <alignment/>
      <protection/>
    </xf>
    <xf numFmtId="4" fontId="4" fillId="0" borderId="0" xfId="57" applyNumberFormat="1" applyFill="1" applyBorder="1">
      <alignment/>
      <protection/>
    </xf>
    <xf numFmtId="4" fontId="4" fillId="0" borderId="12" xfId="57" applyNumberFormat="1" applyFill="1" applyBorder="1" quotePrefix="1">
      <alignment/>
      <protection/>
    </xf>
    <xf numFmtId="4" fontId="4" fillId="0" borderId="13" xfId="57" applyNumberFormat="1" applyFill="1" applyBorder="1" quotePrefix="1">
      <alignment/>
      <protection/>
    </xf>
    <xf numFmtId="0" fontId="4" fillId="0" borderId="0" xfId="57" applyFill="1">
      <alignment/>
      <protection/>
    </xf>
    <xf numFmtId="0" fontId="4" fillId="34" borderId="12" xfId="57" applyFill="1" applyBorder="1">
      <alignment/>
      <protection/>
    </xf>
    <xf numFmtId="0" fontId="4" fillId="34" borderId="0" xfId="57" applyFill="1" applyBorder="1">
      <alignment/>
      <protection/>
    </xf>
    <xf numFmtId="4" fontId="4" fillId="34" borderId="21" xfId="57" applyNumberFormat="1" applyFill="1" applyBorder="1" quotePrefix="1">
      <alignment/>
      <protection/>
    </xf>
    <xf numFmtId="0" fontId="4" fillId="0" borderId="15" xfId="57" applyFont="1" applyBorder="1" applyAlignment="1">
      <alignment horizontal="right"/>
      <protection/>
    </xf>
    <xf numFmtId="0" fontId="4" fillId="0" borderId="0" xfId="57" applyFont="1">
      <alignment/>
      <protection/>
    </xf>
    <xf numFmtId="9" fontId="4" fillId="0" borderId="17" xfId="60" applyBorder="1" applyAlignment="1">
      <alignment horizontal="center"/>
    </xf>
    <xf numFmtId="0" fontId="8" fillId="0" borderId="12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4" fontId="8" fillId="0" borderId="21" xfId="57" applyNumberFormat="1" applyFont="1" applyFill="1" applyBorder="1">
      <alignment/>
      <protection/>
    </xf>
    <xf numFmtId="4" fontId="8" fillId="0" borderId="12" xfId="57" applyNumberFormat="1" applyFont="1" applyFill="1" applyBorder="1">
      <alignment/>
      <protection/>
    </xf>
    <xf numFmtId="4" fontId="8" fillId="0" borderId="13" xfId="57" applyNumberFormat="1" applyFont="1" applyFill="1" applyBorder="1">
      <alignment/>
      <protection/>
    </xf>
    <xf numFmtId="4" fontId="8" fillId="0" borderId="0" xfId="57" applyNumberFormat="1" applyFont="1" applyFill="1" applyBorder="1">
      <alignment/>
      <protection/>
    </xf>
    <xf numFmtId="4" fontId="8" fillId="0" borderId="12" xfId="57" applyNumberFormat="1" applyFont="1" applyFill="1" applyBorder="1" quotePrefix="1">
      <alignment/>
      <protection/>
    </xf>
    <xf numFmtId="4" fontId="8" fillId="0" borderId="13" xfId="57" applyNumberFormat="1" applyFont="1" applyFill="1" applyBorder="1" quotePrefix="1">
      <alignment/>
      <protection/>
    </xf>
    <xf numFmtId="0" fontId="8" fillId="0" borderId="0" xfId="57" applyFont="1" applyFill="1">
      <alignment/>
      <protection/>
    </xf>
    <xf numFmtId="4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0" fontId="4" fillId="0" borderId="10" xfId="57" applyBorder="1">
      <alignment/>
      <protection/>
    </xf>
    <xf numFmtId="4" fontId="4" fillId="0" borderId="10" xfId="57" applyNumberFormat="1" applyBorder="1" quotePrefix="1">
      <alignment/>
      <protection/>
    </xf>
    <xf numFmtId="4" fontId="4" fillId="0" borderId="11" xfId="57" applyNumberFormat="1" applyBorder="1" quotePrefix="1">
      <alignment/>
      <protection/>
    </xf>
    <xf numFmtId="4" fontId="4" fillId="0" borderId="10" xfId="57" applyNumberFormat="1" applyBorder="1">
      <alignment/>
      <protection/>
    </xf>
    <xf numFmtId="4" fontId="4" fillId="0" borderId="11" xfId="57" applyNumberFormat="1" applyBorder="1">
      <alignment/>
      <protection/>
    </xf>
    <xf numFmtId="4" fontId="4" fillId="0" borderId="23" xfId="57" applyNumberFormat="1" applyBorder="1" quotePrefix="1">
      <alignment/>
      <protection/>
    </xf>
    <xf numFmtId="4" fontId="4" fillId="0" borderId="23" xfId="57" applyNumberFormat="1" applyBorder="1">
      <alignment/>
      <protection/>
    </xf>
    <xf numFmtId="176" fontId="4" fillId="0" borderId="0" xfId="0" applyFont="1" applyAlignment="1">
      <alignment/>
    </xf>
    <xf numFmtId="176" fontId="1" fillId="0" borderId="0" xfId="0" applyFont="1" applyAlignment="1">
      <alignment horizontal="centerContinuous"/>
    </xf>
    <xf numFmtId="176" fontId="1" fillId="0" borderId="0" xfId="0" applyNumberFormat="1" applyFont="1" applyAlignment="1" applyProtection="1">
      <alignment horizontal="centerContinuous"/>
      <protection/>
    </xf>
    <xf numFmtId="176" fontId="1" fillId="0" borderId="0" xfId="0" applyNumberFormat="1" applyFont="1" applyAlignment="1" applyProtection="1" quotePrefix="1">
      <alignment horizontal="centerContinuous"/>
      <protection/>
    </xf>
    <xf numFmtId="176" fontId="4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1" fillId="0" borderId="25" xfId="0" applyNumberFormat="1" applyFont="1" applyBorder="1" applyAlignment="1" applyProtection="1">
      <alignment/>
      <protection/>
    </xf>
    <xf numFmtId="176" fontId="1" fillId="0" borderId="2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25" xfId="0" applyNumberFormat="1" applyFont="1" applyBorder="1" applyAlignment="1" applyProtection="1">
      <alignment/>
      <protection/>
    </xf>
    <xf numFmtId="176" fontId="1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 quotePrefix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176" fontId="4" fillId="0" borderId="0" xfId="0" applyNumberFormat="1" applyFont="1" applyAlignment="1" applyProtection="1">
      <alignment horizontal="center"/>
      <protection/>
    </xf>
    <xf numFmtId="176" fontId="1" fillId="0" borderId="26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26" xfId="0" applyNumberFormat="1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 quotePrefix="1">
      <alignment horizontal="left"/>
      <protection/>
    </xf>
    <xf numFmtId="177" fontId="4" fillId="0" borderId="26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7" fontId="4" fillId="0" borderId="26" xfId="0" applyNumberFormat="1" applyFont="1" applyBorder="1" applyAlignment="1" applyProtection="1">
      <alignment/>
      <protection/>
    </xf>
    <xf numFmtId="177" fontId="4" fillId="0" borderId="25" xfId="0" applyNumberFormat="1" applyFont="1" applyBorder="1" applyAlignment="1" applyProtection="1">
      <alignment horizontal="center"/>
      <protection/>
    </xf>
    <xf numFmtId="177" fontId="4" fillId="0" borderId="25" xfId="0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78" fontId="4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 horizontal="center"/>
      <protection/>
    </xf>
    <xf numFmtId="176" fontId="4" fillId="0" borderId="19" xfId="0" applyNumberFormat="1" applyFont="1" applyBorder="1" applyAlignment="1" applyProtection="1">
      <alignment horizontal="left"/>
      <protection/>
    </xf>
    <xf numFmtId="176" fontId="1" fillId="0" borderId="19" xfId="0" applyNumberFormat="1" applyFont="1" applyBorder="1" applyAlignment="1" applyProtection="1">
      <alignment/>
      <protection/>
    </xf>
    <xf numFmtId="10" fontId="1" fillId="0" borderId="19" xfId="60" applyNumberFormat="1" applyFont="1" applyBorder="1" applyAlignment="1" applyProtection="1">
      <alignment/>
      <protection/>
    </xf>
    <xf numFmtId="177" fontId="4" fillId="0" borderId="25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26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 applyProtection="1" quotePrefix="1">
      <alignment horizontal="center"/>
      <protection/>
    </xf>
    <xf numFmtId="176" fontId="4" fillId="0" borderId="0" xfId="0" applyFont="1" applyAlignment="1" quotePrefix="1">
      <alignment horizontal="center"/>
    </xf>
    <xf numFmtId="182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Border="1" applyAlignment="1" applyProtection="1" quotePrefix="1">
      <alignment horizontal="center"/>
      <protection/>
    </xf>
    <xf numFmtId="176" fontId="1" fillId="0" borderId="0" xfId="0" applyNumberFormat="1" applyFont="1" applyAlignment="1" applyProtection="1" quotePrefix="1">
      <alignment horizontal="left"/>
      <protection/>
    </xf>
    <xf numFmtId="178" fontId="4" fillId="0" borderId="0" xfId="0" applyNumberFormat="1" applyFont="1" applyAlignment="1" applyProtection="1" quotePrefix="1">
      <alignment horizontal="center"/>
      <protection/>
    </xf>
    <xf numFmtId="176" fontId="4" fillId="0" borderId="19" xfId="0" applyNumberFormat="1" applyFont="1" applyBorder="1" applyAlignment="1" applyProtection="1">
      <alignment/>
      <protection/>
    </xf>
    <xf numFmtId="176" fontId="1" fillId="0" borderId="0" xfId="0" applyFont="1" applyAlignment="1" applyProtection="1">
      <alignment horizontal="left"/>
      <protection/>
    </xf>
    <xf numFmtId="176" fontId="4" fillId="0" borderId="0" xfId="0" applyFont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176" fontId="4" fillId="0" borderId="14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176" fontId="4" fillId="0" borderId="11" xfId="0" applyFont="1" applyBorder="1" applyAlignment="1">
      <alignment/>
    </xf>
    <xf numFmtId="176" fontId="1" fillId="0" borderId="18" xfId="0" applyNumberFormat="1" applyFont="1" applyBorder="1" applyAlignment="1" applyProtection="1">
      <alignment/>
      <protection/>
    </xf>
    <xf numFmtId="176" fontId="1" fillId="0" borderId="19" xfId="0" applyNumberFormat="1" applyFont="1" applyBorder="1" applyAlignment="1" applyProtection="1">
      <alignment/>
      <protection/>
    </xf>
    <xf numFmtId="176" fontId="1" fillId="0" borderId="17" xfId="0" applyNumberFormat="1" applyFont="1" applyBorder="1" applyAlignment="1" applyProtection="1">
      <alignment/>
      <protection/>
    </xf>
    <xf numFmtId="176" fontId="4" fillId="0" borderId="21" xfId="0" applyNumberFormat="1" applyFont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 horizontal="left"/>
      <protection/>
    </xf>
    <xf numFmtId="2" fontId="4" fillId="0" borderId="1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76" fontId="4" fillId="0" borderId="0" xfId="0" applyFont="1" applyAlignment="1" applyProtection="1" quotePrefix="1">
      <alignment horizontal="left"/>
      <protection/>
    </xf>
    <xf numFmtId="176" fontId="4" fillId="0" borderId="19" xfId="0" applyNumberFormat="1" applyFont="1" applyBorder="1" applyAlignment="1" applyProtection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1" fillId="0" borderId="24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7" fillId="0" borderId="24" xfId="57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22" xfId="57" applyFont="1" applyBorder="1" applyAlignment="1">
      <alignment horizontal="center"/>
      <protection/>
    </xf>
    <xf numFmtId="0" fontId="6" fillId="0" borderId="23" xfId="57" applyFont="1" applyBorder="1" applyAlignment="1">
      <alignment horizontal="center"/>
      <protection/>
    </xf>
    <xf numFmtId="0" fontId="6" fillId="0" borderId="24" xfId="57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 2" xfId="55"/>
    <cellStyle name="Normal 2 2 2" xfId="56"/>
    <cellStyle name="Normal_base motos al 22 03 2005" xfId="57"/>
    <cellStyle name="Normal_resumenmotosacuaticas97-200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ibutos\Configuraci&#243;n%20local\Archivos%20temporales%20de%20Internet\Content.IE5\CX6FOLYB\DOCUME~1\tributos\CONFIG~1\Temp\base%20motos%20al%2022%2003%202005%20ultimo%205%20ultimos%20a&#241;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en anexo"/>
      <sheetName val="BASE limpia (2)"/>
      <sheetName val="Hoja1"/>
      <sheetName val="BASE ultim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13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10.8515625" style="106" customWidth="1"/>
    <col min="2" max="2" width="34.140625" style="106" customWidth="1"/>
    <col min="3" max="12" width="12.7109375" style="106" customWidth="1"/>
    <col min="13" max="16384" width="9.7109375" style="106" customWidth="1"/>
  </cols>
  <sheetData>
    <row r="1" spans="1:12" ht="12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109" t="s">
        <v>171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8" t="s">
        <v>169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2.7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2.75">
      <c r="A6" s="112" t="s">
        <v>2</v>
      </c>
      <c r="B6" s="112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2.7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2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 t="s">
        <v>3</v>
      </c>
    </row>
    <row r="9" spans="1:12" ht="12.75">
      <c r="A9" s="112" t="s">
        <v>4</v>
      </c>
      <c r="B9" s="112"/>
      <c r="C9" s="118">
        <v>2016</v>
      </c>
      <c r="D9" s="118">
        <v>2015</v>
      </c>
      <c r="E9" s="118">
        <v>2014</v>
      </c>
      <c r="F9" s="118">
        <v>2013</v>
      </c>
      <c r="G9" s="118">
        <v>2012</v>
      </c>
      <c r="H9" s="118">
        <v>2011</v>
      </c>
      <c r="I9" s="118">
        <v>2010</v>
      </c>
      <c r="J9" s="118">
        <v>2009</v>
      </c>
      <c r="K9" s="118">
        <v>2008</v>
      </c>
      <c r="L9" s="119" t="s">
        <v>5</v>
      </c>
    </row>
    <row r="10" spans="1:12" ht="12.7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ht="12.75">
      <c r="A12" s="113" t="s">
        <v>6</v>
      </c>
      <c r="B12" s="113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12.75">
      <c r="A13" s="113" t="s">
        <v>7</v>
      </c>
      <c r="B13" s="113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2.7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2.75">
      <c r="A15" s="113" t="s">
        <v>8</v>
      </c>
      <c r="B15" s="113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ht="12.75">
      <c r="A16" s="113" t="s">
        <v>9</v>
      </c>
      <c r="B16" s="113"/>
      <c r="C16" s="125">
        <v>17500</v>
      </c>
      <c r="D16" s="125">
        <v>15750</v>
      </c>
      <c r="E16" s="125">
        <v>14000</v>
      </c>
      <c r="F16" s="125">
        <v>12250</v>
      </c>
      <c r="G16" s="125">
        <v>10500</v>
      </c>
      <c r="H16" s="125">
        <v>8750</v>
      </c>
      <c r="I16" s="125">
        <v>7000</v>
      </c>
      <c r="J16" s="125">
        <v>5250</v>
      </c>
      <c r="K16" s="125">
        <v>3500</v>
      </c>
      <c r="L16" s="125">
        <v>1750</v>
      </c>
    </row>
    <row r="17" spans="1:12" ht="12.75">
      <c r="A17" s="113" t="s">
        <v>10</v>
      </c>
      <c r="B17" s="113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ht="12.75">
      <c r="A18" s="127" t="s">
        <v>11</v>
      </c>
      <c r="B18" s="127"/>
      <c r="C18" s="125">
        <v>24900</v>
      </c>
      <c r="D18" s="125">
        <v>22410</v>
      </c>
      <c r="E18" s="125">
        <v>19920</v>
      </c>
      <c r="F18" s="125">
        <v>17430</v>
      </c>
      <c r="G18" s="125">
        <v>14940</v>
      </c>
      <c r="H18" s="125">
        <v>12450</v>
      </c>
      <c r="I18" s="125">
        <v>9960</v>
      </c>
      <c r="J18" s="125">
        <v>7470</v>
      </c>
      <c r="K18" s="125">
        <v>4980</v>
      </c>
      <c r="L18" s="125">
        <v>2490</v>
      </c>
    </row>
    <row r="19" spans="1:12" ht="12.75">
      <c r="A19" s="127" t="s">
        <v>12</v>
      </c>
      <c r="B19" s="127"/>
      <c r="C19" s="125">
        <v>27840</v>
      </c>
      <c r="D19" s="125">
        <v>25060</v>
      </c>
      <c r="E19" s="125">
        <v>22270</v>
      </c>
      <c r="F19" s="125">
        <v>19490</v>
      </c>
      <c r="G19" s="125">
        <v>16700</v>
      </c>
      <c r="H19" s="125">
        <v>13920</v>
      </c>
      <c r="I19" s="125">
        <v>11140</v>
      </c>
      <c r="J19" s="125">
        <v>8350</v>
      </c>
      <c r="K19" s="125">
        <v>5570</v>
      </c>
      <c r="L19" s="125">
        <v>2780</v>
      </c>
    </row>
    <row r="20" spans="1:12" ht="12.75">
      <c r="A20" s="127" t="s">
        <v>13</v>
      </c>
      <c r="B20" s="127"/>
      <c r="C20" s="125">
        <v>38690</v>
      </c>
      <c r="D20" s="125">
        <v>34820</v>
      </c>
      <c r="E20" s="125">
        <v>30950</v>
      </c>
      <c r="F20" s="125">
        <v>27080</v>
      </c>
      <c r="G20" s="125">
        <v>23210</v>
      </c>
      <c r="H20" s="125">
        <v>19350</v>
      </c>
      <c r="I20" s="125">
        <v>15480</v>
      </c>
      <c r="J20" s="125">
        <v>11610</v>
      </c>
      <c r="K20" s="125">
        <v>7740</v>
      </c>
      <c r="L20" s="125">
        <v>3870</v>
      </c>
    </row>
    <row r="21" spans="1:12" ht="12.75">
      <c r="A21" s="124"/>
      <c r="B21" s="124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12.75">
      <c r="A22" s="117"/>
      <c r="B22" s="117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ht="12.75">
      <c r="A23" s="127" t="s">
        <v>14</v>
      </c>
      <c r="B23" s="127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2" ht="12.75">
      <c r="A24" s="113" t="s">
        <v>15</v>
      </c>
      <c r="B24" s="11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ht="12.75">
      <c r="A25" s="110"/>
      <c r="B25" s="110"/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ht="12.75">
      <c r="A26" s="113" t="s">
        <v>8</v>
      </c>
      <c r="B26" s="113"/>
      <c r="C26" s="133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12.75">
      <c r="A27" s="113" t="s">
        <v>9</v>
      </c>
      <c r="B27" s="113"/>
      <c r="C27" s="125">
        <v>23330</v>
      </c>
      <c r="D27" s="125">
        <v>21000</v>
      </c>
      <c r="E27" s="125">
        <v>18660</v>
      </c>
      <c r="F27" s="125">
        <v>16330</v>
      </c>
      <c r="G27" s="125">
        <v>14000</v>
      </c>
      <c r="H27" s="125">
        <v>11670</v>
      </c>
      <c r="I27" s="125">
        <v>9330</v>
      </c>
      <c r="J27" s="125">
        <v>7000</v>
      </c>
      <c r="K27" s="125">
        <v>4670</v>
      </c>
      <c r="L27" s="125">
        <v>2330</v>
      </c>
    </row>
    <row r="28" spans="1:12" ht="12.75">
      <c r="A28" s="113" t="s">
        <v>10</v>
      </c>
      <c r="B28" s="113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12.75">
      <c r="A29" s="127" t="s">
        <v>11</v>
      </c>
      <c r="B29" s="127"/>
      <c r="C29" s="125">
        <v>31040</v>
      </c>
      <c r="D29" s="125">
        <v>27940</v>
      </c>
      <c r="E29" s="125">
        <v>24830</v>
      </c>
      <c r="F29" s="125">
        <v>21730</v>
      </c>
      <c r="G29" s="125">
        <v>18620</v>
      </c>
      <c r="H29" s="125">
        <v>15520</v>
      </c>
      <c r="I29" s="125">
        <v>12420</v>
      </c>
      <c r="J29" s="125">
        <v>9310</v>
      </c>
      <c r="K29" s="125">
        <v>6210</v>
      </c>
      <c r="L29" s="125">
        <v>3100</v>
      </c>
    </row>
    <row r="30" spans="1:12" ht="12.75">
      <c r="A30" s="127" t="s">
        <v>12</v>
      </c>
      <c r="B30" s="127"/>
      <c r="C30" s="125">
        <v>33910</v>
      </c>
      <c r="D30" s="125">
        <v>30520</v>
      </c>
      <c r="E30" s="125">
        <v>27130</v>
      </c>
      <c r="F30" s="125">
        <v>23740</v>
      </c>
      <c r="G30" s="125">
        <v>20350</v>
      </c>
      <c r="H30" s="125">
        <v>16960</v>
      </c>
      <c r="I30" s="125">
        <v>13560</v>
      </c>
      <c r="J30" s="125">
        <v>10170</v>
      </c>
      <c r="K30" s="125">
        <v>6780</v>
      </c>
      <c r="L30" s="125">
        <v>3390</v>
      </c>
    </row>
    <row r="31" spans="1:12" ht="12.75">
      <c r="A31" s="127" t="s">
        <v>13</v>
      </c>
      <c r="B31" s="127"/>
      <c r="C31" s="125">
        <v>44550</v>
      </c>
      <c r="D31" s="125">
        <v>40100</v>
      </c>
      <c r="E31" s="125">
        <v>35640</v>
      </c>
      <c r="F31" s="125">
        <v>31190</v>
      </c>
      <c r="G31" s="125">
        <v>26730</v>
      </c>
      <c r="H31" s="125">
        <v>22280</v>
      </c>
      <c r="I31" s="125">
        <v>17820</v>
      </c>
      <c r="J31" s="125">
        <v>13370</v>
      </c>
      <c r="K31" s="125">
        <v>8910</v>
      </c>
      <c r="L31" s="125">
        <v>4460</v>
      </c>
    </row>
    <row r="32" spans="1:12" ht="12.75">
      <c r="A32" s="124"/>
      <c r="B32" s="123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2.75">
      <c r="A33" s="117"/>
      <c r="B33" s="117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ht="12.75">
      <c r="A34" s="113" t="s">
        <v>16</v>
      </c>
      <c r="B34" s="113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12.75">
      <c r="A35" s="113" t="s">
        <v>17</v>
      </c>
      <c r="B35" s="113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ht="12.75">
      <c r="A36" s="110"/>
      <c r="B36" s="110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ht="12.75">
      <c r="A37" s="113" t="s">
        <v>8</v>
      </c>
      <c r="B37" s="113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12.75">
      <c r="A38" s="113" t="s">
        <v>9</v>
      </c>
      <c r="B38" s="113"/>
      <c r="C38" s="125">
        <v>30510</v>
      </c>
      <c r="D38" s="125">
        <v>27460</v>
      </c>
      <c r="E38" s="125">
        <v>24410</v>
      </c>
      <c r="F38" s="125">
        <v>21360</v>
      </c>
      <c r="G38" s="125">
        <v>18310</v>
      </c>
      <c r="H38" s="125">
        <v>15260</v>
      </c>
      <c r="I38" s="125">
        <v>12200</v>
      </c>
      <c r="J38" s="125">
        <v>9150</v>
      </c>
      <c r="K38" s="125">
        <v>6100</v>
      </c>
      <c r="L38" s="125">
        <v>3050</v>
      </c>
    </row>
    <row r="39" spans="1:12" ht="12.75">
      <c r="A39" s="113" t="s">
        <v>10</v>
      </c>
      <c r="B39" s="113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ht="12.75">
      <c r="A40" s="127" t="s">
        <v>18</v>
      </c>
      <c r="B40" s="127"/>
      <c r="C40" s="125">
        <v>40840</v>
      </c>
      <c r="D40" s="125">
        <v>36760</v>
      </c>
      <c r="E40" s="125">
        <v>32670</v>
      </c>
      <c r="F40" s="125">
        <v>28590</v>
      </c>
      <c r="G40" s="125">
        <v>24500</v>
      </c>
      <c r="H40" s="125">
        <v>20420</v>
      </c>
      <c r="I40" s="125">
        <v>16340</v>
      </c>
      <c r="J40" s="125">
        <v>12250</v>
      </c>
      <c r="K40" s="125">
        <v>8170</v>
      </c>
      <c r="L40" s="125">
        <v>4080</v>
      </c>
    </row>
    <row r="41" spans="1:12" ht="12.75">
      <c r="A41" s="127" t="s">
        <v>19</v>
      </c>
      <c r="B41" s="127"/>
      <c r="C41" s="125">
        <v>51680</v>
      </c>
      <c r="D41" s="125">
        <v>46510</v>
      </c>
      <c r="E41" s="125">
        <v>41340</v>
      </c>
      <c r="F41" s="125">
        <v>36180</v>
      </c>
      <c r="G41" s="125">
        <v>31010</v>
      </c>
      <c r="H41" s="125">
        <v>25840</v>
      </c>
      <c r="I41" s="125">
        <v>20670</v>
      </c>
      <c r="J41" s="125">
        <v>15500</v>
      </c>
      <c r="K41" s="125">
        <v>10340</v>
      </c>
      <c r="L41" s="125">
        <v>5170</v>
      </c>
    </row>
    <row r="42" spans="1:12" ht="12.75">
      <c r="A42" s="127" t="s">
        <v>20</v>
      </c>
      <c r="B42" s="127"/>
      <c r="C42" s="125">
        <v>65190</v>
      </c>
      <c r="D42" s="125">
        <v>58670</v>
      </c>
      <c r="E42" s="125">
        <v>52150</v>
      </c>
      <c r="F42" s="125">
        <v>45630</v>
      </c>
      <c r="G42" s="125">
        <v>39110</v>
      </c>
      <c r="H42" s="125">
        <v>32600</v>
      </c>
      <c r="I42" s="125">
        <v>26080</v>
      </c>
      <c r="J42" s="125">
        <v>19560</v>
      </c>
      <c r="K42" s="125">
        <v>13040</v>
      </c>
      <c r="L42" s="125">
        <v>6520</v>
      </c>
    </row>
    <row r="43" spans="1:12" ht="12.75">
      <c r="A43" s="124"/>
      <c r="B43" s="124"/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ht="12.75">
      <c r="A44" s="117"/>
      <c r="B44" s="117"/>
      <c r="C44" s="132"/>
      <c r="D44" s="132"/>
      <c r="E44" s="132"/>
      <c r="F44" s="133" t="s">
        <v>21</v>
      </c>
      <c r="G44" s="132"/>
      <c r="H44" s="132"/>
      <c r="I44" s="126"/>
      <c r="J44" s="132"/>
      <c r="K44" s="132"/>
      <c r="L44" s="132"/>
    </row>
    <row r="45" spans="1:12" ht="12.75">
      <c r="A45" s="123"/>
      <c r="B45" s="123"/>
      <c r="C45" s="129"/>
      <c r="D45" s="129"/>
      <c r="E45" s="129"/>
      <c r="F45" s="133"/>
      <c r="G45" s="129"/>
      <c r="H45" s="129"/>
      <c r="I45" s="126"/>
      <c r="J45" s="129"/>
      <c r="K45" s="129"/>
      <c r="L45" s="129"/>
    </row>
    <row r="46" spans="1:12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5" t="s">
        <v>3</v>
      </c>
    </row>
    <row r="47" spans="1:12" ht="12.75">
      <c r="A47" s="112" t="s">
        <v>4</v>
      </c>
      <c r="B47" s="112"/>
      <c r="C47" s="118">
        <v>2016</v>
      </c>
      <c r="D47" s="118">
        <v>2015</v>
      </c>
      <c r="E47" s="118">
        <v>2014</v>
      </c>
      <c r="F47" s="118">
        <v>2013</v>
      </c>
      <c r="G47" s="118">
        <v>2012</v>
      </c>
      <c r="H47" s="118">
        <v>2011</v>
      </c>
      <c r="I47" s="118">
        <v>2010</v>
      </c>
      <c r="J47" s="118">
        <v>2009</v>
      </c>
      <c r="K47" s="118">
        <v>2008</v>
      </c>
      <c r="L47" s="119" t="s">
        <v>5</v>
      </c>
    </row>
    <row r="48" spans="1:12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3:12" ht="12.75"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1:12" ht="12.75">
      <c r="A50" s="127" t="s">
        <v>22</v>
      </c>
      <c r="B50" s="127"/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2" ht="12.75">
      <c r="A51" s="113" t="s">
        <v>23</v>
      </c>
      <c r="B51" s="113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12.75">
      <c r="A52" s="113"/>
      <c r="B52" s="113"/>
      <c r="C52" s="126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ht="12.75">
      <c r="A53" s="113" t="s">
        <v>8</v>
      </c>
      <c r="B53" s="113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ht="12.75">
      <c r="A54" s="135" t="s">
        <v>9</v>
      </c>
      <c r="B54" s="135"/>
      <c r="C54" s="125">
        <v>38690</v>
      </c>
      <c r="D54" s="125">
        <v>34820</v>
      </c>
      <c r="E54" s="125">
        <v>30950</v>
      </c>
      <c r="F54" s="125">
        <v>27080</v>
      </c>
      <c r="G54" s="125">
        <v>23210</v>
      </c>
      <c r="H54" s="125">
        <v>19350</v>
      </c>
      <c r="I54" s="125">
        <v>15480</v>
      </c>
      <c r="J54" s="125">
        <v>11610</v>
      </c>
      <c r="K54" s="125">
        <v>7740</v>
      </c>
      <c r="L54" s="125">
        <v>3870</v>
      </c>
    </row>
    <row r="55" spans="1:12" ht="12.75">
      <c r="A55" s="135" t="s">
        <v>10</v>
      </c>
      <c r="B55" s="13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ht="12.75">
      <c r="A56" s="135" t="s">
        <v>18</v>
      </c>
      <c r="B56" s="135"/>
      <c r="C56" s="125">
        <v>49030</v>
      </c>
      <c r="D56" s="125">
        <v>44130</v>
      </c>
      <c r="E56" s="125">
        <v>39220</v>
      </c>
      <c r="F56" s="125">
        <v>34320</v>
      </c>
      <c r="G56" s="125">
        <v>29420</v>
      </c>
      <c r="H56" s="125">
        <v>24520</v>
      </c>
      <c r="I56" s="125">
        <v>19610</v>
      </c>
      <c r="J56" s="125">
        <v>14710</v>
      </c>
      <c r="K56" s="125">
        <v>9810</v>
      </c>
      <c r="L56" s="125">
        <v>4900</v>
      </c>
    </row>
    <row r="57" spans="1:12" ht="12.75">
      <c r="A57" s="135" t="s">
        <v>24</v>
      </c>
      <c r="B57" s="135"/>
      <c r="C57" s="125">
        <v>59890</v>
      </c>
      <c r="D57" s="125">
        <v>53900</v>
      </c>
      <c r="E57" s="125">
        <v>47910</v>
      </c>
      <c r="F57" s="125">
        <v>41920</v>
      </c>
      <c r="G57" s="125">
        <v>35930</v>
      </c>
      <c r="H57" s="125">
        <v>29950</v>
      </c>
      <c r="I57" s="125">
        <v>23960</v>
      </c>
      <c r="J57" s="125">
        <v>17970</v>
      </c>
      <c r="K57" s="125">
        <v>11980</v>
      </c>
      <c r="L57" s="125">
        <v>5990</v>
      </c>
    </row>
    <row r="58" spans="1:12" ht="12.75">
      <c r="A58" s="135" t="s">
        <v>20</v>
      </c>
      <c r="B58" s="135"/>
      <c r="C58" s="125">
        <v>73410</v>
      </c>
      <c r="D58" s="125">
        <v>66070</v>
      </c>
      <c r="E58" s="125">
        <v>58730</v>
      </c>
      <c r="F58" s="125">
        <v>51390</v>
      </c>
      <c r="G58" s="125">
        <v>44050</v>
      </c>
      <c r="H58" s="125">
        <v>36710</v>
      </c>
      <c r="I58" s="125">
        <v>29360</v>
      </c>
      <c r="J58" s="125">
        <v>22020</v>
      </c>
      <c r="K58" s="125">
        <v>14680</v>
      </c>
      <c r="L58" s="125">
        <v>7340</v>
      </c>
    </row>
    <row r="59" spans="1:12" ht="12.75">
      <c r="A59" s="124"/>
      <c r="B59" s="124"/>
      <c r="C59" s="130"/>
      <c r="D59" s="130"/>
      <c r="E59" s="130"/>
      <c r="F59" s="130"/>
      <c r="G59" s="130"/>
      <c r="H59" s="130"/>
      <c r="I59" s="130"/>
      <c r="J59" s="130"/>
      <c r="K59" s="130"/>
      <c r="L59" s="130"/>
    </row>
    <row r="60" spans="1:12" ht="12.75">
      <c r="A60" s="117"/>
      <c r="B60" s="117"/>
      <c r="C60" s="132"/>
      <c r="D60" s="132"/>
      <c r="E60" s="132"/>
      <c r="G60" s="132"/>
      <c r="H60" s="132"/>
      <c r="I60" s="132"/>
      <c r="J60" s="132"/>
      <c r="K60" s="132"/>
      <c r="L60" s="132"/>
    </row>
    <row r="61" spans="1:12" ht="12.75">
      <c r="A61" s="127" t="s">
        <v>25</v>
      </c>
      <c r="B61" s="127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2" ht="12.75">
      <c r="A62" s="113" t="s">
        <v>26</v>
      </c>
      <c r="B62" s="113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12.75">
      <c r="A63" s="110"/>
      <c r="B63" s="110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ht="12.75">
      <c r="A64" s="113" t="s">
        <v>27</v>
      </c>
      <c r="B64" s="113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ht="12.75">
      <c r="A65" s="113" t="s">
        <v>9</v>
      </c>
      <c r="B65" s="113"/>
      <c r="C65" s="125">
        <v>53270</v>
      </c>
      <c r="D65" s="125">
        <v>47940</v>
      </c>
      <c r="E65" s="125">
        <v>42620</v>
      </c>
      <c r="F65" s="125">
        <v>37290</v>
      </c>
      <c r="G65" s="125">
        <v>31960</v>
      </c>
      <c r="H65" s="125">
        <v>26640</v>
      </c>
      <c r="I65" s="125">
        <v>21310</v>
      </c>
      <c r="J65" s="125">
        <v>15980</v>
      </c>
      <c r="K65" s="125">
        <v>10650</v>
      </c>
      <c r="L65" s="125">
        <v>5330</v>
      </c>
    </row>
    <row r="66" spans="1:12" ht="12.75">
      <c r="A66" s="113" t="s">
        <v>10</v>
      </c>
      <c r="B66" s="113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ht="12.75">
      <c r="A67" s="127" t="s">
        <v>28</v>
      </c>
      <c r="B67" s="127"/>
      <c r="C67" s="125">
        <v>74470</v>
      </c>
      <c r="D67" s="125">
        <v>67020</v>
      </c>
      <c r="E67" s="125">
        <v>59580</v>
      </c>
      <c r="F67" s="125">
        <v>52130</v>
      </c>
      <c r="G67" s="125">
        <v>44680</v>
      </c>
      <c r="H67" s="125">
        <v>37240</v>
      </c>
      <c r="I67" s="125">
        <v>29790</v>
      </c>
      <c r="J67" s="125">
        <v>22340</v>
      </c>
      <c r="K67" s="125">
        <v>14890</v>
      </c>
      <c r="L67" s="125">
        <v>7450</v>
      </c>
    </row>
    <row r="68" spans="1:12" ht="12.75">
      <c r="A68" s="127" t="s">
        <v>29</v>
      </c>
      <c r="B68" s="127"/>
      <c r="C68" s="125">
        <v>88280</v>
      </c>
      <c r="D68" s="125">
        <v>79450</v>
      </c>
      <c r="E68" s="125">
        <v>70620</v>
      </c>
      <c r="F68" s="125">
        <v>61800</v>
      </c>
      <c r="G68" s="125">
        <v>52970</v>
      </c>
      <c r="H68" s="125">
        <v>44140</v>
      </c>
      <c r="I68" s="125">
        <v>35310</v>
      </c>
      <c r="J68" s="125">
        <v>26480</v>
      </c>
      <c r="K68" s="125">
        <v>17660</v>
      </c>
      <c r="L68" s="125">
        <v>8830</v>
      </c>
    </row>
    <row r="69" spans="1:12" ht="12.75">
      <c r="A69" s="113" t="s">
        <v>30</v>
      </c>
      <c r="B69" s="113"/>
      <c r="C69" s="125">
        <v>99660</v>
      </c>
      <c r="D69" s="125">
        <v>89690</v>
      </c>
      <c r="E69" s="125">
        <v>79730</v>
      </c>
      <c r="F69" s="125">
        <v>69760</v>
      </c>
      <c r="G69" s="125">
        <v>59800</v>
      </c>
      <c r="H69" s="125">
        <v>49830</v>
      </c>
      <c r="I69" s="125">
        <v>39860</v>
      </c>
      <c r="J69" s="125">
        <v>29900</v>
      </c>
      <c r="K69" s="125">
        <v>19930</v>
      </c>
      <c r="L69" s="125">
        <v>9970</v>
      </c>
    </row>
    <row r="70" spans="1:12" ht="12.75">
      <c r="A70" s="124"/>
      <c r="B70" s="124"/>
      <c r="C70" s="130"/>
      <c r="D70" s="130"/>
      <c r="E70" s="130"/>
      <c r="F70" s="130"/>
      <c r="G70" s="130"/>
      <c r="H70" s="130"/>
      <c r="I70" s="130"/>
      <c r="J70" s="130"/>
      <c r="K70" s="130"/>
      <c r="L70" s="130"/>
    </row>
    <row r="71" spans="1:12" ht="12.75">
      <c r="A71" s="117"/>
      <c r="B71" s="117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1:12" ht="12.75">
      <c r="A72" s="127" t="s">
        <v>31</v>
      </c>
      <c r="B72" s="127"/>
      <c r="C72" s="126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1:12" ht="12.75">
      <c r="A73" s="113" t="s">
        <v>32</v>
      </c>
      <c r="B73" s="113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ht="12.75">
      <c r="A74" s="110"/>
      <c r="B74" s="110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1:12" ht="12.75">
      <c r="A75" s="113" t="s">
        <v>27</v>
      </c>
      <c r="B75" s="113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1:12" ht="12.75">
      <c r="A76" s="113" t="s">
        <v>9</v>
      </c>
      <c r="B76" s="113"/>
      <c r="C76" s="125">
        <v>71560</v>
      </c>
      <c r="D76" s="125">
        <v>64400</v>
      </c>
      <c r="E76" s="125">
        <v>57250</v>
      </c>
      <c r="F76" s="125">
        <v>50090</v>
      </c>
      <c r="G76" s="125">
        <v>42940</v>
      </c>
      <c r="H76" s="125">
        <v>35780</v>
      </c>
      <c r="I76" s="125">
        <v>28620</v>
      </c>
      <c r="J76" s="125">
        <v>21470</v>
      </c>
      <c r="K76" s="125">
        <v>14310</v>
      </c>
      <c r="L76" s="125">
        <v>7160</v>
      </c>
    </row>
    <row r="77" spans="1:12" ht="12.75">
      <c r="A77" s="113" t="s">
        <v>10</v>
      </c>
      <c r="B77" s="113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2" ht="12.75">
      <c r="A78" s="127" t="s">
        <v>28</v>
      </c>
      <c r="B78" s="127"/>
      <c r="C78" s="125">
        <v>92780</v>
      </c>
      <c r="D78" s="125">
        <v>83500</v>
      </c>
      <c r="E78" s="125">
        <v>74220</v>
      </c>
      <c r="F78" s="125">
        <v>64950</v>
      </c>
      <c r="G78" s="125">
        <v>55670</v>
      </c>
      <c r="H78" s="125">
        <v>46390</v>
      </c>
      <c r="I78" s="125">
        <v>37110</v>
      </c>
      <c r="J78" s="125">
        <v>27830</v>
      </c>
      <c r="K78" s="125">
        <v>18560</v>
      </c>
      <c r="L78" s="125">
        <v>9280</v>
      </c>
    </row>
    <row r="79" spans="1:12" ht="12.75">
      <c r="A79" s="127" t="s">
        <v>33</v>
      </c>
      <c r="B79" s="127"/>
      <c r="C79" s="125">
        <v>106290</v>
      </c>
      <c r="D79" s="125">
        <v>95660</v>
      </c>
      <c r="E79" s="125">
        <v>85030</v>
      </c>
      <c r="F79" s="125">
        <v>74400</v>
      </c>
      <c r="G79" s="125">
        <v>63770</v>
      </c>
      <c r="H79" s="125">
        <v>53150</v>
      </c>
      <c r="I79" s="125">
        <v>42520</v>
      </c>
      <c r="J79" s="125">
        <v>31890</v>
      </c>
      <c r="K79" s="125">
        <v>21260</v>
      </c>
      <c r="L79" s="125">
        <v>10630</v>
      </c>
    </row>
    <row r="80" spans="1:12" ht="12.75">
      <c r="A80" s="127" t="s">
        <v>34</v>
      </c>
      <c r="B80" s="127"/>
      <c r="C80" s="125">
        <v>117900</v>
      </c>
      <c r="D80" s="125">
        <v>106110</v>
      </c>
      <c r="E80" s="125">
        <v>94320</v>
      </c>
      <c r="F80" s="125">
        <v>82530</v>
      </c>
      <c r="G80" s="125">
        <v>70740</v>
      </c>
      <c r="H80" s="125">
        <v>58950</v>
      </c>
      <c r="I80" s="125">
        <v>47160</v>
      </c>
      <c r="J80" s="125">
        <v>35370</v>
      </c>
      <c r="K80" s="125">
        <v>23580</v>
      </c>
      <c r="L80" s="125">
        <v>11790</v>
      </c>
    </row>
    <row r="81" spans="1:12" ht="12.75">
      <c r="A81" s="127" t="s">
        <v>35</v>
      </c>
      <c r="B81" s="127"/>
      <c r="C81" s="125">
        <v>132580</v>
      </c>
      <c r="D81" s="125">
        <v>119320</v>
      </c>
      <c r="E81" s="125">
        <v>106060</v>
      </c>
      <c r="F81" s="125">
        <v>92810</v>
      </c>
      <c r="G81" s="125">
        <v>79550</v>
      </c>
      <c r="H81" s="125">
        <v>66290</v>
      </c>
      <c r="I81" s="125">
        <v>53030</v>
      </c>
      <c r="J81" s="125">
        <v>39770</v>
      </c>
      <c r="K81" s="125">
        <v>26520</v>
      </c>
      <c r="L81" s="125">
        <v>13260</v>
      </c>
    </row>
    <row r="82" spans="1:12" ht="12.75">
      <c r="A82" s="124"/>
      <c r="B82" s="124"/>
      <c r="C82" s="130"/>
      <c r="D82" s="130"/>
      <c r="E82" s="130"/>
      <c r="F82" s="130"/>
      <c r="G82" s="130"/>
      <c r="H82" s="130"/>
      <c r="I82" s="130"/>
      <c r="J82" s="130"/>
      <c r="K82" s="130"/>
      <c r="L82" s="130"/>
    </row>
    <row r="83" spans="1:12" ht="12.75">
      <c r="A83" s="117"/>
      <c r="B83" s="117"/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1:12" ht="12.75">
      <c r="A84" s="127" t="s">
        <v>36</v>
      </c>
      <c r="B84" s="127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ht="12.75">
      <c r="A85" s="113" t="s">
        <v>37</v>
      </c>
      <c r="B85" s="113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ht="12.75">
      <c r="A86" s="110"/>
      <c r="B86" s="110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1:12" ht="12.75">
      <c r="A87" s="113" t="s">
        <v>27</v>
      </c>
      <c r="B87" s="113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1:12" ht="12.75">
      <c r="A88" s="113" t="s">
        <v>9</v>
      </c>
      <c r="B88" s="113"/>
      <c r="C88" s="125">
        <v>94060</v>
      </c>
      <c r="D88" s="125">
        <v>84650</v>
      </c>
      <c r="E88" s="125">
        <v>75250</v>
      </c>
      <c r="F88" s="125">
        <v>65840</v>
      </c>
      <c r="G88" s="125">
        <v>56440</v>
      </c>
      <c r="H88" s="125">
        <v>47030</v>
      </c>
      <c r="I88" s="125">
        <v>37620</v>
      </c>
      <c r="J88" s="125">
        <v>28220</v>
      </c>
      <c r="K88" s="125">
        <v>18810</v>
      </c>
      <c r="L88" s="125">
        <v>9410</v>
      </c>
    </row>
    <row r="89" spans="1:12" ht="12.75">
      <c r="A89" s="113" t="s">
        <v>10</v>
      </c>
      <c r="B89" s="113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ht="12.75">
      <c r="A90" s="127" t="s">
        <v>38</v>
      </c>
      <c r="B90" s="127"/>
      <c r="C90" s="125">
        <v>128830</v>
      </c>
      <c r="D90" s="125">
        <v>115950</v>
      </c>
      <c r="E90" s="125">
        <v>103060</v>
      </c>
      <c r="F90" s="125">
        <v>90180</v>
      </c>
      <c r="G90" s="125">
        <v>77300</v>
      </c>
      <c r="H90" s="125">
        <v>64420</v>
      </c>
      <c r="I90" s="125">
        <v>51530</v>
      </c>
      <c r="J90" s="125">
        <v>38650</v>
      </c>
      <c r="K90" s="125">
        <v>25770</v>
      </c>
      <c r="L90" s="125">
        <v>12880</v>
      </c>
    </row>
    <row r="91" spans="1:12" ht="12.75">
      <c r="A91" s="127" t="s">
        <v>34</v>
      </c>
      <c r="B91" s="127"/>
      <c r="C91" s="125">
        <v>140470</v>
      </c>
      <c r="D91" s="125">
        <v>126420</v>
      </c>
      <c r="E91" s="125">
        <v>112380</v>
      </c>
      <c r="F91" s="125">
        <v>98330</v>
      </c>
      <c r="G91" s="125">
        <v>84280</v>
      </c>
      <c r="H91" s="125">
        <v>70240</v>
      </c>
      <c r="I91" s="125">
        <v>56190</v>
      </c>
      <c r="J91" s="125">
        <v>42140</v>
      </c>
      <c r="K91" s="125">
        <v>28090</v>
      </c>
      <c r="L91" s="125">
        <v>14050</v>
      </c>
    </row>
    <row r="92" spans="1:12" ht="12.75">
      <c r="A92" s="127" t="s">
        <v>35</v>
      </c>
      <c r="B92" s="127"/>
      <c r="C92" s="125">
        <v>155040</v>
      </c>
      <c r="D92" s="125">
        <v>139540</v>
      </c>
      <c r="E92" s="125">
        <v>124030</v>
      </c>
      <c r="F92" s="125">
        <v>108530</v>
      </c>
      <c r="G92" s="125">
        <v>93020</v>
      </c>
      <c r="H92" s="125">
        <v>77520</v>
      </c>
      <c r="I92" s="125">
        <v>62020</v>
      </c>
      <c r="J92" s="125">
        <v>46510</v>
      </c>
      <c r="K92" s="125">
        <v>31010</v>
      </c>
      <c r="L92" s="125">
        <v>15500</v>
      </c>
    </row>
    <row r="93" spans="1:12" ht="12.75">
      <c r="A93" s="124"/>
      <c r="B93" s="124"/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1:12" ht="12.75">
      <c r="A94" s="117"/>
      <c r="B94" s="117"/>
      <c r="C94" s="132"/>
      <c r="D94" s="132"/>
      <c r="E94" s="132"/>
      <c r="F94" s="131" t="s">
        <v>40</v>
      </c>
      <c r="G94" s="132"/>
      <c r="H94" s="132"/>
      <c r="I94" s="132"/>
      <c r="J94" s="132"/>
      <c r="K94" s="132"/>
      <c r="L94" s="132"/>
    </row>
    <row r="95" spans="1:12" ht="12.75">
      <c r="A95" s="113"/>
      <c r="B95" s="113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5" t="s">
        <v>3</v>
      </c>
    </row>
    <row r="97" spans="1:12" ht="12.75">
      <c r="A97" s="112" t="s">
        <v>4</v>
      </c>
      <c r="B97" s="112"/>
      <c r="C97" s="118">
        <v>2016</v>
      </c>
      <c r="D97" s="118">
        <v>2015</v>
      </c>
      <c r="E97" s="118">
        <v>2014</v>
      </c>
      <c r="F97" s="118">
        <v>2013</v>
      </c>
      <c r="G97" s="118">
        <v>2012</v>
      </c>
      <c r="H97" s="118">
        <v>2011</v>
      </c>
      <c r="I97" s="118">
        <v>2010</v>
      </c>
      <c r="J97" s="118">
        <v>2009</v>
      </c>
      <c r="K97" s="118">
        <v>2008</v>
      </c>
      <c r="L97" s="119" t="s">
        <v>5</v>
      </c>
    </row>
    <row r="98" spans="1:12" ht="12.7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ht="12.75">
      <c r="A99" s="113"/>
      <c r="B99" s="113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ht="12.75">
      <c r="A100" s="113" t="s">
        <v>41</v>
      </c>
      <c r="B100" s="113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2.75">
      <c r="A101" s="113" t="s">
        <v>42</v>
      </c>
      <c r="B101" s="113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ht="12.75">
      <c r="A102" s="110"/>
      <c r="B102" s="110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ht="12.75">
      <c r="A103" s="113" t="s">
        <v>27</v>
      </c>
      <c r="B103" s="113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2" ht="12.75">
      <c r="A104" s="113" t="s">
        <v>9</v>
      </c>
      <c r="B104" s="113"/>
      <c r="C104" s="125">
        <v>126440</v>
      </c>
      <c r="D104" s="125">
        <v>113800</v>
      </c>
      <c r="E104" s="125">
        <v>101150</v>
      </c>
      <c r="F104" s="125">
        <v>88510</v>
      </c>
      <c r="G104" s="125">
        <v>75860</v>
      </c>
      <c r="H104" s="125">
        <v>63220</v>
      </c>
      <c r="I104" s="125">
        <v>50580</v>
      </c>
      <c r="J104" s="125">
        <v>37930</v>
      </c>
      <c r="K104" s="125">
        <v>25290</v>
      </c>
      <c r="L104" s="125">
        <v>12640</v>
      </c>
    </row>
    <row r="105" spans="1:12" ht="12.75">
      <c r="A105" s="113" t="s">
        <v>10</v>
      </c>
      <c r="B105" s="113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1:12" ht="12.75">
      <c r="A106" s="113" t="s">
        <v>39</v>
      </c>
      <c r="B106" s="113"/>
      <c r="C106" s="125">
        <v>161410</v>
      </c>
      <c r="D106" s="125">
        <v>145270</v>
      </c>
      <c r="E106" s="125">
        <v>129130</v>
      </c>
      <c r="F106" s="125">
        <v>112990</v>
      </c>
      <c r="G106" s="125">
        <v>96850</v>
      </c>
      <c r="H106" s="125">
        <v>80710</v>
      </c>
      <c r="I106" s="125">
        <v>64560</v>
      </c>
      <c r="J106" s="125">
        <v>48420</v>
      </c>
      <c r="K106" s="125">
        <v>32280</v>
      </c>
      <c r="L106" s="125">
        <v>16140</v>
      </c>
    </row>
    <row r="107" spans="1:12" ht="12.75">
      <c r="A107" s="127" t="s">
        <v>34</v>
      </c>
      <c r="B107" s="127"/>
      <c r="C107" s="125">
        <v>173070</v>
      </c>
      <c r="D107" s="125">
        <v>155760</v>
      </c>
      <c r="E107" s="125">
        <v>138460</v>
      </c>
      <c r="F107" s="125">
        <v>121150</v>
      </c>
      <c r="G107" s="125">
        <v>103840</v>
      </c>
      <c r="H107" s="125">
        <v>86540</v>
      </c>
      <c r="I107" s="125">
        <v>69230</v>
      </c>
      <c r="J107" s="125">
        <v>51920</v>
      </c>
      <c r="K107" s="125">
        <v>34610</v>
      </c>
      <c r="L107" s="125">
        <v>17310</v>
      </c>
    </row>
    <row r="108" spans="1:12" ht="12.75">
      <c r="A108" s="127" t="s">
        <v>43</v>
      </c>
      <c r="B108" s="127"/>
      <c r="C108" s="125">
        <v>187370</v>
      </c>
      <c r="D108" s="125">
        <v>168630</v>
      </c>
      <c r="E108" s="125">
        <v>149900</v>
      </c>
      <c r="F108" s="125">
        <v>131160</v>
      </c>
      <c r="G108" s="125">
        <v>112420</v>
      </c>
      <c r="H108" s="125">
        <v>93690</v>
      </c>
      <c r="I108" s="125">
        <v>74950</v>
      </c>
      <c r="J108" s="125">
        <v>56210</v>
      </c>
      <c r="K108" s="125">
        <v>37470</v>
      </c>
      <c r="L108" s="125">
        <v>18740</v>
      </c>
    </row>
    <row r="109" spans="1:12" ht="12.75">
      <c r="A109" s="113" t="s">
        <v>44</v>
      </c>
      <c r="B109" s="113"/>
      <c r="C109" s="125">
        <v>204860</v>
      </c>
      <c r="D109" s="125">
        <v>184370</v>
      </c>
      <c r="E109" s="125">
        <v>163890</v>
      </c>
      <c r="F109" s="125">
        <v>143400</v>
      </c>
      <c r="G109" s="125">
        <v>122920</v>
      </c>
      <c r="H109" s="125">
        <v>102430</v>
      </c>
      <c r="I109" s="125">
        <v>81940</v>
      </c>
      <c r="J109" s="125">
        <v>61460</v>
      </c>
      <c r="K109" s="125">
        <v>40970</v>
      </c>
      <c r="L109" s="125">
        <v>20490</v>
      </c>
    </row>
    <row r="110" spans="1:12" ht="12.75">
      <c r="A110" s="124"/>
      <c r="B110" s="124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</row>
    <row r="111" spans="1:12" ht="12.75">
      <c r="A111" s="110"/>
      <c r="B111" s="110"/>
      <c r="C111" s="126"/>
      <c r="D111" s="126"/>
      <c r="E111" s="126"/>
      <c r="G111" s="126"/>
      <c r="H111" s="126"/>
      <c r="I111" s="126"/>
      <c r="J111" s="126"/>
      <c r="K111" s="126"/>
      <c r="L111" s="126"/>
    </row>
    <row r="112" spans="1:12" ht="12.75">
      <c r="A112" s="113" t="s">
        <v>45</v>
      </c>
      <c r="B112" s="113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1:12" ht="12.75">
      <c r="A113" s="113" t="s">
        <v>46</v>
      </c>
      <c r="B113" s="113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1:12" ht="12.75">
      <c r="A114" s="110"/>
      <c r="B114" s="110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1:12" ht="12.75">
      <c r="A115" s="113" t="s">
        <v>27</v>
      </c>
      <c r="B115" s="113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1:12" ht="12.75">
      <c r="A116" s="113" t="s">
        <v>9</v>
      </c>
      <c r="B116" s="113"/>
      <c r="C116" s="125">
        <v>155310</v>
      </c>
      <c r="D116" s="125">
        <v>139780</v>
      </c>
      <c r="E116" s="125">
        <v>124250</v>
      </c>
      <c r="F116" s="125">
        <v>108720</v>
      </c>
      <c r="G116" s="125">
        <v>93190</v>
      </c>
      <c r="H116" s="125">
        <v>77660</v>
      </c>
      <c r="I116" s="125">
        <v>62120</v>
      </c>
      <c r="J116" s="125">
        <v>46590</v>
      </c>
      <c r="K116" s="125">
        <v>31060</v>
      </c>
      <c r="L116" s="125">
        <v>15530</v>
      </c>
    </row>
    <row r="117" spans="1:12" ht="12.75">
      <c r="A117" s="113" t="s">
        <v>10</v>
      </c>
      <c r="B117" s="113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1:12" ht="12.75">
      <c r="A118" s="113" t="s">
        <v>39</v>
      </c>
      <c r="B118" s="113"/>
      <c r="C118" s="125">
        <v>190030</v>
      </c>
      <c r="D118" s="125">
        <v>171030</v>
      </c>
      <c r="E118" s="125">
        <v>152020</v>
      </c>
      <c r="F118" s="125">
        <v>133020</v>
      </c>
      <c r="G118" s="125">
        <v>114020</v>
      </c>
      <c r="H118" s="125">
        <v>95020</v>
      </c>
      <c r="I118" s="125">
        <v>76010</v>
      </c>
      <c r="J118" s="125">
        <v>57010</v>
      </c>
      <c r="K118" s="125">
        <v>38010</v>
      </c>
      <c r="L118" s="125">
        <v>19000</v>
      </c>
    </row>
    <row r="119" spans="1:12" ht="12.75">
      <c r="A119" s="127" t="s">
        <v>34</v>
      </c>
      <c r="B119" s="127"/>
      <c r="C119" s="125">
        <v>201720</v>
      </c>
      <c r="D119" s="125">
        <v>181550</v>
      </c>
      <c r="E119" s="125">
        <v>161380</v>
      </c>
      <c r="F119" s="125">
        <v>141200</v>
      </c>
      <c r="G119" s="125">
        <v>121030</v>
      </c>
      <c r="H119" s="125">
        <v>100860</v>
      </c>
      <c r="I119" s="125">
        <v>80690</v>
      </c>
      <c r="J119" s="125">
        <v>60520</v>
      </c>
      <c r="K119" s="125">
        <v>40340</v>
      </c>
      <c r="L119" s="125">
        <v>20170</v>
      </c>
    </row>
    <row r="120" spans="1:12" ht="12.75">
      <c r="A120" s="127" t="s">
        <v>43</v>
      </c>
      <c r="B120" s="127"/>
      <c r="C120" s="125">
        <v>216300</v>
      </c>
      <c r="D120" s="125">
        <v>194670</v>
      </c>
      <c r="E120" s="125">
        <v>173040</v>
      </c>
      <c r="F120" s="125">
        <v>151410</v>
      </c>
      <c r="G120" s="125">
        <v>129780</v>
      </c>
      <c r="H120" s="125">
        <v>108150</v>
      </c>
      <c r="I120" s="125">
        <v>86520</v>
      </c>
      <c r="J120" s="125">
        <v>64890</v>
      </c>
      <c r="K120" s="125">
        <v>43260</v>
      </c>
      <c r="L120" s="125">
        <v>21630</v>
      </c>
    </row>
    <row r="121" spans="1:12" ht="12.75">
      <c r="A121" s="113" t="s">
        <v>44</v>
      </c>
      <c r="B121" s="113"/>
      <c r="C121" s="125">
        <v>233740</v>
      </c>
      <c r="D121" s="125">
        <v>210370</v>
      </c>
      <c r="E121" s="125">
        <v>186990</v>
      </c>
      <c r="F121" s="125">
        <v>163620</v>
      </c>
      <c r="G121" s="125">
        <v>140240</v>
      </c>
      <c r="H121" s="125">
        <v>116870</v>
      </c>
      <c r="I121" s="125">
        <v>93500</v>
      </c>
      <c r="J121" s="125">
        <v>70120</v>
      </c>
      <c r="K121" s="125">
        <v>46750</v>
      </c>
      <c r="L121" s="125">
        <v>23370</v>
      </c>
    </row>
    <row r="122" spans="1:12" ht="12.75">
      <c r="A122" s="110"/>
      <c r="B122" s="110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1:12" ht="12.75">
      <c r="A123" s="117"/>
      <c r="B123" s="117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1:12" ht="12.75">
      <c r="A124" s="112" t="s">
        <v>47</v>
      </c>
      <c r="B124" s="112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1:12" ht="12.75">
      <c r="A125" s="112"/>
      <c r="B125" s="112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 ht="12.75">
      <c r="B126" s="112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1:12" ht="12.75">
      <c r="A127" s="112" t="s">
        <v>107</v>
      </c>
      <c r="B127" s="112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1:12" ht="12.75">
      <c r="A128" s="112"/>
      <c r="B128" s="112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1:12" ht="12.7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5" t="s">
        <v>3</v>
      </c>
    </row>
    <row r="130" spans="1:12" ht="12.75">
      <c r="A130" s="112" t="s">
        <v>4</v>
      </c>
      <c r="B130" s="112"/>
      <c r="C130" s="118">
        <v>2016</v>
      </c>
      <c r="D130" s="118">
        <v>2015</v>
      </c>
      <c r="E130" s="118">
        <v>2014</v>
      </c>
      <c r="F130" s="118">
        <v>2013</v>
      </c>
      <c r="G130" s="118">
        <v>2012</v>
      </c>
      <c r="H130" s="118">
        <v>2011</v>
      </c>
      <c r="I130" s="118">
        <v>2010</v>
      </c>
      <c r="J130" s="118">
        <v>2009</v>
      </c>
      <c r="K130" s="118">
        <v>2008</v>
      </c>
      <c r="L130" s="119" t="s">
        <v>5</v>
      </c>
    </row>
    <row r="131" spans="1:12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1:12" ht="12.7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1:12" ht="12.75">
      <c r="A133" s="113" t="s">
        <v>162</v>
      </c>
      <c r="B133" s="113"/>
      <c r="C133" s="138">
        <v>49720</v>
      </c>
      <c r="D133" s="125">
        <v>44750</v>
      </c>
      <c r="E133" s="125">
        <v>39780</v>
      </c>
      <c r="F133" s="125">
        <v>34800</v>
      </c>
      <c r="G133" s="125">
        <v>29830</v>
      </c>
      <c r="H133" s="125">
        <v>24860</v>
      </c>
      <c r="I133" s="125">
        <v>19890</v>
      </c>
      <c r="J133" s="125">
        <v>14920</v>
      </c>
      <c r="K133" s="125">
        <v>9940</v>
      </c>
      <c r="L133" s="125">
        <v>4970</v>
      </c>
    </row>
    <row r="134" spans="1:12" ht="12.75">
      <c r="A134" s="139"/>
      <c r="B134" s="139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spans="1:12" ht="12.75">
      <c r="A135" s="117"/>
      <c r="B135" s="117"/>
      <c r="C135" s="132"/>
      <c r="D135" s="132"/>
      <c r="E135" s="132"/>
      <c r="F135" s="142" t="s">
        <v>54</v>
      </c>
      <c r="G135" s="132"/>
      <c r="H135" s="132"/>
      <c r="I135" s="132"/>
      <c r="J135" s="132"/>
      <c r="K135" s="132"/>
      <c r="L135" s="132"/>
    </row>
    <row r="136" spans="1:12" ht="12.75">
      <c r="A136" s="143"/>
      <c r="B136" s="143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1:12" ht="12.75">
      <c r="A137" s="112" t="s">
        <v>106</v>
      </c>
      <c r="B137" s="112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1:12" ht="12.75">
      <c r="A138" s="111"/>
      <c r="B138" s="111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1:12" ht="12.7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5" t="s">
        <v>3</v>
      </c>
    </row>
    <row r="140" spans="1:12" ht="12.75">
      <c r="A140" s="112" t="s">
        <v>4</v>
      </c>
      <c r="B140" s="112"/>
      <c r="C140" s="118">
        <v>2016</v>
      </c>
      <c r="D140" s="118">
        <v>2015</v>
      </c>
      <c r="E140" s="118">
        <v>2014</v>
      </c>
      <c r="F140" s="118">
        <v>2013</v>
      </c>
      <c r="G140" s="118">
        <v>2012</v>
      </c>
      <c r="H140" s="118">
        <v>2011</v>
      </c>
      <c r="I140" s="118">
        <v>2010</v>
      </c>
      <c r="J140" s="118">
        <v>2009</v>
      </c>
      <c r="K140" s="118">
        <v>2008</v>
      </c>
      <c r="L140" s="119" t="s">
        <v>5</v>
      </c>
    </row>
    <row r="141" spans="1:12" ht="12.7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1:12" ht="12.75">
      <c r="A142" s="110"/>
      <c r="B142" s="110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1:12" ht="12.75">
      <c r="A143" s="113" t="s">
        <v>48</v>
      </c>
      <c r="B143" s="113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1:12" ht="12.75">
      <c r="A144" s="113" t="s">
        <v>49</v>
      </c>
      <c r="B144" s="113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1:12" ht="12.75">
      <c r="A145" s="110"/>
      <c r="B145" s="110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1:12" ht="12.75">
      <c r="A146" s="113" t="s">
        <v>8</v>
      </c>
      <c r="B146" s="113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1:12" ht="12.75">
      <c r="A147" s="113" t="s">
        <v>50</v>
      </c>
      <c r="B147" s="113"/>
      <c r="C147" s="125">
        <v>31820</v>
      </c>
      <c r="D147" s="125">
        <v>28640</v>
      </c>
      <c r="E147" s="125">
        <v>25460</v>
      </c>
      <c r="F147" s="125">
        <v>22270</v>
      </c>
      <c r="G147" s="125">
        <v>19090</v>
      </c>
      <c r="H147" s="125">
        <v>15910</v>
      </c>
      <c r="I147" s="125">
        <v>12730</v>
      </c>
      <c r="J147" s="125">
        <v>9550</v>
      </c>
      <c r="K147" s="125">
        <v>6360</v>
      </c>
      <c r="L147" s="125">
        <v>3180</v>
      </c>
    </row>
    <row r="148" spans="1:12" ht="12.75">
      <c r="A148" s="113" t="s">
        <v>51</v>
      </c>
      <c r="B148" s="113"/>
      <c r="C148" s="125">
        <v>37630</v>
      </c>
      <c r="D148" s="125">
        <v>33870</v>
      </c>
      <c r="E148" s="125">
        <v>30100</v>
      </c>
      <c r="F148" s="125">
        <v>26340</v>
      </c>
      <c r="G148" s="125">
        <v>22580</v>
      </c>
      <c r="H148" s="125">
        <v>18820</v>
      </c>
      <c r="I148" s="125">
        <v>15050</v>
      </c>
      <c r="J148" s="125">
        <v>11290</v>
      </c>
      <c r="K148" s="125">
        <v>7530</v>
      </c>
      <c r="L148" s="125">
        <v>3760</v>
      </c>
    </row>
    <row r="149" spans="1:12" ht="12.75">
      <c r="A149" s="113" t="s">
        <v>52</v>
      </c>
      <c r="B149" s="113"/>
      <c r="C149" s="125">
        <v>49280</v>
      </c>
      <c r="D149" s="125">
        <v>44350</v>
      </c>
      <c r="E149" s="125">
        <v>39420</v>
      </c>
      <c r="F149" s="125">
        <v>34500</v>
      </c>
      <c r="G149" s="125">
        <v>29570</v>
      </c>
      <c r="H149" s="125">
        <v>24640</v>
      </c>
      <c r="I149" s="125">
        <v>19710</v>
      </c>
      <c r="J149" s="125">
        <v>14780</v>
      </c>
      <c r="K149" s="125">
        <v>9860</v>
      </c>
      <c r="L149" s="125">
        <v>4930</v>
      </c>
    </row>
    <row r="150" spans="1:12" ht="12.75">
      <c r="A150" s="144" t="s">
        <v>53</v>
      </c>
      <c r="B150" s="144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1:12" ht="12.75">
      <c r="A151" s="110"/>
      <c r="B151" s="110"/>
      <c r="C151" s="126"/>
      <c r="D151" s="126"/>
      <c r="E151" s="126"/>
      <c r="F151" s="145"/>
      <c r="G151" s="126"/>
      <c r="H151" s="126"/>
      <c r="I151" s="126"/>
      <c r="J151" s="126"/>
      <c r="K151" s="126"/>
      <c r="L151" s="126"/>
    </row>
    <row r="152" spans="1:12" ht="12.75">
      <c r="A152" s="127" t="s">
        <v>55</v>
      </c>
      <c r="B152" s="127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1:12" ht="12.75">
      <c r="A153" s="113" t="s">
        <v>56</v>
      </c>
      <c r="B153" s="113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1:12" ht="9.75" customHeight="1">
      <c r="A154" s="110"/>
      <c r="B154" s="110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1:12" ht="12.75">
      <c r="A155" s="113" t="s">
        <v>8</v>
      </c>
      <c r="B155" s="113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1:12" ht="12.75">
      <c r="A156" s="113" t="s">
        <v>57</v>
      </c>
      <c r="B156" s="113"/>
      <c r="C156" s="125">
        <v>38160</v>
      </c>
      <c r="D156" s="125">
        <v>34340</v>
      </c>
      <c r="E156" s="125">
        <v>30530</v>
      </c>
      <c r="F156" s="125">
        <v>26710</v>
      </c>
      <c r="G156" s="125">
        <v>22900</v>
      </c>
      <c r="H156" s="125">
        <v>19080</v>
      </c>
      <c r="I156" s="125">
        <v>15260</v>
      </c>
      <c r="J156" s="125">
        <v>11450</v>
      </c>
      <c r="K156" s="125">
        <v>7630</v>
      </c>
      <c r="L156" s="125">
        <v>3820</v>
      </c>
    </row>
    <row r="157" spans="1:12" ht="12.75">
      <c r="A157" s="113" t="s">
        <v>58</v>
      </c>
      <c r="B157" s="113"/>
      <c r="C157" s="125">
        <v>49560</v>
      </c>
      <c r="D157" s="125">
        <v>44600</v>
      </c>
      <c r="E157" s="125">
        <v>39650</v>
      </c>
      <c r="F157" s="125">
        <v>34690</v>
      </c>
      <c r="G157" s="125">
        <v>29740</v>
      </c>
      <c r="H157" s="125">
        <v>24780</v>
      </c>
      <c r="I157" s="125">
        <v>19820</v>
      </c>
      <c r="J157" s="125">
        <v>14870</v>
      </c>
      <c r="K157" s="125">
        <v>9910</v>
      </c>
      <c r="L157" s="125">
        <v>4960</v>
      </c>
    </row>
    <row r="158" spans="1:12" ht="12.75">
      <c r="A158" s="113" t="s">
        <v>59</v>
      </c>
      <c r="B158" s="113"/>
      <c r="C158" s="125">
        <v>64160</v>
      </c>
      <c r="D158" s="125">
        <v>57740</v>
      </c>
      <c r="E158" s="125">
        <v>51330</v>
      </c>
      <c r="F158" s="125">
        <v>44910</v>
      </c>
      <c r="G158" s="125">
        <v>38500</v>
      </c>
      <c r="H158" s="125">
        <v>32080</v>
      </c>
      <c r="I158" s="125">
        <v>25660</v>
      </c>
      <c r="J158" s="125">
        <v>19250</v>
      </c>
      <c r="K158" s="125">
        <v>12830</v>
      </c>
      <c r="L158" s="125">
        <v>6420</v>
      </c>
    </row>
    <row r="159" spans="1:12" ht="12.75">
      <c r="A159" s="113" t="s">
        <v>60</v>
      </c>
      <c r="B159" s="113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1:12" ht="12.75">
      <c r="A160" s="113" t="s">
        <v>57</v>
      </c>
      <c r="B160" s="113"/>
      <c r="C160" s="125">
        <v>62810</v>
      </c>
      <c r="D160" s="125">
        <v>56530</v>
      </c>
      <c r="E160" s="125">
        <v>50250</v>
      </c>
      <c r="F160" s="125">
        <v>43970</v>
      </c>
      <c r="G160" s="125">
        <v>37690</v>
      </c>
      <c r="H160" s="125">
        <v>31410</v>
      </c>
      <c r="I160" s="125">
        <v>25120</v>
      </c>
      <c r="J160" s="125">
        <v>18840</v>
      </c>
      <c r="K160" s="125">
        <v>12560</v>
      </c>
      <c r="L160" s="125">
        <v>6280</v>
      </c>
    </row>
    <row r="161" spans="1:12" ht="12.75">
      <c r="A161" s="113" t="s">
        <v>58</v>
      </c>
      <c r="B161" s="113"/>
      <c r="C161" s="125">
        <v>74470</v>
      </c>
      <c r="D161" s="125">
        <v>67020</v>
      </c>
      <c r="E161" s="125">
        <v>59580</v>
      </c>
      <c r="F161" s="125">
        <v>52130</v>
      </c>
      <c r="G161" s="125">
        <v>44680</v>
      </c>
      <c r="H161" s="125">
        <v>37240</v>
      </c>
      <c r="I161" s="125">
        <v>29790</v>
      </c>
      <c r="J161" s="125">
        <v>22340</v>
      </c>
      <c r="K161" s="125">
        <v>14890</v>
      </c>
      <c r="L161" s="125">
        <v>7450</v>
      </c>
    </row>
    <row r="162" spans="1:12" ht="12.75">
      <c r="A162" s="113" t="s">
        <v>59</v>
      </c>
      <c r="B162" s="113"/>
      <c r="C162" s="125">
        <v>88770</v>
      </c>
      <c r="D162" s="125">
        <v>79890</v>
      </c>
      <c r="E162" s="125">
        <v>71020</v>
      </c>
      <c r="F162" s="125">
        <v>62140</v>
      </c>
      <c r="G162" s="125">
        <v>53260</v>
      </c>
      <c r="H162" s="125">
        <v>44390</v>
      </c>
      <c r="I162" s="125">
        <v>35510</v>
      </c>
      <c r="J162" s="125">
        <v>26630</v>
      </c>
      <c r="K162" s="125">
        <v>17750</v>
      </c>
      <c r="L162" s="125">
        <v>8880</v>
      </c>
    </row>
    <row r="163" spans="1:12" ht="12.75">
      <c r="A163" s="144" t="s">
        <v>53</v>
      </c>
      <c r="B163" s="144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1:12" ht="12.75">
      <c r="A164" s="110"/>
      <c r="B164" s="110"/>
      <c r="C164" s="126"/>
      <c r="D164" s="126"/>
      <c r="E164" s="126"/>
      <c r="G164" s="126"/>
      <c r="H164" s="126"/>
      <c r="I164" s="126"/>
      <c r="J164" s="126"/>
      <c r="K164" s="126"/>
      <c r="L164" s="126"/>
    </row>
    <row r="165" spans="1:12" ht="12.75">
      <c r="A165" s="113" t="s">
        <v>61</v>
      </c>
      <c r="B165" s="113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1:12" ht="12.75">
      <c r="A166" s="113" t="s">
        <v>62</v>
      </c>
      <c r="B166" s="113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1:12" ht="9.75" customHeight="1">
      <c r="A167" s="110"/>
      <c r="B167" s="110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1:12" ht="12.75">
      <c r="A168" s="113" t="s">
        <v>8</v>
      </c>
      <c r="B168" s="113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1:12" ht="12.75">
      <c r="A169" s="113" t="s">
        <v>57</v>
      </c>
      <c r="B169" s="113"/>
      <c r="C169" s="125">
        <v>64390</v>
      </c>
      <c r="D169" s="125">
        <v>57950</v>
      </c>
      <c r="E169" s="125">
        <v>51510</v>
      </c>
      <c r="F169" s="125">
        <v>45070</v>
      </c>
      <c r="G169" s="125">
        <v>38630</v>
      </c>
      <c r="H169" s="125">
        <v>32200</v>
      </c>
      <c r="I169" s="125">
        <v>25760</v>
      </c>
      <c r="J169" s="125">
        <v>19320</v>
      </c>
      <c r="K169" s="125">
        <v>12880</v>
      </c>
      <c r="L169" s="125">
        <v>6440</v>
      </c>
    </row>
    <row r="170" spans="1:12" ht="12.75">
      <c r="A170" s="113" t="s">
        <v>58</v>
      </c>
      <c r="B170" s="113"/>
      <c r="C170" s="125">
        <v>76060</v>
      </c>
      <c r="D170" s="125">
        <v>68450</v>
      </c>
      <c r="E170" s="125">
        <v>60850</v>
      </c>
      <c r="F170" s="125">
        <v>53240</v>
      </c>
      <c r="G170" s="125">
        <v>45640</v>
      </c>
      <c r="H170" s="125">
        <v>38030</v>
      </c>
      <c r="I170" s="125">
        <v>30420</v>
      </c>
      <c r="J170" s="125">
        <v>22820</v>
      </c>
      <c r="K170" s="125">
        <v>15210</v>
      </c>
      <c r="L170" s="125">
        <v>7610</v>
      </c>
    </row>
    <row r="171" spans="1:12" ht="12.75">
      <c r="A171" s="113" t="s">
        <v>63</v>
      </c>
      <c r="B171" s="113"/>
      <c r="C171" s="125">
        <v>90660</v>
      </c>
      <c r="D171" s="125">
        <v>81590</v>
      </c>
      <c r="E171" s="125">
        <v>72530</v>
      </c>
      <c r="F171" s="125">
        <v>63460</v>
      </c>
      <c r="G171" s="125">
        <v>54400</v>
      </c>
      <c r="H171" s="125">
        <v>45330</v>
      </c>
      <c r="I171" s="125">
        <v>36260</v>
      </c>
      <c r="J171" s="125">
        <v>27200</v>
      </c>
      <c r="K171" s="125">
        <v>18130</v>
      </c>
      <c r="L171" s="125">
        <v>9070</v>
      </c>
    </row>
    <row r="172" spans="1:12" ht="12.75">
      <c r="A172" s="113" t="s">
        <v>64</v>
      </c>
      <c r="B172" s="113"/>
      <c r="C172" s="125">
        <v>108120</v>
      </c>
      <c r="D172" s="125">
        <v>97310</v>
      </c>
      <c r="E172" s="125">
        <v>86500</v>
      </c>
      <c r="F172" s="125">
        <v>75680</v>
      </c>
      <c r="G172" s="125">
        <v>64870</v>
      </c>
      <c r="H172" s="125">
        <v>54060</v>
      </c>
      <c r="I172" s="125">
        <v>43250</v>
      </c>
      <c r="J172" s="125">
        <v>32440</v>
      </c>
      <c r="K172" s="125">
        <v>21620</v>
      </c>
      <c r="L172" s="125">
        <v>10810</v>
      </c>
    </row>
    <row r="173" spans="1:12" ht="12.75">
      <c r="A173" s="113" t="s">
        <v>65</v>
      </c>
      <c r="B173" s="113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1:12" ht="12.75">
      <c r="A174" s="113" t="s">
        <v>57</v>
      </c>
      <c r="B174" s="113"/>
      <c r="C174" s="125">
        <v>70760</v>
      </c>
      <c r="D174" s="125">
        <v>63680</v>
      </c>
      <c r="E174" s="125">
        <v>56610</v>
      </c>
      <c r="F174" s="125">
        <v>49530</v>
      </c>
      <c r="G174" s="125">
        <v>42460</v>
      </c>
      <c r="H174" s="125">
        <v>35380</v>
      </c>
      <c r="I174" s="125">
        <v>28300</v>
      </c>
      <c r="J174" s="125">
        <v>21230</v>
      </c>
      <c r="K174" s="125">
        <v>14150</v>
      </c>
      <c r="L174" s="125">
        <v>7080</v>
      </c>
    </row>
    <row r="175" spans="1:12" ht="12.75">
      <c r="A175" s="113" t="s">
        <v>58</v>
      </c>
      <c r="B175" s="113"/>
      <c r="C175" s="125">
        <v>82440</v>
      </c>
      <c r="D175" s="125">
        <v>74200</v>
      </c>
      <c r="E175" s="125">
        <v>65950</v>
      </c>
      <c r="F175" s="125">
        <v>57710</v>
      </c>
      <c r="G175" s="125">
        <v>49460</v>
      </c>
      <c r="H175" s="125">
        <v>41220</v>
      </c>
      <c r="I175" s="125">
        <v>32980</v>
      </c>
      <c r="J175" s="125">
        <v>24730</v>
      </c>
      <c r="K175" s="125">
        <v>16490</v>
      </c>
      <c r="L175" s="125">
        <v>8240</v>
      </c>
    </row>
    <row r="176" spans="1:12" ht="12.75">
      <c r="A176" s="113" t="s">
        <v>63</v>
      </c>
      <c r="B176" s="113"/>
      <c r="C176" s="125">
        <v>96750</v>
      </c>
      <c r="D176" s="125">
        <v>87080</v>
      </c>
      <c r="E176" s="125">
        <v>77400</v>
      </c>
      <c r="F176" s="125">
        <v>67730</v>
      </c>
      <c r="G176" s="125">
        <v>58050</v>
      </c>
      <c r="H176" s="125">
        <v>48380</v>
      </c>
      <c r="I176" s="125">
        <v>38700</v>
      </c>
      <c r="J176" s="125">
        <v>29030</v>
      </c>
      <c r="K176" s="125">
        <v>19350</v>
      </c>
      <c r="L176" s="125">
        <v>9680</v>
      </c>
    </row>
    <row r="177" spans="1:12" ht="12.75">
      <c r="A177" s="113" t="s">
        <v>64</v>
      </c>
      <c r="B177" s="113"/>
      <c r="C177" s="125">
        <v>114240</v>
      </c>
      <c r="D177" s="125">
        <v>102820</v>
      </c>
      <c r="E177" s="125">
        <v>91390</v>
      </c>
      <c r="F177" s="125">
        <v>79970</v>
      </c>
      <c r="G177" s="125">
        <v>68540</v>
      </c>
      <c r="H177" s="125">
        <v>57120</v>
      </c>
      <c r="I177" s="125">
        <v>45700</v>
      </c>
      <c r="J177" s="125">
        <v>34270</v>
      </c>
      <c r="K177" s="125">
        <v>22850</v>
      </c>
      <c r="L177" s="125">
        <v>11420</v>
      </c>
    </row>
    <row r="178" spans="1:12" ht="12.75">
      <c r="A178" s="144" t="s">
        <v>53</v>
      </c>
      <c r="B178" s="144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1:12" ht="12.75">
      <c r="A179" s="117"/>
      <c r="B179" s="117"/>
      <c r="C179" s="132"/>
      <c r="D179" s="132"/>
      <c r="E179" s="132"/>
      <c r="F179" s="142" t="s">
        <v>163</v>
      </c>
      <c r="G179" s="132"/>
      <c r="H179" s="132"/>
      <c r="I179" s="132"/>
      <c r="J179" s="132"/>
      <c r="K179" s="132"/>
      <c r="L179" s="132"/>
    </row>
    <row r="180" spans="1:12" ht="12.75">
      <c r="A180" s="123"/>
      <c r="B180" s="123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1:12" ht="12.75">
      <c r="A181" s="123"/>
      <c r="B181" s="123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1:12" ht="12.7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5" t="s">
        <v>3</v>
      </c>
    </row>
    <row r="183" spans="1:12" ht="12.75">
      <c r="A183" s="112" t="s">
        <v>4</v>
      </c>
      <c r="B183" s="112"/>
      <c r="C183" s="118">
        <v>2016</v>
      </c>
      <c r="D183" s="118">
        <v>2015</v>
      </c>
      <c r="E183" s="118">
        <v>2014</v>
      </c>
      <c r="F183" s="118">
        <v>2013</v>
      </c>
      <c r="G183" s="118">
        <v>2012</v>
      </c>
      <c r="H183" s="118">
        <v>2011</v>
      </c>
      <c r="I183" s="118">
        <v>2010</v>
      </c>
      <c r="J183" s="118">
        <v>2009</v>
      </c>
      <c r="K183" s="118">
        <v>2008</v>
      </c>
      <c r="L183" s="119" t="s">
        <v>5</v>
      </c>
    </row>
    <row r="184" spans="1:12" ht="12.7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1:12" ht="12.75">
      <c r="A185" s="123"/>
      <c r="B185" s="123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1:12" ht="12.75">
      <c r="A186" s="113" t="s">
        <v>66</v>
      </c>
      <c r="B186" s="113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1:12" ht="12.75">
      <c r="A187" s="113" t="s">
        <v>67</v>
      </c>
      <c r="B187" s="113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1:12" ht="9" customHeight="1">
      <c r="A188" s="110"/>
      <c r="B188" s="110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1:12" ht="12.75">
      <c r="A189" s="113" t="s">
        <v>8</v>
      </c>
      <c r="B189" s="113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1:12" ht="12.75">
      <c r="A190" s="113" t="s">
        <v>68</v>
      </c>
      <c r="B190" s="113"/>
      <c r="C190" s="125">
        <v>75520</v>
      </c>
      <c r="D190" s="125">
        <v>67970</v>
      </c>
      <c r="E190" s="125">
        <v>60420</v>
      </c>
      <c r="F190" s="125">
        <v>52860</v>
      </c>
      <c r="G190" s="125">
        <v>45310</v>
      </c>
      <c r="H190" s="125">
        <v>37760</v>
      </c>
      <c r="I190" s="125">
        <v>30210</v>
      </c>
      <c r="J190" s="125">
        <v>22660</v>
      </c>
      <c r="K190" s="125">
        <v>15100</v>
      </c>
      <c r="L190" s="125">
        <v>7550</v>
      </c>
    </row>
    <row r="191" spans="1:12" ht="12.75">
      <c r="A191" s="113" t="s">
        <v>63</v>
      </c>
      <c r="B191" s="113"/>
      <c r="C191" s="125">
        <v>90100</v>
      </c>
      <c r="D191" s="125">
        <v>81090</v>
      </c>
      <c r="E191" s="125">
        <v>72080</v>
      </c>
      <c r="F191" s="125">
        <v>63070</v>
      </c>
      <c r="G191" s="125">
        <v>54060</v>
      </c>
      <c r="H191" s="125">
        <v>45050</v>
      </c>
      <c r="I191" s="125">
        <v>36040</v>
      </c>
      <c r="J191" s="125">
        <v>27030</v>
      </c>
      <c r="K191" s="125">
        <v>18020</v>
      </c>
      <c r="L191" s="125">
        <v>9010</v>
      </c>
    </row>
    <row r="192" spans="1:12" ht="12.75">
      <c r="A192" s="113" t="s">
        <v>69</v>
      </c>
      <c r="B192" s="113"/>
      <c r="C192" s="125">
        <v>107590</v>
      </c>
      <c r="D192" s="125">
        <v>96830</v>
      </c>
      <c r="E192" s="125">
        <v>86070</v>
      </c>
      <c r="F192" s="125">
        <v>75310</v>
      </c>
      <c r="G192" s="125">
        <v>64550</v>
      </c>
      <c r="H192" s="125">
        <v>53800</v>
      </c>
      <c r="I192" s="125">
        <v>43040</v>
      </c>
      <c r="J192" s="125">
        <v>32280</v>
      </c>
      <c r="K192" s="125">
        <v>21520</v>
      </c>
      <c r="L192" s="125">
        <v>10760</v>
      </c>
    </row>
    <row r="193" spans="1:12" ht="12.75">
      <c r="A193" s="113" t="s">
        <v>70</v>
      </c>
      <c r="B193" s="113"/>
      <c r="C193" s="125">
        <v>135190</v>
      </c>
      <c r="D193" s="125">
        <v>121670</v>
      </c>
      <c r="E193" s="125">
        <v>108150</v>
      </c>
      <c r="F193" s="125">
        <v>94630</v>
      </c>
      <c r="G193" s="125">
        <v>81110</v>
      </c>
      <c r="H193" s="125">
        <v>67600</v>
      </c>
      <c r="I193" s="125">
        <v>54080</v>
      </c>
      <c r="J193" s="125">
        <v>40560</v>
      </c>
      <c r="K193" s="125">
        <v>27040</v>
      </c>
      <c r="L193" s="125">
        <v>13520</v>
      </c>
    </row>
    <row r="194" spans="1:12" ht="12.75">
      <c r="A194" s="113" t="s">
        <v>60</v>
      </c>
      <c r="B194" s="113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1:12" ht="12.75">
      <c r="A195" s="113" t="s">
        <v>68</v>
      </c>
      <c r="B195" s="113"/>
      <c r="C195" s="125">
        <v>175760</v>
      </c>
      <c r="D195" s="125">
        <v>158180</v>
      </c>
      <c r="E195" s="125">
        <v>140610</v>
      </c>
      <c r="F195" s="125">
        <v>123030</v>
      </c>
      <c r="G195" s="125">
        <v>105460</v>
      </c>
      <c r="H195" s="125">
        <v>87880</v>
      </c>
      <c r="I195" s="125">
        <v>70300</v>
      </c>
      <c r="J195" s="125">
        <v>52730</v>
      </c>
      <c r="K195" s="125">
        <v>35150</v>
      </c>
      <c r="L195" s="125">
        <v>17580</v>
      </c>
    </row>
    <row r="196" spans="1:12" ht="12.75">
      <c r="A196" s="113" t="s">
        <v>63</v>
      </c>
      <c r="B196" s="113"/>
      <c r="C196" s="125">
        <v>190330</v>
      </c>
      <c r="D196" s="125">
        <v>171300</v>
      </c>
      <c r="E196" s="125">
        <v>152260</v>
      </c>
      <c r="F196" s="125">
        <v>133230</v>
      </c>
      <c r="G196" s="125">
        <v>114200</v>
      </c>
      <c r="H196" s="125">
        <v>95170</v>
      </c>
      <c r="I196" s="125">
        <v>76130</v>
      </c>
      <c r="J196" s="125">
        <v>57100</v>
      </c>
      <c r="K196" s="125">
        <v>38070</v>
      </c>
      <c r="L196" s="125">
        <v>19030</v>
      </c>
    </row>
    <row r="197" spans="1:12" ht="12.75">
      <c r="A197" s="113" t="s">
        <v>69</v>
      </c>
      <c r="B197" s="113"/>
      <c r="C197" s="125">
        <v>207540</v>
      </c>
      <c r="D197" s="125">
        <v>186790</v>
      </c>
      <c r="E197" s="125">
        <v>166030</v>
      </c>
      <c r="F197" s="125">
        <v>145280</v>
      </c>
      <c r="G197" s="125">
        <v>124520</v>
      </c>
      <c r="H197" s="125">
        <v>103770</v>
      </c>
      <c r="I197" s="125">
        <v>83020</v>
      </c>
      <c r="J197" s="125">
        <v>62260</v>
      </c>
      <c r="K197" s="125">
        <v>41510</v>
      </c>
      <c r="L197" s="125">
        <v>20750</v>
      </c>
    </row>
    <row r="198" spans="1:12" ht="12.75">
      <c r="A198" s="113" t="s">
        <v>70</v>
      </c>
      <c r="B198" s="113"/>
      <c r="C198" s="125">
        <v>235120</v>
      </c>
      <c r="D198" s="125">
        <v>211610</v>
      </c>
      <c r="E198" s="125">
        <v>188100</v>
      </c>
      <c r="F198" s="125">
        <v>164580</v>
      </c>
      <c r="G198" s="125">
        <v>141070</v>
      </c>
      <c r="H198" s="125">
        <v>117560</v>
      </c>
      <c r="I198" s="125">
        <v>94050</v>
      </c>
      <c r="J198" s="125">
        <v>70540</v>
      </c>
      <c r="K198" s="125">
        <v>47020</v>
      </c>
      <c r="L198" s="125">
        <v>23510</v>
      </c>
    </row>
    <row r="199" spans="1:12" ht="12.75">
      <c r="A199" s="113" t="s">
        <v>71</v>
      </c>
      <c r="B199" s="113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1:12" ht="12.75">
      <c r="A200" s="113" t="s">
        <v>68</v>
      </c>
      <c r="B200" s="113"/>
      <c r="C200" s="125">
        <v>243800</v>
      </c>
      <c r="D200" s="125">
        <v>219420</v>
      </c>
      <c r="E200" s="125">
        <v>195040</v>
      </c>
      <c r="F200" s="125">
        <v>170660</v>
      </c>
      <c r="G200" s="125">
        <v>146280</v>
      </c>
      <c r="H200" s="125">
        <v>121900</v>
      </c>
      <c r="I200" s="125">
        <v>97520</v>
      </c>
      <c r="J200" s="125">
        <v>73140</v>
      </c>
      <c r="K200" s="125">
        <v>48760</v>
      </c>
      <c r="L200" s="125">
        <v>24380</v>
      </c>
    </row>
    <row r="201" spans="1:12" ht="12.75">
      <c r="A201" s="113" t="s">
        <v>63</v>
      </c>
      <c r="B201" s="113"/>
      <c r="C201" s="125">
        <v>258420</v>
      </c>
      <c r="D201" s="125">
        <v>232580</v>
      </c>
      <c r="E201" s="125">
        <v>206740</v>
      </c>
      <c r="F201" s="125">
        <v>180890</v>
      </c>
      <c r="G201" s="125">
        <v>155050</v>
      </c>
      <c r="H201" s="125">
        <v>129210</v>
      </c>
      <c r="I201" s="125">
        <v>103370</v>
      </c>
      <c r="J201" s="125">
        <v>77530</v>
      </c>
      <c r="K201" s="125">
        <v>51680</v>
      </c>
      <c r="L201" s="125">
        <v>25840</v>
      </c>
    </row>
    <row r="202" spans="1:12" ht="12.75">
      <c r="A202" s="113" t="s">
        <v>69</v>
      </c>
      <c r="B202" s="113"/>
      <c r="C202" s="125">
        <v>275900</v>
      </c>
      <c r="D202" s="125">
        <v>248310</v>
      </c>
      <c r="E202" s="125">
        <v>220720</v>
      </c>
      <c r="F202" s="125">
        <v>193130</v>
      </c>
      <c r="G202" s="125">
        <v>165540</v>
      </c>
      <c r="H202" s="125">
        <v>137950</v>
      </c>
      <c r="I202" s="125">
        <v>110360</v>
      </c>
      <c r="J202" s="125">
        <v>82770</v>
      </c>
      <c r="K202" s="125">
        <v>55180</v>
      </c>
      <c r="L202" s="125">
        <v>27590</v>
      </c>
    </row>
    <row r="203" spans="1:12" ht="12.75">
      <c r="A203" s="113" t="s">
        <v>70</v>
      </c>
      <c r="B203" s="113"/>
      <c r="C203" s="125">
        <v>303520</v>
      </c>
      <c r="D203" s="125">
        <v>273170</v>
      </c>
      <c r="E203" s="125">
        <v>242820</v>
      </c>
      <c r="F203" s="125">
        <v>212460</v>
      </c>
      <c r="G203" s="125">
        <v>182110</v>
      </c>
      <c r="H203" s="125">
        <v>151760</v>
      </c>
      <c r="I203" s="125">
        <v>121410</v>
      </c>
      <c r="J203" s="125">
        <v>91060</v>
      </c>
      <c r="K203" s="125">
        <v>60700</v>
      </c>
      <c r="L203" s="125">
        <v>30350</v>
      </c>
    </row>
    <row r="204" spans="1:12" ht="6.75" customHeight="1">
      <c r="A204" s="144" t="s">
        <v>53</v>
      </c>
      <c r="B204" s="144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1:12" ht="12.75">
      <c r="A205" s="117"/>
      <c r="B205" s="117"/>
      <c r="C205" s="132"/>
      <c r="D205" s="132"/>
      <c r="E205" s="132"/>
      <c r="F205" s="142"/>
      <c r="G205" s="132"/>
      <c r="H205" s="132"/>
      <c r="I205" s="132"/>
      <c r="J205" s="132"/>
      <c r="K205" s="132"/>
      <c r="L205" s="132"/>
    </row>
    <row r="206" spans="1:12" ht="12.75">
      <c r="A206" s="113" t="s">
        <v>72</v>
      </c>
      <c r="B206" s="113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1:12" ht="12.75">
      <c r="A207" s="113" t="s">
        <v>73</v>
      </c>
      <c r="B207" s="113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1:12" ht="11.25" customHeight="1">
      <c r="A208" s="110"/>
      <c r="B208" s="110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1:12" ht="12.75">
      <c r="A209" s="113" t="s">
        <v>60</v>
      </c>
      <c r="B209" s="113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1:12" ht="12.75">
      <c r="A210" s="113" t="s">
        <v>74</v>
      </c>
      <c r="B210" s="113"/>
      <c r="C210" s="125">
        <v>282270</v>
      </c>
      <c r="D210" s="125">
        <v>254040</v>
      </c>
      <c r="E210" s="125">
        <v>225820</v>
      </c>
      <c r="F210" s="125">
        <v>197590</v>
      </c>
      <c r="G210" s="125">
        <v>169360</v>
      </c>
      <c r="H210" s="125">
        <v>141140</v>
      </c>
      <c r="I210" s="125">
        <v>112910</v>
      </c>
      <c r="J210" s="125">
        <v>84680</v>
      </c>
      <c r="K210" s="125">
        <v>56450</v>
      </c>
      <c r="L210" s="125">
        <v>28230</v>
      </c>
    </row>
    <row r="211" spans="1:12" ht="12.75">
      <c r="A211" s="113" t="s">
        <v>75</v>
      </c>
      <c r="B211" s="113"/>
      <c r="C211" s="125">
        <v>309820</v>
      </c>
      <c r="D211" s="125">
        <v>278840</v>
      </c>
      <c r="E211" s="125">
        <v>247860</v>
      </c>
      <c r="F211" s="125">
        <v>216870</v>
      </c>
      <c r="G211" s="125">
        <v>185890</v>
      </c>
      <c r="H211" s="125">
        <v>154910</v>
      </c>
      <c r="I211" s="125">
        <v>123930</v>
      </c>
      <c r="J211" s="125">
        <v>92950</v>
      </c>
      <c r="K211" s="125">
        <v>61960</v>
      </c>
      <c r="L211" s="125">
        <v>30980</v>
      </c>
    </row>
    <row r="212" spans="1:12" ht="12.75">
      <c r="A212" s="113" t="s">
        <v>76</v>
      </c>
      <c r="B212" s="113"/>
      <c r="C212" s="125">
        <v>333140</v>
      </c>
      <c r="D212" s="125">
        <v>299830</v>
      </c>
      <c r="E212" s="125">
        <v>266510</v>
      </c>
      <c r="F212" s="125">
        <v>233200</v>
      </c>
      <c r="G212" s="125">
        <v>199880</v>
      </c>
      <c r="H212" s="125">
        <v>166570</v>
      </c>
      <c r="I212" s="125">
        <v>133260</v>
      </c>
      <c r="J212" s="125">
        <v>99940</v>
      </c>
      <c r="K212" s="125">
        <v>66630</v>
      </c>
      <c r="L212" s="125">
        <v>33310</v>
      </c>
    </row>
    <row r="213" spans="1:12" ht="12.75">
      <c r="A213" s="113" t="s">
        <v>77</v>
      </c>
      <c r="B213" s="113"/>
      <c r="C213" s="125">
        <v>386990</v>
      </c>
      <c r="D213" s="125">
        <v>348290</v>
      </c>
      <c r="E213" s="125">
        <v>309590</v>
      </c>
      <c r="F213" s="125">
        <v>270890</v>
      </c>
      <c r="G213" s="125">
        <v>232190</v>
      </c>
      <c r="H213" s="125">
        <v>193500</v>
      </c>
      <c r="I213" s="125">
        <v>154800</v>
      </c>
      <c r="J213" s="125">
        <v>116100</v>
      </c>
      <c r="K213" s="125">
        <v>77400</v>
      </c>
      <c r="L213" s="125">
        <v>38700</v>
      </c>
    </row>
    <row r="214" spans="1:12" ht="12.75">
      <c r="A214" s="113" t="s">
        <v>71</v>
      </c>
      <c r="B214" s="113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1:12" ht="12.75">
      <c r="A215" s="113" t="s">
        <v>74</v>
      </c>
      <c r="B215" s="113"/>
      <c r="C215" s="125">
        <v>329170</v>
      </c>
      <c r="D215" s="125">
        <v>296250</v>
      </c>
      <c r="E215" s="125">
        <v>263340</v>
      </c>
      <c r="F215" s="125">
        <v>230420</v>
      </c>
      <c r="G215" s="125">
        <v>197500</v>
      </c>
      <c r="H215" s="125">
        <v>164590</v>
      </c>
      <c r="I215" s="125">
        <v>131670</v>
      </c>
      <c r="J215" s="125">
        <v>98750</v>
      </c>
      <c r="K215" s="125">
        <v>65830</v>
      </c>
      <c r="L215" s="125">
        <v>32920</v>
      </c>
    </row>
    <row r="216" spans="1:12" ht="12.75">
      <c r="A216" s="113" t="s">
        <v>75</v>
      </c>
      <c r="B216" s="113"/>
      <c r="C216" s="125">
        <v>356760</v>
      </c>
      <c r="D216" s="125">
        <v>321080</v>
      </c>
      <c r="E216" s="125">
        <v>285410</v>
      </c>
      <c r="F216" s="125">
        <v>249730</v>
      </c>
      <c r="G216" s="125">
        <v>214060</v>
      </c>
      <c r="H216" s="125">
        <v>178380</v>
      </c>
      <c r="I216" s="125">
        <v>142700</v>
      </c>
      <c r="J216" s="125">
        <v>107030</v>
      </c>
      <c r="K216" s="125">
        <v>71350</v>
      </c>
      <c r="L216" s="125">
        <v>35680</v>
      </c>
    </row>
    <row r="217" spans="1:12" ht="12.75">
      <c r="A217" s="113" t="s">
        <v>76</v>
      </c>
      <c r="B217" s="113"/>
      <c r="C217" s="125">
        <v>380080</v>
      </c>
      <c r="D217" s="125">
        <v>342070</v>
      </c>
      <c r="E217" s="125">
        <v>304060</v>
      </c>
      <c r="F217" s="125">
        <v>266060</v>
      </c>
      <c r="G217" s="125">
        <v>228050</v>
      </c>
      <c r="H217" s="125">
        <v>190040</v>
      </c>
      <c r="I217" s="125">
        <v>152030</v>
      </c>
      <c r="J217" s="125">
        <v>114020</v>
      </c>
      <c r="K217" s="125">
        <v>76020</v>
      </c>
      <c r="L217" s="125">
        <v>38010</v>
      </c>
    </row>
    <row r="218" spans="1:12" ht="12.75">
      <c r="A218" s="113" t="s">
        <v>77</v>
      </c>
      <c r="B218" s="113"/>
      <c r="C218" s="125">
        <v>433680</v>
      </c>
      <c r="D218" s="125">
        <v>390310</v>
      </c>
      <c r="E218" s="125">
        <v>346940</v>
      </c>
      <c r="F218" s="125">
        <v>303580</v>
      </c>
      <c r="G218" s="125">
        <v>260210</v>
      </c>
      <c r="H218" s="125">
        <v>216840</v>
      </c>
      <c r="I218" s="125">
        <v>173470</v>
      </c>
      <c r="J218" s="125">
        <v>130100</v>
      </c>
      <c r="K218" s="125">
        <v>86740</v>
      </c>
      <c r="L218" s="125">
        <v>43370</v>
      </c>
    </row>
    <row r="219" spans="1:12" ht="12.75">
      <c r="A219" s="124"/>
      <c r="B219" s="124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1:12" ht="12.75">
      <c r="A220" s="117"/>
      <c r="B220" s="117"/>
      <c r="C220" s="132"/>
      <c r="D220" s="132"/>
      <c r="E220" s="132"/>
      <c r="G220" s="132"/>
      <c r="H220" s="132"/>
      <c r="I220" s="132"/>
      <c r="J220" s="132"/>
      <c r="K220" s="132"/>
      <c r="L220" s="132"/>
    </row>
    <row r="221" spans="1:12" ht="12.75">
      <c r="A221" s="127" t="s">
        <v>78</v>
      </c>
      <c r="B221" s="127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1:12" ht="12.75">
      <c r="A222" s="113" t="s">
        <v>79</v>
      </c>
      <c r="B222" s="113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1:12" ht="12.75">
      <c r="A223" s="110"/>
      <c r="B223" s="110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1:12" ht="12.75">
      <c r="A224" s="113" t="s">
        <v>71</v>
      </c>
      <c r="B224" s="113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1:12" ht="12.75">
      <c r="A225" s="113" t="s">
        <v>74</v>
      </c>
      <c r="B225" s="113"/>
      <c r="C225" s="125">
        <v>385640</v>
      </c>
      <c r="D225" s="125">
        <v>347080</v>
      </c>
      <c r="E225" s="125">
        <v>308510</v>
      </c>
      <c r="F225" s="125">
        <v>269950</v>
      </c>
      <c r="G225" s="125">
        <v>231380</v>
      </c>
      <c r="H225" s="125">
        <v>192820</v>
      </c>
      <c r="I225" s="125">
        <v>154260</v>
      </c>
      <c r="J225" s="125">
        <v>115690</v>
      </c>
      <c r="K225" s="125">
        <v>77130</v>
      </c>
      <c r="L225" s="125">
        <v>38560</v>
      </c>
    </row>
    <row r="226" spans="1:12" ht="12.75">
      <c r="A226" s="113" t="s">
        <v>75</v>
      </c>
      <c r="B226" s="113"/>
      <c r="C226" s="125">
        <v>413190</v>
      </c>
      <c r="D226" s="125">
        <v>371870</v>
      </c>
      <c r="E226" s="125">
        <v>330550</v>
      </c>
      <c r="F226" s="125">
        <v>289230</v>
      </c>
      <c r="G226" s="125">
        <v>247910</v>
      </c>
      <c r="H226" s="125">
        <v>206600</v>
      </c>
      <c r="I226" s="125">
        <v>165280</v>
      </c>
      <c r="J226" s="125">
        <v>123960</v>
      </c>
      <c r="K226" s="125">
        <v>82640</v>
      </c>
      <c r="L226" s="125">
        <v>41320</v>
      </c>
    </row>
    <row r="227" spans="1:12" ht="12.75">
      <c r="A227" s="113" t="s">
        <v>76</v>
      </c>
      <c r="B227" s="113"/>
      <c r="C227" s="125">
        <v>436270</v>
      </c>
      <c r="D227" s="125">
        <v>392640</v>
      </c>
      <c r="E227" s="125">
        <v>349020</v>
      </c>
      <c r="F227" s="125">
        <v>305390</v>
      </c>
      <c r="G227" s="125">
        <v>261760</v>
      </c>
      <c r="H227" s="125">
        <v>218140</v>
      </c>
      <c r="I227" s="125">
        <v>174510</v>
      </c>
      <c r="J227" s="125">
        <v>130880</v>
      </c>
      <c r="K227" s="125">
        <v>87250</v>
      </c>
      <c r="L227" s="125">
        <v>43630</v>
      </c>
    </row>
    <row r="228" spans="1:12" ht="12.75">
      <c r="A228" s="113" t="s">
        <v>77</v>
      </c>
      <c r="B228" s="113"/>
      <c r="C228" s="125">
        <v>490090</v>
      </c>
      <c r="D228" s="125">
        <v>441080</v>
      </c>
      <c r="E228" s="125">
        <v>392070</v>
      </c>
      <c r="F228" s="125">
        <v>343060</v>
      </c>
      <c r="G228" s="125">
        <v>294050</v>
      </c>
      <c r="H228" s="125">
        <v>245050</v>
      </c>
      <c r="I228" s="125">
        <v>196040</v>
      </c>
      <c r="J228" s="125">
        <v>147030</v>
      </c>
      <c r="K228" s="125">
        <v>98020</v>
      </c>
      <c r="L228" s="125">
        <v>49010</v>
      </c>
    </row>
    <row r="229" spans="1:12" ht="12.75">
      <c r="A229" s="124"/>
      <c r="B229" s="124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1:12" ht="12.75">
      <c r="A230" s="117"/>
      <c r="B230" s="117"/>
      <c r="C230" s="132"/>
      <c r="D230" s="132"/>
      <c r="E230" s="132"/>
      <c r="F230" s="146" t="s">
        <v>164</v>
      </c>
      <c r="G230" s="132"/>
      <c r="H230" s="132"/>
      <c r="I230" s="132"/>
      <c r="J230" s="132"/>
      <c r="K230" s="132"/>
      <c r="L230" s="132"/>
    </row>
    <row r="231" spans="1:12" ht="12.75">
      <c r="A231" s="123"/>
      <c r="B231" s="123"/>
      <c r="C231" s="129"/>
      <c r="D231" s="129"/>
      <c r="E231" s="129"/>
      <c r="G231" s="129"/>
      <c r="H231" s="129"/>
      <c r="I231" s="129"/>
      <c r="J231" s="129"/>
      <c r="K231" s="129"/>
      <c r="L231" s="129"/>
    </row>
    <row r="232" spans="1:12" ht="12.75">
      <c r="A232" s="123"/>
      <c r="B232" s="123"/>
      <c r="C232" s="129"/>
      <c r="D232" s="129"/>
      <c r="E232" s="129"/>
      <c r="G232" s="129"/>
      <c r="H232" s="129"/>
      <c r="I232" s="129"/>
      <c r="J232" s="129"/>
      <c r="K232" s="129"/>
      <c r="L232" s="129"/>
    </row>
    <row r="233" spans="1:12" ht="12.7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5" t="s">
        <v>3</v>
      </c>
    </row>
    <row r="234" spans="1:12" ht="12.75">
      <c r="A234" s="112" t="s">
        <v>4</v>
      </c>
      <c r="B234" s="112"/>
      <c r="C234" s="118">
        <v>2016</v>
      </c>
      <c r="D234" s="118">
        <v>2015</v>
      </c>
      <c r="E234" s="118">
        <v>2014</v>
      </c>
      <c r="F234" s="118">
        <v>2013</v>
      </c>
      <c r="G234" s="118">
        <v>2012</v>
      </c>
      <c r="H234" s="118">
        <v>2011</v>
      </c>
      <c r="I234" s="118">
        <v>2010</v>
      </c>
      <c r="J234" s="118">
        <v>2009</v>
      </c>
      <c r="K234" s="118">
        <v>2008</v>
      </c>
      <c r="L234" s="119" t="s">
        <v>5</v>
      </c>
    </row>
    <row r="235" spans="1:12" ht="12.7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</row>
    <row r="236" spans="1:12" ht="12.75">
      <c r="A236" s="123"/>
      <c r="B236" s="123"/>
      <c r="C236" s="129"/>
      <c r="D236" s="129"/>
      <c r="E236" s="129"/>
      <c r="G236" s="129"/>
      <c r="H236" s="129"/>
      <c r="I236" s="129"/>
      <c r="J236" s="129"/>
      <c r="K236" s="129"/>
      <c r="L236" s="129"/>
    </row>
    <row r="237" spans="1:12" ht="12.75">
      <c r="A237" s="127" t="s">
        <v>80</v>
      </c>
      <c r="B237" s="127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1:12" ht="12.75">
      <c r="A238" s="113" t="s">
        <v>81</v>
      </c>
      <c r="B238" s="113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ht="12.75">
      <c r="A239" s="113"/>
      <c r="B239" s="113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1:12" ht="12.75">
      <c r="A240" s="113" t="s">
        <v>71</v>
      </c>
      <c r="B240" s="113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1:12" ht="12.75">
      <c r="A241" s="113" t="s">
        <v>82</v>
      </c>
      <c r="B241" s="113"/>
      <c r="C241" s="125">
        <v>900340</v>
      </c>
      <c r="D241" s="125">
        <v>810310</v>
      </c>
      <c r="E241" s="125">
        <v>720270</v>
      </c>
      <c r="F241" s="125">
        <v>630240</v>
      </c>
      <c r="G241" s="125">
        <v>540200</v>
      </c>
      <c r="H241" s="125">
        <v>450170</v>
      </c>
      <c r="I241" s="125">
        <v>360140</v>
      </c>
      <c r="J241" s="125">
        <v>270100</v>
      </c>
      <c r="K241" s="125">
        <v>180070</v>
      </c>
      <c r="L241" s="125">
        <v>90030</v>
      </c>
    </row>
    <row r="242" spans="1:12" ht="12.75">
      <c r="A242" s="113" t="s">
        <v>83</v>
      </c>
      <c r="B242" s="113"/>
      <c r="C242" s="125">
        <v>953890</v>
      </c>
      <c r="D242" s="125">
        <v>858500</v>
      </c>
      <c r="E242" s="125">
        <v>763110</v>
      </c>
      <c r="F242" s="125">
        <v>667720</v>
      </c>
      <c r="G242" s="125">
        <v>572330</v>
      </c>
      <c r="H242" s="125">
        <v>476950</v>
      </c>
      <c r="I242" s="125">
        <v>381560</v>
      </c>
      <c r="J242" s="125">
        <v>286170</v>
      </c>
      <c r="K242" s="125">
        <v>190780</v>
      </c>
      <c r="L242" s="125">
        <v>95390</v>
      </c>
    </row>
    <row r="243" spans="1:12" ht="12.75">
      <c r="A243" s="113" t="s">
        <v>84</v>
      </c>
      <c r="B243" s="113"/>
      <c r="C243" s="147">
        <v>1065760</v>
      </c>
      <c r="D243" s="125">
        <v>959180</v>
      </c>
      <c r="E243" s="125">
        <v>852610</v>
      </c>
      <c r="F243" s="125">
        <v>746030</v>
      </c>
      <c r="G243" s="125">
        <v>639460</v>
      </c>
      <c r="H243" s="125">
        <v>532880</v>
      </c>
      <c r="I243" s="125">
        <v>426300</v>
      </c>
      <c r="J243" s="125">
        <v>319730</v>
      </c>
      <c r="K243" s="125">
        <v>213150</v>
      </c>
      <c r="L243" s="125">
        <v>106580</v>
      </c>
    </row>
    <row r="244" spans="1:12" ht="12.75">
      <c r="A244" s="113" t="s">
        <v>85</v>
      </c>
      <c r="B244" s="113"/>
      <c r="C244" s="147">
        <v>1181840</v>
      </c>
      <c r="D244" s="147">
        <v>1063660</v>
      </c>
      <c r="E244" s="125">
        <v>945470</v>
      </c>
      <c r="F244" s="125">
        <v>827290</v>
      </c>
      <c r="G244" s="125">
        <v>709100</v>
      </c>
      <c r="H244" s="125">
        <v>590920</v>
      </c>
      <c r="I244" s="125">
        <v>472740</v>
      </c>
      <c r="J244" s="125">
        <v>354550</v>
      </c>
      <c r="K244" s="125">
        <v>236370</v>
      </c>
      <c r="L244" s="125">
        <v>118180</v>
      </c>
    </row>
    <row r="245" spans="1:12" ht="12.75">
      <c r="A245" s="124"/>
      <c r="B245" s="124"/>
      <c r="C245" s="125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1:12" ht="12.75">
      <c r="A246" s="117"/>
      <c r="B246" s="117"/>
      <c r="C246" s="132"/>
      <c r="D246" s="132"/>
      <c r="E246" s="132"/>
      <c r="F246" s="142"/>
      <c r="G246" s="132"/>
      <c r="H246" s="132"/>
      <c r="I246" s="132"/>
      <c r="J246" s="132"/>
      <c r="K246" s="132"/>
      <c r="L246" s="132"/>
    </row>
    <row r="247" spans="1:12" ht="12.75">
      <c r="A247" s="113"/>
      <c r="B247" s="113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1:12" ht="12.75">
      <c r="A248" s="113" t="s">
        <v>86</v>
      </c>
      <c r="B248" s="113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1:12" ht="12.75">
      <c r="A249" s="113" t="s">
        <v>87</v>
      </c>
      <c r="B249" s="113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ht="12.75">
      <c r="A250" s="113"/>
      <c r="B250" s="113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1:12" ht="12.75">
      <c r="A251" s="113" t="s">
        <v>71</v>
      </c>
      <c r="B251" s="113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1:12" ht="12.75">
      <c r="A252" s="113" t="s">
        <v>82</v>
      </c>
      <c r="B252" s="113"/>
      <c r="C252" s="147">
        <v>1755910</v>
      </c>
      <c r="D252" s="147">
        <v>1580320</v>
      </c>
      <c r="E252" s="147">
        <v>1404730</v>
      </c>
      <c r="F252" s="147">
        <v>1229140</v>
      </c>
      <c r="G252" s="147">
        <v>1053550</v>
      </c>
      <c r="H252" s="147">
        <v>877960</v>
      </c>
      <c r="I252" s="147">
        <v>702360</v>
      </c>
      <c r="J252" s="147">
        <v>526770</v>
      </c>
      <c r="K252" s="147">
        <v>351180</v>
      </c>
      <c r="L252" s="147">
        <v>175590</v>
      </c>
    </row>
    <row r="253" spans="1:12" ht="12.75">
      <c r="A253" s="113" t="s">
        <v>83</v>
      </c>
      <c r="B253" s="113"/>
      <c r="C253" s="147">
        <v>1809480</v>
      </c>
      <c r="D253" s="147">
        <v>1628530</v>
      </c>
      <c r="E253" s="147">
        <v>1447580</v>
      </c>
      <c r="F253" s="147">
        <v>1266640</v>
      </c>
      <c r="G253" s="147">
        <v>1085690</v>
      </c>
      <c r="H253" s="147">
        <v>904740</v>
      </c>
      <c r="I253" s="147">
        <v>723790</v>
      </c>
      <c r="J253" s="147">
        <v>542840</v>
      </c>
      <c r="K253" s="147">
        <v>361900</v>
      </c>
      <c r="L253" s="147">
        <v>180950</v>
      </c>
    </row>
    <row r="254" spans="1:12" ht="12.75">
      <c r="A254" s="113" t="s">
        <v>84</v>
      </c>
      <c r="B254" s="113"/>
      <c r="C254" s="147">
        <v>1921320</v>
      </c>
      <c r="D254" s="147">
        <v>1729190</v>
      </c>
      <c r="E254" s="147">
        <v>1537060</v>
      </c>
      <c r="F254" s="147">
        <v>1344920</v>
      </c>
      <c r="G254" s="147">
        <v>1152790</v>
      </c>
      <c r="H254" s="147">
        <v>960660</v>
      </c>
      <c r="I254" s="147">
        <v>768530</v>
      </c>
      <c r="J254" s="147">
        <v>576400</v>
      </c>
      <c r="K254" s="147">
        <v>384260</v>
      </c>
      <c r="L254" s="147">
        <v>192130</v>
      </c>
    </row>
    <row r="255" spans="1:12" ht="12.75">
      <c r="A255" s="113" t="s">
        <v>85</v>
      </c>
      <c r="B255" s="113"/>
      <c r="C255" s="147">
        <v>2037450</v>
      </c>
      <c r="D255" s="147">
        <v>1833710</v>
      </c>
      <c r="E255" s="147">
        <v>1629960</v>
      </c>
      <c r="F255" s="147">
        <v>1426220</v>
      </c>
      <c r="G255" s="147">
        <v>1222470</v>
      </c>
      <c r="H255" s="147">
        <v>1018730</v>
      </c>
      <c r="I255" s="147">
        <v>814980</v>
      </c>
      <c r="J255" s="147">
        <v>611240</v>
      </c>
      <c r="K255" s="147">
        <v>407490</v>
      </c>
      <c r="L255" s="147">
        <v>203750</v>
      </c>
    </row>
    <row r="256" spans="1:12" ht="12.75">
      <c r="A256" s="124"/>
      <c r="B256" s="124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1:12" ht="12.75">
      <c r="A257" s="117"/>
      <c r="B257" s="117"/>
      <c r="C257" s="132"/>
      <c r="D257" s="132"/>
      <c r="E257" s="132"/>
      <c r="F257" s="142"/>
      <c r="G257" s="132"/>
      <c r="H257" s="132"/>
      <c r="I257" s="132"/>
      <c r="J257" s="132"/>
      <c r="K257" s="132"/>
      <c r="L257" s="132"/>
    </row>
    <row r="258" spans="1:12" ht="12.75">
      <c r="A258" s="123"/>
      <c r="B258" s="123"/>
      <c r="C258" s="129"/>
      <c r="D258" s="129"/>
      <c r="E258" s="129"/>
      <c r="F258" s="148"/>
      <c r="G258" s="129"/>
      <c r="H258" s="129"/>
      <c r="I258" s="129"/>
      <c r="J258" s="129"/>
      <c r="K258" s="129"/>
      <c r="L258" s="129"/>
    </row>
    <row r="259" spans="1:12" ht="12.75">
      <c r="A259" s="149" t="s">
        <v>160</v>
      </c>
      <c r="B259" s="110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1:12" ht="12.75">
      <c r="A260" s="149"/>
      <c r="B260" s="110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ht="12.7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5" t="s">
        <v>3</v>
      </c>
    </row>
    <row r="262" spans="1:12" ht="12.75">
      <c r="A262" s="112" t="s">
        <v>4</v>
      </c>
      <c r="B262" s="112"/>
      <c r="C262" s="118">
        <v>2016</v>
      </c>
      <c r="D262" s="118">
        <v>2015</v>
      </c>
      <c r="E262" s="118">
        <v>2014</v>
      </c>
      <c r="F262" s="118">
        <v>2013</v>
      </c>
      <c r="G262" s="118">
        <v>2012</v>
      </c>
      <c r="H262" s="118">
        <v>2011</v>
      </c>
      <c r="I262" s="118">
        <v>2010</v>
      </c>
      <c r="J262" s="118">
        <v>2009</v>
      </c>
      <c r="K262" s="118">
        <v>2008</v>
      </c>
      <c r="L262" s="119" t="s">
        <v>5</v>
      </c>
    </row>
    <row r="263" spans="1:12" ht="12.7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</row>
    <row r="264" spans="1:12" ht="12.75">
      <c r="A264" s="149"/>
      <c r="B264" s="110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1:12" ht="12.75">
      <c r="A265" s="127" t="s">
        <v>48</v>
      </c>
      <c r="B265" s="127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1:12" ht="12.75">
      <c r="A266" s="113" t="s">
        <v>49</v>
      </c>
      <c r="B266" s="113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1:12" ht="12.75">
      <c r="A267" s="110"/>
      <c r="B267" s="110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1:12" ht="12.75">
      <c r="A268" s="113" t="s">
        <v>8</v>
      </c>
      <c r="B268" s="113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1:12" ht="12.75">
      <c r="A269" s="113" t="s">
        <v>50</v>
      </c>
      <c r="B269" s="113"/>
      <c r="C269" s="125">
        <v>29970</v>
      </c>
      <c r="D269" s="125">
        <v>26970</v>
      </c>
      <c r="E269" s="125">
        <v>23980</v>
      </c>
      <c r="F269" s="125">
        <v>20980</v>
      </c>
      <c r="G269" s="125">
        <v>17980</v>
      </c>
      <c r="H269" s="125">
        <v>14990</v>
      </c>
      <c r="I269" s="125">
        <v>11990</v>
      </c>
      <c r="J269" s="125">
        <v>8990</v>
      </c>
      <c r="K269" s="125">
        <v>5990</v>
      </c>
      <c r="L269" s="125">
        <v>3000</v>
      </c>
    </row>
    <row r="270" spans="1:12" ht="12.75">
      <c r="A270" s="113" t="s">
        <v>51</v>
      </c>
      <c r="B270" s="113"/>
      <c r="C270" s="125">
        <v>35820</v>
      </c>
      <c r="D270" s="125">
        <v>32240</v>
      </c>
      <c r="E270" s="125">
        <v>28660</v>
      </c>
      <c r="F270" s="125">
        <v>25070</v>
      </c>
      <c r="G270" s="125">
        <v>21490</v>
      </c>
      <c r="H270" s="125">
        <v>17910</v>
      </c>
      <c r="I270" s="125">
        <v>14330</v>
      </c>
      <c r="J270" s="125">
        <v>10750</v>
      </c>
      <c r="K270" s="125">
        <v>7160</v>
      </c>
      <c r="L270" s="125">
        <v>3580</v>
      </c>
    </row>
    <row r="271" spans="1:12" ht="12.75">
      <c r="A271" s="113" t="s">
        <v>88</v>
      </c>
      <c r="B271" s="113"/>
      <c r="C271" s="125">
        <v>47470</v>
      </c>
      <c r="D271" s="125">
        <v>42720</v>
      </c>
      <c r="E271" s="125">
        <v>37980</v>
      </c>
      <c r="F271" s="125">
        <v>33230</v>
      </c>
      <c r="G271" s="125">
        <v>28480</v>
      </c>
      <c r="H271" s="125">
        <v>23740</v>
      </c>
      <c r="I271" s="125">
        <v>18990</v>
      </c>
      <c r="J271" s="125">
        <v>14240</v>
      </c>
      <c r="K271" s="125">
        <v>9490</v>
      </c>
      <c r="L271" s="125">
        <v>4750</v>
      </c>
    </row>
    <row r="272" spans="1:12" ht="12.75">
      <c r="A272" s="144" t="s">
        <v>53</v>
      </c>
      <c r="B272" s="144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1:12" ht="12.75">
      <c r="A273" s="110"/>
      <c r="B273" s="110"/>
      <c r="C273" s="126"/>
      <c r="D273" s="126"/>
      <c r="E273" s="126"/>
      <c r="F273" s="131"/>
      <c r="G273" s="126"/>
      <c r="H273" s="126"/>
      <c r="I273" s="126"/>
      <c r="J273" s="126"/>
      <c r="K273" s="126"/>
      <c r="L273" s="126"/>
    </row>
    <row r="274" spans="1:12" ht="12.75">
      <c r="A274" s="127" t="s">
        <v>55</v>
      </c>
      <c r="B274" s="127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1:12" ht="12.75">
      <c r="A275" s="113" t="s">
        <v>56</v>
      </c>
      <c r="B275" s="113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1:12" ht="12.75">
      <c r="A276" s="110"/>
      <c r="B276" s="110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1:12" ht="12.75">
      <c r="A277" s="113" t="s">
        <v>8</v>
      </c>
      <c r="B277" s="113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1:12" ht="12.75">
      <c r="A278" s="113" t="s">
        <v>57</v>
      </c>
      <c r="B278" s="113"/>
      <c r="C278" s="125">
        <v>35820</v>
      </c>
      <c r="D278" s="125">
        <v>32240</v>
      </c>
      <c r="E278" s="125">
        <v>28660</v>
      </c>
      <c r="F278" s="125">
        <v>25070</v>
      </c>
      <c r="G278" s="125">
        <v>21490</v>
      </c>
      <c r="H278" s="125">
        <v>17910</v>
      </c>
      <c r="I278" s="125">
        <v>14330</v>
      </c>
      <c r="J278" s="125">
        <v>10750</v>
      </c>
      <c r="K278" s="125">
        <v>7160</v>
      </c>
      <c r="L278" s="125">
        <v>3580</v>
      </c>
    </row>
    <row r="279" spans="1:12" ht="12.75">
      <c r="A279" s="113" t="s">
        <v>58</v>
      </c>
      <c r="B279" s="113"/>
      <c r="C279" s="125">
        <v>47470</v>
      </c>
      <c r="D279" s="125">
        <v>42720</v>
      </c>
      <c r="E279" s="125">
        <v>37980</v>
      </c>
      <c r="F279" s="125">
        <v>33230</v>
      </c>
      <c r="G279" s="125">
        <v>28480</v>
      </c>
      <c r="H279" s="125">
        <v>23740</v>
      </c>
      <c r="I279" s="125">
        <v>18990</v>
      </c>
      <c r="J279" s="125">
        <v>14240</v>
      </c>
      <c r="K279" s="125">
        <v>9490</v>
      </c>
      <c r="L279" s="125">
        <v>4750</v>
      </c>
    </row>
    <row r="280" spans="1:12" ht="12.75">
      <c r="A280" s="113" t="s">
        <v>59</v>
      </c>
      <c r="B280" s="113"/>
      <c r="C280" s="125">
        <v>62020</v>
      </c>
      <c r="D280" s="125">
        <v>55820</v>
      </c>
      <c r="E280" s="125">
        <v>49620</v>
      </c>
      <c r="F280" s="125">
        <v>43410</v>
      </c>
      <c r="G280" s="125">
        <v>37210</v>
      </c>
      <c r="H280" s="125">
        <v>31010</v>
      </c>
      <c r="I280" s="125">
        <v>24810</v>
      </c>
      <c r="J280" s="125">
        <v>18610</v>
      </c>
      <c r="K280" s="125">
        <v>12400</v>
      </c>
      <c r="L280" s="125">
        <v>6200</v>
      </c>
    </row>
    <row r="281" spans="1:12" ht="12.75">
      <c r="A281" s="113"/>
      <c r="B281" s="113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1:12" ht="12.75">
      <c r="A282" s="113"/>
      <c r="B282" s="113"/>
      <c r="C282" s="125"/>
      <c r="D282" s="125"/>
      <c r="E282" s="125"/>
      <c r="F282" s="150" t="s">
        <v>165</v>
      </c>
      <c r="G282" s="125"/>
      <c r="H282" s="125"/>
      <c r="I282" s="125"/>
      <c r="J282" s="125"/>
      <c r="K282" s="125"/>
      <c r="L282" s="125"/>
    </row>
    <row r="283" spans="1:12" ht="12.75">
      <c r="A283" s="113"/>
      <c r="B283" s="113"/>
      <c r="C283" s="125"/>
      <c r="D283" s="125"/>
      <c r="E283" s="125"/>
      <c r="F283" s="150"/>
      <c r="G283" s="125"/>
      <c r="H283" s="125"/>
      <c r="I283" s="125"/>
      <c r="J283" s="125"/>
      <c r="K283" s="125"/>
      <c r="L283" s="125"/>
    </row>
    <row r="284" spans="1:12" ht="12.7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5" t="s">
        <v>3</v>
      </c>
    </row>
    <row r="285" spans="1:12" ht="12.75">
      <c r="A285" s="112" t="s">
        <v>4</v>
      </c>
      <c r="B285" s="112"/>
      <c r="C285" s="118">
        <v>2016</v>
      </c>
      <c r="D285" s="118">
        <v>2015</v>
      </c>
      <c r="E285" s="118">
        <v>2014</v>
      </c>
      <c r="F285" s="118">
        <v>2013</v>
      </c>
      <c r="G285" s="118">
        <v>2012</v>
      </c>
      <c r="H285" s="118">
        <v>2011</v>
      </c>
      <c r="I285" s="118">
        <v>2010</v>
      </c>
      <c r="J285" s="118">
        <v>2009</v>
      </c>
      <c r="K285" s="118">
        <v>2008</v>
      </c>
      <c r="L285" s="119" t="s">
        <v>5</v>
      </c>
    </row>
    <row r="286" spans="1:12" ht="12.7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</row>
    <row r="287" spans="1:12" ht="12.75">
      <c r="A287" s="113"/>
      <c r="B287" s="113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1:12" ht="12.75">
      <c r="A288" s="113" t="s">
        <v>60</v>
      </c>
      <c r="B288" s="113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1:12" ht="12.75">
      <c r="A289" s="113" t="s">
        <v>57</v>
      </c>
      <c r="B289" s="113"/>
      <c r="C289" s="125">
        <v>44280</v>
      </c>
      <c r="D289" s="125">
        <v>39850</v>
      </c>
      <c r="E289" s="125">
        <v>35420</v>
      </c>
      <c r="F289" s="125">
        <v>31000</v>
      </c>
      <c r="G289" s="125">
        <v>26570</v>
      </c>
      <c r="H289" s="125">
        <v>22140</v>
      </c>
      <c r="I289" s="125">
        <v>17710</v>
      </c>
      <c r="J289" s="125">
        <v>13280</v>
      </c>
      <c r="K289" s="125">
        <v>8860</v>
      </c>
      <c r="L289" s="125">
        <v>4430</v>
      </c>
    </row>
    <row r="290" spans="1:12" ht="12.75">
      <c r="A290" s="113" t="s">
        <v>58</v>
      </c>
      <c r="B290" s="113"/>
      <c r="C290" s="125">
        <v>55650</v>
      </c>
      <c r="D290" s="125">
        <v>50090</v>
      </c>
      <c r="E290" s="125">
        <v>44520</v>
      </c>
      <c r="F290" s="125">
        <v>38960</v>
      </c>
      <c r="G290" s="125">
        <v>33390</v>
      </c>
      <c r="H290" s="125">
        <v>27830</v>
      </c>
      <c r="I290" s="125">
        <v>22260</v>
      </c>
      <c r="J290" s="125">
        <v>16700</v>
      </c>
      <c r="K290" s="125">
        <v>11130</v>
      </c>
      <c r="L290" s="125">
        <v>5570</v>
      </c>
    </row>
    <row r="291" spans="1:12" ht="12.75">
      <c r="A291" s="113" t="s">
        <v>59</v>
      </c>
      <c r="B291" s="113"/>
      <c r="C291" s="125">
        <v>70250</v>
      </c>
      <c r="D291" s="125">
        <v>63230</v>
      </c>
      <c r="E291" s="125">
        <v>56200</v>
      </c>
      <c r="F291" s="125">
        <v>49180</v>
      </c>
      <c r="G291" s="125">
        <v>42150</v>
      </c>
      <c r="H291" s="125">
        <v>35130</v>
      </c>
      <c r="I291" s="125">
        <v>28100</v>
      </c>
      <c r="J291" s="125">
        <v>21080</v>
      </c>
      <c r="K291" s="125">
        <v>14050</v>
      </c>
      <c r="L291" s="125">
        <v>7030</v>
      </c>
    </row>
    <row r="292" spans="1:12" ht="12.75">
      <c r="A292" s="144" t="s">
        <v>53</v>
      </c>
      <c r="B292" s="144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1:12" ht="12.75">
      <c r="A293" s="110"/>
      <c r="B293" s="110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ht="12.75">
      <c r="A294" s="113" t="s">
        <v>61</v>
      </c>
      <c r="B294" s="113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1:12" ht="12.75">
      <c r="A295" s="113" t="s">
        <v>62</v>
      </c>
      <c r="B295" s="113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1:12" ht="12.75">
      <c r="A296" s="110"/>
      <c r="B296" s="110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1:12" ht="12.75">
      <c r="A297" s="113" t="s">
        <v>8</v>
      </c>
      <c r="B297" s="113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1:12" ht="12.75">
      <c r="A298" s="113" t="s">
        <v>57</v>
      </c>
      <c r="B298" s="113"/>
      <c r="C298" s="125">
        <v>44790</v>
      </c>
      <c r="D298" s="125">
        <v>40310</v>
      </c>
      <c r="E298" s="125">
        <v>35830</v>
      </c>
      <c r="F298" s="125">
        <v>31350</v>
      </c>
      <c r="G298" s="125">
        <v>26870</v>
      </c>
      <c r="H298" s="125">
        <v>22400</v>
      </c>
      <c r="I298" s="125">
        <v>17920</v>
      </c>
      <c r="J298" s="125">
        <v>13440</v>
      </c>
      <c r="K298" s="125">
        <v>8960</v>
      </c>
      <c r="L298" s="125">
        <v>4480</v>
      </c>
    </row>
    <row r="299" spans="1:12" ht="12.75">
      <c r="A299" s="113" t="s">
        <v>58</v>
      </c>
      <c r="B299" s="113"/>
      <c r="C299" s="125">
        <v>56400</v>
      </c>
      <c r="D299" s="125">
        <v>50760</v>
      </c>
      <c r="E299" s="125">
        <v>45120</v>
      </c>
      <c r="F299" s="125">
        <v>39480</v>
      </c>
      <c r="G299" s="125">
        <v>33840</v>
      </c>
      <c r="H299" s="125">
        <v>28200</v>
      </c>
      <c r="I299" s="125">
        <v>22560</v>
      </c>
      <c r="J299" s="125">
        <v>16920</v>
      </c>
      <c r="K299" s="125">
        <v>11280</v>
      </c>
      <c r="L299" s="125">
        <v>5640</v>
      </c>
    </row>
    <row r="300" spans="1:12" ht="12.75">
      <c r="A300" s="113" t="s">
        <v>63</v>
      </c>
      <c r="B300" s="113"/>
      <c r="C300" s="125">
        <v>70760</v>
      </c>
      <c r="D300" s="125">
        <v>63680</v>
      </c>
      <c r="E300" s="125">
        <v>56610</v>
      </c>
      <c r="F300" s="125">
        <v>49530</v>
      </c>
      <c r="G300" s="125">
        <v>42460</v>
      </c>
      <c r="H300" s="125">
        <v>35380</v>
      </c>
      <c r="I300" s="125">
        <v>28300</v>
      </c>
      <c r="J300" s="125">
        <v>21230</v>
      </c>
      <c r="K300" s="125">
        <v>14150</v>
      </c>
      <c r="L300" s="125">
        <v>7080</v>
      </c>
    </row>
    <row r="301" spans="1:12" ht="12.75">
      <c r="A301" s="113" t="s">
        <v>64</v>
      </c>
      <c r="B301" s="113"/>
      <c r="C301" s="125">
        <v>88280</v>
      </c>
      <c r="D301" s="125">
        <v>79450</v>
      </c>
      <c r="E301" s="125">
        <v>70620</v>
      </c>
      <c r="F301" s="125">
        <v>61800</v>
      </c>
      <c r="G301" s="125">
        <v>52970</v>
      </c>
      <c r="H301" s="125">
        <v>44140</v>
      </c>
      <c r="I301" s="125">
        <v>35310</v>
      </c>
      <c r="J301" s="125">
        <v>26480</v>
      </c>
      <c r="K301" s="125">
        <v>17660</v>
      </c>
      <c r="L301" s="125">
        <v>8830</v>
      </c>
    </row>
    <row r="302" spans="1:12" ht="12.75">
      <c r="A302" s="110"/>
      <c r="B302" s="110"/>
      <c r="C302" s="126"/>
      <c r="D302" s="126"/>
      <c r="E302" s="126"/>
      <c r="F302" s="145"/>
      <c r="G302" s="126"/>
      <c r="H302" s="126"/>
      <c r="I302" s="126"/>
      <c r="J302" s="126"/>
      <c r="K302" s="126"/>
      <c r="L302" s="126"/>
    </row>
    <row r="303" spans="1:12" ht="12.75">
      <c r="A303" s="113"/>
      <c r="B303" s="113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1:12" ht="12.75">
      <c r="A304" s="113" t="s">
        <v>65</v>
      </c>
      <c r="B304" s="113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1:12" ht="12.75">
      <c r="A305" s="113" t="s">
        <v>57</v>
      </c>
      <c r="B305" s="113"/>
      <c r="C305" s="125">
        <v>46920</v>
      </c>
      <c r="D305" s="125">
        <v>42230</v>
      </c>
      <c r="E305" s="125">
        <v>37540</v>
      </c>
      <c r="F305" s="125">
        <v>32840</v>
      </c>
      <c r="G305" s="125">
        <v>28150</v>
      </c>
      <c r="H305" s="125">
        <v>23460</v>
      </c>
      <c r="I305" s="125">
        <v>18770</v>
      </c>
      <c r="J305" s="125">
        <v>14080</v>
      </c>
      <c r="K305" s="125">
        <v>9380</v>
      </c>
      <c r="L305" s="125">
        <v>4690</v>
      </c>
    </row>
    <row r="306" spans="1:12" ht="12.75">
      <c r="A306" s="113" t="s">
        <v>58</v>
      </c>
      <c r="B306" s="113"/>
      <c r="C306" s="125">
        <v>58350</v>
      </c>
      <c r="D306" s="125">
        <v>52520</v>
      </c>
      <c r="E306" s="125">
        <v>46680</v>
      </c>
      <c r="F306" s="125">
        <v>40850</v>
      </c>
      <c r="G306" s="125">
        <v>35010</v>
      </c>
      <c r="H306" s="125">
        <v>29180</v>
      </c>
      <c r="I306" s="125">
        <v>23340</v>
      </c>
      <c r="J306" s="125">
        <v>17510</v>
      </c>
      <c r="K306" s="125">
        <v>11670</v>
      </c>
      <c r="L306" s="125">
        <v>5840</v>
      </c>
    </row>
    <row r="307" spans="1:12" ht="12.75">
      <c r="A307" s="113" t="s">
        <v>63</v>
      </c>
      <c r="B307" s="113"/>
      <c r="C307" s="125">
        <v>72880</v>
      </c>
      <c r="D307" s="125">
        <v>65590</v>
      </c>
      <c r="E307" s="125">
        <v>58300</v>
      </c>
      <c r="F307" s="125">
        <v>51020</v>
      </c>
      <c r="G307" s="125">
        <v>43730</v>
      </c>
      <c r="H307" s="125">
        <v>36440</v>
      </c>
      <c r="I307" s="125">
        <v>29150</v>
      </c>
      <c r="J307" s="125">
        <v>21860</v>
      </c>
      <c r="K307" s="125">
        <v>14580</v>
      </c>
      <c r="L307" s="125">
        <v>7290</v>
      </c>
    </row>
    <row r="308" spans="1:12" ht="12.75">
      <c r="A308" s="113" t="s">
        <v>64</v>
      </c>
      <c r="B308" s="113"/>
      <c r="C308" s="125">
        <v>90410</v>
      </c>
      <c r="D308" s="125">
        <v>81370</v>
      </c>
      <c r="E308" s="125">
        <v>72330</v>
      </c>
      <c r="F308" s="125">
        <v>63290</v>
      </c>
      <c r="G308" s="125">
        <v>54250</v>
      </c>
      <c r="H308" s="125">
        <v>45210</v>
      </c>
      <c r="I308" s="125">
        <v>36160</v>
      </c>
      <c r="J308" s="125">
        <v>27120</v>
      </c>
      <c r="K308" s="125">
        <v>18080</v>
      </c>
      <c r="L308" s="125">
        <v>9040</v>
      </c>
    </row>
    <row r="309" spans="1:12" ht="12.75">
      <c r="A309" s="144" t="s">
        <v>53</v>
      </c>
      <c r="B309" s="144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1:12" ht="12.75">
      <c r="A310" s="117"/>
      <c r="B310" s="117"/>
      <c r="C310" s="132"/>
      <c r="D310" s="132"/>
      <c r="E310" s="132"/>
      <c r="G310" s="132"/>
      <c r="H310" s="132"/>
      <c r="I310" s="132"/>
      <c r="J310" s="132"/>
      <c r="K310" s="132"/>
      <c r="L310" s="132"/>
    </row>
    <row r="311" spans="1:12" ht="12.75">
      <c r="A311" s="113"/>
      <c r="B311" s="113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1:12" ht="12.75">
      <c r="A312" s="113" t="s">
        <v>66</v>
      </c>
      <c r="B312" s="113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1:12" ht="12.75">
      <c r="A313" s="113" t="s">
        <v>67</v>
      </c>
      <c r="B313" s="113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1:12" ht="12.75">
      <c r="A314" s="110"/>
      <c r="B314" s="110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1:12" ht="12.75">
      <c r="A315" s="113" t="s">
        <v>8</v>
      </c>
      <c r="B315" s="113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1:12" ht="12.75">
      <c r="A316" s="113" t="s">
        <v>68</v>
      </c>
      <c r="B316" s="113"/>
      <c r="C316" s="125">
        <v>56200</v>
      </c>
      <c r="D316" s="125">
        <v>50580</v>
      </c>
      <c r="E316" s="125">
        <v>44960</v>
      </c>
      <c r="F316" s="125">
        <v>39340</v>
      </c>
      <c r="G316" s="125">
        <v>33720</v>
      </c>
      <c r="H316" s="125">
        <v>28100</v>
      </c>
      <c r="I316" s="125">
        <v>22480</v>
      </c>
      <c r="J316" s="125">
        <v>16860</v>
      </c>
      <c r="K316" s="125">
        <v>11240</v>
      </c>
      <c r="L316" s="125">
        <v>5620</v>
      </c>
    </row>
    <row r="317" spans="1:12" ht="12.75">
      <c r="A317" s="113" t="s">
        <v>63</v>
      </c>
      <c r="B317" s="113"/>
      <c r="C317" s="125">
        <v>70760</v>
      </c>
      <c r="D317" s="125">
        <v>63680</v>
      </c>
      <c r="E317" s="125">
        <v>56610</v>
      </c>
      <c r="F317" s="125">
        <v>49530</v>
      </c>
      <c r="G317" s="125">
        <v>42460</v>
      </c>
      <c r="H317" s="125">
        <v>35380</v>
      </c>
      <c r="I317" s="125">
        <v>28300</v>
      </c>
      <c r="J317" s="125">
        <v>21230</v>
      </c>
      <c r="K317" s="125">
        <v>14150</v>
      </c>
      <c r="L317" s="125">
        <v>7080</v>
      </c>
    </row>
    <row r="318" spans="1:12" ht="12.75">
      <c r="A318" s="113" t="s">
        <v>69</v>
      </c>
      <c r="B318" s="113"/>
      <c r="C318" s="125">
        <v>87990</v>
      </c>
      <c r="D318" s="125">
        <v>79190</v>
      </c>
      <c r="E318" s="125">
        <v>70390</v>
      </c>
      <c r="F318" s="125">
        <v>61590</v>
      </c>
      <c r="G318" s="125">
        <v>52790</v>
      </c>
      <c r="H318" s="125">
        <v>44000</v>
      </c>
      <c r="I318" s="125">
        <v>35200</v>
      </c>
      <c r="J318" s="125">
        <v>26400</v>
      </c>
      <c r="K318" s="125">
        <v>17600</v>
      </c>
      <c r="L318" s="125">
        <v>8800</v>
      </c>
    </row>
    <row r="319" spans="1:12" ht="12.75">
      <c r="A319" s="113" t="s">
        <v>70</v>
      </c>
      <c r="B319" s="113"/>
      <c r="C319" s="125">
        <v>115560</v>
      </c>
      <c r="D319" s="125">
        <v>104000</v>
      </c>
      <c r="E319" s="125">
        <v>92450</v>
      </c>
      <c r="F319" s="125">
        <v>80890</v>
      </c>
      <c r="G319" s="125">
        <v>69340</v>
      </c>
      <c r="H319" s="125">
        <v>57780</v>
      </c>
      <c r="I319" s="125">
        <v>46220</v>
      </c>
      <c r="J319" s="125">
        <v>34670</v>
      </c>
      <c r="K319" s="125">
        <v>23110</v>
      </c>
      <c r="L319" s="125">
        <v>11560</v>
      </c>
    </row>
    <row r="320" spans="1:12" ht="12.75">
      <c r="A320" s="113" t="s">
        <v>60</v>
      </c>
      <c r="B320" s="113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1:12" ht="12.75">
      <c r="A321" s="113" t="s">
        <v>68</v>
      </c>
      <c r="B321" s="113"/>
      <c r="C321" s="125">
        <v>89590</v>
      </c>
      <c r="D321" s="125">
        <v>80630</v>
      </c>
      <c r="E321" s="125">
        <v>71670</v>
      </c>
      <c r="F321" s="125">
        <v>62710</v>
      </c>
      <c r="G321" s="125">
        <v>53750</v>
      </c>
      <c r="H321" s="125">
        <v>44800</v>
      </c>
      <c r="I321" s="125">
        <v>35840</v>
      </c>
      <c r="J321" s="125">
        <v>26880</v>
      </c>
      <c r="K321" s="125">
        <v>17920</v>
      </c>
      <c r="L321" s="125">
        <v>8960</v>
      </c>
    </row>
    <row r="322" spans="1:12" ht="12.75">
      <c r="A322" s="127" t="s">
        <v>63</v>
      </c>
      <c r="B322" s="127"/>
      <c r="C322" s="125">
        <v>104180</v>
      </c>
      <c r="D322" s="125">
        <v>93760</v>
      </c>
      <c r="E322" s="125">
        <v>83340</v>
      </c>
      <c r="F322" s="125">
        <v>72930</v>
      </c>
      <c r="G322" s="125">
        <v>62510</v>
      </c>
      <c r="H322" s="125">
        <v>52090</v>
      </c>
      <c r="I322" s="125">
        <v>41670</v>
      </c>
      <c r="J322" s="125">
        <v>31250</v>
      </c>
      <c r="K322" s="125">
        <v>20840</v>
      </c>
      <c r="L322" s="125">
        <v>10420</v>
      </c>
    </row>
    <row r="323" spans="1:12" ht="12.75">
      <c r="A323" s="113" t="s">
        <v>69</v>
      </c>
      <c r="B323" s="113"/>
      <c r="C323" s="125">
        <v>121410</v>
      </c>
      <c r="D323" s="125">
        <v>109270</v>
      </c>
      <c r="E323" s="125">
        <v>97130</v>
      </c>
      <c r="F323" s="125">
        <v>84990</v>
      </c>
      <c r="G323" s="125">
        <v>72850</v>
      </c>
      <c r="H323" s="125">
        <v>60710</v>
      </c>
      <c r="I323" s="125">
        <v>48560</v>
      </c>
      <c r="J323" s="125">
        <v>36420</v>
      </c>
      <c r="K323" s="125">
        <v>24280</v>
      </c>
      <c r="L323" s="125">
        <v>12140</v>
      </c>
    </row>
    <row r="324" spans="1:12" ht="12.75">
      <c r="A324" s="113" t="s">
        <v>70</v>
      </c>
      <c r="B324" s="113"/>
      <c r="C324" s="125">
        <v>148960</v>
      </c>
      <c r="D324" s="125">
        <v>134060</v>
      </c>
      <c r="E324" s="125">
        <v>119170</v>
      </c>
      <c r="F324" s="125">
        <v>104270</v>
      </c>
      <c r="G324" s="125">
        <v>89380</v>
      </c>
      <c r="H324" s="125">
        <v>74480</v>
      </c>
      <c r="I324" s="125">
        <v>59580</v>
      </c>
      <c r="J324" s="125">
        <v>44690</v>
      </c>
      <c r="K324" s="125">
        <v>29790</v>
      </c>
      <c r="L324" s="125">
        <v>14900</v>
      </c>
    </row>
    <row r="325" spans="1:12" ht="12.75">
      <c r="A325" s="113" t="s">
        <v>71</v>
      </c>
      <c r="B325" s="113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1:12" ht="12.75">
      <c r="A326" s="113" t="s">
        <v>68</v>
      </c>
      <c r="B326" s="113"/>
      <c r="C326" s="125">
        <v>112360</v>
      </c>
      <c r="D326" s="125">
        <v>101120</v>
      </c>
      <c r="E326" s="125">
        <v>89890</v>
      </c>
      <c r="F326" s="125">
        <v>78650</v>
      </c>
      <c r="G326" s="125">
        <v>67420</v>
      </c>
      <c r="H326" s="125">
        <v>56180</v>
      </c>
      <c r="I326" s="125">
        <v>44940</v>
      </c>
      <c r="J326" s="125">
        <v>33710</v>
      </c>
      <c r="K326" s="125">
        <v>22470</v>
      </c>
      <c r="L326" s="125">
        <v>11240</v>
      </c>
    </row>
    <row r="327" spans="1:12" ht="12.75">
      <c r="A327" s="113" t="s">
        <v>63</v>
      </c>
      <c r="B327" s="113"/>
      <c r="C327" s="125">
        <v>126680</v>
      </c>
      <c r="D327" s="125">
        <v>114010</v>
      </c>
      <c r="E327" s="125">
        <v>101340</v>
      </c>
      <c r="F327" s="125">
        <v>88680</v>
      </c>
      <c r="G327" s="125">
        <v>76010</v>
      </c>
      <c r="H327" s="125">
        <v>63340</v>
      </c>
      <c r="I327" s="125">
        <v>50670</v>
      </c>
      <c r="J327" s="125">
        <v>38000</v>
      </c>
      <c r="K327" s="125">
        <v>25340</v>
      </c>
      <c r="L327" s="125">
        <v>12670</v>
      </c>
    </row>
    <row r="328" spans="1:12" ht="12.75">
      <c r="A328" s="113" t="s">
        <v>69</v>
      </c>
      <c r="B328" s="113"/>
      <c r="C328" s="125">
        <v>144200</v>
      </c>
      <c r="D328" s="125">
        <v>129780</v>
      </c>
      <c r="E328" s="125">
        <v>115360</v>
      </c>
      <c r="F328" s="125">
        <v>100940</v>
      </c>
      <c r="G328" s="125">
        <v>86520</v>
      </c>
      <c r="H328" s="125">
        <v>72100</v>
      </c>
      <c r="I328" s="125">
        <v>57680</v>
      </c>
      <c r="J328" s="125">
        <v>43260</v>
      </c>
      <c r="K328" s="125">
        <v>28840</v>
      </c>
      <c r="L328" s="125">
        <v>14420</v>
      </c>
    </row>
    <row r="329" spans="1:12" ht="12.75">
      <c r="A329" s="113" t="s">
        <v>70</v>
      </c>
      <c r="B329" s="113"/>
      <c r="C329" s="125">
        <v>171750</v>
      </c>
      <c r="D329" s="125">
        <v>154580</v>
      </c>
      <c r="E329" s="125">
        <v>137400</v>
      </c>
      <c r="F329" s="125">
        <v>120230</v>
      </c>
      <c r="G329" s="125">
        <v>103050</v>
      </c>
      <c r="H329" s="125">
        <v>85880</v>
      </c>
      <c r="I329" s="125">
        <v>68700</v>
      </c>
      <c r="J329" s="125">
        <v>51530</v>
      </c>
      <c r="K329" s="125">
        <v>34350</v>
      </c>
      <c r="L329" s="125">
        <v>17180</v>
      </c>
    </row>
    <row r="330" spans="1:12" ht="12.75">
      <c r="A330" s="144" t="s">
        <v>53</v>
      </c>
      <c r="B330" s="144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1:12" ht="12.75">
      <c r="A331" s="117"/>
      <c r="B331" s="117"/>
      <c r="C331" s="132"/>
      <c r="D331" s="132"/>
      <c r="E331" s="132"/>
      <c r="F331" s="146" t="s">
        <v>166</v>
      </c>
      <c r="G331" s="132"/>
      <c r="H331" s="132"/>
      <c r="I331" s="132"/>
      <c r="J331" s="132"/>
      <c r="K331" s="132"/>
      <c r="L331" s="132"/>
    </row>
    <row r="332" spans="1:12" ht="12.75">
      <c r="A332" s="123"/>
      <c r="B332" s="123"/>
      <c r="C332" s="129"/>
      <c r="D332" s="129"/>
      <c r="E332" s="129"/>
      <c r="G332" s="129"/>
      <c r="H332" s="129"/>
      <c r="I332" s="129"/>
      <c r="J332" s="129"/>
      <c r="K332" s="129"/>
      <c r="L332" s="129"/>
    </row>
    <row r="333" spans="1:12" ht="12.75">
      <c r="A333" s="123"/>
      <c r="B333" s="123"/>
      <c r="C333" s="129"/>
      <c r="D333" s="129"/>
      <c r="E333" s="129"/>
      <c r="G333" s="129"/>
      <c r="H333" s="129"/>
      <c r="I333" s="129"/>
      <c r="J333" s="129"/>
      <c r="K333" s="129"/>
      <c r="L333" s="129"/>
    </row>
    <row r="334" spans="1:12" ht="12.7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5" t="s">
        <v>3</v>
      </c>
    </row>
    <row r="335" spans="1:12" ht="12.75">
      <c r="A335" s="112" t="s">
        <v>4</v>
      </c>
      <c r="B335" s="112"/>
      <c r="C335" s="118">
        <v>2016</v>
      </c>
      <c r="D335" s="118">
        <v>2015</v>
      </c>
      <c r="E335" s="118">
        <v>2014</v>
      </c>
      <c r="F335" s="118">
        <v>2013</v>
      </c>
      <c r="G335" s="118">
        <v>2012</v>
      </c>
      <c r="H335" s="118">
        <v>2011</v>
      </c>
      <c r="I335" s="118">
        <v>2010</v>
      </c>
      <c r="J335" s="118">
        <v>2009</v>
      </c>
      <c r="K335" s="118">
        <v>2008</v>
      </c>
      <c r="L335" s="119" t="s">
        <v>5</v>
      </c>
    </row>
    <row r="336" spans="1:12" ht="12.7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</row>
    <row r="337" spans="1:12" ht="12.7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</row>
    <row r="338" spans="1:12" ht="12.75">
      <c r="A338" s="113" t="s">
        <v>72</v>
      </c>
      <c r="B338" s="113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1:12" ht="12.75">
      <c r="A339" s="113" t="s">
        <v>73</v>
      </c>
      <c r="B339" s="113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1:12" ht="12.75">
      <c r="A340" s="110"/>
      <c r="B340" s="110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1:12" ht="12.75">
      <c r="A341" s="113" t="s">
        <v>60</v>
      </c>
      <c r="B341" s="113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1:12" ht="12.75">
      <c r="A342" s="113" t="s">
        <v>74</v>
      </c>
      <c r="B342" s="113"/>
      <c r="C342" s="125">
        <v>146300</v>
      </c>
      <c r="D342" s="125">
        <v>131670</v>
      </c>
      <c r="E342" s="125">
        <v>117040</v>
      </c>
      <c r="F342" s="125">
        <v>102410</v>
      </c>
      <c r="G342" s="125">
        <v>87780</v>
      </c>
      <c r="H342" s="125">
        <v>73150</v>
      </c>
      <c r="I342" s="125">
        <v>58520</v>
      </c>
      <c r="J342" s="125">
        <v>43890</v>
      </c>
      <c r="K342" s="125">
        <v>29260</v>
      </c>
      <c r="L342" s="125">
        <v>14630</v>
      </c>
    </row>
    <row r="343" spans="1:12" ht="12.75">
      <c r="A343" s="113" t="s">
        <v>75</v>
      </c>
      <c r="B343" s="113"/>
      <c r="C343" s="125">
        <v>173860</v>
      </c>
      <c r="D343" s="125">
        <v>156470</v>
      </c>
      <c r="E343" s="125">
        <v>139090</v>
      </c>
      <c r="F343" s="125">
        <v>121700</v>
      </c>
      <c r="G343" s="125">
        <v>104320</v>
      </c>
      <c r="H343" s="125">
        <v>86930</v>
      </c>
      <c r="I343" s="125">
        <v>69540</v>
      </c>
      <c r="J343" s="125">
        <v>52160</v>
      </c>
      <c r="K343" s="125">
        <v>34770</v>
      </c>
      <c r="L343" s="125">
        <v>17390</v>
      </c>
    </row>
    <row r="344" spans="1:12" ht="12.75">
      <c r="A344" s="113" t="s">
        <v>76</v>
      </c>
      <c r="B344" s="113"/>
      <c r="C344" s="125">
        <v>197220</v>
      </c>
      <c r="D344" s="125">
        <v>177500</v>
      </c>
      <c r="E344" s="125">
        <v>157780</v>
      </c>
      <c r="F344" s="125">
        <v>138050</v>
      </c>
      <c r="G344" s="125">
        <v>118330</v>
      </c>
      <c r="H344" s="125">
        <v>98610</v>
      </c>
      <c r="I344" s="125">
        <v>78890</v>
      </c>
      <c r="J344" s="125">
        <v>59170</v>
      </c>
      <c r="K344" s="125">
        <v>39440</v>
      </c>
      <c r="L344" s="125">
        <v>19720</v>
      </c>
    </row>
    <row r="345" spans="1:12" ht="12.75">
      <c r="A345" s="113" t="s">
        <v>77</v>
      </c>
      <c r="B345" s="113"/>
      <c r="C345" s="125">
        <v>250760</v>
      </c>
      <c r="D345" s="125">
        <v>225680</v>
      </c>
      <c r="E345" s="125">
        <v>200610</v>
      </c>
      <c r="F345" s="125">
        <v>175530</v>
      </c>
      <c r="G345" s="125">
        <v>150460</v>
      </c>
      <c r="H345" s="125">
        <v>125380</v>
      </c>
      <c r="I345" s="125">
        <v>100300</v>
      </c>
      <c r="J345" s="125">
        <v>75230</v>
      </c>
      <c r="K345" s="125">
        <v>50150</v>
      </c>
      <c r="L345" s="125">
        <v>25080</v>
      </c>
    </row>
    <row r="346" spans="1:12" ht="12.75">
      <c r="A346" s="113" t="s">
        <v>71</v>
      </c>
      <c r="B346" s="113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1:12" ht="12.75">
      <c r="A347" s="113" t="s">
        <v>74</v>
      </c>
      <c r="B347" s="113"/>
      <c r="C347" s="125">
        <v>161920</v>
      </c>
      <c r="D347" s="125">
        <v>145730</v>
      </c>
      <c r="E347" s="125">
        <v>129540</v>
      </c>
      <c r="F347" s="125">
        <v>113340</v>
      </c>
      <c r="G347" s="125">
        <v>97150</v>
      </c>
      <c r="H347" s="125">
        <v>80960</v>
      </c>
      <c r="I347" s="125">
        <v>64770</v>
      </c>
      <c r="J347" s="125">
        <v>48580</v>
      </c>
      <c r="K347" s="125">
        <v>32380</v>
      </c>
      <c r="L347" s="125">
        <v>16190</v>
      </c>
    </row>
    <row r="348" spans="1:12" ht="12.75">
      <c r="A348" s="113" t="s">
        <v>75</v>
      </c>
      <c r="B348" s="113"/>
      <c r="C348" s="125">
        <v>189540</v>
      </c>
      <c r="D348" s="125">
        <v>170590</v>
      </c>
      <c r="E348" s="125">
        <v>151630</v>
      </c>
      <c r="F348" s="125">
        <v>132680</v>
      </c>
      <c r="G348" s="125">
        <v>113720</v>
      </c>
      <c r="H348" s="125">
        <v>94770</v>
      </c>
      <c r="I348" s="125">
        <v>75820</v>
      </c>
      <c r="J348" s="125">
        <v>56860</v>
      </c>
      <c r="K348" s="125">
        <v>37910</v>
      </c>
      <c r="L348" s="125">
        <v>18950</v>
      </c>
    </row>
    <row r="349" spans="1:12" ht="12.75">
      <c r="A349" s="113" t="s">
        <v>76</v>
      </c>
      <c r="B349" s="113"/>
      <c r="C349" s="125">
        <v>212800</v>
      </c>
      <c r="D349" s="125">
        <v>191520</v>
      </c>
      <c r="E349" s="125">
        <v>170240</v>
      </c>
      <c r="F349" s="125">
        <v>148960</v>
      </c>
      <c r="G349" s="125">
        <v>127680</v>
      </c>
      <c r="H349" s="125">
        <v>106400</v>
      </c>
      <c r="I349" s="125">
        <v>85120</v>
      </c>
      <c r="J349" s="125">
        <v>63840</v>
      </c>
      <c r="K349" s="125">
        <v>42560</v>
      </c>
      <c r="L349" s="125">
        <v>21280</v>
      </c>
    </row>
    <row r="350" spans="1:12" ht="12.75">
      <c r="A350" s="113" t="s">
        <v>77</v>
      </c>
      <c r="B350" s="113"/>
      <c r="C350" s="125">
        <v>266400</v>
      </c>
      <c r="D350" s="125">
        <v>239760</v>
      </c>
      <c r="E350" s="125">
        <v>213120</v>
      </c>
      <c r="F350" s="125">
        <v>186480</v>
      </c>
      <c r="G350" s="125">
        <v>159840</v>
      </c>
      <c r="H350" s="125">
        <v>133200</v>
      </c>
      <c r="I350" s="125">
        <v>106560</v>
      </c>
      <c r="J350" s="125">
        <v>79920</v>
      </c>
      <c r="K350" s="125">
        <v>53280</v>
      </c>
      <c r="L350" s="125">
        <v>26640</v>
      </c>
    </row>
    <row r="351" spans="1:12" ht="12.75">
      <c r="A351" s="124"/>
      <c r="B351" s="124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1:12" ht="12.75">
      <c r="A352" s="117"/>
      <c r="B352" s="117"/>
      <c r="C352" s="132"/>
      <c r="D352" s="132"/>
      <c r="E352" s="132"/>
      <c r="F352" s="142"/>
      <c r="G352" s="132"/>
      <c r="H352" s="132"/>
      <c r="I352" s="132"/>
      <c r="J352" s="132"/>
      <c r="K352" s="132"/>
      <c r="L352" s="132"/>
    </row>
    <row r="353" spans="1:12" ht="12.75">
      <c r="A353" s="127" t="s">
        <v>78</v>
      </c>
      <c r="B353" s="127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1:12" ht="12.75">
      <c r="A354" s="113" t="s">
        <v>79</v>
      </c>
      <c r="B354" s="113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1:12" ht="12.75">
      <c r="A355" s="113"/>
      <c r="B355" s="113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1:12" ht="12.75">
      <c r="A356" s="113" t="s">
        <v>71</v>
      </c>
      <c r="B356" s="113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1:12" ht="12.75">
      <c r="A357" s="113" t="s">
        <v>74</v>
      </c>
      <c r="B357" s="113"/>
      <c r="C357" s="125">
        <v>180750</v>
      </c>
      <c r="D357" s="125">
        <v>162680</v>
      </c>
      <c r="E357" s="125">
        <v>144600</v>
      </c>
      <c r="F357" s="125">
        <v>126530</v>
      </c>
      <c r="G357" s="125">
        <v>108450</v>
      </c>
      <c r="H357" s="125">
        <v>90380</v>
      </c>
      <c r="I357" s="125">
        <v>72300</v>
      </c>
      <c r="J357" s="125">
        <v>54230</v>
      </c>
      <c r="K357" s="125">
        <v>36150</v>
      </c>
      <c r="L357" s="125">
        <v>18080</v>
      </c>
    </row>
    <row r="358" spans="1:12" ht="12.75">
      <c r="A358" s="113" t="s">
        <v>75</v>
      </c>
      <c r="B358" s="113"/>
      <c r="C358" s="125">
        <v>208360</v>
      </c>
      <c r="D358" s="125">
        <v>187520</v>
      </c>
      <c r="E358" s="125">
        <v>166690</v>
      </c>
      <c r="F358" s="125">
        <v>145850</v>
      </c>
      <c r="G358" s="125">
        <v>125020</v>
      </c>
      <c r="H358" s="125">
        <v>104180</v>
      </c>
      <c r="I358" s="125">
        <v>83340</v>
      </c>
      <c r="J358" s="125">
        <v>62510</v>
      </c>
      <c r="K358" s="125">
        <v>41670</v>
      </c>
      <c r="L358" s="125">
        <v>20840</v>
      </c>
    </row>
    <row r="359" spans="1:12" ht="12.75">
      <c r="A359" s="113" t="s">
        <v>76</v>
      </c>
      <c r="B359" s="113"/>
      <c r="C359" s="125">
        <v>231690</v>
      </c>
      <c r="D359" s="125">
        <v>208520</v>
      </c>
      <c r="E359" s="125">
        <v>185350</v>
      </c>
      <c r="F359" s="125">
        <v>162180</v>
      </c>
      <c r="G359" s="125">
        <v>139010</v>
      </c>
      <c r="H359" s="125">
        <v>115850</v>
      </c>
      <c r="I359" s="125">
        <v>92680</v>
      </c>
      <c r="J359" s="125">
        <v>69510</v>
      </c>
      <c r="K359" s="125">
        <v>46340</v>
      </c>
      <c r="L359" s="125">
        <v>23170</v>
      </c>
    </row>
    <row r="360" spans="1:12" ht="12.75">
      <c r="A360" s="113" t="s">
        <v>77</v>
      </c>
      <c r="B360" s="113"/>
      <c r="C360" s="125">
        <v>285190</v>
      </c>
      <c r="D360" s="125">
        <v>256670</v>
      </c>
      <c r="E360" s="125">
        <v>228150</v>
      </c>
      <c r="F360" s="125">
        <v>199630</v>
      </c>
      <c r="G360" s="125">
        <v>171110</v>
      </c>
      <c r="H360" s="125">
        <v>142600</v>
      </c>
      <c r="I360" s="125">
        <v>114080</v>
      </c>
      <c r="J360" s="125">
        <v>85560</v>
      </c>
      <c r="K360" s="125">
        <v>57040</v>
      </c>
      <c r="L360" s="125">
        <v>28520</v>
      </c>
    </row>
    <row r="361" spans="1:12" ht="12.75">
      <c r="A361" s="124"/>
      <c r="B361" s="124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1:12" ht="12.75">
      <c r="A362" s="117"/>
      <c r="B362" s="117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</row>
    <row r="363" spans="1:12" ht="12.75">
      <c r="A363" s="127" t="s">
        <v>80</v>
      </c>
      <c r="B363" s="127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1:12" ht="12.75">
      <c r="A364" s="113" t="s">
        <v>81</v>
      </c>
      <c r="B364" s="113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1:12" ht="12.75">
      <c r="A365" s="113"/>
      <c r="B365" s="113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1:12" ht="12.75">
      <c r="A366" s="113" t="s">
        <v>71</v>
      </c>
      <c r="B366" s="113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1:12" ht="12.75">
      <c r="A367" s="113" t="s">
        <v>82</v>
      </c>
      <c r="B367" s="113"/>
      <c r="C367" s="125">
        <v>387780</v>
      </c>
      <c r="D367" s="125">
        <v>349000</v>
      </c>
      <c r="E367" s="125">
        <v>310220</v>
      </c>
      <c r="F367" s="125">
        <v>271450</v>
      </c>
      <c r="G367" s="125">
        <v>232670</v>
      </c>
      <c r="H367" s="125">
        <v>193890</v>
      </c>
      <c r="I367" s="125">
        <v>155110</v>
      </c>
      <c r="J367" s="125">
        <v>116330</v>
      </c>
      <c r="K367" s="125">
        <v>77560</v>
      </c>
      <c r="L367" s="125">
        <v>38780</v>
      </c>
    </row>
    <row r="368" spans="1:12" ht="12.75">
      <c r="A368" s="113" t="s">
        <v>83</v>
      </c>
      <c r="B368" s="113"/>
      <c r="C368" s="125">
        <v>439950</v>
      </c>
      <c r="D368" s="125">
        <v>395960</v>
      </c>
      <c r="E368" s="125">
        <v>351960</v>
      </c>
      <c r="F368" s="125">
        <v>307970</v>
      </c>
      <c r="G368" s="125">
        <v>263970</v>
      </c>
      <c r="H368" s="125">
        <v>219980</v>
      </c>
      <c r="I368" s="125">
        <v>175980</v>
      </c>
      <c r="J368" s="125">
        <v>131990</v>
      </c>
      <c r="K368" s="125">
        <v>87990</v>
      </c>
      <c r="L368" s="125">
        <v>44000</v>
      </c>
    </row>
    <row r="369" spans="1:12" ht="12.75">
      <c r="A369" s="113" t="s">
        <v>84</v>
      </c>
      <c r="B369" s="113"/>
      <c r="C369" s="125">
        <v>551590</v>
      </c>
      <c r="D369" s="125">
        <v>496430</v>
      </c>
      <c r="E369" s="125">
        <v>441270</v>
      </c>
      <c r="F369" s="125">
        <v>386110</v>
      </c>
      <c r="G369" s="125">
        <v>330950</v>
      </c>
      <c r="H369" s="125">
        <v>275800</v>
      </c>
      <c r="I369" s="125">
        <v>220640</v>
      </c>
      <c r="J369" s="125">
        <v>165480</v>
      </c>
      <c r="K369" s="125">
        <v>110320</v>
      </c>
      <c r="L369" s="125">
        <v>55160</v>
      </c>
    </row>
    <row r="370" spans="1:12" ht="12.75">
      <c r="A370" s="113" t="s">
        <v>85</v>
      </c>
      <c r="B370" s="113"/>
      <c r="C370" s="125">
        <v>667650</v>
      </c>
      <c r="D370" s="125">
        <v>600890</v>
      </c>
      <c r="E370" s="125">
        <v>534120</v>
      </c>
      <c r="F370" s="125">
        <v>467360</v>
      </c>
      <c r="G370" s="125">
        <v>400590</v>
      </c>
      <c r="H370" s="125">
        <v>333830</v>
      </c>
      <c r="I370" s="125">
        <v>267060</v>
      </c>
      <c r="J370" s="125">
        <v>200300</v>
      </c>
      <c r="K370" s="125">
        <v>133530</v>
      </c>
      <c r="L370" s="125">
        <v>66770</v>
      </c>
    </row>
    <row r="371" spans="1:12" ht="12.75">
      <c r="A371" s="124"/>
      <c r="B371" s="124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1:12" ht="12.75">
      <c r="A372" s="117"/>
      <c r="B372" s="117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</row>
    <row r="373" spans="1:12" ht="12.75">
      <c r="A373" s="113" t="s">
        <v>86</v>
      </c>
      <c r="B373" s="113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1:12" ht="12.75">
      <c r="A374" s="113" t="s">
        <v>87</v>
      </c>
      <c r="B374" s="113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1:12" ht="12.75">
      <c r="A375" s="113"/>
      <c r="B375" s="113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1:12" ht="12.75">
      <c r="A376" s="113" t="s">
        <v>71</v>
      </c>
      <c r="B376" s="113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1:12" ht="12.75">
      <c r="A377" s="113" t="s">
        <v>82</v>
      </c>
      <c r="B377" s="113"/>
      <c r="C377" s="125">
        <v>671380</v>
      </c>
      <c r="D377" s="125">
        <v>604240</v>
      </c>
      <c r="E377" s="125">
        <v>537100</v>
      </c>
      <c r="F377" s="125">
        <v>469970</v>
      </c>
      <c r="G377" s="125">
        <v>402830</v>
      </c>
      <c r="H377" s="125">
        <v>335690</v>
      </c>
      <c r="I377" s="125">
        <v>268550</v>
      </c>
      <c r="J377" s="125">
        <v>201410</v>
      </c>
      <c r="K377" s="125">
        <v>134280</v>
      </c>
      <c r="L377" s="125">
        <v>67140</v>
      </c>
    </row>
    <row r="378" spans="1:12" ht="12.75">
      <c r="A378" s="113" t="s">
        <v>83</v>
      </c>
      <c r="B378" s="113"/>
      <c r="C378" s="125">
        <v>725210</v>
      </c>
      <c r="D378" s="125">
        <v>652690</v>
      </c>
      <c r="E378" s="125">
        <v>580170</v>
      </c>
      <c r="F378" s="125">
        <v>507650</v>
      </c>
      <c r="G378" s="125">
        <v>435130</v>
      </c>
      <c r="H378" s="125">
        <v>362610</v>
      </c>
      <c r="I378" s="125">
        <v>290080</v>
      </c>
      <c r="J378" s="125">
        <v>217560</v>
      </c>
      <c r="K378" s="125">
        <v>145040</v>
      </c>
      <c r="L378" s="125">
        <v>72520</v>
      </c>
    </row>
    <row r="379" spans="1:12" ht="12.75">
      <c r="A379" s="113" t="s">
        <v>84</v>
      </c>
      <c r="B379" s="113"/>
      <c r="C379" s="125">
        <v>836760</v>
      </c>
      <c r="D379" s="125">
        <v>753080</v>
      </c>
      <c r="E379" s="125">
        <v>669410</v>
      </c>
      <c r="F379" s="125">
        <v>585730</v>
      </c>
      <c r="G379" s="125">
        <v>502060</v>
      </c>
      <c r="H379" s="125">
        <v>418380</v>
      </c>
      <c r="I379" s="125">
        <v>334700</v>
      </c>
      <c r="J379" s="125">
        <v>251030</v>
      </c>
      <c r="K379" s="125">
        <v>167350</v>
      </c>
      <c r="L379" s="125">
        <v>83680</v>
      </c>
    </row>
    <row r="380" spans="1:12" ht="12.75">
      <c r="A380" s="113" t="s">
        <v>85</v>
      </c>
      <c r="B380" s="113"/>
      <c r="C380" s="125">
        <v>952890</v>
      </c>
      <c r="D380" s="125">
        <v>857600</v>
      </c>
      <c r="E380" s="125">
        <v>762310</v>
      </c>
      <c r="F380" s="125">
        <v>667020</v>
      </c>
      <c r="G380" s="125">
        <v>571730</v>
      </c>
      <c r="H380" s="125">
        <v>476450</v>
      </c>
      <c r="I380" s="125">
        <v>381160</v>
      </c>
      <c r="J380" s="125">
        <v>285870</v>
      </c>
      <c r="K380" s="125">
        <v>190580</v>
      </c>
      <c r="L380" s="125">
        <v>95290</v>
      </c>
    </row>
    <row r="381" spans="1:12" ht="12.75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ht="12.75">
      <c r="A382" s="123"/>
      <c r="B382" s="123"/>
      <c r="C382" s="123"/>
      <c r="D382" s="123"/>
      <c r="E382" s="123"/>
      <c r="F382" s="150" t="s">
        <v>167</v>
      </c>
      <c r="G382" s="123"/>
      <c r="H382" s="123"/>
      <c r="I382" s="123"/>
      <c r="J382" s="123"/>
      <c r="K382" s="123"/>
      <c r="L382" s="123"/>
    </row>
    <row r="383" spans="1:12" ht="12.75">
      <c r="A383" s="152" t="s">
        <v>89</v>
      </c>
      <c r="B383" s="152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1:12" ht="12.75">
      <c r="A384" s="153" t="s">
        <v>90</v>
      </c>
      <c r="B384" s="153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1:12" ht="12.75">
      <c r="A385" s="110"/>
      <c r="B385" s="110"/>
      <c r="C385" s="110"/>
      <c r="D385" s="110"/>
      <c r="E385" s="110"/>
      <c r="F385" s="120"/>
      <c r="G385" s="110"/>
      <c r="H385" s="110"/>
      <c r="I385" s="110"/>
      <c r="J385" s="110"/>
      <c r="K385" s="110"/>
      <c r="L385" s="110"/>
    </row>
    <row r="386" spans="1:12" ht="12.75">
      <c r="A386" s="152" t="s">
        <v>91</v>
      </c>
      <c r="B386" s="152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1:12" ht="12.75">
      <c r="A387" s="153" t="s">
        <v>92</v>
      </c>
      <c r="B387" s="153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1:12" ht="12.75">
      <c r="A388" s="153"/>
      <c r="B388" s="153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1:12" ht="12.75">
      <c r="A389" s="110"/>
      <c r="B389" s="110"/>
      <c r="C389" s="116"/>
      <c r="D389" s="154"/>
      <c r="E389" s="123"/>
      <c r="F389" s="110"/>
      <c r="G389" s="110"/>
      <c r="H389" s="110"/>
      <c r="I389" s="110"/>
      <c r="J389" s="110"/>
      <c r="K389" s="110"/>
      <c r="L389" s="110"/>
    </row>
    <row r="390" spans="1:12" ht="12.75">
      <c r="A390" s="168" t="s">
        <v>170</v>
      </c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10"/>
    </row>
    <row r="391" spans="1:11" ht="12.75">
      <c r="A391" s="155"/>
      <c r="B391" s="156"/>
      <c r="C391" s="156"/>
      <c r="D391" s="156"/>
      <c r="E391" s="156"/>
      <c r="F391" s="156"/>
      <c r="G391" s="156"/>
      <c r="H391" s="156"/>
      <c r="I391" s="156"/>
      <c r="J391" s="156"/>
      <c r="K391" s="157"/>
    </row>
    <row r="392" spans="1:11" ht="12.75">
      <c r="A392" s="158" t="s">
        <v>93</v>
      </c>
      <c r="B392" s="140"/>
      <c r="C392" s="159">
        <v>2008</v>
      </c>
      <c r="D392" s="159">
        <v>2009</v>
      </c>
      <c r="E392" s="159">
        <v>2010</v>
      </c>
      <c r="F392" s="159">
        <v>2011</v>
      </c>
      <c r="G392" s="159">
        <v>2012</v>
      </c>
      <c r="H392" s="159">
        <v>2013</v>
      </c>
      <c r="I392" s="159">
        <v>2014</v>
      </c>
      <c r="J392" s="159">
        <v>2015</v>
      </c>
      <c r="K392" s="160">
        <v>2016</v>
      </c>
    </row>
    <row r="393" spans="1:11" ht="12.75">
      <c r="A393" s="155"/>
      <c r="B393" s="156"/>
      <c r="C393" s="156"/>
      <c r="D393" s="156"/>
      <c r="E393" s="156"/>
      <c r="F393" s="156"/>
      <c r="G393" s="156"/>
      <c r="H393" s="156"/>
      <c r="I393" s="156"/>
      <c r="J393" s="156"/>
      <c r="K393" s="157"/>
    </row>
    <row r="394" spans="1:11" ht="12.75">
      <c r="A394" s="161" t="s">
        <v>94</v>
      </c>
      <c r="B394" s="143"/>
      <c r="C394" s="162">
        <v>2.93</v>
      </c>
      <c r="D394" s="162">
        <v>3.17</v>
      </c>
      <c r="E394" s="162">
        <v>2.86</v>
      </c>
      <c r="F394" s="162">
        <v>2.77</v>
      </c>
      <c r="G394" s="162">
        <v>2.69</v>
      </c>
      <c r="H394" s="162">
        <v>2.58</v>
      </c>
      <c r="I394" s="162">
        <v>2.82</v>
      </c>
      <c r="J394" s="162">
        <v>3.06</v>
      </c>
      <c r="K394" s="163">
        <v>3.47</v>
      </c>
    </row>
    <row r="395" spans="1:11" ht="12.75">
      <c r="A395" s="161" t="s">
        <v>95</v>
      </c>
      <c r="B395" s="143"/>
      <c r="C395" s="162">
        <v>2.89</v>
      </c>
      <c r="D395" s="162">
        <v>3.25</v>
      </c>
      <c r="E395" s="162">
        <v>2.85</v>
      </c>
      <c r="F395" s="162">
        <v>2.78</v>
      </c>
      <c r="G395" s="162">
        <v>2.68</v>
      </c>
      <c r="H395" s="162">
        <v>2.59</v>
      </c>
      <c r="I395" s="162">
        <v>2.8</v>
      </c>
      <c r="J395" s="162">
        <v>3.1</v>
      </c>
      <c r="K395" s="163">
        <v>3.53</v>
      </c>
    </row>
    <row r="396" spans="1:11" ht="12.75">
      <c r="A396" s="161" t="s">
        <v>96</v>
      </c>
      <c r="B396" s="143"/>
      <c r="C396" s="162">
        <v>2.75</v>
      </c>
      <c r="D396" s="162">
        <v>3.16</v>
      </c>
      <c r="E396" s="162">
        <v>2.84</v>
      </c>
      <c r="F396" s="162">
        <v>2.8</v>
      </c>
      <c r="G396" s="162">
        <v>2.67</v>
      </c>
      <c r="H396" s="162">
        <v>2.59</v>
      </c>
      <c r="I396" s="162">
        <v>2.81</v>
      </c>
      <c r="J396" s="162">
        <v>3.1</v>
      </c>
      <c r="K396" s="163">
        <v>3.33</v>
      </c>
    </row>
    <row r="397" spans="1:11" ht="12.75">
      <c r="A397" s="161" t="s">
        <v>97</v>
      </c>
      <c r="B397" s="143"/>
      <c r="C397" s="162">
        <v>2.85</v>
      </c>
      <c r="D397" s="162">
        <v>3</v>
      </c>
      <c r="E397" s="162">
        <v>2.85</v>
      </c>
      <c r="F397" s="162">
        <v>2.82</v>
      </c>
      <c r="G397" s="162">
        <v>2.64</v>
      </c>
      <c r="H397" s="162">
        <v>2.65</v>
      </c>
      <c r="I397" s="162">
        <v>2.81</v>
      </c>
      <c r="J397" s="162">
        <v>3.13</v>
      </c>
      <c r="K397" s="163">
        <v>3.27</v>
      </c>
    </row>
    <row r="398" spans="1:11" ht="12.75">
      <c r="A398" s="161" t="s">
        <v>98</v>
      </c>
      <c r="B398" s="143"/>
      <c r="C398" s="162">
        <v>2.84</v>
      </c>
      <c r="D398" s="162">
        <v>3</v>
      </c>
      <c r="E398" s="162">
        <v>2.84</v>
      </c>
      <c r="F398" s="162">
        <v>2.77</v>
      </c>
      <c r="G398" s="162">
        <v>2.71</v>
      </c>
      <c r="H398" s="162">
        <v>2.73</v>
      </c>
      <c r="I398" s="162">
        <v>2.77</v>
      </c>
      <c r="J398" s="162">
        <v>3.16</v>
      </c>
      <c r="K398" s="163">
        <v>3.37</v>
      </c>
    </row>
    <row r="399" spans="1:11" ht="12.75">
      <c r="A399" s="161" t="s">
        <v>99</v>
      </c>
      <c r="B399" s="143"/>
      <c r="C399" s="162">
        <v>2.97</v>
      </c>
      <c r="D399" s="162">
        <v>3.01</v>
      </c>
      <c r="E399" s="162">
        <v>2.83</v>
      </c>
      <c r="F399" s="162">
        <v>2.75</v>
      </c>
      <c r="G399" s="162">
        <v>2.67</v>
      </c>
      <c r="H399" s="162">
        <v>2.78</v>
      </c>
      <c r="I399" s="162">
        <v>2.8</v>
      </c>
      <c r="J399" s="162">
        <v>3.18</v>
      </c>
      <c r="K399" s="163">
        <v>3.29</v>
      </c>
    </row>
    <row r="400" spans="1:11" ht="12.75">
      <c r="A400" s="161" t="s">
        <v>100</v>
      </c>
      <c r="B400" s="143"/>
      <c r="C400" s="162">
        <v>2.82</v>
      </c>
      <c r="D400" s="162">
        <v>2.99</v>
      </c>
      <c r="E400" s="162">
        <v>2.82</v>
      </c>
      <c r="F400" s="162">
        <v>2.74</v>
      </c>
      <c r="G400" s="162">
        <v>2.63</v>
      </c>
      <c r="H400" s="162">
        <v>2.79</v>
      </c>
      <c r="I400" s="162">
        <v>2.8</v>
      </c>
      <c r="J400" s="162">
        <v>3.19</v>
      </c>
      <c r="K400" s="163">
        <v>3.36</v>
      </c>
    </row>
    <row r="401" spans="1:11" ht="12.75">
      <c r="A401" s="161" t="s">
        <v>101</v>
      </c>
      <c r="B401" s="143"/>
      <c r="C401" s="162">
        <v>2.95</v>
      </c>
      <c r="D401" s="162">
        <v>2.95</v>
      </c>
      <c r="E401" s="162">
        <v>2.8</v>
      </c>
      <c r="F401" s="162">
        <v>2.73</v>
      </c>
      <c r="G401" s="162">
        <v>2.61</v>
      </c>
      <c r="H401" s="162">
        <v>2.81</v>
      </c>
      <c r="I401" s="162">
        <v>2.84</v>
      </c>
      <c r="J401" s="162">
        <v>3.24</v>
      </c>
      <c r="K401" s="163">
        <v>3.4</v>
      </c>
    </row>
    <row r="402" spans="1:11" ht="12.75">
      <c r="A402" s="161" t="s">
        <v>102</v>
      </c>
      <c r="B402" s="143"/>
      <c r="C402" s="162">
        <v>2.98</v>
      </c>
      <c r="D402" s="162">
        <v>2.88</v>
      </c>
      <c r="E402" s="162">
        <v>2.79</v>
      </c>
      <c r="F402" s="162">
        <v>2.77</v>
      </c>
      <c r="G402" s="162">
        <v>2.6</v>
      </c>
      <c r="H402" s="162">
        <v>2.78</v>
      </c>
      <c r="I402" s="162">
        <v>2.89</v>
      </c>
      <c r="J402" s="162">
        <v>3.22</v>
      </c>
      <c r="K402" s="163">
        <v>3.4</v>
      </c>
    </row>
    <row r="403" spans="1:11" ht="12.75">
      <c r="A403" s="161" t="s">
        <v>103</v>
      </c>
      <c r="B403" s="143"/>
      <c r="C403" s="162">
        <v>3.09</v>
      </c>
      <c r="D403" s="162">
        <v>2.91</v>
      </c>
      <c r="E403" s="162">
        <v>2.8</v>
      </c>
      <c r="F403" s="162">
        <v>2.71</v>
      </c>
      <c r="G403" s="162">
        <v>2.59</v>
      </c>
      <c r="H403" s="162">
        <v>2.77</v>
      </c>
      <c r="I403" s="162">
        <v>2.92</v>
      </c>
      <c r="J403" s="162">
        <v>3.29</v>
      </c>
      <c r="K403" s="163">
        <v>3.36</v>
      </c>
    </row>
    <row r="404" spans="1:11" ht="12.75">
      <c r="A404" s="161" t="s">
        <v>104</v>
      </c>
      <c r="B404" s="143"/>
      <c r="C404" s="162">
        <v>3.1</v>
      </c>
      <c r="D404" s="162">
        <v>2.88</v>
      </c>
      <c r="E404" s="162">
        <v>2.83</v>
      </c>
      <c r="F404" s="162">
        <v>2.7</v>
      </c>
      <c r="G404" s="162">
        <v>2.58</v>
      </c>
      <c r="H404" s="162">
        <v>2.8</v>
      </c>
      <c r="I404" s="162">
        <v>2.92</v>
      </c>
      <c r="J404" s="162">
        <v>3.38</v>
      </c>
      <c r="K404" s="163">
        <v>3.41</v>
      </c>
    </row>
    <row r="405" spans="1:11" ht="12.75">
      <c r="A405" s="164" t="s">
        <v>105</v>
      </c>
      <c r="B405" s="139"/>
      <c r="C405" s="165">
        <v>3.14</v>
      </c>
      <c r="D405" s="165">
        <v>2.89</v>
      </c>
      <c r="E405" s="165">
        <v>2.81</v>
      </c>
      <c r="F405" s="165">
        <v>2.7</v>
      </c>
      <c r="G405" s="165">
        <v>2.55</v>
      </c>
      <c r="H405" s="165">
        <v>2.8</v>
      </c>
      <c r="I405" s="165">
        <v>2.99</v>
      </c>
      <c r="J405" s="165">
        <v>3.41</v>
      </c>
      <c r="K405" s="166">
        <v>3.36</v>
      </c>
    </row>
    <row r="406" spans="1:12" ht="12.75">
      <c r="A406" s="110"/>
      <c r="B406" s="110"/>
      <c r="L406" s="110"/>
    </row>
    <row r="407" spans="1:12" ht="12.75">
      <c r="A407" s="167" t="s">
        <v>172</v>
      </c>
      <c r="B407" s="167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1:12" ht="12.75">
      <c r="A408" s="110"/>
      <c r="B408" s="110"/>
      <c r="C408" s="110"/>
      <c r="D408" s="110"/>
      <c r="E408" s="110"/>
      <c r="F408" s="121"/>
      <c r="G408" s="110"/>
      <c r="H408" s="110"/>
      <c r="I408" s="110"/>
      <c r="J408" s="110"/>
      <c r="K408" s="110"/>
      <c r="L408" s="110"/>
    </row>
    <row r="409" spans="1:2" ht="12.75">
      <c r="A409" s="149"/>
      <c r="B409" s="149"/>
    </row>
    <row r="410" spans="1:2" ht="12.75">
      <c r="A410" s="149"/>
      <c r="B410" s="149"/>
    </row>
    <row r="411" spans="1:2" ht="12.75">
      <c r="A411" s="127"/>
      <c r="B411" s="127"/>
    </row>
    <row r="413" ht="12.75">
      <c r="F413" s="120" t="s">
        <v>168</v>
      </c>
    </row>
  </sheetData>
  <sheetProtection/>
  <mergeCells count="1">
    <mergeCell ref="A390:K390"/>
  </mergeCells>
  <printOptions/>
  <pageMargins left="0.9448818897637796" right="0.2755905511811024" top="0.7874015748031497" bottom="0.2362204724409449" header="0.2362204724409449" footer="0.03937007874015748"/>
  <pageSetup horizontalDpi="600" verticalDpi="600" orientation="landscape" paperSize="9" scale="75" r:id="rId1"/>
  <rowBreaks count="8" manualBreakCount="8">
    <brk id="44" max="11" man="1"/>
    <brk id="94" max="10" man="1"/>
    <brk id="135" max="11" man="1"/>
    <brk id="180" max="11" man="1"/>
    <brk id="231" max="11" man="1"/>
    <brk id="282" max="11" man="1"/>
    <brk id="332" max="11" man="1"/>
    <brk id="3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4"/>
  <sheetViews>
    <sheetView zoomScale="75" zoomScaleNormal="75" zoomScalePageLayoutView="0" workbookViewId="0" topLeftCell="C1">
      <selection activeCell="R37" sqref="R37"/>
    </sheetView>
  </sheetViews>
  <sheetFormatPr defaultColWidth="11.421875" defaultRowHeight="12.75"/>
  <cols>
    <col min="1" max="1" width="25.57421875" style="1" customWidth="1"/>
    <col min="2" max="2" width="25.28125" style="1" customWidth="1"/>
    <col min="3" max="3" width="8.00390625" style="1" customWidth="1"/>
    <col min="4" max="7" width="11.421875" style="1" customWidth="1"/>
    <col min="8" max="8" width="11.421875" style="1" hidden="1" customWidth="1"/>
    <col min="9" max="10" width="11.421875" style="1" customWidth="1"/>
    <col min="11" max="11" width="12.421875" style="1" customWidth="1"/>
    <col min="12" max="12" width="13.7109375" style="1" customWidth="1"/>
    <col min="13" max="15" width="0" style="1" hidden="1" customWidth="1"/>
    <col min="16" max="16384" width="11.421875" style="1" customWidth="1"/>
  </cols>
  <sheetData>
    <row r="1" spans="1:26" ht="12.75">
      <c r="A1" s="174" t="s">
        <v>108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1">
        <v>3.28</v>
      </c>
      <c r="O1" s="1" t="s">
        <v>109</v>
      </c>
      <c r="R1" s="56" t="e">
        <f aca="true" t="shared" si="0" ref="R1:Z1">R22/$Q$22</f>
        <v>#REF!</v>
      </c>
      <c r="S1" s="56" t="e">
        <f t="shared" si="0"/>
        <v>#REF!</v>
      </c>
      <c r="T1" s="56" t="e">
        <f t="shared" si="0"/>
        <v>#REF!</v>
      </c>
      <c r="U1" s="56" t="e">
        <f t="shared" si="0"/>
        <v>#REF!</v>
      </c>
      <c r="V1" s="56" t="e">
        <f t="shared" si="0"/>
        <v>#REF!</v>
      </c>
      <c r="W1" s="56" t="e">
        <f t="shared" si="0"/>
        <v>#REF!</v>
      </c>
      <c r="X1" s="56" t="e">
        <f t="shared" si="0"/>
        <v>#REF!</v>
      </c>
      <c r="Y1" s="56" t="e">
        <f t="shared" si="0"/>
        <v>#REF!</v>
      </c>
      <c r="Z1" s="56" t="e">
        <f t="shared" si="0"/>
        <v>#REF!</v>
      </c>
    </row>
    <row r="2" spans="1:26" ht="12.75">
      <c r="A2" s="174" t="s">
        <v>110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R2" s="56"/>
      <c r="S2" s="56" t="e">
        <f aca="true" t="shared" si="1" ref="S2:Z2">S1-R1</f>
        <v>#REF!</v>
      </c>
      <c r="T2" s="56" t="e">
        <f t="shared" si="1"/>
        <v>#REF!</v>
      </c>
      <c r="U2" s="56" t="e">
        <f t="shared" si="1"/>
        <v>#REF!</v>
      </c>
      <c r="V2" s="56" t="e">
        <f t="shared" si="1"/>
        <v>#REF!</v>
      </c>
      <c r="W2" s="56" t="e">
        <f t="shared" si="1"/>
        <v>#REF!</v>
      </c>
      <c r="X2" s="56" t="e">
        <f t="shared" si="1"/>
        <v>#REF!</v>
      </c>
      <c r="Y2" s="56" t="e">
        <f t="shared" si="1"/>
        <v>#REF!</v>
      </c>
      <c r="Z2" s="56" t="e">
        <f t="shared" si="1"/>
        <v>#REF!</v>
      </c>
    </row>
    <row r="4" spans="1:12" ht="12.75">
      <c r="A4" s="2" t="s">
        <v>111</v>
      </c>
      <c r="B4" s="2" t="s">
        <v>112</v>
      </c>
      <c r="C4" s="3" t="s">
        <v>113</v>
      </c>
      <c r="D4" s="175" t="s">
        <v>114</v>
      </c>
      <c r="E4" s="176"/>
      <c r="F4" s="177"/>
      <c r="G4" s="171" t="s">
        <v>115</v>
      </c>
      <c r="H4" s="172"/>
      <c r="I4" s="172"/>
      <c r="J4" s="172"/>
      <c r="K4" s="172"/>
      <c r="L4" s="173"/>
    </row>
    <row r="5" spans="1:37" ht="12.75">
      <c r="A5" s="4"/>
      <c r="B5" s="4"/>
      <c r="C5" s="5" t="s">
        <v>116</v>
      </c>
      <c r="D5" s="6" t="s">
        <v>117</v>
      </c>
      <c r="E5" s="7" t="s">
        <v>118</v>
      </c>
      <c r="F5" s="8" t="s">
        <v>119</v>
      </c>
      <c r="G5" s="6" t="s">
        <v>120</v>
      </c>
      <c r="H5" s="9"/>
      <c r="I5" s="7" t="s">
        <v>121</v>
      </c>
      <c r="J5" s="8" t="s">
        <v>122</v>
      </c>
      <c r="K5" s="169" t="s">
        <v>123</v>
      </c>
      <c r="L5" s="170"/>
      <c r="Q5" s="57"/>
      <c r="R5" s="57"/>
      <c r="S5" s="57"/>
      <c r="T5" s="57"/>
      <c r="U5" s="57"/>
      <c r="V5" s="57"/>
      <c r="W5" s="57"/>
      <c r="X5" s="57"/>
      <c r="Y5" s="57"/>
      <c r="Z5" s="57" t="s">
        <v>139</v>
      </c>
      <c r="AB5" s="57"/>
      <c r="AC5" s="57"/>
      <c r="AD5" s="57"/>
      <c r="AE5" s="57"/>
      <c r="AF5" s="57"/>
      <c r="AG5" s="57"/>
      <c r="AH5" s="57"/>
      <c r="AI5" s="57"/>
      <c r="AJ5" s="57"/>
      <c r="AK5" s="57" t="s">
        <v>139</v>
      </c>
    </row>
    <row r="6" spans="1:37" ht="12.75">
      <c r="A6" s="10"/>
      <c r="B6" s="10"/>
      <c r="C6" s="11" t="s">
        <v>124</v>
      </c>
      <c r="D6" s="12" t="s">
        <v>125</v>
      </c>
      <c r="E6" s="13" t="s">
        <v>125</v>
      </c>
      <c r="F6" s="14" t="s">
        <v>125</v>
      </c>
      <c r="G6" s="12" t="s">
        <v>125</v>
      </c>
      <c r="H6" s="15" t="s">
        <v>125</v>
      </c>
      <c r="I6" s="13" t="s">
        <v>125</v>
      </c>
      <c r="J6" s="14" t="s">
        <v>125</v>
      </c>
      <c r="K6" s="16" t="s">
        <v>125</v>
      </c>
      <c r="L6" s="14" t="s">
        <v>126</v>
      </c>
      <c r="Q6" s="57">
        <v>2004</v>
      </c>
      <c r="R6" s="57">
        <f aca="true" t="shared" si="2" ref="R6:Y6">Q6-1</f>
        <v>2003</v>
      </c>
      <c r="S6" s="57">
        <f t="shared" si="2"/>
        <v>2002</v>
      </c>
      <c r="T6" s="57">
        <f t="shared" si="2"/>
        <v>2001</v>
      </c>
      <c r="U6" s="57">
        <f t="shared" si="2"/>
        <v>2000</v>
      </c>
      <c r="V6" s="57">
        <f t="shared" si="2"/>
        <v>1999</v>
      </c>
      <c r="W6" s="57">
        <f t="shared" si="2"/>
        <v>1998</v>
      </c>
      <c r="X6" s="57">
        <f t="shared" si="2"/>
        <v>1997</v>
      </c>
      <c r="Y6" s="57">
        <f t="shared" si="2"/>
        <v>1996</v>
      </c>
      <c r="Z6" s="57" t="s">
        <v>140</v>
      </c>
      <c r="AB6" s="57">
        <v>2004</v>
      </c>
      <c r="AC6" s="57">
        <f aca="true" t="shared" si="3" ref="AC6:AJ6">AB6-1</f>
        <v>2003</v>
      </c>
      <c r="AD6" s="57">
        <f t="shared" si="3"/>
        <v>2002</v>
      </c>
      <c r="AE6" s="57">
        <f t="shared" si="3"/>
        <v>2001</v>
      </c>
      <c r="AF6" s="57">
        <f t="shared" si="3"/>
        <v>2000</v>
      </c>
      <c r="AG6" s="57">
        <f t="shared" si="3"/>
        <v>1999</v>
      </c>
      <c r="AH6" s="57">
        <f t="shared" si="3"/>
        <v>1998</v>
      </c>
      <c r="AI6" s="57">
        <f t="shared" si="3"/>
        <v>1997</v>
      </c>
      <c r="AJ6" s="57">
        <f t="shared" si="3"/>
        <v>1996</v>
      </c>
      <c r="AK6" s="57" t="s">
        <v>140</v>
      </c>
    </row>
    <row r="7" spans="1:26" ht="12.75" hidden="1">
      <c r="A7" s="17"/>
      <c r="B7" s="4"/>
      <c r="C7" s="18"/>
      <c r="D7" s="19"/>
      <c r="E7" s="20"/>
      <c r="F7" s="21"/>
      <c r="G7" s="19"/>
      <c r="H7" s="22"/>
      <c r="I7" s="23"/>
      <c r="J7" s="24"/>
      <c r="K7" s="20"/>
      <c r="L7" s="21"/>
      <c r="Q7" s="58"/>
      <c r="R7" s="56"/>
      <c r="S7" s="56"/>
      <c r="T7" s="56"/>
      <c r="U7" s="56"/>
      <c r="V7" s="56"/>
      <c r="W7" s="56"/>
      <c r="X7" s="56"/>
      <c r="Y7" s="56"/>
      <c r="Z7" s="56"/>
    </row>
    <row r="8" spans="1:26" ht="12.75" hidden="1">
      <c r="A8" s="25"/>
      <c r="B8" s="4"/>
      <c r="C8" s="18"/>
      <c r="D8" s="26"/>
      <c r="E8" s="4"/>
      <c r="F8" s="5"/>
      <c r="G8" s="19"/>
      <c r="H8" s="22"/>
      <c r="I8" s="23"/>
      <c r="J8" s="24"/>
      <c r="K8" s="20"/>
      <c r="L8" s="21"/>
      <c r="Q8" s="58"/>
      <c r="R8" s="56"/>
      <c r="S8" s="56"/>
      <c r="T8" s="56"/>
      <c r="U8" s="56"/>
      <c r="V8" s="56"/>
      <c r="W8" s="56"/>
      <c r="X8" s="56"/>
      <c r="Y8" s="56"/>
      <c r="Z8" s="56"/>
    </row>
    <row r="9" spans="1:26" ht="12.75" hidden="1">
      <c r="A9" s="10"/>
      <c r="B9" s="10"/>
      <c r="C9" s="27"/>
      <c r="D9" s="28"/>
      <c r="E9" s="10"/>
      <c r="F9" s="11"/>
      <c r="G9" s="29"/>
      <c r="H9" s="30"/>
      <c r="I9" s="31"/>
      <c r="J9" s="32"/>
      <c r="K9" s="33"/>
      <c r="L9" s="34"/>
      <c r="Q9" s="58"/>
      <c r="R9" s="56"/>
      <c r="S9" s="56"/>
      <c r="T9" s="56"/>
      <c r="U9" s="56"/>
      <c r="V9" s="56"/>
      <c r="W9" s="56"/>
      <c r="X9" s="56"/>
      <c r="Y9" s="56"/>
      <c r="Z9" s="56"/>
    </row>
    <row r="10" spans="1:36" ht="12.75">
      <c r="A10" s="2" t="s">
        <v>173</v>
      </c>
      <c r="B10" s="4" t="s">
        <v>174</v>
      </c>
      <c r="C10" s="18">
        <v>1</v>
      </c>
      <c r="D10" s="19">
        <v>6629.66</v>
      </c>
      <c r="E10" s="20">
        <v>6629.66</v>
      </c>
      <c r="F10" s="21">
        <v>6629.66</v>
      </c>
      <c r="G10" s="19">
        <f>+D10</f>
        <v>6629.66</v>
      </c>
      <c r="H10" s="22">
        <f>+G10</f>
        <v>6629.66</v>
      </c>
      <c r="I10" s="23">
        <f>ROUND(+G10*0.04,2)</f>
        <v>265.19</v>
      </c>
      <c r="J10" s="24">
        <f>ROUND((+G10+I10)*0.19,2)</f>
        <v>1310.02</v>
      </c>
      <c r="K10" s="20">
        <f>+J10+I10+G10</f>
        <v>8204.869999999999</v>
      </c>
      <c r="L10" s="21">
        <f>+ROUND(K10*N1,-1)</f>
        <v>26910</v>
      </c>
      <c r="Q10" s="58">
        <f>+L10</f>
        <v>26910</v>
      </c>
      <c r="R10" s="56" t="e">
        <f>ROUND(Q10*#REF!,-1)</f>
        <v>#REF!</v>
      </c>
      <c r="S10" s="56" t="e">
        <f>ROUND(Q10*#REF!,-1)</f>
        <v>#REF!</v>
      </c>
      <c r="T10" s="56" t="e">
        <f>ROUND(Q10*#REF!,-1)</f>
        <v>#REF!</v>
      </c>
      <c r="U10" s="56" t="e">
        <f>ROUND(Q10*#REF!,-1)</f>
        <v>#REF!</v>
      </c>
      <c r="V10" s="56" t="e">
        <f>ROUND(Q10*#REF!,-1)</f>
        <v>#REF!</v>
      </c>
      <c r="W10" s="56" t="e">
        <f>ROUND(Q10*#REF!,-1)</f>
        <v>#REF!</v>
      </c>
      <c r="X10" s="56" t="e">
        <f>ROUND(Q10*#REF!,-1)</f>
        <v>#REF!</v>
      </c>
      <c r="Y10" s="56" t="e">
        <f>ROUND(Q10*#REF!,-1)</f>
        <v>#REF!</v>
      </c>
      <c r="Z10" s="56" t="e">
        <f>ROUND(Q10*#REF!,-1)</f>
        <v>#REF!</v>
      </c>
      <c r="AB10" s="1" t="e">
        <f aca="true" t="shared" si="4" ref="AB10:AJ13">+R10/+$Q10</f>
        <v>#REF!</v>
      </c>
      <c r="AC10" s="1" t="e">
        <f t="shared" si="4"/>
        <v>#REF!</v>
      </c>
      <c r="AD10" s="1" t="e">
        <f t="shared" si="4"/>
        <v>#REF!</v>
      </c>
      <c r="AE10" s="1" t="e">
        <f t="shared" si="4"/>
        <v>#REF!</v>
      </c>
      <c r="AF10" s="1" t="e">
        <f t="shared" si="4"/>
        <v>#REF!</v>
      </c>
      <c r="AG10" s="1" t="e">
        <f t="shared" si="4"/>
        <v>#REF!</v>
      </c>
      <c r="AH10" s="1" t="e">
        <f t="shared" si="4"/>
        <v>#REF!</v>
      </c>
      <c r="AI10" s="1" t="e">
        <f t="shared" si="4"/>
        <v>#REF!</v>
      </c>
      <c r="AJ10" s="1" t="e">
        <f t="shared" si="4"/>
        <v>#REF!</v>
      </c>
    </row>
    <row r="11" spans="1:36" ht="12.75">
      <c r="A11" s="25">
        <v>3</v>
      </c>
      <c r="B11" s="72" t="s">
        <v>146</v>
      </c>
      <c r="C11" s="18">
        <v>1</v>
      </c>
      <c r="D11" s="19">
        <v>5715.04</v>
      </c>
      <c r="E11" s="20">
        <f>+D11</f>
        <v>5715.04</v>
      </c>
      <c r="F11" s="21">
        <f>+D11</f>
        <v>5715.04</v>
      </c>
      <c r="G11" s="19">
        <f>+F11</f>
        <v>5715.04</v>
      </c>
      <c r="H11" s="22">
        <f>+G11</f>
        <v>5715.04</v>
      </c>
      <c r="I11" s="23">
        <f>ROUND(+G11*0.04,2)</f>
        <v>228.6</v>
      </c>
      <c r="J11" s="24">
        <f>ROUND((+G11+I11)*0.19,2)</f>
        <v>1129.29</v>
      </c>
      <c r="K11" s="20">
        <f>+J11+I11+G11</f>
        <v>7072.93</v>
      </c>
      <c r="L11" s="21">
        <f>+ROUND(K11*N1,-1)</f>
        <v>23200</v>
      </c>
      <c r="Q11" s="58">
        <f>+L11</f>
        <v>23200</v>
      </c>
      <c r="R11" s="56" t="e">
        <f>ROUND(Q11*#REF!,-1)</f>
        <v>#REF!</v>
      </c>
      <c r="S11" s="56" t="e">
        <f>ROUND(Q11*#REF!,-1)</f>
        <v>#REF!</v>
      </c>
      <c r="T11" s="56" t="e">
        <f>ROUND(Q11*#REF!,-1)</f>
        <v>#REF!</v>
      </c>
      <c r="U11" s="56" t="e">
        <f>ROUND(Q11*#REF!,-1)</f>
        <v>#REF!</v>
      </c>
      <c r="V11" s="56" t="e">
        <f>ROUND(Q11*#REF!,-1)</f>
        <v>#REF!</v>
      </c>
      <c r="W11" s="56" t="e">
        <f>ROUND(Q11*#REF!,-1)</f>
        <v>#REF!</v>
      </c>
      <c r="X11" s="56" t="e">
        <f>ROUND(Q11*#REF!,-1)</f>
        <v>#REF!</v>
      </c>
      <c r="Y11" s="56" t="e">
        <f>ROUND(Q11*#REF!,-1)</f>
        <v>#REF!</v>
      </c>
      <c r="Z11" s="56" t="e">
        <f>ROUND(Q11*#REF!,-1)</f>
        <v>#REF!</v>
      </c>
      <c r="AB11" s="1" t="e">
        <f t="shared" si="4"/>
        <v>#REF!</v>
      </c>
      <c r="AC11" s="1" t="e">
        <f t="shared" si="4"/>
        <v>#REF!</v>
      </c>
      <c r="AD11" s="1" t="e">
        <f t="shared" si="4"/>
        <v>#REF!</v>
      </c>
      <c r="AE11" s="1" t="e">
        <f t="shared" si="4"/>
        <v>#REF!</v>
      </c>
      <c r="AF11" s="1" t="e">
        <f t="shared" si="4"/>
        <v>#REF!</v>
      </c>
      <c r="AG11" s="1" t="e">
        <f t="shared" si="4"/>
        <v>#REF!</v>
      </c>
      <c r="AH11" s="1" t="e">
        <f t="shared" si="4"/>
        <v>#REF!</v>
      </c>
      <c r="AI11" s="1" t="e">
        <f t="shared" si="4"/>
        <v>#REF!</v>
      </c>
      <c r="AJ11" s="1" t="e">
        <f t="shared" si="4"/>
        <v>#REF!</v>
      </c>
    </row>
    <row r="12" spans="1:36" ht="12.75">
      <c r="A12" s="17"/>
      <c r="B12" s="72" t="s">
        <v>147</v>
      </c>
      <c r="C12" s="18">
        <v>1</v>
      </c>
      <c r="D12" s="19">
        <v>6419.02</v>
      </c>
      <c r="E12" s="20">
        <f>+D12</f>
        <v>6419.02</v>
      </c>
      <c r="F12" s="21">
        <f>+D12</f>
        <v>6419.02</v>
      </c>
      <c r="G12" s="19">
        <f>+F12</f>
        <v>6419.02</v>
      </c>
      <c r="H12" s="22">
        <f>+G12</f>
        <v>6419.02</v>
      </c>
      <c r="I12" s="23">
        <f>ROUND(+G12*0.04,2)</f>
        <v>256.76</v>
      </c>
      <c r="J12" s="24">
        <f>ROUND((+G12+I12)*0.19,2)</f>
        <v>1268.4</v>
      </c>
      <c r="K12" s="20">
        <f>+J12+I12+G12</f>
        <v>7944.18</v>
      </c>
      <c r="L12" s="21">
        <f>+ROUND(K12*N1,-1)</f>
        <v>26060</v>
      </c>
      <c r="Q12" s="58">
        <f>+L12</f>
        <v>26060</v>
      </c>
      <c r="R12" s="56" t="e">
        <f>ROUND(Q12*#REF!,-1)</f>
        <v>#REF!</v>
      </c>
      <c r="S12" s="56" t="e">
        <f>ROUND(Q12*#REF!,-1)</f>
        <v>#REF!</v>
      </c>
      <c r="T12" s="56" t="e">
        <f>ROUND(Q12*#REF!,-1)</f>
        <v>#REF!</v>
      </c>
      <c r="U12" s="56" t="e">
        <f>ROUND(Q12*#REF!,-1)</f>
        <v>#REF!</v>
      </c>
      <c r="V12" s="56" t="e">
        <f>ROUND(Q12*#REF!,-1)</f>
        <v>#REF!</v>
      </c>
      <c r="W12" s="56" t="e">
        <f>ROUND(Q12*#REF!,-1)</f>
        <v>#REF!</v>
      </c>
      <c r="X12" s="56" t="e">
        <f>ROUND(Q12*#REF!,-1)</f>
        <v>#REF!</v>
      </c>
      <c r="Y12" s="56" t="e">
        <f>ROUND(Q12*#REF!,-1)</f>
        <v>#REF!</v>
      </c>
      <c r="Z12" s="56" t="e">
        <f>ROUND(Q12*#REF!,-1)</f>
        <v>#REF!</v>
      </c>
      <c r="AB12" s="1" t="e">
        <f t="shared" si="4"/>
        <v>#REF!</v>
      </c>
      <c r="AC12" s="1" t="e">
        <f t="shared" si="4"/>
        <v>#REF!</v>
      </c>
      <c r="AD12" s="1" t="e">
        <f t="shared" si="4"/>
        <v>#REF!</v>
      </c>
      <c r="AE12" s="1" t="e">
        <f t="shared" si="4"/>
        <v>#REF!</v>
      </c>
      <c r="AF12" s="1" t="e">
        <f t="shared" si="4"/>
        <v>#REF!</v>
      </c>
      <c r="AG12" s="1" t="e">
        <f t="shared" si="4"/>
        <v>#REF!</v>
      </c>
      <c r="AH12" s="1" t="e">
        <f t="shared" si="4"/>
        <v>#REF!</v>
      </c>
      <c r="AI12" s="1" t="e">
        <f t="shared" si="4"/>
        <v>#REF!</v>
      </c>
      <c r="AJ12" s="1" t="e">
        <f t="shared" si="4"/>
        <v>#REF!</v>
      </c>
    </row>
    <row r="13" spans="1:36" ht="12.75">
      <c r="A13" s="4"/>
      <c r="B13" s="4" t="s">
        <v>127</v>
      </c>
      <c r="C13" s="18"/>
      <c r="D13" s="26"/>
      <c r="E13" s="4"/>
      <c r="F13" s="5"/>
      <c r="G13" s="19">
        <f>+G11</f>
        <v>5715.04</v>
      </c>
      <c r="H13" s="22"/>
      <c r="I13" s="23">
        <f>ROUND(+G13*0.04,2)</f>
        <v>228.6</v>
      </c>
      <c r="J13" s="24">
        <f>ROUND((+G13+I13)*0.19,2)</f>
        <v>1129.29</v>
      </c>
      <c r="K13" s="20">
        <f>+J13+I13+G13</f>
        <v>7072.93</v>
      </c>
      <c r="L13" s="21">
        <f>+ROUND(K13*N1,-1)</f>
        <v>23200</v>
      </c>
      <c r="Q13" s="58">
        <f>+L13</f>
        <v>23200</v>
      </c>
      <c r="R13" s="56" t="e">
        <f>ROUND(Q13*#REF!,-1)</f>
        <v>#REF!</v>
      </c>
      <c r="S13" s="56" t="e">
        <f>ROUND(Q13*#REF!,-1)</f>
        <v>#REF!</v>
      </c>
      <c r="T13" s="56" t="e">
        <f>ROUND(Q13*#REF!,-1)</f>
        <v>#REF!</v>
      </c>
      <c r="U13" s="56" t="e">
        <f>ROUND(Q13*#REF!,-1)</f>
        <v>#REF!</v>
      </c>
      <c r="V13" s="56" t="e">
        <f>ROUND(Q13*#REF!,-1)</f>
        <v>#REF!</v>
      </c>
      <c r="W13" s="56" t="e">
        <f>ROUND(Q13*#REF!,-1)</f>
        <v>#REF!</v>
      </c>
      <c r="X13" s="56" t="e">
        <f>ROUND(Q13*#REF!,-1)</f>
        <v>#REF!</v>
      </c>
      <c r="Y13" s="56" t="e">
        <f>ROUND(Q13*#REF!,-1)</f>
        <v>#REF!</v>
      </c>
      <c r="Z13" s="56" t="e">
        <f>ROUND(Q13*#REF!,-1)</f>
        <v>#REF!</v>
      </c>
      <c r="AB13" s="1" t="e">
        <f t="shared" si="4"/>
        <v>#REF!</v>
      </c>
      <c r="AC13" s="1" t="e">
        <f t="shared" si="4"/>
        <v>#REF!</v>
      </c>
      <c r="AD13" s="1" t="e">
        <f t="shared" si="4"/>
        <v>#REF!</v>
      </c>
      <c r="AE13" s="1" t="e">
        <f t="shared" si="4"/>
        <v>#REF!</v>
      </c>
      <c r="AF13" s="1" t="e">
        <f t="shared" si="4"/>
        <v>#REF!</v>
      </c>
      <c r="AG13" s="1" t="e">
        <f t="shared" si="4"/>
        <v>#REF!</v>
      </c>
      <c r="AH13" s="1" t="e">
        <f t="shared" si="4"/>
        <v>#REF!</v>
      </c>
      <c r="AI13" s="1" t="e">
        <f t="shared" si="4"/>
        <v>#REF!</v>
      </c>
      <c r="AJ13" s="1" t="e">
        <f t="shared" si="4"/>
        <v>#REF!</v>
      </c>
    </row>
    <row r="14" spans="1:26" ht="12.75">
      <c r="A14" s="10"/>
      <c r="B14" s="10"/>
      <c r="C14" s="27"/>
      <c r="D14" s="28"/>
      <c r="E14" s="10"/>
      <c r="F14" s="11"/>
      <c r="G14" s="29"/>
      <c r="H14" s="30"/>
      <c r="I14" s="31"/>
      <c r="J14" s="32"/>
      <c r="K14" s="33"/>
      <c r="L14" s="34"/>
      <c r="Q14" s="58"/>
      <c r="R14" s="56"/>
      <c r="S14" s="56"/>
      <c r="T14" s="56"/>
      <c r="U14" s="56"/>
      <c r="V14" s="56"/>
      <c r="W14" s="56"/>
      <c r="X14" s="56"/>
      <c r="Y14" s="56"/>
      <c r="Z14" s="56"/>
    </row>
    <row r="15" spans="1:12" ht="6.75" customHeight="1">
      <c r="A15" s="1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36" ht="12.75">
      <c r="A16" s="17" t="s">
        <v>158</v>
      </c>
      <c r="B16" s="4" t="s">
        <v>175</v>
      </c>
      <c r="C16" s="18">
        <v>6</v>
      </c>
      <c r="D16" s="19">
        <v>3877.165</v>
      </c>
      <c r="E16" s="23">
        <v>4174.05</v>
      </c>
      <c r="F16" s="24">
        <v>4075.0483333333336</v>
      </c>
      <c r="G16" s="19">
        <f>+D16</f>
        <v>3877.165</v>
      </c>
      <c r="H16" s="22">
        <f aca="true" t="shared" si="5" ref="H16:H24">+G16</f>
        <v>3877.165</v>
      </c>
      <c r="I16" s="23">
        <f>ROUND(+G16*0.04,2)</f>
        <v>155.09</v>
      </c>
      <c r="J16" s="24">
        <f>ROUND((+G16+I16)*0.19,2)</f>
        <v>766.13</v>
      </c>
      <c r="K16" s="20">
        <f>+J16+I16+G16</f>
        <v>4798.385</v>
      </c>
      <c r="L16" s="21">
        <f>+ROUND(K16*N1,-1)</f>
        <v>15740</v>
      </c>
      <c r="Q16" s="58">
        <f>+L16</f>
        <v>15740</v>
      </c>
      <c r="R16" s="56" t="e">
        <f>ROUND(Q16*#REF!,-1)</f>
        <v>#REF!</v>
      </c>
      <c r="S16" s="56" t="e">
        <f>ROUND(Q16*#REF!,-1)</f>
        <v>#REF!</v>
      </c>
      <c r="T16" s="56" t="e">
        <f>ROUND(Q16*#REF!,-1)</f>
        <v>#REF!</v>
      </c>
      <c r="U16" s="56" t="e">
        <f>ROUND(Q16*#REF!,-1)</f>
        <v>#REF!</v>
      </c>
      <c r="V16" s="56" t="e">
        <f>ROUND(Q16*#REF!,-1)</f>
        <v>#REF!</v>
      </c>
      <c r="W16" s="56" t="e">
        <f>ROUND(Q16*#REF!,-1)</f>
        <v>#REF!</v>
      </c>
      <c r="X16" s="56" t="e">
        <f>ROUND(Q16*#REF!,-1)</f>
        <v>#REF!</v>
      </c>
      <c r="Y16" s="56" t="e">
        <f>ROUND(Q16*#REF!,-1)</f>
        <v>#REF!</v>
      </c>
      <c r="Z16" s="56" t="e">
        <f>ROUND(Q16*#REF!,-1)</f>
        <v>#REF!</v>
      </c>
      <c r="AB16" s="1" t="e">
        <f aca="true" t="shared" si="6" ref="AB16:AJ20">+R16/+$Q16</f>
        <v>#REF!</v>
      </c>
      <c r="AC16" s="1" t="e">
        <f t="shared" si="6"/>
        <v>#REF!</v>
      </c>
      <c r="AD16" s="1" t="e">
        <f t="shared" si="6"/>
        <v>#REF!</v>
      </c>
      <c r="AE16" s="1" t="e">
        <f t="shared" si="6"/>
        <v>#REF!</v>
      </c>
      <c r="AF16" s="1" t="e">
        <f t="shared" si="6"/>
        <v>#REF!</v>
      </c>
      <c r="AG16" s="1" t="e">
        <f t="shared" si="6"/>
        <v>#REF!</v>
      </c>
      <c r="AH16" s="1" t="e">
        <f t="shared" si="6"/>
        <v>#REF!</v>
      </c>
      <c r="AI16" s="1" t="e">
        <f t="shared" si="6"/>
        <v>#REF!</v>
      </c>
      <c r="AJ16" s="1" t="e">
        <f t="shared" si="6"/>
        <v>#REF!</v>
      </c>
    </row>
    <row r="17" spans="1:36" ht="12.75">
      <c r="A17" s="25">
        <f>+C16+C17+C18+C19+C20+C23+C24+C29+C27+C28+C30</f>
        <v>90</v>
      </c>
      <c r="B17" s="35" t="s">
        <v>176</v>
      </c>
      <c r="C17" s="36">
        <v>31</v>
      </c>
      <c r="D17" s="37">
        <v>5332.9</v>
      </c>
      <c r="E17" s="38">
        <v>6270.04</v>
      </c>
      <c r="F17" s="39">
        <v>5576.601391304346</v>
      </c>
      <c r="G17" s="37">
        <f>+D17</f>
        <v>5332.9</v>
      </c>
      <c r="H17" s="40">
        <f t="shared" si="5"/>
        <v>5332.9</v>
      </c>
      <c r="I17" s="38">
        <f>ROUND(+G17*0.04,2)</f>
        <v>213.32</v>
      </c>
      <c r="J17" s="39">
        <f>ROUND((+G17+I17)*0.19,2)</f>
        <v>1053.78</v>
      </c>
      <c r="K17" s="41">
        <f>+J17+I17+G17</f>
        <v>6600</v>
      </c>
      <c r="L17" s="42">
        <f>+ROUND(K17*N1,-1)</f>
        <v>21650</v>
      </c>
      <c r="Q17" s="58">
        <f>+L17</f>
        <v>21650</v>
      </c>
      <c r="R17" s="56" t="e">
        <f>ROUND(Q17*#REF!,-1)</f>
        <v>#REF!</v>
      </c>
      <c r="S17" s="56" t="e">
        <f>ROUND(Q17*#REF!,-1)</f>
        <v>#REF!</v>
      </c>
      <c r="T17" s="56" t="e">
        <f>ROUND(Q17*#REF!,-1)</f>
        <v>#REF!</v>
      </c>
      <c r="U17" s="56" t="e">
        <f>ROUND(Q17*#REF!,-1)</f>
        <v>#REF!</v>
      </c>
      <c r="V17" s="56" t="e">
        <f>ROUND(Q17*#REF!,-1)</f>
        <v>#REF!</v>
      </c>
      <c r="W17" s="56" t="e">
        <f>ROUND(Q17*#REF!,-1)</f>
        <v>#REF!</v>
      </c>
      <c r="X17" s="56" t="e">
        <f>ROUND(Q17*#REF!,-1)</f>
        <v>#REF!</v>
      </c>
      <c r="Y17" s="56" t="e">
        <f>ROUND(Q17*#REF!,-1)</f>
        <v>#REF!</v>
      </c>
      <c r="Z17" s="56" t="e">
        <f>ROUND(Q17*#REF!,-1)</f>
        <v>#REF!</v>
      </c>
      <c r="AB17" s="1" t="e">
        <f t="shared" si="6"/>
        <v>#REF!</v>
      </c>
      <c r="AC17" s="1" t="e">
        <f t="shared" si="6"/>
        <v>#REF!</v>
      </c>
      <c r="AD17" s="1" t="e">
        <f t="shared" si="6"/>
        <v>#REF!</v>
      </c>
      <c r="AE17" s="1" t="e">
        <f t="shared" si="6"/>
        <v>#REF!</v>
      </c>
      <c r="AF17" s="1" t="e">
        <f t="shared" si="6"/>
        <v>#REF!</v>
      </c>
      <c r="AG17" s="1" t="e">
        <f t="shared" si="6"/>
        <v>#REF!</v>
      </c>
      <c r="AH17" s="1" t="e">
        <f t="shared" si="6"/>
        <v>#REF!</v>
      </c>
      <c r="AI17" s="1" t="e">
        <f t="shared" si="6"/>
        <v>#REF!</v>
      </c>
      <c r="AJ17" s="1" t="e">
        <f t="shared" si="6"/>
        <v>#REF!</v>
      </c>
    </row>
    <row r="18" spans="1:36" ht="12.75">
      <c r="A18" s="4"/>
      <c r="B18" s="4" t="s">
        <v>177</v>
      </c>
      <c r="C18" s="18">
        <v>2</v>
      </c>
      <c r="D18" s="19">
        <v>4903.23</v>
      </c>
      <c r="E18" s="20">
        <v>4903.23</v>
      </c>
      <c r="F18" s="21">
        <v>4903.23</v>
      </c>
      <c r="G18" s="19">
        <f>+D18</f>
        <v>4903.23</v>
      </c>
      <c r="H18" s="22">
        <f t="shared" si="5"/>
        <v>4903.23</v>
      </c>
      <c r="I18" s="23">
        <f>ROUND(+G18*0.04,2)</f>
        <v>196.13</v>
      </c>
      <c r="J18" s="24">
        <f>ROUND((+G18+I18)*0.19,2)</f>
        <v>968.88</v>
      </c>
      <c r="K18" s="20">
        <f>+J18+I18+G18</f>
        <v>6068.24</v>
      </c>
      <c r="L18" s="21">
        <f>+ROUND(K18*N1,-1)</f>
        <v>19900</v>
      </c>
      <c r="Q18" s="58">
        <f>+L18</f>
        <v>19900</v>
      </c>
      <c r="R18" s="56" t="e">
        <f>ROUND(Q18*#REF!,-1)</f>
        <v>#REF!</v>
      </c>
      <c r="S18" s="56" t="e">
        <f>ROUND(Q18*#REF!,-1)</f>
        <v>#REF!</v>
      </c>
      <c r="T18" s="56" t="e">
        <f>ROUND(Q18*#REF!,-1)</f>
        <v>#REF!</v>
      </c>
      <c r="U18" s="56" t="e">
        <f>ROUND(Q18*#REF!,-1)</f>
        <v>#REF!</v>
      </c>
      <c r="V18" s="56" t="e">
        <f>ROUND(Q18*#REF!,-1)</f>
        <v>#REF!</v>
      </c>
      <c r="W18" s="56" t="e">
        <f>ROUND(Q18*#REF!,-1)</f>
        <v>#REF!</v>
      </c>
      <c r="X18" s="56" t="e">
        <f>ROUND(Q18*#REF!,-1)</f>
        <v>#REF!</v>
      </c>
      <c r="Y18" s="56" t="e">
        <f>ROUND(Q18*#REF!,-1)</f>
        <v>#REF!</v>
      </c>
      <c r="Z18" s="56" t="e">
        <f>ROUND(Q18*#REF!,-1)</f>
        <v>#REF!</v>
      </c>
      <c r="AB18" s="1" t="e">
        <f t="shared" si="6"/>
        <v>#REF!</v>
      </c>
      <c r="AC18" s="1" t="e">
        <f t="shared" si="6"/>
        <v>#REF!</v>
      </c>
      <c r="AD18" s="1" t="e">
        <f t="shared" si="6"/>
        <v>#REF!</v>
      </c>
      <c r="AE18" s="1" t="e">
        <f t="shared" si="6"/>
        <v>#REF!</v>
      </c>
      <c r="AF18" s="1" t="e">
        <f t="shared" si="6"/>
        <v>#REF!</v>
      </c>
      <c r="AG18" s="1" t="e">
        <f t="shared" si="6"/>
        <v>#REF!</v>
      </c>
      <c r="AH18" s="1" t="e">
        <f t="shared" si="6"/>
        <v>#REF!</v>
      </c>
      <c r="AI18" s="1" t="e">
        <f t="shared" si="6"/>
        <v>#REF!</v>
      </c>
      <c r="AJ18" s="1" t="e">
        <f t="shared" si="6"/>
        <v>#REF!</v>
      </c>
    </row>
    <row r="19" spans="1:36" ht="12.75">
      <c r="A19" s="4" t="s">
        <v>128</v>
      </c>
      <c r="B19" s="4" t="s">
        <v>178</v>
      </c>
      <c r="C19" s="18">
        <v>2</v>
      </c>
      <c r="D19" s="19">
        <v>4827.665</v>
      </c>
      <c r="E19" s="20">
        <v>4827.665</v>
      </c>
      <c r="F19" s="21">
        <v>4827.665</v>
      </c>
      <c r="G19" s="19">
        <f>+D19</f>
        <v>4827.665</v>
      </c>
      <c r="H19" s="22">
        <f t="shared" si="5"/>
        <v>4827.665</v>
      </c>
      <c r="I19" s="23">
        <f>ROUND(+G19*0.04,2)</f>
        <v>193.11</v>
      </c>
      <c r="J19" s="24">
        <f>ROUND((+G19+I19)*0.19,2)</f>
        <v>953.95</v>
      </c>
      <c r="K19" s="20">
        <f>+J19+I19+G19</f>
        <v>5974.725</v>
      </c>
      <c r="L19" s="21">
        <f>+ROUND(K19*N1,-1)</f>
        <v>19600</v>
      </c>
      <c r="Q19" s="58">
        <f>+L19</f>
        <v>19600</v>
      </c>
      <c r="R19" s="56" t="e">
        <f>ROUND(Q19*#REF!,-1)</f>
        <v>#REF!</v>
      </c>
      <c r="S19" s="56" t="e">
        <f>ROUND(Q19*#REF!,-1)</f>
        <v>#REF!</v>
      </c>
      <c r="T19" s="56" t="e">
        <f>ROUND(Q19*#REF!,-1)</f>
        <v>#REF!</v>
      </c>
      <c r="U19" s="56" t="e">
        <f>ROUND(Q19*#REF!,-1)</f>
        <v>#REF!</v>
      </c>
      <c r="V19" s="56" t="e">
        <f>ROUND(Q19*#REF!,-1)</f>
        <v>#REF!</v>
      </c>
      <c r="W19" s="56" t="e">
        <f>ROUND(Q19*#REF!,-1)</f>
        <v>#REF!</v>
      </c>
      <c r="X19" s="56" t="e">
        <f>ROUND(Q19*#REF!,-1)</f>
        <v>#REF!</v>
      </c>
      <c r="Y19" s="56" t="e">
        <f>ROUND(Q19*#REF!,-1)</f>
        <v>#REF!</v>
      </c>
      <c r="Z19" s="56" t="e">
        <f>ROUND(Q19*#REF!,-1)</f>
        <v>#REF!</v>
      </c>
      <c r="AB19" s="1" t="e">
        <f t="shared" si="6"/>
        <v>#REF!</v>
      </c>
      <c r="AC19" s="1" t="e">
        <f t="shared" si="6"/>
        <v>#REF!</v>
      </c>
      <c r="AD19" s="1" t="e">
        <f t="shared" si="6"/>
        <v>#REF!</v>
      </c>
      <c r="AE19" s="1" t="e">
        <f t="shared" si="6"/>
        <v>#REF!</v>
      </c>
      <c r="AF19" s="1" t="e">
        <f t="shared" si="6"/>
        <v>#REF!</v>
      </c>
      <c r="AG19" s="1" t="e">
        <f t="shared" si="6"/>
        <v>#REF!</v>
      </c>
      <c r="AH19" s="1" t="e">
        <f t="shared" si="6"/>
        <v>#REF!</v>
      </c>
      <c r="AI19" s="1" t="e">
        <f t="shared" si="6"/>
        <v>#REF!</v>
      </c>
      <c r="AJ19" s="1" t="e">
        <f t="shared" si="6"/>
        <v>#REF!</v>
      </c>
    </row>
    <row r="20" spans="1:36" ht="12.75">
      <c r="A20" s="43" t="str">
        <f>CONCATENATE("modelos: ",ROUND((+C17+C24+C30)/A17*100,0),"%")</f>
        <v>modelos: 70%</v>
      </c>
      <c r="B20" s="4" t="s">
        <v>142</v>
      </c>
      <c r="C20" s="18">
        <f>+C21+C22</f>
        <v>8</v>
      </c>
      <c r="D20" s="44">
        <f>MIN(D21:D22)</f>
        <v>4877.28</v>
      </c>
      <c r="E20" s="44">
        <f>MAX(E21:E22)</f>
        <v>5778.4</v>
      </c>
      <c r="F20" s="44">
        <f>(+F21*C21+F22*C22)/+C20</f>
        <v>5535.0512499999995</v>
      </c>
      <c r="G20" s="44">
        <f>MIN(G21:G22)</f>
        <v>4877.28</v>
      </c>
      <c r="H20" s="44">
        <f>+G20</f>
        <v>4877.28</v>
      </c>
      <c r="I20" s="23">
        <f>ROUND(+G20*0.04,2)</f>
        <v>195.09</v>
      </c>
      <c r="J20" s="24">
        <f>ROUND((+G20+I20)*0.19,2)</f>
        <v>963.75</v>
      </c>
      <c r="K20" s="20">
        <f>+J20+I20+G20</f>
        <v>6036.12</v>
      </c>
      <c r="L20" s="21">
        <f>+ROUND(K20*N1,-1)</f>
        <v>19800</v>
      </c>
      <c r="Q20" s="58">
        <f>+L20</f>
        <v>19800</v>
      </c>
      <c r="R20" s="56" t="e">
        <f>ROUND(Q20*#REF!,-1)</f>
        <v>#REF!</v>
      </c>
      <c r="S20" s="56" t="e">
        <f>ROUND(Q20*#REF!,-1)</f>
        <v>#REF!</v>
      </c>
      <c r="T20" s="56" t="e">
        <f>ROUND(Q20*#REF!,-1)</f>
        <v>#REF!</v>
      </c>
      <c r="U20" s="56" t="e">
        <f>ROUND(Q20*#REF!,-1)</f>
        <v>#REF!</v>
      </c>
      <c r="V20" s="56" t="e">
        <f>ROUND(Q20*#REF!,-1)</f>
        <v>#REF!</v>
      </c>
      <c r="W20" s="56" t="e">
        <f>ROUND(Q20*#REF!,-1)</f>
        <v>#REF!</v>
      </c>
      <c r="X20" s="56" t="e">
        <f>ROUND(Q20*#REF!,-1)</f>
        <v>#REF!</v>
      </c>
      <c r="Y20" s="56" t="e">
        <f>ROUND(Q20*#REF!,-1)</f>
        <v>#REF!</v>
      </c>
      <c r="Z20" s="56" t="e">
        <f>ROUND(Q20*#REF!,-1)</f>
        <v>#REF!</v>
      </c>
      <c r="AB20" s="1" t="e">
        <f t="shared" si="6"/>
        <v>#REF!</v>
      </c>
      <c r="AC20" s="1" t="e">
        <f t="shared" si="6"/>
        <v>#REF!</v>
      </c>
      <c r="AD20" s="1" t="e">
        <f t="shared" si="6"/>
        <v>#REF!</v>
      </c>
      <c r="AE20" s="1" t="e">
        <f t="shared" si="6"/>
        <v>#REF!</v>
      </c>
      <c r="AF20" s="1" t="e">
        <f t="shared" si="6"/>
        <v>#REF!</v>
      </c>
      <c r="AG20" s="1" t="e">
        <f t="shared" si="6"/>
        <v>#REF!</v>
      </c>
      <c r="AH20" s="1" t="e">
        <f t="shared" si="6"/>
        <v>#REF!</v>
      </c>
      <c r="AI20" s="1" t="e">
        <f t="shared" si="6"/>
        <v>#REF!</v>
      </c>
      <c r="AJ20" s="1" t="e">
        <f t="shared" si="6"/>
        <v>#REF!</v>
      </c>
    </row>
    <row r="21" spans="1:36" ht="12.75" hidden="1">
      <c r="A21" s="43"/>
      <c r="B21" s="59" t="s">
        <v>142</v>
      </c>
      <c r="C21" s="70">
        <v>6</v>
      </c>
      <c r="D21" s="71">
        <v>5706.215</v>
      </c>
      <c r="E21" s="65">
        <v>5778.4</v>
      </c>
      <c r="F21" s="66">
        <v>5754.308333333333</v>
      </c>
      <c r="G21" s="61">
        <v>5706.215</v>
      </c>
      <c r="H21" s="64"/>
      <c r="I21" s="65">
        <v>228.25</v>
      </c>
      <c r="J21" s="66">
        <v>1127.55</v>
      </c>
      <c r="K21" s="62">
        <v>7062.015</v>
      </c>
      <c r="L21" s="63">
        <v>23160</v>
      </c>
      <c r="M21" s="67"/>
      <c r="N21" s="67"/>
      <c r="O21" s="67"/>
      <c r="P21" s="67"/>
      <c r="Q21" s="68">
        <v>23160</v>
      </c>
      <c r="R21" s="69">
        <v>21100</v>
      </c>
      <c r="S21" s="69">
        <v>19040</v>
      </c>
      <c r="T21" s="69">
        <v>16980</v>
      </c>
      <c r="U21" s="69">
        <v>14930</v>
      </c>
      <c r="V21" s="69">
        <v>12870</v>
      </c>
      <c r="W21" s="69">
        <v>10810</v>
      </c>
      <c r="X21" s="69">
        <v>8750</v>
      </c>
      <c r="Y21" s="69">
        <v>6690</v>
      </c>
      <c r="Z21" s="69">
        <v>4630</v>
      </c>
      <c r="AA21" s="67"/>
      <c r="AB21" s="67">
        <v>0.9110535405872193</v>
      </c>
      <c r="AC21" s="67">
        <v>0.8221070811744386</v>
      </c>
      <c r="AD21" s="67">
        <v>0.7331606217616581</v>
      </c>
      <c r="AE21" s="67">
        <v>0.6446459412780656</v>
      </c>
      <c r="AF21" s="67">
        <v>0.555699481865285</v>
      </c>
      <c r="AG21" s="67">
        <v>0.46675302245250433</v>
      </c>
      <c r="AH21" s="67">
        <v>0.37780656303972365</v>
      </c>
      <c r="AI21" s="67">
        <v>0.28886010362694303</v>
      </c>
      <c r="AJ21" s="67">
        <v>0.19991364421416236</v>
      </c>
    </row>
    <row r="22" spans="1:37" ht="12.75" hidden="1">
      <c r="A22" s="43"/>
      <c r="B22" s="59" t="s">
        <v>142</v>
      </c>
      <c r="C22" s="60">
        <v>2</v>
      </c>
      <c r="D22" s="61">
        <v>4877.28</v>
      </c>
      <c r="E22" s="62">
        <f>+D22</f>
        <v>4877.28</v>
      </c>
      <c r="F22" s="63">
        <f>+D22</f>
        <v>4877.28</v>
      </c>
      <c r="G22" s="61">
        <f>+D22</f>
        <v>4877.28</v>
      </c>
      <c r="H22" s="64"/>
      <c r="I22" s="65">
        <f>ROUND(+G22*0.04,2)</f>
        <v>195.09</v>
      </c>
      <c r="J22" s="66">
        <f>ROUND((+G22+I22)*0.19,2)</f>
        <v>963.75</v>
      </c>
      <c r="K22" s="62">
        <f>+J22+I22+G22</f>
        <v>6036.12</v>
      </c>
      <c r="L22" s="63">
        <f>+ROUND(K22*N1,-1)</f>
        <v>19800</v>
      </c>
      <c r="M22" s="67"/>
      <c r="N22" s="67"/>
      <c r="O22" s="67"/>
      <c r="P22" s="67"/>
      <c r="Q22" s="68">
        <f aca="true" t="shared" si="7" ref="Q22:Q31">+L22</f>
        <v>19800</v>
      </c>
      <c r="R22" s="69" t="e">
        <f>ROUND(Q22*#REF!,-1)</f>
        <v>#REF!</v>
      </c>
      <c r="S22" s="69" t="e">
        <f>ROUND(Q22*#REF!,-1)</f>
        <v>#REF!</v>
      </c>
      <c r="T22" s="69" t="e">
        <f>ROUND(Q22*#REF!,-1)</f>
        <v>#REF!</v>
      </c>
      <c r="U22" s="69" t="e">
        <f>ROUND(Q22*#REF!,-1)</f>
        <v>#REF!</v>
      </c>
      <c r="V22" s="69" t="e">
        <f>ROUND(Q22*#REF!,-1)</f>
        <v>#REF!</v>
      </c>
      <c r="W22" s="69" t="e">
        <f>ROUND(Q22*#REF!,-1)</f>
        <v>#REF!</v>
      </c>
      <c r="X22" s="69" t="e">
        <f>ROUND(Q22*#REF!,-1)</f>
        <v>#REF!</v>
      </c>
      <c r="Y22" s="69" t="e">
        <f>ROUND(Q22*#REF!,-1)</f>
        <v>#REF!</v>
      </c>
      <c r="Z22" s="69" t="e">
        <f>ROUND(Q22*#REF!,-1)</f>
        <v>#REF!</v>
      </c>
      <c r="AA22" s="67"/>
      <c r="AB22" s="67" t="e">
        <f aca="true" t="shared" si="8" ref="AB22:AB31">+R22/+$Q22</f>
        <v>#REF!</v>
      </c>
      <c r="AC22" s="67" t="e">
        <f aca="true" t="shared" si="9" ref="AC22:AC31">+S22/+$Q22</f>
        <v>#REF!</v>
      </c>
      <c r="AD22" s="67" t="e">
        <f aca="true" t="shared" si="10" ref="AD22:AD31">+T22/+$Q22</f>
        <v>#REF!</v>
      </c>
      <c r="AE22" s="67" t="e">
        <f aca="true" t="shared" si="11" ref="AE22:AE31">+U22/+$Q22</f>
        <v>#REF!</v>
      </c>
      <c r="AF22" s="67" t="e">
        <f aca="true" t="shared" si="12" ref="AF22:AF31">+V22/+$Q22</f>
        <v>#REF!</v>
      </c>
      <c r="AG22" s="67" t="e">
        <f aca="true" t="shared" si="13" ref="AG22:AG31">+W22/+$Q22</f>
        <v>#REF!</v>
      </c>
      <c r="AH22" s="67" t="e">
        <f aca="true" t="shared" si="14" ref="AH22:AH31">+X22/+$Q22</f>
        <v>#REF!</v>
      </c>
      <c r="AI22" s="67" t="e">
        <f aca="true" t="shared" si="15" ref="AI22:AI31">+Y22/+$Q22</f>
        <v>#REF!</v>
      </c>
      <c r="AJ22" s="67" t="e">
        <f aca="true" t="shared" si="16" ref="AJ22:AJ31">+Z22/+$Q22</f>
        <v>#REF!</v>
      </c>
      <c r="AK22" s="67"/>
    </row>
    <row r="23" spans="1:36" ht="12.75">
      <c r="A23" s="4"/>
      <c r="B23" s="4" t="s">
        <v>179</v>
      </c>
      <c r="C23" s="18">
        <v>2</v>
      </c>
      <c r="D23" s="19">
        <v>3660.37</v>
      </c>
      <c r="E23" s="20">
        <v>3689.98</v>
      </c>
      <c r="F23" s="21">
        <v>3675.175</v>
      </c>
      <c r="G23" s="19">
        <f>+D23</f>
        <v>3660.37</v>
      </c>
      <c r="H23" s="22">
        <f t="shared" si="5"/>
        <v>3660.37</v>
      </c>
      <c r="I23" s="23">
        <f>ROUND(+G23*0.04,2)</f>
        <v>146.41</v>
      </c>
      <c r="J23" s="24">
        <f>ROUND((+G23+I23)*0.19,2)</f>
        <v>723.29</v>
      </c>
      <c r="K23" s="20">
        <f>+J23+I23+G23</f>
        <v>4530.07</v>
      </c>
      <c r="L23" s="21">
        <f>+ROUND(K23*N1,-1)</f>
        <v>14860</v>
      </c>
      <c r="Q23" s="58">
        <f t="shared" si="7"/>
        <v>14860</v>
      </c>
      <c r="R23" s="56" t="e">
        <f>ROUND(Q23*#REF!,-1)</f>
        <v>#REF!</v>
      </c>
      <c r="S23" s="56" t="e">
        <f>ROUND(Q23*#REF!,-1)</f>
        <v>#REF!</v>
      </c>
      <c r="T23" s="56" t="e">
        <f>ROUND(Q23*#REF!,-1)</f>
        <v>#REF!</v>
      </c>
      <c r="U23" s="56" t="e">
        <f>ROUND(Q23*#REF!,-1)</f>
        <v>#REF!</v>
      </c>
      <c r="V23" s="56" t="e">
        <f>ROUND(Q23*#REF!,-1)</f>
        <v>#REF!</v>
      </c>
      <c r="W23" s="56" t="e">
        <f>ROUND(Q23*#REF!,-1)</f>
        <v>#REF!</v>
      </c>
      <c r="X23" s="56" t="e">
        <f>ROUND(Q23*#REF!,-1)</f>
        <v>#REF!</v>
      </c>
      <c r="Y23" s="56" t="e">
        <f>ROUND(Q23*#REF!,-1)</f>
        <v>#REF!</v>
      </c>
      <c r="Z23" s="56" t="e">
        <f>ROUND(Q23*#REF!,-1)</f>
        <v>#REF!</v>
      </c>
      <c r="AB23" s="1" t="e">
        <f t="shared" si="8"/>
        <v>#REF!</v>
      </c>
      <c r="AC23" s="1" t="e">
        <f t="shared" si="9"/>
        <v>#REF!</v>
      </c>
      <c r="AD23" s="1" t="e">
        <f t="shared" si="10"/>
        <v>#REF!</v>
      </c>
      <c r="AE23" s="1" t="e">
        <f t="shared" si="11"/>
        <v>#REF!</v>
      </c>
      <c r="AF23" s="1" t="e">
        <f t="shared" si="12"/>
        <v>#REF!</v>
      </c>
      <c r="AG23" s="1" t="e">
        <f t="shared" si="13"/>
        <v>#REF!</v>
      </c>
      <c r="AH23" s="1" t="e">
        <f t="shared" si="14"/>
        <v>#REF!</v>
      </c>
      <c r="AI23" s="1" t="e">
        <f t="shared" si="15"/>
        <v>#REF!</v>
      </c>
      <c r="AJ23" s="1" t="e">
        <f t="shared" si="16"/>
        <v>#REF!</v>
      </c>
    </row>
    <row r="24" spans="1:36" ht="12.75">
      <c r="A24" s="4"/>
      <c r="B24" s="35" t="s">
        <v>144</v>
      </c>
      <c r="C24" s="36">
        <f>+C25+C26</f>
        <v>13</v>
      </c>
      <c r="D24" s="37">
        <f>MIN(D25:D26)</f>
        <v>4894.265</v>
      </c>
      <c r="E24" s="41">
        <f>MAX(E25:E26)</f>
        <v>8586.09</v>
      </c>
      <c r="F24" s="42">
        <f>(+F25*C25+F26*C26)/C24</f>
        <v>5249.191538461539</v>
      </c>
      <c r="G24" s="37">
        <f>+D24</f>
        <v>4894.265</v>
      </c>
      <c r="H24" s="40">
        <f t="shared" si="5"/>
        <v>4894.265</v>
      </c>
      <c r="I24" s="38">
        <f>ROUND(+G24*0.04,2)</f>
        <v>195.77</v>
      </c>
      <c r="J24" s="39">
        <f>ROUND((+G24+I24)*0.19,2)</f>
        <v>967.11</v>
      </c>
      <c r="K24" s="41">
        <f>+J24+I24+G24</f>
        <v>6057.145</v>
      </c>
      <c r="L24" s="42">
        <f>+ROUND(K24*N1,-1)</f>
        <v>19870</v>
      </c>
      <c r="Q24" s="58">
        <f t="shared" si="7"/>
        <v>19870</v>
      </c>
      <c r="R24" s="56" t="e">
        <f>ROUND(Q24*#REF!,-1)</f>
        <v>#REF!</v>
      </c>
      <c r="S24" s="56" t="e">
        <f>ROUND(Q24*#REF!,-1)</f>
        <v>#REF!</v>
      </c>
      <c r="T24" s="56" t="e">
        <f>ROUND(Q24*#REF!,-1)</f>
        <v>#REF!</v>
      </c>
      <c r="U24" s="56" t="e">
        <f>ROUND(Q24*#REF!,-1)</f>
        <v>#REF!</v>
      </c>
      <c r="V24" s="56" t="e">
        <f>ROUND(Q24*#REF!,-1)</f>
        <v>#REF!</v>
      </c>
      <c r="W24" s="56" t="e">
        <f>ROUND(Q24*#REF!,-1)</f>
        <v>#REF!</v>
      </c>
      <c r="X24" s="56" t="e">
        <f>ROUND(Q24*#REF!,-1)</f>
        <v>#REF!</v>
      </c>
      <c r="Y24" s="56" t="e">
        <f>ROUND(Q24*#REF!,-1)</f>
        <v>#REF!</v>
      </c>
      <c r="Z24" s="56" t="e">
        <f>ROUND(Q24*#REF!,-1)</f>
        <v>#REF!</v>
      </c>
      <c r="AB24" s="1" t="e">
        <f t="shared" si="8"/>
        <v>#REF!</v>
      </c>
      <c r="AC24" s="1" t="e">
        <f t="shared" si="9"/>
        <v>#REF!</v>
      </c>
      <c r="AD24" s="1" t="e">
        <f t="shared" si="10"/>
        <v>#REF!</v>
      </c>
      <c r="AE24" s="1" t="e">
        <f t="shared" si="11"/>
        <v>#REF!</v>
      </c>
      <c r="AF24" s="1" t="e">
        <f t="shared" si="12"/>
        <v>#REF!</v>
      </c>
      <c r="AG24" s="1" t="e">
        <f t="shared" si="13"/>
        <v>#REF!</v>
      </c>
      <c r="AH24" s="1" t="e">
        <f t="shared" si="14"/>
        <v>#REF!</v>
      </c>
      <c r="AI24" s="1" t="e">
        <f t="shared" si="15"/>
        <v>#REF!</v>
      </c>
      <c r="AJ24" s="1" t="e">
        <f t="shared" si="16"/>
        <v>#REF!</v>
      </c>
    </row>
    <row r="25" spans="1:36" ht="12.75" hidden="1">
      <c r="A25" s="4"/>
      <c r="B25" s="88" t="s">
        <v>144</v>
      </c>
      <c r="C25" s="89">
        <v>12</v>
      </c>
      <c r="D25" s="90">
        <v>4894.265</v>
      </c>
      <c r="E25" s="91">
        <v>4993.37</v>
      </c>
      <c r="F25" s="92">
        <v>4971.116666666667</v>
      </c>
      <c r="G25" s="90">
        <v>4894.265</v>
      </c>
      <c r="H25" s="93"/>
      <c r="I25" s="94">
        <v>195.77</v>
      </c>
      <c r="J25" s="95">
        <v>967.11</v>
      </c>
      <c r="K25" s="91">
        <v>6057.145</v>
      </c>
      <c r="L25" s="92">
        <v>19870</v>
      </c>
      <c r="M25" s="96"/>
      <c r="N25" s="96"/>
      <c r="O25" s="96"/>
      <c r="P25" s="96"/>
      <c r="Q25" s="97">
        <v>19870</v>
      </c>
      <c r="R25" s="98">
        <v>18100</v>
      </c>
      <c r="S25" s="98">
        <v>16340</v>
      </c>
      <c r="T25" s="98">
        <v>14570</v>
      </c>
      <c r="U25" s="98">
        <v>12810</v>
      </c>
      <c r="V25" s="98">
        <v>11040</v>
      </c>
      <c r="W25" s="98">
        <v>9270</v>
      </c>
      <c r="X25" s="98">
        <v>7510</v>
      </c>
      <c r="Y25" s="98">
        <v>5740</v>
      </c>
      <c r="Z25" s="98">
        <v>3970</v>
      </c>
      <c r="AA25" s="96"/>
      <c r="AB25" s="81">
        <v>0.9109209864116758</v>
      </c>
      <c r="AC25" s="81">
        <v>0.8223452440865626</v>
      </c>
      <c r="AD25" s="81">
        <v>0.7332662304982386</v>
      </c>
      <c r="AE25" s="81">
        <v>0.6446904881731254</v>
      </c>
      <c r="AF25" s="81">
        <v>0.5556114745848012</v>
      </c>
      <c r="AG25" s="81">
        <v>0.4665324609964771</v>
      </c>
      <c r="AH25" s="81">
        <v>0.3779567186713639</v>
      </c>
      <c r="AI25" s="81">
        <v>0.2888777050830398</v>
      </c>
      <c r="AJ25" s="81">
        <v>0.19979869149471566</v>
      </c>
    </row>
    <row r="26" spans="1:36" ht="12.75" hidden="1">
      <c r="A26" s="4"/>
      <c r="B26" s="59" t="s">
        <v>144</v>
      </c>
      <c r="C26" s="70">
        <v>1</v>
      </c>
      <c r="D26" s="61">
        <v>8586.09</v>
      </c>
      <c r="E26" s="62">
        <f aca="true" t="shared" si="17" ref="E26:F28">+D26</f>
        <v>8586.09</v>
      </c>
      <c r="F26" s="63">
        <f t="shared" si="17"/>
        <v>8586.09</v>
      </c>
      <c r="G26" s="61">
        <f aca="true" t="shared" si="18" ref="G26:G31">+D26</f>
        <v>8586.09</v>
      </c>
      <c r="H26" s="64"/>
      <c r="I26" s="65">
        <f aca="true" t="shared" si="19" ref="I26:I31">ROUND(+G26*0.04,2)</f>
        <v>343.44</v>
      </c>
      <c r="J26" s="66">
        <f aca="true" t="shared" si="20" ref="J26:J31">ROUND((+G26+I26)*0.19,2)</f>
        <v>1696.61</v>
      </c>
      <c r="K26" s="62">
        <f aca="true" t="shared" si="21" ref="K26:K31">+J26+I26+G26</f>
        <v>10626.14</v>
      </c>
      <c r="L26" s="63">
        <f>+ROUND(K26*N1,-1)</f>
        <v>34850</v>
      </c>
      <c r="M26" s="67"/>
      <c r="N26" s="67"/>
      <c r="O26" s="67"/>
      <c r="P26" s="67"/>
      <c r="Q26" s="68">
        <f>+L26</f>
        <v>34850</v>
      </c>
      <c r="R26" s="69" t="e">
        <f>ROUND(Q26*#REF!,-1)</f>
        <v>#REF!</v>
      </c>
      <c r="S26" s="69" t="e">
        <f>ROUND(Q26*#REF!,-1)</f>
        <v>#REF!</v>
      </c>
      <c r="T26" s="69" t="e">
        <f>ROUND(Q26*#REF!,-1)</f>
        <v>#REF!</v>
      </c>
      <c r="U26" s="69" t="e">
        <f>ROUND(Q26*#REF!,-1)</f>
        <v>#REF!</v>
      </c>
      <c r="V26" s="69" t="e">
        <f>ROUND(Q26*#REF!,-1)</f>
        <v>#REF!</v>
      </c>
      <c r="W26" s="69" t="e">
        <f>ROUND(Q26*#REF!,-1)</f>
        <v>#REF!</v>
      </c>
      <c r="X26" s="69" t="e">
        <f>ROUND(Q26*#REF!,-1)</f>
        <v>#REF!</v>
      </c>
      <c r="Y26" s="69" t="e">
        <f>ROUND(Q26*#REF!,-1)</f>
        <v>#REF!</v>
      </c>
      <c r="Z26" s="69" t="e">
        <f>ROUND(Q26*#REF!,-1)</f>
        <v>#REF!</v>
      </c>
      <c r="AA26" s="67"/>
      <c r="AB26" s="1" t="e">
        <f aca="true" t="shared" si="22" ref="AB26:AJ26">+R26/+$Q26</f>
        <v>#REF!</v>
      </c>
      <c r="AC26" s="1" t="e">
        <f t="shared" si="22"/>
        <v>#REF!</v>
      </c>
      <c r="AD26" s="1" t="e">
        <f t="shared" si="22"/>
        <v>#REF!</v>
      </c>
      <c r="AE26" s="1" t="e">
        <f t="shared" si="22"/>
        <v>#REF!</v>
      </c>
      <c r="AF26" s="1" t="e">
        <f t="shared" si="22"/>
        <v>#REF!</v>
      </c>
      <c r="AG26" s="1" t="e">
        <f t="shared" si="22"/>
        <v>#REF!</v>
      </c>
      <c r="AH26" s="1" t="e">
        <f t="shared" si="22"/>
        <v>#REF!</v>
      </c>
      <c r="AI26" s="1" t="e">
        <f t="shared" si="22"/>
        <v>#REF!</v>
      </c>
      <c r="AJ26" s="1" t="e">
        <f t="shared" si="22"/>
        <v>#REF!</v>
      </c>
    </row>
    <row r="27" spans="1:36" ht="12.75">
      <c r="A27" s="4"/>
      <c r="B27" s="72" t="s">
        <v>143</v>
      </c>
      <c r="C27" s="18">
        <v>1</v>
      </c>
      <c r="D27" s="19">
        <v>11207.86</v>
      </c>
      <c r="E27" s="20">
        <f t="shared" si="17"/>
        <v>11207.86</v>
      </c>
      <c r="F27" s="21">
        <f t="shared" si="17"/>
        <v>11207.86</v>
      </c>
      <c r="G27" s="19">
        <f t="shared" si="18"/>
        <v>11207.86</v>
      </c>
      <c r="H27" s="22">
        <f>+G27</f>
        <v>11207.86</v>
      </c>
      <c r="I27" s="23">
        <f t="shared" si="19"/>
        <v>448.31</v>
      </c>
      <c r="J27" s="24">
        <f t="shared" si="20"/>
        <v>2214.67</v>
      </c>
      <c r="K27" s="20">
        <f t="shared" si="21"/>
        <v>13870.84</v>
      </c>
      <c r="L27" s="21">
        <f>+ROUND(K27*N1,-1)</f>
        <v>45500</v>
      </c>
      <c r="Q27" s="58">
        <f t="shared" si="7"/>
        <v>45500</v>
      </c>
      <c r="R27" s="56" t="e">
        <f>ROUND(Q27*#REF!,-1)</f>
        <v>#REF!</v>
      </c>
      <c r="S27" s="56" t="e">
        <f>ROUND(Q27*#REF!,-1)</f>
        <v>#REF!</v>
      </c>
      <c r="T27" s="56" t="e">
        <f>ROUND(Q27*#REF!,-1)</f>
        <v>#REF!</v>
      </c>
      <c r="U27" s="56" t="e">
        <f>ROUND(Q27*#REF!,-1)</f>
        <v>#REF!</v>
      </c>
      <c r="V27" s="56" t="e">
        <f>ROUND(Q27*#REF!,-1)</f>
        <v>#REF!</v>
      </c>
      <c r="W27" s="56" t="e">
        <f>ROUND(Q27*#REF!,-1)</f>
        <v>#REF!</v>
      </c>
      <c r="X27" s="56" t="e">
        <f>ROUND(Q27*#REF!,-1)</f>
        <v>#REF!</v>
      </c>
      <c r="Y27" s="56" t="e">
        <f>ROUND(Q27*#REF!,-1)</f>
        <v>#REF!</v>
      </c>
      <c r="Z27" s="56" t="e">
        <f>ROUND(Q27*#REF!,-1)</f>
        <v>#REF!</v>
      </c>
      <c r="AB27" s="1" t="e">
        <f t="shared" si="8"/>
        <v>#REF!</v>
      </c>
      <c r="AC27" s="1" t="e">
        <f t="shared" si="9"/>
        <v>#REF!</v>
      </c>
      <c r="AD27" s="1" t="e">
        <f t="shared" si="10"/>
        <v>#REF!</v>
      </c>
      <c r="AE27" s="1" t="e">
        <f t="shared" si="11"/>
        <v>#REF!</v>
      </c>
      <c r="AF27" s="1" t="e">
        <f t="shared" si="12"/>
        <v>#REF!</v>
      </c>
      <c r="AG27" s="1" t="e">
        <f t="shared" si="13"/>
        <v>#REF!</v>
      </c>
      <c r="AH27" s="1" t="e">
        <f t="shared" si="14"/>
        <v>#REF!</v>
      </c>
      <c r="AI27" s="1" t="e">
        <f t="shared" si="15"/>
        <v>#REF!</v>
      </c>
      <c r="AJ27" s="1" t="e">
        <f t="shared" si="16"/>
        <v>#REF!</v>
      </c>
    </row>
    <row r="28" spans="1:36" ht="12.75">
      <c r="A28" s="4"/>
      <c r="B28" s="72" t="s">
        <v>145</v>
      </c>
      <c r="C28" s="18">
        <v>1</v>
      </c>
      <c r="D28" s="19">
        <v>5602.44</v>
      </c>
      <c r="E28" s="20">
        <f t="shared" si="17"/>
        <v>5602.44</v>
      </c>
      <c r="F28" s="21">
        <f t="shared" si="17"/>
        <v>5602.44</v>
      </c>
      <c r="G28" s="19">
        <f t="shared" si="18"/>
        <v>5602.44</v>
      </c>
      <c r="H28" s="22">
        <f>+G28</f>
        <v>5602.44</v>
      </c>
      <c r="I28" s="23">
        <f t="shared" si="19"/>
        <v>224.1</v>
      </c>
      <c r="J28" s="24">
        <f t="shared" si="20"/>
        <v>1107.04</v>
      </c>
      <c r="K28" s="20">
        <f t="shared" si="21"/>
        <v>6933.58</v>
      </c>
      <c r="L28" s="21">
        <f>+ROUND(K28*N1,-1)</f>
        <v>22740</v>
      </c>
      <c r="Q28" s="58">
        <f t="shared" si="7"/>
        <v>22740</v>
      </c>
      <c r="R28" s="56" t="e">
        <f>ROUND(Q28*#REF!,-1)</f>
        <v>#REF!</v>
      </c>
      <c r="S28" s="56" t="e">
        <f>ROUND(Q28*#REF!,-1)</f>
        <v>#REF!</v>
      </c>
      <c r="T28" s="56" t="e">
        <f>ROUND(Q28*#REF!,-1)</f>
        <v>#REF!</v>
      </c>
      <c r="U28" s="56" t="e">
        <f>ROUND(Q28*#REF!,-1)</f>
        <v>#REF!</v>
      </c>
      <c r="V28" s="56" t="e">
        <f>ROUND(Q28*#REF!,-1)</f>
        <v>#REF!</v>
      </c>
      <c r="W28" s="56" t="e">
        <f>ROUND(Q28*#REF!,-1)</f>
        <v>#REF!</v>
      </c>
      <c r="X28" s="56" t="e">
        <f>ROUND(Q28*#REF!,-1)</f>
        <v>#REF!</v>
      </c>
      <c r="Y28" s="56" t="e">
        <f>ROUND(Q28*#REF!,-1)</f>
        <v>#REF!</v>
      </c>
      <c r="Z28" s="56" t="e">
        <f>ROUND(Q28*#REF!,-1)</f>
        <v>#REF!</v>
      </c>
      <c r="AB28" s="1" t="e">
        <f t="shared" si="8"/>
        <v>#REF!</v>
      </c>
      <c r="AC28" s="1" t="e">
        <f t="shared" si="9"/>
        <v>#REF!</v>
      </c>
      <c r="AD28" s="1" t="e">
        <f t="shared" si="10"/>
        <v>#REF!</v>
      </c>
      <c r="AE28" s="1" t="e">
        <f t="shared" si="11"/>
        <v>#REF!</v>
      </c>
      <c r="AF28" s="1" t="e">
        <f t="shared" si="12"/>
        <v>#REF!</v>
      </c>
      <c r="AG28" s="1" t="e">
        <f t="shared" si="13"/>
        <v>#REF!</v>
      </c>
      <c r="AH28" s="1" t="e">
        <f t="shared" si="14"/>
        <v>#REF!</v>
      </c>
      <c r="AI28" s="1" t="e">
        <f t="shared" si="15"/>
        <v>#REF!</v>
      </c>
      <c r="AJ28" s="1" t="e">
        <f t="shared" si="16"/>
        <v>#REF!</v>
      </c>
    </row>
    <row r="29" spans="1:36" ht="12.75">
      <c r="A29" s="4"/>
      <c r="B29" s="4" t="s">
        <v>180</v>
      </c>
      <c r="C29" s="18">
        <v>5</v>
      </c>
      <c r="D29" s="19">
        <v>5493.338</v>
      </c>
      <c r="E29" s="20">
        <v>5493.338</v>
      </c>
      <c r="F29" s="21">
        <v>5493.338</v>
      </c>
      <c r="G29" s="19">
        <f t="shared" si="18"/>
        <v>5493.338</v>
      </c>
      <c r="H29" s="22">
        <f>+G29</f>
        <v>5493.338</v>
      </c>
      <c r="I29" s="23">
        <f t="shared" si="19"/>
        <v>219.73</v>
      </c>
      <c r="J29" s="24">
        <f t="shared" si="20"/>
        <v>1085.48</v>
      </c>
      <c r="K29" s="20">
        <f t="shared" si="21"/>
        <v>6798.548</v>
      </c>
      <c r="L29" s="21">
        <f>+ROUND(K29*N1,-1)</f>
        <v>22300</v>
      </c>
      <c r="Q29" s="58">
        <f>+L29</f>
        <v>22300</v>
      </c>
      <c r="R29" s="56" t="e">
        <f>ROUND(Q29*#REF!,-1)</f>
        <v>#REF!</v>
      </c>
      <c r="S29" s="56" t="e">
        <f>ROUND(Q29*#REF!,-1)</f>
        <v>#REF!</v>
      </c>
      <c r="T29" s="56" t="e">
        <f>ROUND(Q29*#REF!,-1)</f>
        <v>#REF!</v>
      </c>
      <c r="U29" s="56" t="e">
        <f>ROUND(Q29*#REF!,-1)</f>
        <v>#REF!</v>
      </c>
      <c r="V29" s="56" t="e">
        <f>ROUND(Q29*#REF!,-1)</f>
        <v>#REF!</v>
      </c>
      <c r="W29" s="56" t="e">
        <f>ROUND(Q29*#REF!,-1)</f>
        <v>#REF!</v>
      </c>
      <c r="X29" s="56" t="e">
        <f>ROUND(Q29*#REF!,-1)</f>
        <v>#REF!</v>
      </c>
      <c r="Y29" s="56" t="e">
        <f>ROUND(Q29*#REF!,-1)</f>
        <v>#REF!</v>
      </c>
      <c r="Z29" s="56" t="e">
        <f>ROUND(Q29*#REF!,-1)</f>
        <v>#REF!</v>
      </c>
      <c r="AB29" s="1" t="e">
        <f aca="true" t="shared" si="23" ref="AB29:AJ29">+R29/+$Q29</f>
        <v>#REF!</v>
      </c>
      <c r="AC29" s="1" t="e">
        <f t="shared" si="23"/>
        <v>#REF!</v>
      </c>
      <c r="AD29" s="1" t="e">
        <f t="shared" si="23"/>
        <v>#REF!</v>
      </c>
      <c r="AE29" s="1" t="e">
        <f t="shared" si="23"/>
        <v>#REF!</v>
      </c>
      <c r="AF29" s="1" t="e">
        <f t="shared" si="23"/>
        <v>#REF!</v>
      </c>
      <c r="AG29" s="1" t="e">
        <f t="shared" si="23"/>
        <v>#REF!</v>
      </c>
      <c r="AH29" s="1" t="e">
        <f t="shared" si="23"/>
        <v>#REF!</v>
      </c>
      <c r="AI29" s="1" t="e">
        <f t="shared" si="23"/>
        <v>#REF!</v>
      </c>
      <c r="AJ29" s="1" t="e">
        <f t="shared" si="23"/>
        <v>#REF!</v>
      </c>
    </row>
    <row r="30" spans="1:36" ht="12.75">
      <c r="A30" s="4"/>
      <c r="B30" s="82" t="s">
        <v>141</v>
      </c>
      <c r="C30" s="83">
        <f>+C31+C32</f>
        <v>19</v>
      </c>
      <c r="D30" s="84">
        <f>MIN(D31:D32)</f>
        <v>4976.175</v>
      </c>
      <c r="E30" s="84">
        <f>MAX(E31:E32)</f>
        <v>8453.5</v>
      </c>
      <c r="F30" s="84">
        <f>(+F31*C31+F32*C32)/+C30</f>
        <v>5887.448489278751</v>
      </c>
      <c r="G30" s="84">
        <f t="shared" si="18"/>
        <v>4976.175</v>
      </c>
      <c r="H30" s="84">
        <f>+G30</f>
        <v>4976.175</v>
      </c>
      <c r="I30" s="38">
        <f t="shared" si="19"/>
        <v>199.05</v>
      </c>
      <c r="J30" s="39">
        <f t="shared" si="20"/>
        <v>983.29</v>
      </c>
      <c r="K30" s="41">
        <f t="shared" si="21"/>
        <v>6158.515</v>
      </c>
      <c r="L30" s="42">
        <f>+ROUND(K30*N1,-1)</f>
        <v>20200</v>
      </c>
      <c r="Q30" s="58">
        <f t="shared" si="7"/>
        <v>20200</v>
      </c>
      <c r="R30" s="56" t="e">
        <f>ROUND(Q30*#REF!,-1)</f>
        <v>#REF!</v>
      </c>
      <c r="S30" s="56" t="e">
        <f>ROUND(Q30*#REF!,-1)</f>
        <v>#REF!</v>
      </c>
      <c r="T30" s="56" t="e">
        <f>ROUND(Q30*#REF!,-1)</f>
        <v>#REF!</v>
      </c>
      <c r="U30" s="56" t="e">
        <f>ROUND(Q30*#REF!,-1)</f>
        <v>#REF!</v>
      </c>
      <c r="V30" s="56" t="e">
        <f>ROUND(Q30*#REF!,-1)</f>
        <v>#REF!</v>
      </c>
      <c r="W30" s="56" t="e">
        <f>ROUND(Q30*#REF!,-1)</f>
        <v>#REF!</v>
      </c>
      <c r="X30" s="56" t="e">
        <f>ROUND(Q30*#REF!,-1)</f>
        <v>#REF!</v>
      </c>
      <c r="Y30" s="56" t="e">
        <f>ROUND(Q30*#REF!,-1)</f>
        <v>#REF!</v>
      </c>
      <c r="Z30" s="56" t="e">
        <f>ROUND(Q30*#REF!,-1)</f>
        <v>#REF!</v>
      </c>
      <c r="AB30" s="1" t="e">
        <f t="shared" si="8"/>
        <v>#REF!</v>
      </c>
      <c r="AC30" s="1" t="e">
        <f t="shared" si="9"/>
        <v>#REF!</v>
      </c>
      <c r="AD30" s="1" t="e">
        <f t="shared" si="10"/>
        <v>#REF!</v>
      </c>
      <c r="AE30" s="1" t="e">
        <f t="shared" si="11"/>
        <v>#REF!</v>
      </c>
      <c r="AF30" s="1" t="e">
        <f t="shared" si="12"/>
        <v>#REF!</v>
      </c>
      <c r="AG30" s="1" t="e">
        <f t="shared" si="13"/>
        <v>#REF!</v>
      </c>
      <c r="AH30" s="1" t="e">
        <f t="shared" si="14"/>
        <v>#REF!</v>
      </c>
      <c r="AI30" s="1" t="e">
        <f t="shared" si="15"/>
        <v>#REF!</v>
      </c>
      <c r="AJ30" s="1" t="e">
        <f t="shared" si="16"/>
        <v>#REF!</v>
      </c>
    </row>
    <row r="31" spans="1:36" ht="12.75" hidden="1">
      <c r="A31" s="4"/>
      <c r="B31" s="88" t="s">
        <v>141</v>
      </c>
      <c r="C31" s="89">
        <v>17</v>
      </c>
      <c r="D31" s="90">
        <v>4976.175</v>
      </c>
      <c r="E31" s="91">
        <v>5807.09</v>
      </c>
      <c r="F31" s="92">
        <v>5659.135370370369</v>
      </c>
      <c r="G31" s="90">
        <f t="shared" si="18"/>
        <v>4976.175</v>
      </c>
      <c r="H31" s="93"/>
      <c r="I31" s="94">
        <f t="shared" si="19"/>
        <v>199.05</v>
      </c>
      <c r="J31" s="95">
        <f t="shared" si="20"/>
        <v>983.29</v>
      </c>
      <c r="K31" s="91">
        <f t="shared" si="21"/>
        <v>6158.515</v>
      </c>
      <c r="L31" s="92">
        <f>+ROUND(K31*N1,-1)</f>
        <v>20200</v>
      </c>
      <c r="Q31" s="58">
        <f t="shared" si="7"/>
        <v>20200</v>
      </c>
      <c r="R31" s="56" t="e">
        <f>ROUND(Q31*#REF!,-1)</f>
        <v>#REF!</v>
      </c>
      <c r="S31" s="56" t="e">
        <f>ROUND(Q31*#REF!,-1)</f>
        <v>#REF!</v>
      </c>
      <c r="T31" s="56" t="e">
        <f>ROUND(Q31*#REF!,-1)</f>
        <v>#REF!</v>
      </c>
      <c r="U31" s="56" t="e">
        <f>ROUND(Q31*#REF!,-1)</f>
        <v>#REF!</v>
      </c>
      <c r="V31" s="56" t="e">
        <f>ROUND(Q31*#REF!,-1)</f>
        <v>#REF!</v>
      </c>
      <c r="W31" s="56" t="e">
        <f>ROUND(Q31*#REF!,-1)</f>
        <v>#REF!</v>
      </c>
      <c r="X31" s="56" t="e">
        <f>ROUND(Q31*#REF!,-1)</f>
        <v>#REF!</v>
      </c>
      <c r="Y31" s="56" t="e">
        <f>ROUND(Q31*#REF!,-1)</f>
        <v>#REF!</v>
      </c>
      <c r="Z31" s="56" t="e">
        <f>ROUND(Q31*#REF!,-1)</f>
        <v>#REF!</v>
      </c>
      <c r="AB31" s="1" t="e">
        <f t="shared" si="8"/>
        <v>#REF!</v>
      </c>
      <c r="AC31" s="1" t="e">
        <f t="shared" si="9"/>
        <v>#REF!</v>
      </c>
      <c r="AD31" s="1" t="e">
        <f t="shared" si="10"/>
        <v>#REF!</v>
      </c>
      <c r="AE31" s="1" t="e">
        <f t="shared" si="11"/>
        <v>#REF!</v>
      </c>
      <c r="AF31" s="1" t="e">
        <f t="shared" si="12"/>
        <v>#REF!</v>
      </c>
      <c r="AG31" s="1" t="e">
        <f t="shared" si="13"/>
        <v>#REF!</v>
      </c>
      <c r="AH31" s="1" t="e">
        <f t="shared" si="14"/>
        <v>#REF!</v>
      </c>
      <c r="AI31" s="1" t="e">
        <f t="shared" si="15"/>
        <v>#REF!</v>
      </c>
      <c r="AJ31" s="1" t="e">
        <f t="shared" si="16"/>
        <v>#REF!</v>
      </c>
    </row>
    <row r="32" spans="1:36" ht="12.75" hidden="1">
      <c r="A32" s="4"/>
      <c r="B32" s="88" t="s">
        <v>141</v>
      </c>
      <c r="C32" s="89">
        <v>2</v>
      </c>
      <c r="D32" s="90">
        <v>7202.72</v>
      </c>
      <c r="E32" s="91">
        <v>8453.5</v>
      </c>
      <c r="F32" s="92">
        <v>7828.11</v>
      </c>
      <c r="G32" s="90">
        <v>7202.72</v>
      </c>
      <c r="H32" s="93"/>
      <c r="I32" s="94">
        <v>288.11</v>
      </c>
      <c r="J32" s="95">
        <v>1423.26</v>
      </c>
      <c r="K32" s="91">
        <v>8914.09</v>
      </c>
      <c r="L32" s="92">
        <v>29240</v>
      </c>
      <c r="Q32" s="58">
        <v>29240</v>
      </c>
      <c r="R32" s="56">
        <v>26640</v>
      </c>
      <c r="S32" s="56">
        <v>24040</v>
      </c>
      <c r="T32" s="56">
        <v>21440</v>
      </c>
      <c r="U32" s="56">
        <v>18840</v>
      </c>
      <c r="V32" s="56">
        <v>16240</v>
      </c>
      <c r="W32" s="56">
        <v>13650</v>
      </c>
      <c r="X32" s="56">
        <v>11050</v>
      </c>
      <c r="Y32" s="56">
        <v>8450</v>
      </c>
      <c r="Z32" s="56">
        <v>5850</v>
      </c>
      <c r="AB32" s="1">
        <v>0.9110807113543091</v>
      </c>
      <c r="AC32" s="1">
        <v>0.8221614227086184</v>
      </c>
      <c r="AD32" s="1">
        <v>0.7332421340629275</v>
      </c>
      <c r="AE32" s="1">
        <v>0.6443228454172366</v>
      </c>
      <c r="AF32" s="1">
        <v>0.5554035567715458</v>
      </c>
      <c r="AG32" s="1">
        <v>0.46682626538987687</v>
      </c>
      <c r="AH32" s="1">
        <v>0.37790697674418605</v>
      </c>
      <c r="AI32" s="1">
        <v>0.28898768809849523</v>
      </c>
      <c r="AJ32" s="1">
        <v>0.20006839945280439</v>
      </c>
    </row>
    <row r="33" spans="1:36" ht="12.75">
      <c r="A33" s="4"/>
      <c r="B33" s="4" t="s">
        <v>127</v>
      </c>
      <c r="C33" s="18"/>
      <c r="D33" s="26"/>
      <c r="E33" s="4"/>
      <c r="F33" s="5"/>
      <c r="G33" s="19">
        <f>MIN(G16:G31)</f>
        <v>3660.37</v>
      </c>
      <c r="H33" s="22"/>
      <c r="I33" s="23">
        <f>ROUND(+G33*0.04,2)</f>
        <v>146.41</v>
      </c>
      <c r="J33" s="24">
        <f>ROUND((+G33+I33)*0.19,2)</f>
        <v>723.29</v>
      </c>
      <c r="K33" s="20">
        <f>+J33+I33+G33</f>
        <v>4530.07</v>
      </c>
      <c r="L33" s="21">
        <f>+ROUND(K33*N1,-1)</f>
        <v>14860</v>
      </c>
      <c r="Q33" s="58">
        <f>+L33</f>
        <v>14860</v>
      </c>
      <c r="R33" s="56" t="e">
        <f>ROUND(Q33*#REF!,-1)</f>
        <v>#REF!</v>
      </c>
      <c r="S33" s="56" t="e">
        <f>ROUND(Q33*#REF!,-1)</f>
        <v>#REF!</v>
      </c>
      <c r="T33" s="56" t="e">
        <f>ROUND(Q33*#REF!,-1)</f>
        <v>#REF!</v>
      </c>
      <c r="U33" s="56" t="e">
        <f>ROUND(Q33*#REF!,-1)</f>
        <v>#REF!</v>
      </c>
      <c r="V33" s="56" t="e">
        <f>ROUND(Q33*#REF!,-1)</f>
        <v>#REF!</v>
      </c>
      <c r="W33" s="56" t="e">
        <f>ROUND(Q33*#REF!,-1)</f>
        <v>#REF!</v>
      </c>
      <c r="X33" s="56" t="e">
        <f>ROUND(Q33*#REF!,-1)</f>
        <v>#REF!</v>
      </c>
      <c r="Y33" s="56" t="e">
        <f>ROUND(Q33*#REF!,-1)</f>
        <v>#REF!</v>
      </c>
      <c r="Z33" s="56" t="e">
        <f>ROUND(Q33*#REF!,-1)</f>
        <v>#REF!</v>
      </c>
      <c r="AB33" s="1" t="e">
        <f aca="true" t="shared" si="24" ref="AB33:AJ33">+R33/+$Q33</f>
        <v>#REF!</v>
      </c>
      <c r="AC33" s="1" t="e">
        <f t="shared" si="24"/>
        <v>#REF!</v>
      </c>
      <c r="AD33" s="1" t="e">
        <f t="shared" si="24"/>
        <v>#REF!</v>
      </c>
      <c r="AE33" s="1" t="e">
        <f t="shared" si="24"/>
        <v>#REF!</v>
      </c>
      <c r="AF33" s="1" t="e">
        <f t="shared" si="24"/>
        <v>#REF!</v>
      </c>
      <c r="AG33" s="1" t="e">
        <f t="shared" si="24"/>
        <v>#REF!</v>
      </c>
      <c r="AH33" s="1" t="e">
        <f t="shared" si="24"/>
        <v>#REF!</v>
      </c>
      <c r="AI33" s="1" t="e">
        <f t="shared" si="24"/>
        <v>#REF!</v>
      </c>
      <c r="AJ33" s="1" t="e">
        <f t="shared" si="24"/>
        <v>#REF!</v>
      </c>
    </row>
    <row r="34" spans="1:26" ht="12.75">
      <c r="A34" s="10"/>
      <c r="B34" s="10"/>
      <c r="C34" s="27"/>
      <c r="D34" s="28"/>
      <c r="E34" s="10"/>
      <c r="F34" s="11"/>
      <c r="G34" s="29"/>
      <c r="H34" s="30"/>
      <c r="I34" s="31"/>
      <c r="J34" s="32"/>
      <c r="K34" s="33"/>
      <c r="L34" s="34"/>
      <c r="Q34" s="58"/>
      <c r="R34" s="56"/>
      <c r="S34" s="56"/>
      <c r="T34" s="56"/>
      <c r="U34" s="56"/>
      <c r="V34" s="56"/>
      <c r="W34" s="56"/>
      <c r="X34" s="56"/>
      <c r="Y34" s="56"/>
      <c r="Z34" s="56"/>
    </row>
    <row r="35" spans="1:36" ht="12.75">
      <c r="A35" s="17" t="s">
        <v>181</v>
      </c>
      <c r="B35" s="4" t="s">
        <v>182</v>
      </c>
      <c r="C35" s="18">
        <v>4</v>
      </c>
      <c r="D35" s="19">
        <v>5970.0625</v>
      </c>
      <c r="E35" s="20">
        <v>5970.0625</v>
      </c>
      <c r="F35" s="21">
        <v>5970.0625</v>
      </c>
      <c r="G35" s="19">
        <f aca="true" t="shared" si="25" ref="G35:G50">+D35</f>
        <v>5970.0625</v>
      </c>
      <c r="H35" s="22">
        <f aca="true" t="shared" si="26" ref="H35:H51">+G35</f>
        <v>5970.0625</v>
      </c>
      <c r="I35" s="23">
        <f aca="true" t="shared" si="27" ref="I35:I52">ROUND(+G35*0.04,2)</f>
        <v>238.8</v>
      </c>
      <c r="J35" s="24">
        <f aca="true" t="shared" si="28" ref="J35:J52">ROUND((+G35+I35)*0.19,2)</f>
        <v>1179.68</v>
      </c>
      <c r="K35" s="20">
        <f aca="true" t="shared" si="29" ref="K35:K52">+J35+I35+G35</f>
        <v>7388.5425</v>
      </c>
      <c r="L35" s="21">
        <f>+ROUND(K35*N1,-1)</f>
        <v>24230</v>
      </c>
      <c r="Q35" s="58">
        <f aca="true" t="shared" si="30" ref="Q35:Q40">+L35</f>
        <v>24230</v>
      </c>
      <c r="R35" s="56" t="e">
        <f>ROUND(Q35*#REF!,-1)</f>
        <v>#REF!</v>
      </c>
      <c r="S35" s="56" t="e">
        <f>ROUND(Q35*#REF!,-1)</f>
        <v>#REF!</v>
      </c>
      <c r="T35" s="56" t="e">
        <f>ROUND(Q35*#REF!,-1)</f>
        <v>#REF!</v>
      </c>
      <c r="U35" s="56" t="e">
        <f>ROUND(Q35*#REF!,-1)</f>
        <v>#REF!</v>
      </c>
      <c r="V35" s="56" t="e">
        <f>ROUND(Q35*#REF!,-1)</f>
        <v>#REF!</v>
      </c>
      <c r="W35" s="56" t="e">
        <f>ROUND(Q35*#REF!,-1)</f>
        <v>#REF!</v>
      </c>
      <c r="X35" s="56" t="e">
        <f>ROUND(Q35*#REF!,-1)</f>
        <v>#REF!</v>
      </c>
      <c r="Y35" s="56" t="e">
        <f>ROUND(Q35*#REF!,-1)</f>
        <v>#REF!</v>
      </c>
      <c r="Z35" s="56" t="e">
        <f>ROUND(Q35*#REF!,-1)</f>
        <v>#REF!</v>
      </c>
      <c r="AB35" s="1" t="e">
        <f aca="true" t="shared" si="31" ref="AB35:AJ40">+R35/+$Q35</f>
        <v>#REF!</v>
      </c>
      <c r="AC35" s="1" t="e">
        <f t="shared" si="31"/>
        <v>#REF!</v>
      </c>
      <c r="AD35" s="1" t="e">
        <f t="shared" si="31"/>
        <v>#REF!</v>
      </c>
      <c r="AE35" s="1" t="e">
        <f t="shared" si="31"/>
        <v>#REF!</v>
      </c>
      <c r="AF35" s="1" t="e">
        <f t="shared" si="31"/>
        <v>#REF!</v>
      </c>
      <c r="AG35" s="1" t="e">
        <f t="shared" si="31"/>
        <v>#REF!</v>
      </c>
      <c r="AH35" s="1" t="e">
        <f t="shared" si="31"/>
        <v>#REF!</v>
      </c>
      <c r="AI35" s="1" t="e">
        <f t="shared" si="31"/>
        <v>#REF!</v>
      </c>
      <c r="AJ35" s="1" t="e">
        <f t="shared" si="31"/>
        <v>#REF!</v>
      </c>
    </row>
    <row r="36" spans="1:36" ht="12.75">
      <c r="A36" s="25">
        <f>+C35+C36+C37+C40+C41+C42+C43+C44+C45+C46+C47+C48+C49+C50+C51</f>
        <v>55</v>
      </c>
      <c r="B36" s="35" t="s">
        <v>183</v>
      </c>
      <c r="C36" s="36">
        <v>10</v>
      </c>
      <c r="D36" s="37">
        <v>6013.9</v>
      </c>
      <c r="E36" s="41">
        <v>6013.958333333333</v>
      </c>
      <c r="F36" s="42">
        <v>6013.9245833333325</v>
      </c>
      <c r="G36" s="37">
        <f t="shared" si="25"/>
        <v>6013.9</v>
      </c>
      <c r="H36" s="40">
        <f t="shared" si="26"/>
        <v>6013.9</v>
      </c>
      <c r="I36" s="38">
        <f t="shared" si="27"/>
        <v>240.56</v>
      </c>
      <c r="J36" s="39">
        <f t="shared" si="28"/>
        <v>1188.35</v>
      </c>
      <c r="K36" s="41">
        <f t="shared" si="29"/>
        <v>7442.8099999999995</v>
      </c>
      <c r="L36" s="42">
        <f>+ROUND(K36*N1,-1)</f>
        <v>24410</v>
      </c>
      <c r="Q36" s="58">
        <f t="shared" si="30"/>
        <v>24410</v>
      </c>
      <c r="R36" s="56" t="e">
        <f>ROUND(Q36*#REF!,-1)</f>
        <v>#REF!</v>
      </c>
      <c r="S36" s="56" t="e">
        <f>ROUND(Q36*#REF!,-1)</f>
        <v>#REF!</v>
      </c>
      <c r="T36" s="56" t="e">
        <f>ROUND(Q36*#REF!,-1)</f>
        <v>#REF!</v>
      </c>
      <c r="U36" s="56" t="e">
        <f>ROUND(Q36*#REF!,-1)</f>
        <v>#REF!</v>
      </c>
      <c r="V36" s="56" t="e">
        <f>ROUND(Q36*#REF!,-1)</f>
        <v>#REF!</v>
      </c>
      <c r="W36" s="56" t="e">
        <f>ROUND(Q36*#REF!,-1)</f>
        <v>#REF!</v>
      </c>
      <c r="X36" s="56" t="e">
        <f>ROUND(Q36*#REF!,-1)</f>
        <v>#REF!</v>
      </c>
      <c r="Y36" s="56" t="e">
        <f>ROUND(Q36*#REF!,-1)</f>
        <v>#REF!</v>
      </c>
      <c r="Z36" s="56" t="e">
        <f>ROUND(Q36*#REF!,-1)</f>
        <v>#REF!</v>
      </c>
      <c r="AB36" s="1" t="e">
        <f t="shared" si="31"/>
        <v>#REF!</v>
      </c>
      <c r="AC36" s="1" t="e">
        <f t="shared" si="31"/>
        <v>#REF!</v>
      </c>
      <c r="AD36" s="1" t="e">
        <f t="shared" si="31"/>
        <v>#REF!</v>
      </c>
      <c r="AE36" s="1" t="e">
        <f t="shared" si="31"/>
        <v>#REF!</v>
      </c>
      <c r="AF36" s="1" t="e">
        <f t="shared" si="31"/>
        <v>#REF!</v>
      </c>
      <c r="AG36" s="1" t="e">
        <f t="shared" si="31"/>
        <v>#REF!</v>
      </c>
      <c r="AH36" s="1" t="e">
        <f t="shared" si="31"/>
        <v>#REF!</v>
      </c>
      <c r="AI36" s="1" t="e">
        <f t="shared" si="31"/>
        <v>#REF!</v>
      </c>
      <c r="AJ36" s="1" t="e">
        <f t="shared" si="31"/>
        <v>#REF!</v>
      </c>
    </row>
    <row r="37" spans="1:36" ht="12.75">
      <c r="A37" s="25"/>
      <c r="B37" s="35" t="str">
        <f>+B38</f>
        <v>GP760W</v>
      </c>
      <c r="C37" s="36">
        <f>+C38+C39</f>
        <v>16</v>
      </c>
      <c r="D37" s="37">
        <f>+D38</f>
        <v>4805.51</v>
      </c>
      <c r="E37" s="41">
        <f>+E39</f>
        <v>6025.53</v>
      </c>
      <c r="F37" s="42">
        <f>(+F38*C38+F39*C39)/C37</f>
        <v>5201.071562499999</v>
      </c>
      <c r="G37" s="37">
        <f>(+G38*C38+G39*C39)/+C37</f>
        <v>5002.4884375</v>
      </c>
      <c r="H37" s="40">
        <f>+G37</f>
        <v>5002.4884375</v>
      </c>
      <c r="I37" s="38">
        <f>ROUND(+G37*0.04,2)</f>
        <v>200.1</v>
      </c>
      <c r="J37" s="39">
        <f>ROUND((+G37+I37)*0.19,2)</f>
        <v>988.49</v>
      </c>
      <c r="K37" s="41">
        <f>+J37+I37+G37</f>
        <v>6191.0784375</v>
      </c>
      <c r="L37" s="42">
        <f>+ROUND(K37*N1,-1)</f>
        <v>20310</v>
      </c>
      <c r="Q37" s="58">
        <f t="shared" si="30"/>
        <v>20310</v>
      </c>
      <c r="R37" s="56" t="e">
        <f>ROUND(Q37*#REF!,-1)</f>
        <v>#REF!</v>
      </c>
      <c r="S37" s="56" t="e">
        <f>ROUND(Q37*#REF!,-1)</f>
        <v>#REF!</v>
      </c>
      <c r="T37" s="56" t="e">
        <f>ROUND(Q37*#REF!,-1)</f>
        <v>#REF!</v>
      </c>
      <c r="U37" s="56" t="e">
        <f>ROUND(Q37*#REF!,-1)</f>
        <v>#REF!</v>
      </c>
      <c r="V37" s="56" t="e">
        <f>ROUND(Q37*#REF!,-1)</f>
        <v>#REF!</v>
      </c>
      <c r="W37" s="56" t="e">
        <f>ROUND(Q37*#REF!,-1)</f>
        <v>#REF!</v>
      </c>
      <c r="X37" s="56" t="e">
        <f>ROUND(Q37*#REF!,-1)</f>
        <v>#REF!</v>
      </c>
      <c r="Y37" s="56" t="e">
        <f>ROUND(Q37*#REF!,-1)</f>
        <v>#REF!</v>
      </c>
      <c r="Z37" s="56" t="e">
        <f>ROUND(Q37*#REF!,-1)</f>
        <v>#REF!</v>
      </c>
      <c r="AB37" s="1" t="e">
        <f aca="true" t="shared" si="32" ref="AB37:AJ37">+R37/+$Q37</f>
        <v>#REF!</v>
      </c>
      <c r="AC37" s="1" t="e">
        <f t="shared" si="32"/>
        <v>#REF!</v>
      </c>
      <c r="AD37" s="1" t="e">
        <f t="shared" si="32"/>
        <v>#REF!</v>
      </c>
      <c r="AE37" s="1" t="e">
        <f t="shared" si="32"/>
        <v>#REF!</v>
      </c>
      <c r="AF37" s="1" t="e">
        <f t="shared" si="32"/>
        <v>#REF!</v>
      </c>
      <c r="AG37" s="1" t="e">
        <f t="shared" si="32"/>
        <v>#REF!</v>
      </c>
      <c r="AH37" s="1" t="e">
        <f t="shared" si="32"/>
        <v>#REF!</v>
      </c>
      <c r="AI37" s="1" t="e">
        <f t="shared" si="32"/>
        <v>#REF!</v>
      </c>
      <c r="AJ37" s="1" t="e">
        <f t="shared" si="32"/>
        <v>#REF!</v>
      </c>
    </row>
    <row r="38" spans="1:36" ht="12.75" hidden="1">
      <c r="A38" s="4"/>
      <c r="B38" s="59" t="s">
        <v>156</v>
      </c>
      <c r="C38" s="70">
        <v>3</v>
      </c>
      <c r="D38" s="61">
        <v>4805.51</v>
      </c>
      <c r="E38" s="62">
        <v>4805.51</v>
      </c>
      <c r="F38" s="63">
        <v>4805.51</v>
      </c>
      <c r="G38" s="61">
        <v>4805.51</v>
      </c>
      <c r="H38" s="64"/>
      <c r="I38" s="65">
        <v>192.22</v>
      </c>
      <c r="J38" s="66">
        <v>949.57</v>
      </c>
      <c r="K38" s="62">
        <v>5947.3</v>
      </c>
      <c r="L38" s="63">
        <v>19510</v>
      </c>
      <c r="M38" s="67"/>
      <c r="N38" s="67"/>
      <c r="O38" s="67"/>
      <c r="P38" s="67"/>
      <c r="Q38" s="68">
        <f t="shared" si="30"/>
        <v>19510</v>
      </c>
      <c r="R38" s="69" t="e">
        <f>ROUND(Q38*#REF!,-1)</f>
        <v>#REF!</v>
      </c>
      <c r="S38" s="69" t="e">
        <f>ROUND(Q38*#REF!,-1)</f>
        <v>#REF!</v>
      </c>
      <c r="T38" s="69" t="e">
        <f>ROUND(Q38*#REF!,-1)</f>
        <v>#REF!</v>
      </c>
      <c r="U38" s="69" t="e">
        <f>ROUND(Q38*#REF!,-1)</f>
        <v>#REF!</v>
      </c>
      <c r="V38" s="69" t="e">
        <f>ROUND(Q38*#REF!,-1)</f>
        <v>#REF!</v>
      </c>
      <c r="W38" s="69" t="e">
        <f>ROUND(Q38*#REF!,-1)</f>
        <v>#REF!</v>
      </c>
      <c r="X38" s="69" t="e">
        <f>ROUND(Q38*#REF!,-1)</f>
        <v>#REF!</v>
      </c>
      <c r="Y38" s="69" t="e">
        <f>ROUND(Q38*#REF!,-1)</f>
        <v>#REF!</v>
      </c>
      <c r="Z38" s="69" t="e">
        <f>ROUND(Q38*#REF!,-1)</f>
        <v>#REF!</v>
      </c>
      <c r="AA38" s="67"/>
      <c r="AB38" s="1" t="e">
        <f t="shared" si="31"/>
        <v>#REF!</v>
      </c>
      <c r="AC38" s="1" t="e">
        <f t="shared" si="31"/>
        <v>#REF!</v>
      </c>
      <c r="AD38" s="1" t="e">
        <f t="shared" si="31"/>
        <v>#REF!</v>
      </c>
      <c r="AE38" s="1" t="e">
        <f t="shared" si="31"/>
        <v>#REF!</v>
      </c>
      <c r="AF38" s="1" t="e">
        <f t="shared" si="31"/>
        <v>#REF!</v>
      </c>
      <c r="AG38" s="1" t="e">
        <f t="shared" si="31"/>
        <v>#REF!</v>
      </c>
      <c r="AH38" s="1" t="e">
        <f t="shared" si="31"/>
        <v>#REF!</v>
      </c>
      <c r="AI38" s="1" t="e">
        <f t="shared" si="31"/>
        <v>#REF!</v>
      </c>
      <c r="AJ38" s="1" t="e">
        <f t="shared" si="31"/>
        <v>#REF!</v>
      </c>
    </row>
    <row r="39" spans="1:36" ht="12.75" hidden="1">
      <c r="A39" s="4"/>
      <c r="B39" s="88" t="s">
        <v>156</v>
      </c>
      <c r="C39" s="89">
        <v>13</v>
      </c>
      <c r="D39" s="90">
        <v>5047.945</v>
      </c>
      <c r="E39" s="91">
        <v>6025.53</v>
      </c>
      <c r="F39" s="92">
        <v>5292.355</v>
      </c>
      <c r="G39" s="90">
        <f t="shared" si="25"/>
        <v>5047.945</v>
      </c>
      <c r="H39" s="93"/>
      <c r="I39" s="94">
        <f t="shared" si="27"/>
        <v>201.92</v>
      </c>
      <c r="J39" s="95">
        <f t="shared" si="28"/>
        <v>997.47</v>
      </c>
      <c r="K39" s="91">
        <f t="shared" si="29"/>
        <v>6247.335</v>
      </c>
      <c r="L39" s="92">
        <f>+ROUND(K39*N1,-1)</f>
        <v>20490</v>
      </c>
      <c r="M39" s="67"/>
      <c r="N39" s="67"/>
      <c r="O39" s="67"/>
      <c r="P39" s="67"/>
      <c r="Q39" s="68">
        <f t="shared" si="30"/>
        <v>20490</v>
      </c>
      <c r="R39" s="69" t="e">
        <f>ROUND(Q39*#REF!,-1)</f>
        <v>#REF!</v>
      </c>
      <c r="S39" s="69" t="e">
        <f>ROUND(Q39*#REF!,-1)</f>
        <v>#REF!</v>
      </c>
      <c r="T39" s="69" t="e">
        <f>ROUND(Q39*#REF!,-1)</f>
        <v>#REF!</v>
      </c>
      <c r="U39" s="69" t="e">
        <f>ROUND(Q39*#REF!,-1)</f>
        <v>#REF!</v>
      </c>
      <c r="V39" s="69" t="e">
        <f>ROUND(Q39*#REF!,-1)</f>
        <v>#REF!</v>
      </c>
      <c r="W39" s="69" t="e">
        <f>ROUND(Q39*#REF!,-1)</f>
        <v>#REF!</v>
      </c>
      <c r="X39" s="69" t="e">
        <f>ROUND(Q39*#REF!,-1)</f>
        <v>#REF!</v>
      </c>
      <c r="Y39" s="69" t="e">
        <f>ROUND(Q39*#REF!,-1)</f>
        <v>#REF!</v>
      </c>
      <c r="Z39" s="69" t="e">
        <f>ROUND(Q39*#REF!,-1)</f>
        <v>#REF!</v>
      </c>
      <c r="AA39" s="67"/>
      <c r="AB39" s="1" t="e">
        <f t="shared" si="31"/>
        <v>#REF!</v>
      </c>
      <c r="AC39" s="1" t="e">
        <f t="shared" si="31"/>
        <v>#REF!</v>
      </c>
      <c r="AD39" s="1" t="e">
        <f t="shared" si="31"/>
        <v>#REF!</v>
      </c>
      <c r="AE39" s="1" t="e">
        <f t="shared" si="31"/>
        <v>#REF!</v>
      </c>
      <c r="AF39" s="1" t="e">
        <f t="shared" si="31"/>
        <v>#REF!</v>
      </c>
      <c r="AG39" s="1" t="e">
        <f t="shared" si="31"/>
        <v>#REF!</v>
      </c>
      <c r="AH39" s="1" t="e">
        <f t="shared" si="31"/>
        <v>#REF!</v>
      </c>
      <c r="AI39" s="1" t="e">
        <f t="shared" si="31"/>
        <v>#REF!</v>
      </c>
      <c r="AJ39" s="1" t="e">
        <f t="shared" si="31"/>
        <v>#REF!</v>
      </c>
    </row>
    <row r="40" spans="1:36" ht="12.75">
      <c r="A40" s="4"/>
      <c r="B40" s="35" t="s">
        <v>184</v>
      </c>
      <c r="C40" s="36">
        <v>6</v>
      </c>
      <c r="D40" s="37">
        <v>5416.64</v>
      </c>
      <c r="E40" s="41">
        <v>5416.648</v>
      </c>
      <c r="F40" s="42">
        <v>5416.644</v>
      </c>
      <c r="G40" s="37">
        <f t="shared" si="25"/>
        <v>5416.64</v>
      </c>
      <c r="H40" s="40">
        <f t="shared" si="26"/>
        <v>5416.64</v>
      </c>
      <c r="I40" s="38">
        <f t="shared" si="27"/>
        <v>216.67</v>
      </c>
      <c r="J40" s="39">
        <f t="shared" si="28"/>
        <v>1070.33</v>
      </c>
      <c r="K40" s="41">
        <f t="shared" si="29"/>
        <v>6703.64</v>
      </c>
      <c r="L40" s="42">
        <f>+ROUND(K40*N1,-1)</f>
        <v>21990</v>
      </c>
      <c r="Q40" s="58">
        <f t="shared" si="30"/>
        <v>21990</v>
      </c>
      <c r="R40" s="56" t="e">
        <f>ROUND(Q40*#REF!,-1)</f>
        <v>#REF!</v>
      </c>
      <c r="S40" s="56" t="e">
        <f>ROUND(Q40*#REF!,-1)</f>
        <v>#REF!</v>
      </c>
      <c r="T40" s="56" t="e">
        <f>ROUND(Q40*#REF!,-1)</f>
        <v>#REF!</v>
      </c>
      <c r="U40" s="56" t="e">
        <f>ROUND(Q40*#REF!,-1)</f>
        <v>#REF!</v>
      </c>
      <c r="V40" s="56" t="e">
        <f>ROUND(Q40*#REF!,-1)</f>
        <v>#REF!</v>
      </c>
      <c r="W40" s="56" t="e">
        <f>ROUND(Q40*#REF!,-1)</f>
        <v>#REF!</v>
      </c>
      <c r="X40" s="56" t="e">
        <f>ROUND(Q40*#REF!,-1)</f>
        <v>#REF!</v>
      </c>
      <c r="Y40" s="56" t="e">
        <f>ROUND(Q40*#REF!,-1)</f>
        <v>#REF!</v>
      </c>
      <c r="Z40" s="56" t="e">
        <f>ROUND(Q40*#REF!,-1)</f>
        <v>#REF!</v>
      </c>
      <c r="AB40" s="1" t="e">
        <f t="shared" si="31"/>
        <v>#REF!</v>
      </c>
      <c r="AC40" s="1" t="e">
        <f t="shared" si="31"/>
        <v>#REF!</v>
      </c>
      <c r="AD40" s="1" t="e">
        <f t="shared" si="31"/>
        <v>#REF!</v>
      </c>
      <c r="AE40" s="1" t="e">
        <f t="shared" si="31"/>
        <v>#REF!</v>
      </c>
      <c r="AF40" s="1" t="e">
        <f t="shared" si="31"/>
        <v>#REF!</v>
      </c>
      <c r="AG40" s="1" t="e">
        <f t="shared" si="31"/>
        <v>#REF!</v>
      </c>
      <c r="AH40" s="1" t="e">
        <f t="shared" si="31"/>
        <v>#REF!</v>
      </c>
      <c r="AI40" s="1" t="e">
        <f t="shared" si="31"/>
        <v>#REF!</v>
      </c>
      <c r="AJ40" s="1" t="e">
        <f t="shared" si="31"/>
        <v>#REF!</v>
      </c>
    </row>
    <row r="41" spans="1:36" ht="12.75">
      <c r="A41" s="4" t="s">
        <v>128</v>
      </c>
      <c r="B41" s="73" t="s">
        <v>152</v>
      </c>
      <c r="C41" s="74">
        <v>3</v>
      </c>
      <c r="D41" s="75">
        <v>5318.67</v>
      </c>
      <c r="E41" s="76">
        <f>+D41</f>
        <v>5318.67</v>
      </c>
      <c r="F41" s="77">
        <f>+D41</f>
        <v>5318.67</v>
      </c>
      <c r="G41" s="75">
        <f>+F41</f>
        <v>5318.67</v>
      </c>
      <c r="H41" s="78">
        <f t="shared" si="26"/>
        <v>5318.67</v>
      </c>
      <c r="I41" s="79">
        <f t="shared" si="27"/>
        <v>212.75</v>
      </c>
      <c r="J41" s="80">
        <f t="shared" si="28"/>
        <v>1050.97</v>
      </c>
      <c r="K41" s="76">
        <f t="shared" si="29"/>
        <v>6582.39</v>
      </c>
      <c r="L41" s="21">
        <f>+ROUND(K41*N1,-1)</f>
        <v>21590</v>
      </c>
      <c r="M41" s="81"/>
      <c r="N41" s="81"/>
      <c r="O41" s="81"/>
      <c r="P41" s="81"/>
      <c r="Q41" s="58">
        <f aca="true" t="shared" si="33" ref="Q41:Q52">+L41</f>
        <v>21590</v>
      </c>
      <c r="R41" s="56" t="e">
        <f>ROUND(Q41*#REF!,-1)</f>
        <v>#REF!</v>
      </c>
      <c r="S41" s="56" t="e">
        <f>ROUND(Q41*#REF!,-1)</f>
        <v>#REF!</v>
      </c>
      <c r="T41" s="56" t="e">
        <f>ROUND(Q41*#REF!,-1)</f>
        <v>#REF!</v>
      </c>
      <c r="U41" s="56" t="e">
        <f>ROUND(Q41*#REF!,-1)</f>
        <v>#REF!</v>
      </c>
      <c r="V41" s="56" t="e">
        <f>ROUND(Q41*#REF!,-1)</f>
        <v>#REF!</v>
      </c>
      <c r="W41" s="56" t="e">
        <f>ROUND(Q41*#REF!,-1)</f>
        <v>#REF!</v>
      </c>
      <c r="X41" s="56" t="e">
        <f>ROUND(Q41*#REF!,-1)</f>
        <v>#REF!</v>
      </c>
      <c r="Y41" s="56" t="e">
        <f>ROUND(Q41*#REF!,-1)</f>
        <v>#REF!</v>
      </c>
      <c r="Z41" s="56" t="e">
        <f>ROUND(Q41*#REF!,-1)</f>
        <v>#REF!</v>
      </c>
      <c r="AB41" s="1" t="e">
        <f aca="true" t="shared" si="34" ref="AB41:AB52">+R41/+$Q41</f>
        <v>#REF!</v>
      </c>
      <c r="AC41" s="1" t="e">
        <f aca="true" t="shared" si="35" ref="AC41:AC52">+S41/+$Q41</f>
        <v>#REF!</v>
      </c>
      <c r="AD41" s="1" t="e">
        <f aca="true" t="shared" si="36" ref="AD41:AD52">+T41/+$Q41</f>
        <v>#REF!</v>
      </c>
      <c r="AE41" s="1" t="e">
        <f aca="true" t="shared" si="37" ref="AE41:AE52">+U41/+$Q41</f>
        <v>#REF!</v>
      </c>
      <c r="AF41" s="1" t="e">
        <f aca="true" t="shared" si="38" ref="AF41:AF52">+V41/+$Q41</f>
        <v>#REF!</v>
      </c>
      <c r="AG41" s="1" t="e">
        <f aca="true" t="shared" si="39" ref="AG41:AG52">+W41/+$Q41</f>
        <v>#REF!</v>
      </c>
      <c r="AH41" s="1" t="e">
        <f aca="true" t="shared" si="40" ref="AH41:AH52">+X41/+$Q41</f>
        <v>#REF!</v>
      </c>
      <c r="AI41" s="1" t="e">
        <f aca="true" t="shared" si="41" ref="AI41:AI52">+Y41/+$Q41</f>
        <v>#REF!</v>
      </c>
      <c r="AJ41" s="1" t="e">
        <f aca="true" t="shared" si="42" ref="AJ41:AJ52">+Z41/+$Q41</f>
        <v>#REF!</v>
      </c>
    </row>
    <row r="42" spans="1:36" ht="12.75">
      <c r="A42" s="43" t="str">
        <f>CONCATENATE("modelos: ",ROUND((+C36+C37+C40)/A36*100,0),"%")</f>
        <v>modelos: 58%</v>
      </c>
      <c r="B42" s="73" t="s">
        <v>148</v>
      </c>
      <c r="C42" s="74">
        <v>1</v>
      </c>
      <c r="D42" s="75">
        <v>9344.7</v>
      </c>
      <c r="E42" s="76">
        <f>+D42</f>
        <v>9344.7</v>
      </c>
      <c r="F42" s="77">
        <f>+D42</f>
        <v>9344.7</v>
      </c>
      <c r="G42" s="75">
        <f>+D42</f>
        <v>9344.7</v>
      </c>
      <c r="H42" s="78">
        <f t="shared" si="26"/>
        <v>9344.7</v>
      </c>
      <c r="I42" s="79">
        <f t="shared" si="27"/>
        <v>373.79</v>
      </c>
      <c r="J42" s="80">
        <f t="shared" si="28"/>
        <v>1846.51</v>
      </c>
      <c r="K42" s="76">
        <f t="shared" si="29"/>
        <v>11565</v>
      </c>
      <c r="L42" s="21">
        <f>+ROUND(K42*N1,-1)</f>
        <v>37930</v>
      </c>
      <c r="Q42" s="58">
        <f t="shared" si="33"/>
        <v>37930</v>
      </c>
      <c r="R42" s="56" t="e">
        <f>ROUND(Q42*#REF!,-1)</f>
        <v>#REF!</v>
      </c>
      <c r="S42" s="56" t="e">
        <f>ROUND(Q42*#REF!,-1)</f>
        <v>#REF!</v>
      </c>
      <c r="T42" s="56" t="e">
        <f>ROUND(Q42*#REF!,-1)</f>
        <v>#REF!</v>
      </c>
      <c r="U42" s="56" t="e">
        <f>ROUND(Q42*#REF!,-1)</f>
        <v>#REF!</v>
      </c>
      <c r="V42" s="56" t="e">
        <f>ROUND(Q42*#REF!,-1)</f>
        <v>#REF!</v>
      </c>
      <c r="W42" s="56" t="e">
        <f>ROUND(Q42*#REF!,-1)</f>
        <v>#REF!</v>
      </c>
      <c r="X42" s="56" t="e">
        <f>ROUND(Q42*#REF!,-1)</f>
        <v>#REF!</v>
      </c>
      <c r="Y42" s="56" t="e">
        <f>ROUND(Q42*#REF!,-1)</f>
        <v>#REF!</v>
      </c>
      <c r="Z42" s="56" t="e">
        <f>ROUND(Q42*#REF!,-1)</f>
        <v>#REF!</v>
      </c>
      <c r="AB42" s="1" t="e">
        <f t="shared" si="34"/>
        <v>#REF!</v>
      </c>
      <c r="AC42" s="1" t="e">
        <f t="shared" si="35"/>
        <v>#REF!</v>
      </c>
      <c r="AD42" s="1" t="e">
        <f t="shared" si="36"/>
        <v>#REF!</v>
      </c>
      <c r="AE42" s="1" t="e">
        <f t="shared" si="37"/>
        <v>#REF!</v>
      </c>
      <c r="AF42" s="1" t="e">
        <f t="shared" si="38"/>
        <v>#REF!</v>
      </c>
      <c r="AG42" s="1" t="e">
        <f t="shared" si="39"/>
        <v>#REF!</v>
      </c>
      <c r="AH42" s="1" t="e">
        <f t="shared" si="40"/>
        <v>#REF!</v>
      </c>
      <c r="AI42" s="1" t="e">
        <f t="shared" si="41"/>
        <v>#REF!</v>
      </c>
      <c r="AJ42" s="1" t="e">
        <f t="shared" si="42"/>
        <v>#REF!</v>
      </c>
    </row>
    <row r="43" spans="1:26" ht="12.75" hidden="1">
      <c r="A43" s="4"/>
      <c r="B43" s="4"/>
      <c r="C43" s="18"/>
      <c r="D43" s="19"/>
      <c r="E43" s="20"/>
      <c r="F43" s="21"/>
      <c r="G43" s="19"/>
      <c r="H43" s="22"/>
      <c r="I43" s="23"/>
      <c r="J43" s="24"/>
      <c r="K43" s="20"/>
      <c r="L43" s="21"/>
      <c r="Q43" s="58"/>
      <c r="R43" s="56"/>
      <c r="S43" s="56"/>
      <c r="T43" s="56"/>
      <c r="U43" s="56"/>
      <c r="V43" s="56"/>
      <c r="W43" s="56"/>
      <c r="X43" s="56"/>
      <c r="Y43" s="56"/>
      <c r="Z43" s="56"/>
    </row>
    <row r="44" spans="1:36" ht="12.75">
      <c r="A44" s="4"/>
      <c r="B44" s="4" t="s">
        <v>185</v>
      </c>
      <c r="C44" s="18">
        <v>1</v>
      </c>
      <c r="D44" s="19">
        <v>5318.17</v>
      </c>
      <c r="E44" s="20">
        <v>5318.17</v>
      </c>
      <c r="F44" s="21">
        <v>5318.17</v>
      </c>
      <c r="G44" s="19">
        <f t="shared" si="25"/>
        <v>5318.17</v>
      </c>
      <c r="H44" s="22">
        <f t="shared" si="26"/>
        <v>5318.17</v>
      </c>
      <c r="I44" s="23">
        <f t="shared" si="27"/>
        <v>212.73</v>
      </c>
      <c r="J44" s="24">
        <f t="shared" si="28"/>
        <v>1050.87</v>
      </c>
      <c r="K44" s="20">
        <f t="shared" si="29"/>
        <v>6581.77</v>
      </c>
      <c r="L44" s="21">
        <f>+ROUND(K44*N1,-1)</f>
        <v>21590</v>
      </c>
      <c r="Q44" s="58">
        <f t="shared" si="33"/>
        <v>21590</v>
      </c>
      <c r="R44" s="56" t="e">
        <f>ROUND(Q44*#REF!,-1)</f>
        <v>#REF!</v>
      </c>
      <c r="S44" s="56" t="e">
        <f>ROUND(Q44*#REF!,-1)</f>
        <v>#REF!</v>
      </c>
      <c r="T44" s="56" t="e">
        <f>ROUND(Q44*#REF!,-1)</f>
        <v>#REF!</v>
      </c>
      <c r="U44" s="56" t="e">
        <f>ROUND(Q44*#REF!,-1)</f>
        <v>#REF!</v>
      </c>
      <c r="V44" s="56" t="e">
        <f>ROUND(Q44*#REF!,-1)</f>
        <v>#REF!</v>
      </c>
      <c r="W44" s="56" t="e">
        <f>ROUND(Q44*#REF!,-1)</f>
        <v>#REF!</v>
      </c>
      <c r="X44" s="56" t="e">
        <f>ROUND(Q44*#REF!,-1)</f>
        <v>#REF!</v>
      </c>
      <c r="Y44" s="56" t="e">
        <f>ROUND(Q44*#REF!,-1)</f>
        <v>#REF!</v>
      </c>
      <c r="Z44" s="56" t="e">
        <f>ROUND(Q44*#REF!,-1)</f>
        <v>#REF!</v>
      </c>
      <c r="AB44" s="1" t="e">
        <f t="shared" si="34"/>
        <v>#REF!</v>
      </c>
      <c r="AC44" s="1" t="e">
        <f t="shared" si="35"/>
        <v>#REF!</v>
      </c>
      <c r="AD44" s="1" t="e">
        <f t="shared" si="36"/>
        <v>#REF!</v>
      </c>
      <c r="AE44" s="1" t="e">
        <f t="shared" si="37"/>
        <v>#REF!</v>
      </c>
      <c r="AF44" s="1" t="e">
        <f t="shared" si="38"/>
        <v>#REF!</v>
      </c>
      <c r="AG44" s="1" t="e">
        <f t="shared" si="39"/>
        <v>#REF!</v>
      </c>
      <c r="AH44" s="1" t="e">
        <f t="shared" si="40"/>
        <v>#REF!</v>
      </c>
      <c r="AI44" s="1" t="e">
        <f t="shared" si="41"/>
        <v>#REF!</v>
      </c>
      <c r="AJ44" s="1" t="e">
        <f t="shared" si="42"/>
        <v>#REF!</v>
      </c>
    </row>
    <row r="45" spans="1:36" ht="12.75">
      <c r="A45" s="4"/>
      <c r="B45" s="4" t="s">
        <v>186</v>
      </c>
      <c r="C45" s="18">
        <v>5</v>
      </c>
      <c r="D45" s="19">
        <v>4536.63</v>
      </c>
      <c r="E45" s="20">
        <v>6224.58</v>
      </c>
      <c r="F45" s="21">
        <v>5380.605</v>
      </c>
      <c r="G45" s="19">
        <f t="shared" si="25"/>
        <v>4536.63</v>
      </c>
      <c r="H45" s="22">
        <f t="shared" si="26"/>
        <v>4536.63</v>
      </c>
      <c r="I45" s="23">
        <f t="shared" si="27"/>
        <v>181.47</v>
      </c>
      <c r="J45" s="24">
        <f t="shared" si="28"/>
        <v>896.44</v>
      </c>
      <c r="K45" s="20">
        <f t="shared" si="29"/>
        <v>5614.54</v>
      </c>
      <c r="L45" s="21">
        <f>+ROUND(K45*N1,-1)</f>
        <v>18420</v>
      </c>
      <c r="Q45" s="58">
        <f t="shared" si="33"/>
        <v>18420</v>
      </c>
      <c r="R45" s="56" t="e">
        <f>ROUND(Q45*#REF!,-1)</f>
        <v>#REF!</v>
      </c>
      <c r="S45" s="56" t="e">
        <f>ROUND(Q45*#REF!,-1)</f>
        <v>#REF!</v>
      </c>
      <c r="T45" s="56" t="e">
        <f>ROUND(Q45*#REF!,-1)</f>
        <v>#REF!</v>
      </c>
      <c r="U45" s="56" t="e">
        <f>ROUND(Q45*#REF!,-1)</f>
        <v>#REF!</v>
      </c>
      <c r="V45" s="56" t="e">
        <f>ROUND(Q45*#REF!,-1)</f>
        <v>#REF!</v>
      </c>
      <c r="W45" s="56" t="e">
        <f>ROUND(Q45*#REF!,-1)</f>
        <v>#REF!</v>
      </c>
      <c r="X45" s="56" t="e">
        <f>ROUND(Q45*#REF!,-1)</f>
        <v>#REF!</v>
      </c>
      <c r="Y45" s="56" t="e">
        <f>ROUND(Q45*#REF!,-1)</f>
        <v>#REF!</v>
      </c>
      <c r="Z45" s="56" t="e">
        <f>ROUND(Q45*#REF!,-1)</f>
        <v>#REF!</v>
      </c>
      <c r="AB45" s="1" t="e">
        <f t="shared" si="34"/>
        <v>#REF!</v>
      </c>
      <c r="AC45" s="1" t="e">
        <f t="shared" si="35"/>
        <v>#REF!</v>
      </c>
      <c r="AD45" s="1" t="e">
        <f t="shared" si="36"/>
        <v>#REF!</v>
      </c>
      <c r="AE45" s="1" t="e">
        <f t="shared" si="37"/>
        <v>#REF!</v>
      </c>
      <c r="AF45" s="1" t="e">
        <f t="shared" si="38"/>
        <v>#REF!</v>
      </c>
      <c r="AG45" s="1" t="e">
        <f t="shared" si="39"/>
        <v>#REF!</v>
      </c>
      <c r="AH45" s="1" t="e">
        <f t="shared" si="40"/>
        <v>#REF!</v>
      </c>
      <c r="AI45" s="1" t="e">
        <f t="shared" si="41"/>
        <v>#REF!</v>
      </c>
      <c r="AJ45" s="1" t="e">
        <f t="shared" si="42"/>
        <v>#REF!</v>
      </c>
    </row>
    <row r="46" spans="1:36" ht="12.75">
      <c r="A46" s="4"/>
      <c r="B46" s="72" t="s">
        <v>149</v>
      </c>
      <c r="C46" s="18">
        <v>1</v>
      </c>
      <c r="D46" s="19">
        <v>5585.01</v>
      </c>
      <c r="E46" s="20">
        <v>5585.01</v>
      </c>
      <c r="F46" s="21">
        <v>5585.01</v>
      </c>
      <c r="G46" s="19">
        <f t="shared" si="25"/>
        <v>5585.01</v>
      </c>
      <c r="H46" s="22">
        <f t="shared" si="26"/>
        <v>5585.01</v>
      </c>
      <c r="I46" s="23">
        <f t="shared" si="27"/>
        <v>223.4</v>
      </c>
      <c r="J46" s="24">
        <f t="shared" si="28"/>
        <v>1103.6</v>
      </c>
      <c r="K46" s="20">
        <f t="shared" si="29"/>
        <v>6912.01</v>
      </c>
      <c r="L46" s="21">
        <f>+ROUND(K46*N1,-1)</f>
        <v>22670</v>
      </c>
      <c r="Q46" s="58">
        <f t="shared" si="33"/>
        <v>22670</v>
      </c>
      <c r="R46" s="56" t="e">
        <f>ROUND(Q46*#REF!,-1)</f>
        <v>#REF!</v>
      </c>
      <c r="S46" s="56" t="e">
        <f>ROUND(Q46*#REF!,-1)</f>
        <v>#REF!</v>
      </c>
      <c r="T46" s="56" t="e">
        <f>ROUND(Q46*#REF!,-1)</f>
        <v>#REF!</v>
      </c>
      <c r="U46" s="56" t="e">
        <f>ROUND(Q46*#REF!,-1)</f>
        <v>#REF!</v>
      </c>
      <c r="V46" s="56" t="e">
        <f>ROUND(Q46*#REF!,-1)</f>
        <v>#REF!</v>
      </c>
      <c r="W46" s="56" t="e">
        <f>ROUND(Q46*#REF!,-1)</f>
        <v>#REF!</v>
      </c>
      <c r="X46" s="56" t="e">
        <f>ROUND(Q46*#REF!,-1)</f>
        <v>#REF!</v>
      </c>
      <c r="Y46" s="56" t="e">
        <f>ROUND(Q46*#REF!,-1)</f>
        <v>#REF!</v>
      </c>
      <c r="Z46" s="56" t="e">
        <f>ROUND(Q46*#REF!,-1)</f>
        <v>#REF!</v>
      </c>
      <c r="AB46" s="1" t="e">
        <f t="shared" si="34"/>
        <v>#REF!</v>
      </c>
      <c r="AC46" s="1" t="e">
        <f t="shared" si="35"/>
        <v>#REF!</v>
      </c>
      <c r="AD46" s="1" t="e">
        <f t="shared" si="36"/>
        <v>#REF!</v>
      </c>
      <c r="AE46" s="1" t="e">
        <f t="shared" si="37"/>
        <v>#REF!</v>
      </c>
      <c r="AF46" s="1" t="e">
        <f t="shared" si="38"/>
        <v>#REF!</v>
      </c>
      <c r="AG46" s="1" t="e">
        <f t="shared" si="39"/>
        <v>#REF!</v>
      </c>
      <c r="AH46" s="1" t="e">
        <f t="shared" si="40"/>
        <v>#REF!</v>
      </c>
      <c r="AI46" s="1" t="e">
        <f t="shared" si="41"/>
        <v>#REF!</v>
      </c>
      <c r="AJ46" s="1" t="e">
        <f t="shared" si="42"/>
        <v>#REF!</v>
      </c>
    </row>
    <row r="47" spans="1:36" ht="12.75">
      <c r="A47" s="4"/>
      <c r="B47" s="4" t="s">
        <v>187</v>
      </c>
      <c r="C47" s="18">
        <v>1</v>
      </c>
      <c r="D47" s="19">
        <v>5210.98</v>
      </c>
      <c r="E47" s="20">
        <v>5210.98</v>
      </c>
      <c r="F47" s="21">
        <v>5210.98</v>
      </c>
      <c r="G47" s="19">
        <f t="shared" si="25"/>
        <v>5210.98</v>
      </c>
      <c r="H47" s="22">
        <f t="shared" si="26"/>
        <v>5210.98</v>
      </c>
      <c r="I47" s="23">
        <f t="shared" si="27"/>
        <v>208.44</v>
      </c>
      <c r="J47" s="24">
        <f t="shared" si="28"/>
        <v>1029.69</v>
      </c>
      <c r="K47" s="20">
        <f t="shared" si="29"/>
        <v>6449.11</v>
      </c>
      <c r="L47" s="21">
        <f>+ROUND(K47*N1,-1)</f>
        <v>21150</v>
      </c>
      <c r="Q47" s="58">
        <f t="shared" si="33"/>
        <v>21150</v>
      </c>
      <c r="R47" s="56" t="e">
        <f>ROUND(Q47*#REF!,-1)</f>
        <v>#REF!</v>
      </c>
      <c r="S47" s="56" t="e">
        <f>ROUND(Q47*#REF!,-1)</f>
        <v>#REF!</v>
      </c>
      <c r="T47" s="56" t="e">
        <f>ROUND(Q47*#REF!,-1)</f>
        <v>#REF!</v>
      </c>
      <c r="U47" s="56" t="e">
        <f>ROUND(Q47*#REF!,-1)</f>
        <v>#REF!</v>
      </c>
      <c r="V47" s="56" t="e">
        <f>ROUND(Q47*#REF!,-1)</f>
        <v>#REF!</v>
      </c>
      <c r="W47" s="56" t="e">
        <f>ROUND(Q47*#REF!,-1)</f>
        <v>#REF!</v>
      </c>
      <c r="X47" s="56" t="e">
        <f>ROUND(Q47*#REF!,-1)</f>
        <v>#REF!</v>
      </c>
      <c r="Y47" s="56" t="e">
        <f>ROUND(Q47*#REF!,-1)</f>
        <v>#REF!</v>
      </c>
      <c r="Z47" s="56" t="e">
        <f>ROUND(Q47*#REF!,-1)</f>
        <v>#REF!</v>
      </c>
      <c r="AB47" s="1" t="e">
        <f t="shared" si="34"/>
        <v>#REF!</v>
      </c>
      <c r="AC47" s="1" t="e">
        <f t="shared" si="35"/>
        <v>#REF!</v>
      </c>
      <c r="AD47" s="1" t="e">
        <f t="shared" si="36"/>
        <v>#REF!</v>
      </c>
      <c r="AE47" s="1" t="e">
        <f t="shared" si="37"/>
        <v>#REF!</v>
      </c>
      <c r="AF47" s="1" t="e">
        <f t="shared" si="38"/>
        <v>#REF!</v>
      </c>
      <c r="AG47" s="1" t="e">
        <f t="shared" si="39"/>
        <v>#REF!</v>
      </c>
      <c r="AH47" s="1" t="e">
        <f t="shared" si="40"/>
        <v>#REF!</v>
      </c>
      <c r="AI47" s="1" t="e">
        <f t="shared" si="41"/>
        <v>#REF!</v>
      </c>
      <c r="AJ47" s="1" t="e">
        <f t="shared" si="42"/>
        <v>#REF!</v>
      </c>
    </row>
    <row r="48" spans="1:36" ht="12.75">
      <c r="A48" s="4"/>
      <c r="B48" s="4" t="s">
        <v>188</v>
      </c>
      <c r="C48" s="18">
        <v>1</v>
      </c>
      <c r="D48" s="19">
        <v>8015.55</v>
      </c>
      <c r="E48" s="20">
        <v>8015.55</v>
      </c>
      <c r="F48" s="21">
        <v>8015.55</v>
      </c>
      <c r="G48" s="19">
        <f t="shared" si="25"/>
        <v>8015.55</v>
      </c>
      <c r="H48" s="22">
        <f t="shared" si="26"/>
        <v>8015.55</v>
      </c>
      <c r="I48" s="23">
        <f t="shared" si="27"/>
        <v>320.62</v>
      </c>
      <c r="J48" s="24">
        <f t="shared" si="28"/>
        <v>1583.87</v>
      </c>
      <c r="K48" s="20">
        <f t="shared" si="29"/>
        <v>9920.04</v>
      </c>
      <c r="L48" s="21">
        <f>+ROUND(K48*N1,-1)</f>
        <v>32540</v>
      </c>
      <c r="Q48" s="58">
        <f t="shared" si="33"/>
        <v>32540</v>
      </c>
      <c r="R48" s="56" t="e">
        <f>ROUND(Q48*#REF!,-1)</f>
        <v>#REF!</v>
      </c>
      <c r="S48" s="56" t="e">
        <f>ROUND(Q48*#REF!,-1)</f>
        <v>#REF!</v>
      </c>
      <c r="T48" s="56" t="e">
        <f>ROUND(Q48*#REF!,-1)</f>
        <v>#REF!</v>
      </c>
      <c r="U48" s="56" t="e">
        <f>ROUND(Q48*#REF!,-1)</f>
        <v>#REF!</v>
      </c>
      <c r="V48" s="56" t="e">
        <f>ROUND(Q48*#REF!,-1)</f>
        <v>#REF!</v>
      </c>
      <c r="W48" s="56" t="e">
        <f>ROUND(Q48*#REF!,-1)</f>
        <v>#REF!</v>
      </c>
      <c r="X48" s="56" t="e">
        <f>ROUND(Q48*#REF!,-1)</f>
        <v>#REF!</v>
      </c>
      <c r="Y48" s="56" t="e">
        <f>ROUND(Q48*#REF!,-1)</f>
        <v>#REF!</v>
      </c>
      <c r="Z48" s="56" t="e">
        <f>ROUND(Q48*#REF!,-1)</f>
        <v>#REF!</v>
      </c>
      <c r="AB48" s="1" t="e">
        <f t="shared" si="34"/>
        <v>#REF!</v>
      </c>
      <c r="AC48" s="1" t="e">
        <f t="shared" si="35"/>
        <v>#REF!</v>
      </c>
      <c r="AD48" s="1" t="e">
        <f t="shared" si="36"/>
        <v>#REF!</v>
      </c>
      <c r="AE48" s="1" t="e">
        <f t="shared" si="37"/>
        <v>#REF!</v>
      </c>
      <c r="AF48" s="1" t="e">
        <f t="shared" si="38"/>
        <v>#REF!</v>
      </c>
      <c r="AG48" s="1" t="e">
        <f t="shared" si="39"/>
        <v>#REF!</v>
      </c>
      <c r="AH48" s="1" t="e">
        <f t="shared" si="40"/>
        <v>#REF!</v>
      </c>
      <c r="AI48" s="1" t="e">
        <f t="shared" si="41"/>
        <v>#REF!</v>
      </c>
      <c r="AJ48" s="1" t="e">
        <f t="shared" si="42"/>
        <v>#REF!</v>
      </c>
    </row>
    <row r="49" spans="1:36" ht="12.75">
      <c r="A49" s="4"/>
      <c r="B49" s="72" t="s">
        <v>150</v>
      </c>
      <c r="C49" s="18">
        <v>3</v>
      </c>
      <c r="D49" s="19">
        <v>5197.15</v>
      </c>
      <c r="E49" s="20">
        <f>+D49</f>
        <v>5197.15</v>
      </c>
      <c r="F49" s="21">
        <f>+D49</f>
        <v>5197.15</v>
      </c>
      <c r="G49" s="19">
        <f>+D49</f>
        <v>5197.15</v>
      </c>
      <c r="H49" s="22">
        <f t="shared" si="26"/>
        <v>5197.15</v>
      </c>
      <c r="I49" s="23">
        <f t="shared" si="27"/>
        <v>207.89</v>
      </c>
      <c r="J49" s="24">
        <f t="shared" si="28"/>
        <v>1026.96</v>
      </c>
      <c r="K49" s="20">
        <f t="shared" si="29"/>
        <v>6432</v>
      </c>
      <c r="L49" s="21">
        <f>+ROUND(K49*N1,-1)</f>
        <v>21100</v>
      </c>
      <c r="Q49" s="58">
        <f t="shared" si="33"/>
        <v>21100</v>
      </c>
      <c r="R49" s="56" t="e">
        <f>ROUND(Q49*#REF!,-1)</f>
        <v>#REF!</v>
      </c>
      <c r="S49" s="56" t="e">
        <f>ROUND(Q49*#REF!,-1)</f>
        <v>#REF!</v>
      </c>
      <c r="T49" s="56" t="e">
        <f>ROUND(Q49*#REF!,-1)</f>
        <v>#REF!</v>
      </c>
      <c r="U49" s="56" t="e">
        <f>ROUND(Q49*#REF!,-1)</f>
        <v>#REF!</v>
      </c>
      <c r="V49" s="56" t="e">
        <f>ROUND(Q49*#REF!,-1)</f>
        <v>#REF!</v>
      </c>
      <c r="W49" s="56" t="e">
        <f>ROUND(Q49*#REF!,-1)</f>
        <v>#REF!</v>
      </c>
      <c r="X49" s="56" t="e">
        <f>ROUND(Q49*#REF!,-1)</f>
        <v>#REF!</v>
      </c>
      <c r="Y49" s="56" t="e">
        <f>ROUND(Q49*#REF!,-1)</f>
        <v>#REF!</v>
      </c>
      <c r="Z49" s="56" t="e">
        <f>ROUND(Q49*#REF!,-1)</f>
        <v>#REF!</v>
      </c>
      <c r="AB49" s="1" t="e">
        <f t="shared" si="34"/>
        <v>#REF!</v>
      </c>
      <c r="AC49" s="1" t="e">
        <f t="shared" si="35"/>
        <v>#REF!</v>
      </c>
      <c r="AD49" s="1" t="e">
        <f t="shared" si="36"/>
        <v>#REF!</v>
      </c>
      <c r="AE49" s="1" t="e">
        <f t="shared" si="37"/>
        <v>#REF!</v>
      </c>
      <c r="AF49" s="1" t="e">
        <f t="shared" si="38"/>
        <v>#REF!</v>
      </c>
      <c r="AG49" s="1" t="e">
        <f t="shared" si="39"/>
        <v>#REF!</v>
      </c>
      <c r="AH49" s="1" t="e">
        <f t="shared" si="40"/>
        <v>#REF!</v>
      </c>
      <c r="AI49" s="1" t="e">
        <f t="shared" si="41"/>
        <v>#REF!</v>
      </c>
      <c r="AJ49" s="1" t="e">
        <f t="shared" si="42"/>
        <v>#REF!</v>
      </c>
    </row>
    <row r="50" spans="1:36" ht="12.75">
      <c r="A50" s="4"/>
      <c r="B50" s="4" t="s">
        <v>189</v>
      </c>
      <c r="C50" s="18">
        <v>2</v>
      </c>
      <c r="D50" s="19">
        <v>5938.92</v>
      </c>
      <c r="E50" s="20">
        <v>5938.92</v>
      </c>
      <c r="F50" s="21">
        <v>5938.92</v>
      </c>
      <c r="G50" s="19">
        <f t="shared" si="25"/>
        <v>5938.92</v>
      </c>
      <c r="H50" s="22">
        <f t="shared" si="26"/>
        <v>5938.92</v>
      </c>
      <c r="I50" s="23">
        <f t="shared" si="27"/>
        <v>237.56</v>
      </c>
      <c r="J50" s="24">
        <f t="shared" si="28"/>
        <v>1173.53</v>
      </c>
      <c r="K50" s="20">
        <f t="shared" si="29"/>
        <v>7350.01</v>
      </c>
      <c r="L50" s="21">
        <f>+ROUND(K50*N1,-1)</f>
        <v>24110</v>
      </c>
      <c r="Q50" s="58">
        <f t="shared" si="33"/>
        <v>24110</v>
      </c>
      <c r="R50" s="56" t="e">
        <f>ROUND(Q50*#REF!,-1)</f>
        <v>#REF!</v>
      </c>
      <c r="S50" s="56" t="e">
        <f>ROUND(Q50*#REF!,-1)</f>
        <v>#REF!</v>
      </c>
      <c r="T50" s="56" t="e">
        <f>ROUND(Q50*#REF!,-1)</f>
        <v>#REF!</v>
      </c>
      <c r="U50" s="56" t="e">
        <f>ROUND(Q50*#REF!,-1)</f>
        <v>#REF!</v>
      </c>
      <c r="V50" s="56" t="e">
        <f>ROUND(Q50*#REF!,-1)</f>
        <v>#REF!</v>
      </c>
      <c r="W50" s="56" t="e">
        <f>ROUND(Q50*#REF!,-1)</f>
        <v>#REF!</v>
      </c>
      <c r="X50" s="56" t="e">
        <f>ROUND(Q50*#REF!,-1)</f>
        <v>#REF!</v>
      </c>
      <c r="Y50" s="56" t="e">
        <f>ROUND(Q50*#REF!,-1)</f>
        <v>#REF!</v>
      </c>
      <c r="Z50" s="56" t="e">
        <f>ROUND(Q50*#REF!,-1)</f>
        <v>#REF!</v>
      </c>
      <c r="AB50" s="1" t="e">
        <f t="shared" si="34"/>
        <v>#REF!</v>
      </c>
      <c r="AC50" s="1" t="e">
        <f t="shared" si="35"/>
        <v>#REF!</v>
      </c>
      <c r="AD50" s="1" t="e">
        <f t="shared" si="36"/>
        <v>#REF!</v>
      </c>
      <c r="AE50" s="1" t="e">
        <f t="shared" si="37"/>
        <v>#REF!</v>
      </c>
      <c r="AF50" s="1" t="e">
        <f t="shared" si="38"/>
        <v>#REF!</v>
      </c>
      <c r="AG50" s="1" t="e">
        <f t="shared" si="39"/>
        <v>#REF!</v>
      </c>
      <c r="AH50" s="1" t="e">
        <f t="shared" si="40"/>
        <v>#REF!</v>
      </c>
      <c r="AI50" s="1" t="e">
        <f t="shared" si="41"/>
        <v>#REF!</v>
      </c>
      <c r="AJ50" s="1" t="e">
        <f t="shared" si="42"/>
        <v>#REF!</v>
      </c>
    </row>
    <row r="51" spans="1:36" ht="12.75">
      <c r="A51" s="4"/>
      <c r="B51" s="72" t="s">
        <v>151</v>
      </c>
      <c r="C51" s="18">
        <v>1</v>
      </c>
      <c r="D51" s="19">
        <v>8440.98</v>
      </c>
      <c r="E51" s="20">
        <f>+D51</f>
        <v>8440.98</v>
      </c>
      <c r="F51" s="21">
        <f>+D51</f>
        <v>8440.98</v>
      </c>
      <c r="G51" s="19">
        <f>+D51</f>
        <v>8440.98</v>
      </c>
      <c r="H51" s="22">
        <f t="shared" si="26"/>
        <v>8440.98</v>
      </c>
      <c r="I51" s="23">
        <f t="shared" si="27"/>
        <v>337.64</v>
      </c>
      <c r="J51" s="24">
        <f t="shared" si="28"/>
        <v>1667.94</v>
      </c>
      <c r="K51" s="20">
        <f t="shared" si="29"/>
        <v>10446.56</v>
      </c>
      <c r="L51" s="21">
        <f>+ROUND(K51*N1,-1)</f>
        <v>34260</v>
      </c>
      <c r="Q51" s="58">
        <f t="shared" si="33"/>
        <v>34260</v>
      </c>
      <c r="R51" s="56" t="e">
        <f>ROUND(Q51*#REF!,-1)</f>
        <v>#REF!</v>
      </c>
      <c r="S51" s="56" t="e">
        <f>ROUND(Q51*#REF!,-1)</f>
        <v>#REF!</v>
      </c>
      <c r="T51" s="56" t="e">
        <f>ROUND(Q51*#REF!,-1)</f>
        <v>#REF!</v>
      </c>
      <c r="U51" s="56" t="e">
        <f>ROUND(Q51*#REF!,-1)</f>
        <v>#REF!</v>
      </c>
      <c r="V51" s="56" t="e">
        <f>ROUND(Q51*#REF!,-1)</f>
        <v>#REF!</v>
      </c>
      <c r="W51" s="56" t="e">
        <f>ROUND(Q51*#REF!,-1)</f>
        <v>#REF!</v>
      </c>
      <c r="X51" s="56" t="e">
        <f>ROUND(Q51*#REF!,-1)</f>
        <v>#REF!</v>
      </c>
      <c r="Y51" s="56" t="e">
        <f>ROUND(Q51*#REF!,-1)</f>
        <v>#REF!</v>
      </c>
      <c r="Z51" s="56" t="e">
        <f>ROUND(Q51*#REF!,-1)</f>
        <v>#REF!</v>
      </c>
      <c r="AB51" s="1" t="e">
        <f t="shared" si="34"/>
        <v>#REF!</v>
      </c>
      <c r="AC51" s="1" t="e">
        <f t="shared" si="35"/>
        <v>#REF!</v>
      </c>
      <c r="AD51" s="1" t="e">
        <f t="shared" si="36"/>
        <v>#REF!</v>
      </c>
      <c r="AE51" s="1" t="e">
        <f t="shared" si="37"/>
        <v>#REF!</v>
      </c>
      <c r="AF51" s="1" t="e">
        <f t="shared" si="38"/>
        <v>#REF!</v>
      </c>
      <c r="AG51" s="1" t="e">
        <f t="shared" si="39"/>
        <v>#REF!</v>
      </c>
      <c r="AH51" s="1" t="e">
        <f t="shared" si="40"/>
        <v>#REF!</v>
      </c>
      <c r="AI51" s="1" t="e">
        <f t="shared" si="41"/>
        <v>#REF!</v>
      </c>
      <c r="AJ51" s="1" t="e">
        <f t="shared" si="42"/>
        <v>#REF!</v>
      </c>
    </row>
    <row r="52" spans="1:36" ht="12.75">
      <c r="A52" s="4"/>
      <c r="B52" s="4" t="s">
        <v>127</v>
      </c>
      <c r="C52" s="18"/>
      <c r="D52" s="26"/>
      <c r="E52" s="4"/>
      <c r="F52" s="5"/>
      <c r="G52" s="19">
        <f>MIN(G35:G51)</f>
        <v>4536.63</v>
      </c>
      <c r="H52" s="22"/>
      <c r="I52" s="23">
        <f t="shared" si="27"/>
        <v>181.47</v>
      </c>
      <c r="J52" s="24">
        <f t="shared" si="28"/>
        <v>896.44</v>
      </c>
      <c r="K52" s="20">
        <f t="shared" si="29"/>
        <v>5614.54</v>
      </c>
      <c r="L52" s="21">
        <f>+ROUND(K52*N1,-1)</f>
        <v>18420</v>
      </c>
      <c r="Q52" s="58">
        <f t="shared" si="33"/>
        <v>18420</v>
      </c>
      <c r="R52" s="56" t="e">
        <f>ROUND(Q52*#REF!,-1)</f>
        <v>#REF!</v>
      </c>
      <c r="S52" s="56" t="e">
        <f>ROUND(Q52*#REF!,-1)</f>
        <v>#REF!</v>
      </c>
      <c r="T52" s="56" t="e">
        <f>ROUND(Q52*#REF!,-1)</f>
        <v>#REF!</v>
      </c>
      <c r="U52" s="56" t="e">
        <f>ROUND(Q52*#REF!,-1)</f>
        <v>#REF!</v>
      </c>
      <c r="V52" s="56" t="e">
        <f>ROUND(Q52*#REF!,-1)</f>
        <v>#REF!</v>
      </c>
      <c r="W52" s="56" t="e">
        <f>ROUND(Q52*#REF!,-1)</f>
        <v>#REF!</v>
      </c>
      <c r="X52" s="56" t="e">
        <f>ROUND(Q52*#REF!,-1)</f>
        <v>#REF!</v>
      </c>
      <c r="Y52" s="56" t="e">
        <f>ROUND(Q52*#REF!,-1)</f>
        <v>#REF!</v>
      </c>
      <c r="Z52" s="56" t="e">
        <f>ROUND(Q52*#REF!,-1)</f>
        <v>#REF!</v>
      </c>
      <c r="AB52" s="1" t="e">
        <f t="shared" si="34"/>
        <v>#REF!</v>
      </c>
      <c r="AC52" s="1" t="e">
        <f t="shared" si="35"/>
        <v>#REF!</v>
      </c>
      <c r="AD52" s="1" t="e">
        <f t="shared" si="36"/>
        <v>#REF!</v>
      </c>
      <c r="AE52" s="1" t="e">
        <f t="shared" si="37"/>
        <v>#REF!</v>
      </c>
      <c r="AF52" s="1" t="e">
        <f t="shared" si="38"/>
        <v>#REF!</v>
      </c>
      <c r="AG52" s="1" t="e">
        <f t="shared" si="39"/>
        <v>#REF!</v>
      </c>
      <c r="AH52" s="1" t="e">
        <f t="shared" si="40"/>
        <v>#REF!</v>
      </c>
      <c r="AI52" s="1" t="e">
        <f t="shared" si="41"/>
        <v>#REF!</v>
      </c>
      <c r="AJ52" s="1" t="e">
        <f t="shared" si="42"/>
        <v>#REF!</v>
      </c>
    </row>
    <row r="53" spans="1:26" ht="12.75">
      <c r="A53" s="10"/>
      <c r="B53" s="10"/>
      <c r="C53" s="27"/>
      <c r="D53" s="28"/>
      <c r="E53" s="10"/>
      <c r="F53" s="11"/>
      <c r="G53" s="28"/>
      <c r="H53" s="27"/>
      <c r="I53" s="31"/>
      <c r="J53" s="32"/>
      <c r="K53" s="33"/>
      <c r="L53" s="34"/>
      <c r="Q53" s="58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2.75">
      <c r="A54" s="53"/>
      <c r="B54" s="53"/>
      <c r="C54" s="53"/>
      <c r="D54" s="53"/>
      <c r="E54" s="53"/>
      <c r="F54" s="53"/>
      <c r="G54" s="53"/>
      <c r="H54" s="53"/>
      <c r="I54" s="104"/>
      <c r="J54" s="104"/>
      <c r="K54" s="105"/>
      <c r="L54" s="105"/>
      <c r="Q54" s="58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2.75">
      <c r="A55" s="2" t="s">
        <v>161</v>
      </c>
      <c r="B55" s="99"/>
      <c r="C55" s="9"/>
      <c r="D55" s="47"/>
      <c r="E55" s="99"/>
      <c r="F55" s="3"/>
      <c r="G55" s="47"/>
      <c r="H55" s="9"/>
      <c r="I55" s="100"/>
      <c r="J55" s="101"/>
      <c r="K55" s="102"/>
      <c r="L55" s="103"/>
      <c r="Q55" s="58"/>
      <c r="R55" s="56"/>
      <c r="S55" s="56"/>
      <c r="T55" s="56"/>
      <c r="U55" s="56"/>
      <c r="V55" s="56"/>
      <c r="W55" s="56"/>
      <c r="X55" s="56"/>
      <c r="Y55" s="56"/>
      <c r="Z55" s="56"/>
    </row>
    <row r="56" spans="1:36" ht="12.75">
      <c r="A56" s="17"/>
      <c r="B56" s="4"/>
      <c r="C56" s="18"/>
      <c r="D56" s="19">
        <f>MIN(D7:D51)</f>
        <v>3660.37</v>
      </c>
      <c r="E56" s="20">
        <f>MAX(E7:E51)</f>
        <v>11207.86</v>
      </c>
      <c r="F56" s="5"/>
      <c r="G56" s="19">
        <f>MIN(H7:H51)</f>
        <v>3660.37</v>
      </c>
      <c r="H56" s="18"/>
      <c r="I56" s="23">
        <f>ROUND(+G56*0.04,2)</f>
        <v>146.41</v>
      </c>
      <c r="J56" s="24">
        <f>ROUND((+G56+I56)*0.19,2)</f>
        <v>723.29</v>
      </c>
      <c r="K56" s="20">
        <f>+J56+I56+G56</f>
        <v>4530.07</v>
      </c>
      <c r="L56" s="21">
        <f>+ROUND(K56*N1,-1)</f>
        <v>14860</v>
      </c>
      <c r="Q56" s="58">
        <f>+L56</f>
        <v>14860</v>
      </c>
      <c r="R56" s="56" t="e">
        <f>ROUND(Q56*#REF!,-1)</f>
        <v>#REF!</v>
      </c>
      <c r="S56" s="56" t="e">
        <f>ROUND(Q56*#REF!,-1)</f>
        <v>#REF!</v>
      </c>
      <c r="T56" s="56" t="e">
        <f>ROUND(Q56*#REF!,-1)</f>
        <v>#REF!</v>
      </c>
      <c r="U56" s="56" t="e">
        <f>ROUND(Q56*#REF!,-1)</f>
        <v>#REF!</v>
      </c>
      <c r="V56" s="56" t="e">
        <f>ROUND(Q56*#REF!,-1)</f>
        <v>#REF!</v>
      </c>
      <c r="W56" s="56" t="e">
        <f>ROUND(Q56*#REF!,-1)</f>
        <v>#REF!</v>
      </c>
      <c r="X56" s="56" t="e">
        <f>ROUND(Q56*#REF!,-1)</f>
        <v>#REF!</v>
      </c>
      <c r="Y56" s="56" t="e">
        <f>ROUND(Q56*#REF!,-1)</f>
        <v>#REF!</v>
      </c>
      <c r="Z56" s="56" t="e">
        <f>ROUND(Q56*#REF!,-1)</f>
        <v>#REF!</v>
      </c>
      <c r="AB56" s="1" t="e">
        <f aca="true" t="shared" si="43" ref="AB56:AJ56">+R56/+$Q56</f>
        <v>#REF!</v>
      </c>
      <c r="AC56" s="1" t="e">
        <f t="shared" si="43"/>
        <v>#REF!</v>
      </c>
      <c r="AD56" s="1" t="e">
        <f t="shared" si="43"/>
        <v>#REF!</v>
      </c>
      <c r="AE56" s="1" t="e">
        <f t="shared" si="43"/>
        <v>#REF!</v>
      </c>
      <c r="AF56" s="1" t="e">
        <f t="shared" si="43"/>
        <v>#REF!</v>
      </c>
      <c r="AG56" s="1" t="e">
        <f t="shared" si="43"/>
        <v>#REF!</v>
      </c>
      <c r="AH56" s="1" t="e">
        <f t="shared" si="43"/>
        <v>#REF!</v>
      </c>
      <c r="AI56" s="1" t="e">
        <f t="shared" si="43"/>
        <v>#REF!</v>
      </c>
      <c r="AJ56" s="1" t="e">
        <f t="shared" si="43"/>
        <v>#REF!</v>
      </c>
    </row>
    <row r="57" spans="1:26" ht="12.75">
      <c r="A57" s="17"/>
      <c r="B57" s="4"/>
      <c r="C57" s="18"/>
      <c r="D57" s="19"/>
      <c r="E57" s="20"/>
      <c r="F57" s="5"/>
      <c r="G57" s="19"/>
      <c r="H57" s="18"/>
      <c r="I57" s="23"/>
      <c r="J57" s="24"/>
      <c r="K57" s="20"/>
      <c r="L57" s="21"/>
      <c r="Q57" s="58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2.75">
      <c r="A58" s="17"/>
      <c r="B58" s="4"/>
      <c r="C58" s="18"/>
      <c r="D58" s="19"/>
      <c r="E58" s="20"/>
      <c r="F58" s="5"/>
      <c r="G58" s="19"/>
      <c r="H58" s="18"/>
      <c r="I58" s="23"/>
      <c r="J58" s="24"/>
      <c r="K58" s="20"/>
      <c r="L58" s="21"/>
      <c r="Q58" s="58"/>
      <c r="R58" s="56"/>
      <c r="S58" s="56"/>
      <c r="T58" s="56"/>
      <c r="U58" s="56"/>
      <c r="V58" s="56"/>
      <c r="W58" s="56"/>
      <c r="X58" s="56"/>
      <c r="Y58" s="56"/>
      <c r="Z58" s="56"/>
    </row>
    <row r="59" spans="1:12" ht="12.75">
      <c r="A59" s="10"/>
      <c r="B59" s="10"/>
      <c r="C59" s="27"/>
      <c r="D59" s="28"/>
      <c r="E59" s="10"/>
      <c r="F59" s="11"/>
      <c r="G59" s="28"/>
      <c r="H59" s="27"/>
      <c r="I59" s="10"/>
      <c r="J59" s="11"/>
      <c r="K59" s="10"/>
      <c r="L59" s="11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0" ht="12.75">
      <c r="A63" s="86" t="s">
        <v>154</v>
      </c>
      <c r="C63" s="45">
        <f>+A11+A17+A36</f>
        <v>148</v>
      </c>
      <c r="D63" s="86" t="s">
        <v>157</v>
      </c>
      <c r="J63" s="86" t="s">
        <v>155</v>
      </c>
    </row>
    <row r="64" spans="1:12" ht="12.75">
      <c r="A64" s="46" t="s">
        <v>129</v>
      </c>
      <c r="B64" s="85" t="s">
        <v>153</v>
      </c>
      <c r="C64" s="49">
        <f>+A17/C63</f>
        <v>0.6081081081081081</v>
      </c>
      <c r="J64" s="47"/>
      <c r="K64" s="9"/>
      <c r="L64" s="3" t="s">
        <v>130</v>
      </c>
    </row>
    <row r="65" spans="1:12" ht="12.75">
      <c r="A65" s="26"/>
      <c r="B65" s="48" t="s">
        <v>131</v>
      </c>
      <c r="C65" s="50">
        <f>+A36/C63</f>
        <v>0.3716216216216216</v>
      </c>
      <c r="J65" s="47" t="s">
        <v>124</v>
      </c>
      <c r="K65" s="9"/>
      <c r="L65" s="49">
        <f>+C63/$L$68</f>
        <v>0.8505747126436781</v>
      </c>
    </row>
    <row r="66" spans="1:12" ht="12.75">
      <c r="A66" s="26"/>
      <c r="B66" s="48" t="s">
        <v>132</v>
      </c>
      <c r="C66" s="50">
        <f>+C67-C65-C64</f>
        <v>0.020270270270270285</v>
      </c>
      <c r="J66" s="26" t="s">
        <v>133</v>
      </c>
      <c r="K66" s="18"/>
      <c r="L66" s="50">
        <f>26/$L$68</f>
        <v>0.14942528735632185</v>
      </c>
    </row>
    <row r="67" spans="1:12" ht="12.75">
      <c r="A67" s="28"/>
      <c r="B67" s="51" t="s">
        <v>134</v>
      </c>
      <c r="C67" s="87">
        <f>+C63/$C$63</f>
        <v>1</v>
      </c>
      <c r="J67" s="52" t="s">
        <v>135</v>
      </c>
      <c r="K67" s="53"/>
      <c r="L67" s="54">
        <f>+L68/$L$68</f>
        <v>1</v>
      </c>
    </row>
    <row r="68" spans="2:12" ht="12.75">
      <c r="B68" s="55"/>
      <c r="J68" s="28" t="s">
        <v>136</v>
      </c>
      <c r="K68" s="27"/>
      <c r="L68" s="14">
        <f>+C63+14+9+3</f>
        <v>174</v>
      </c>
    </row>
    <row r="71" ht="12.75">
      <c r="A71" s="1" t="s">
        <v>137</v>
      </c>
    </row>
    <row r="72" ht="12.75">
      <c r="A72" s="1" t="s">
        <v>138</v>
      </c>
    </row>
    <row r="84" spans="2:36" ht="12.75">
      <c r="B84" s="4" t="s">
        <v>159</v>
      </c>
      <c r="C84" s="18">
        <v>4</v>
      </c>
      <c r="D84" s="19">
        <v>4625.335</v>
      </c>
      <c r="E84" s="20">
        <v>4625.335</v>
      </c>
      <c r="F84" s="21">
        <v>4625.335</v>
      </c>
      <c r="G84" s="19">
        <v>4625.335</v>
      </c>
      <c r="H84" s="22">
        <v>4625.335</v>
      </c>
      <c r="I84" s="23">
        <v>185.01</v>
      </c>
      <c r="J84" s="24">
        <v>913.97</v>
      </c>
      <c r="K84" s="20">
        <v>5724.3150000000005</v>
      </c>
      <c r="L84" s="21">
        <v>18780</v>
      </c>
      <c r="Q84" s="58">
        <v>18780</v>
      </c>
      <c r="R84" s="56">
        <v>17110</v>
      </c>
      <c r="S84" s="56">
        <v>15440</v>
      </c>
      <c r="T84" s="56">
        <v>13770</v>
      </c>
      <c r="U84" s="56">
        <v>12100</v>
      </c>
      <c r="V84" s="56">
        <v>10430</v>
      </c>
      <c r="W84" s="56">
        <v>8760</v>
      </c>
      <c r="X84" s="56">
        <v>7090</v>
      </c>
      <c r="Y84" s="56">
        <v>5430</v>
      </c>
      <c r="Z84" s="56">
        <v>3760</v>
      </c>
      <c r="AB84" s="1">
        <v>0.9110756123535676</v>
      </c>
      <c r="AC84" s="1">
        <v>0.8221512247071352</v>
      </c>
      <c r="AD84" s="1">
        <v>0.7332268370607029</v>
      </c>
      <c r="AE84" s="1">
        <v>0.6443024494142705</v>
      </c>
      <c r="AF84" s="1">
        <v>0.5553780617678381</v>
      </c>
      <c r="AG84" s="1">
        <v>0.46645367412140576</v>
      </c>
      <c r="AH84" s="1">
        <v>0.37752928647497336</v>
      </c>
      <c r="AI84" s="1">
        <v>0.28913738019169327</v>
      </c>
      <c r="AJ84" s="1">
        <v>0.20021299254526093</v>
      </c>
    </row>
  </sheetData>
  <sheetProtection/>
  <mergeCells count="5">
    <mergeCell ref="K5:L5"/>
    <mergeCell ref="G4:L4"/>
    <mergeCell ref="A1:L1"/>
    <mergeCell ref="A2:L2"/>
    <mergeCell ref="D4:F4"/>
  </mergeCells>
  <printOptions horizontalCentered="1" verticalCentered="1"/>
  <pageMargins left="0.2" right="0.19" top="0.4724409448818898" bottom="0.35433070866141736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Economía</dc:creator>
  <cp:keywords/>
  <dc:description/>
  <cp:lastModifiedBy>Arevalo Delgado, Christian</cp:lastModifiedBy>
  <cp:lastPrinted>2017-01-11T22:09:01Z</cp:lastPrinted>
  <dcterms:created xsi:type="dcterms:W3CDTF">1999-01-07T15:32:25Z</dcterms:created>
  <dcterms:modified xsi:type="dcterms:W3CDTF">2017-01-30T15:03:28Z</dcterms:modified>
  <cp:category/>
  <cp:version/>
  <cp:contentType/>
  <cp:contentStatus/>
</cp:coreProperties>
</file>