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fgobpe1-my.sharepoint.com/personal/ovegaa_mef_gob_pe/Documents/PRESUPUESTO/Transparencia/2025/II Trimestre/"/>
    </mc:Choice>
  </mc:AlternateContent>
  <xr:revisionPtr revIDLastSave="9" documentId="8_{A89F24E1-8915-44FA-BB43-B9EABF652962}" xr6:coauthVersionLast="47" xr6:coauthVersionMax="47" xr10:uidLastSave="{C9368CEF-9C4F-4C73-9CAE-00DF50A088AC}"/>
  <bookViews>
    <workbookView xWindow="0" yWindow="2220" windowWidth="21600" windowHeight="11280" xr2:uid="{6DF9D704-AFFF-4DFE-9F91-9481E1CEDE5A}"/>
  </bookViews>
  <sheets>
    <sheet name="Ejecución Financiera 2025" sheetId="3" r:id="rId1"/>
  </sheets>
  <externalReferences>
    <externalReference r:id="rId2"/>
  </externalReferences>
  <definedNames>
    <definedName name="_xlnm._FilterDatabase" localSheetId="0" hidden="1">'Ejecución Financiera 2025'!$B$5:$R$19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" l="1"/>
  <c r="M20" i="3"/>
  <c r="M15" i="3" s="1"/>
  <c r="M7" i="3" s="1"/>
  <c r="Q19" i="3"/>
  <c r="R19" i="3" s="1"/>
  <c r="P19" i="3"/>
  <c r="O19" i="3"/>
  <c r="O18" i="3"/>
  <c r="Q18" i="3" s="1"/>
  <c r="R18" i="3" s="1"/>
  <c r="O17" i="3"/>
  <c r="Q17" i="3" s="1"/>
  <c r="R17" i="3" s="1"/>
  <c r="Q16" i="3"/>
  <c r="P16" i="3"/>
  <c r="O16" i="3"/>
  <c r="N15" i="3"/>
  <c r="N7" i="3" s="1"/>
  <c r="L15" i="3"/>
  <c r="K15" i="3"/>
  <c r="K7" i="3" s="1"/>
  <c r="J15" i="3"/>
  <c r="J7" i="3" s="1"/>
  <c r="I15" i="3"/>
  <c r="I7" i="3" s="1"/>
  <c r="H15" i="3"/>
  <c r="G15" i="3"/>
  <c r="O14" i="3"/>
  <c r="Q14" i="3" s="1"/>
  <c r="R14" i="3" s="1"/>
  <c r="O13" i="3"/>
  <c r="P13" i="3" s="1"/>
  <c r="O12" i="3"/>
  <c r="Q12" i="3" s="1"/>
  <c r="R12" i="3" s="1"/>
  <c r="P11" i="3"/>
  <c r="O11" i="3"/>
  <c r="Q11" i="3" s="1"/>
  <c r="R11" i="3" s="1"/>
  <c r="O10" i="3"/>
  <c r="P10" i="3" s="1"/>
  <c r="O9" i="3"/>
  <c r="P9" i="3" s="1"/>
  <c r="N8" i="3"/>
  <c r="M8" i="3"/>
  <c r="L8" i="3"/>
  <c r="K8" i="3"/>
  <c r="J8" i="3"/>
  <c r="I8" i="3"/>
  <c r="H8" i="3"/>
  <c r="H7" i="3" s="1"/>
  <c r="G8" i="3"/>
  <c r="G7" i="3" s="1"/>
  <c r="L7" i="3" l="1"/>
  <c r="R16" i="3"/>
  <c r="O20" i="3"/>
  <c r="Q13" i="3"/>
  <c r="R13" i="3" s="1"/>
  <c r="Q10" i="3"/>
  <c r="R10" i="3" s="1"/>
  <c r="O8" i="3"/>
  <c r="P14" i="3"/>
  <c r="P18" i="3"/>
  <c r="Q9" i="3"/>
  <c r="P17" i="3"/>
  <c r="H93" i="3"/>
  <c r="K93" i="3"/>
  <c r="L93" i="3"/>
  <c r="J93" i="3"/>
  <c r="L98" i="3"/>
  <c r="L97" i="3" s="1"/>
  <c r="L101" i="3"/>
  <c r="L100" i="3" s="1"/>
  <c r="H111" i="3"/>
  <c r="K111" i="3"/>
  <c r="L111" i="3"/>
  <c r="J111" i="3"/>
  <c r="K101" i="3"/>
  <c r="K119" i="3" s="1"/>
  <c r="J101" i="3"/>
  <c r="J100" i="3" s="1"/>
  <c r="K98" i="3"/>
  <c r="K116" i="3" s="1"/>
  <c r="J98" i="3"/>
  <c r="J116" i="3" s="1"/>
  <c r="M91" i="3"/>
  <c r="L126" i="3"/>
  <c r="L125" i="3"/>
  <c r="L124" i="3"/>
  <c r="L123" i="3"/>
  <c r="L122" i="3"/>
  <c r="L121" i="3"/>
  <c r="L120" i="3"/>
  <c r="L117" i="3"/>
  <c r="K126" i="3"/>
  <c r="K125" i="3"/>
  <c r="K124" i="3"/>
  <c r="K123" i="3"/>
  <c r="K122" i="3"/>
  <c r="K121" i="3"/>
  <c r="K120" i="3"/>
  <c r="K117" i="3"/>
  <c r="J126" i="3"/>
  <c r="J125" i="3"/>
  <c r="J124" i="3"/>
  <c r="J123" i="3"/>
  <c r="J122" i="3"/>
  <c r="J121" i="3"/>
  <c r="J120" i="3"/>
  <c r="J117" i="3"/>
  <c r="K100" i="3"/>
  <c r="Q20" i="3" l="1"/>
  <c r="P20" i="3"/>
  <c r="O15" i="3"/>
  <c r="P15" i="3" s="1"/>
  <c r="Q8" i="3"/>
  <c r="R9" i="3"/>
  <c r="P8" i="3"/>
  <c r="J97" i="3"/>
  <c r="J109" i="3" s="1"/>
  <c r="K97" i="3"/>
  <c r="K109" i="3" s="1"/>
  <c r="L116" i="3"/>
  <c r="L115" i="3" s="1"/>
  <c r="J115" i="3"/>
  <c r="K115" i="3"/>
  <c r="L119" i="3"/>
  <c r="K118" i="3"/>
  <c r="J119" i="3"/>
  <c r="J118" i="3" s="1"/>
  <c r="L109" i="3"/>
  <c r="R8" i="3" l="1"/>
  <c r="Q7" i="3"/>
  <c r="R7" i="3" s="1"/>
  <c r="R20" i="3"/>
  <c r="Q15" i="3"/>
  <c r="R15" i="3" s="1"/>
  <c r="O7" i="3"/>
  <c r="P7" i="3" s="1"/>
  <c r="J127" i="3"/>
  <c r="H132" i="3" s="1"/>
  <c r="K127" i="3"/>
  <c r="H133" i="3" s="1"/>
  <c r="L118" i="3"/>
  <c r="M102" i="3"/>
  <c r="M108" i="3"/>
  <c r="M100" i="3"/>
  <c r="M107" i="3"/>
  <c r="M99" i="3"/>
  <c r="M106" i="3"/>
  <c r="M98" i="3"/>
  <c r="M105" i="3"/>
  <c r="M104" i="3"/>
  <c r="M103" i="3"/>
  <c r="M101" i="3"/>
  <c r="M97" i="3"/>
  <c r="L127" i="3" l="1"/>
  <c r="M109" i="3"/>
  <c r="H98" i="3" l="1"/>
  <c r="H116" i="3" l="1"/>
  <c r="N98" i="3"/>
  <c r="K60" i="3"/>
  <c r="K78" i="3" s="1"/>
  <c r="J36" i="3"/>
  <c r="J33" i="3"/>
  <c r="L41" i="3"/>
  <c r="H67" i="3" s="1"/>
  <c r="H85" i="3" s="1"/>
  <c r="L42" i="3"/>
  <c r="H68" i="3" s="1"/>
  <c r="H86" i="3" s="1"/>
  <c r="L43" i="3"/>
  <c r="H69" i="3" s="1"/>
  <c r="H87" i="3" s="1"/>
  <c r="L44" i="3"/>
  <c r="H70" i="3" s="1"/>
  <c r="H88" i="3" s="1"/>
  <c r="L40" i="3"/>
  <c r="H66" i="3" s="1"/>
  <c r="H84" i="3" s="1"/>
  <c r="L38" i="3"/>
  <c r="H64" i="3" s="1"/>
  <c r="H82" i="3" s="1"/>
  <c r="L39" i="3"/>
  <c r="H65" i="3" s="1"/>
  <c r="H83" i="3" s="1"/>
  <c r="L37" i="3"/>
  <c r="H63" i="3" s="1"/>
  <c r="H81" i="3" s="1"/>
  <c r="L35" i="3"/>
  <c r="H61" i="3" s="1"/>
  <c r="H79" i="3" s="1"/>
  <c r="L34" i="3"/>
  <c r="H60" i="3" s="1"/>
  <c r="H78" i="3" s="1"/>
  <c r="H36" i="3"/>
  <c r="H33" i="3"/>
  <c r="M116" i="3" l="1"/>
  <c r="N116" i="3"/>
  <c r="H77" i="3"/>
  <c r="H80" i="3"/>
  <c r="H89" i="3" s="1"/>
  <c r="H45" i="3"/>
  <c r="I38" i="3" s="1"/>
  <c r="L33" i="3"/>
  <c r="H59" i="3" s="1"/>
  <c r="L36" i="3"/>
  <c r="J45" i="3"/>
  <c r="K41" i="3" s="1"/>
  <c r="I35" i="3" l="1"/>
  <c r="I41" i="3"/>
  <c r="I44" i="3"/>
  <c r="I39" i="3"/>
  <c r="I34" i="3"/>
  <c r="I42" i="3"/>
  <c r="L45" i="3"/>
  <c r="M34" i="3" s="1"/>
  <c r="H62" i="3"/>
  <c r="H71" i="3" s="1"/>
  <c r="I43" i="3"/>
  <c r="I40" i="3"/>
  <c r="I33" i="3"/>
  <c r="I36" i="3"/>
  <c r="I37" i="3"/>
  <c r="K37" i="3"/>
  <c r="K44" i="3"/>
  <c r="K33" i="3"/>
  <c r="K42" i="3"/>
  <c r="K43" i="3"/>
  <c r="K40" i="3"/>
  <c r="K34" i="3"/>
  <c r="K35" i="3"/>
  <c r="K39" i="3"/>
  <c r="K36" i="3"/>
  <c r="K38" i="3"/>
  <c r="M42" i="3" l="1"/>
  <c r="M33" i="3"/>
  <c r="M39" i="3"/>
  <c r="M41" i="3"/>
  <c r="M43" i="3"/>
  <c r="M40" i="3"/>
  <c r="M35" i="3"/>
  <c r="M44" i="3"/>
  <c r="M38" i="3"/>
  <c r="M36" i="3"/>
  <c r="M37" i="3"/>
  <c r="I45" i="3"/>
  <c r="K45" i="3"/>
  <c r="M45" i="3" l="1"/>
  <c r="K70" i="3"/>
  <c r="K88" i="3" s="1"/>
  <c r="H108" i="3"/>
  <c r="K69" i="3"/>
  <c r="K87" i="3" s="1"/>
  <c r="H107" i="3"/>
  <c r="K68" i="3"/>
  <c r="K86" i="3" s="1"/>
  <c r="H106" i="3"/>
  <c r="K67" i="3"/>
  <c r="K85" i="3" s="1"/>
  <c r="H105" i="3"/>
  <c r="K66" i="3"/>
  <c r="K84" i="3" s="1"/>
  <c r="H104" i="3"/>
  <c r="K65" i="3"/>
  <c r="K83" i="3" s="1"/>
  <c r="H103" i="3"/>
  <c r="H102" i="3"/>
  <c r="H99" i="3"/>
  <c r="I70" i="3"/>
  <c r="I88" i="3" s="1"/>
  <c r="I69" i="3"/>
  <c r="I87" i="3" s="1"/>
  <c r="I68" i="3"/>
  <c r="I86" i="3" s="1"/>
  <c r="I67" i="3"/>
  <c r="I85" i="3" s="1"/>
  <c r="I66" i="3"/>
  <c r="I84" i="3" s="1"/>
  <c r="I65" i="3"/>
  <c r="I83" i="3" s="1"/>
  <c r="I64" i="3"/>
  <c r="I82" i="3" s="1"/>
  <c r="I61" i="3"/>
  <c r="I79" i="3" s="1"/>
  <c r="I60" i="3"/>
  <c r="I78" i="3" s="1"/>
  <c r="O28" i="3"/>
  <c r="N23" i="3"/>
  <c r="H122" i="3" l="1"/>
  <c r="N104" i="3"/>
  <c r="H120" i="3"/>
  <c r="N102" i="3"/>
  <c r="H101" i="3"/>
  <c r="L27" i="3"/>
  <c r="H117" i="3"/>
  <c r="N99" i="3"/>
  <c r="N97" i="3" s="1"/>
  <c r="H97" i="3"/>
  <c r="N108" i="3"/>
  <c r="H126" i="3"/>
  <c r="N107" i="3"/>
  <c r="H125" i="3"/>
  <c r="I77" i="3"/>
  <c r="H124" i="3"/>
  <c r="N106" i="3"/>
  <c r="N103" i="3"/>
  <c r="H121" i="3"/>
  <c r="H123" i="3"/>
  <c r="N105" i="3"/>
  <c r="I63" i="3"/>
  <c r="I81" i="3" s="1"/>
  <c r="L60" i="3"/>
  <c r="L78" i="3" s="1"/>
  <c r="I59" i="3"/>
  <c r="K63" i="3"/>
  <c r="K81" i="3" s="1"/>
  <c r="K64" i="3"/>
  <c r="K82" i="3" s="1"/>
  <c r="K61" i="3"/>
  <c r="K79" i="3" s="1"/>
  <c r="N26" i="3"/>
  <c r="L26" i="3"/>
  <c r="M26" i="3"/>
  <c r="N27" i="3"/>
  <c r="K26" i="3"/>
  <c r="M27" i="3"/>
  <c r="K27" i="3"/>
  <c r="K80" i="3" l="1"/>
  <c r="M122" i="3"/>
  <c r="N122" i="3"/>
  <c r="M117" i="3"/>
  <c r="N117" i="3"/>
  <c r="N115" i="3" s="1"/>
  <c r="H115" i="3"/>
  <c r="N121" i="3"/>
  <c r="M121" i="3"/>
  <c r="K77" i="3"/>
  <c r="N123" i="3"/>
  <c r="M123" i="3"/>
  <c r="M126" i="3"/>
  <c r="N126" i="3"/>
  <c r="H119" i="3"/>
  <c r="H100" i="3"/>
  <c r="H109" i="3" s="1"/>
  <c r="N101" i="3"/>
  <c r="N100" i="3" s="1"/>
  <c r="N109" i="3" s="1"/>
  <c r="I80" i="3"/>
  <c r="I89" i="3" s="1"/>
  <c r="N124" i="3"/>
  <c r="M124" i="3"/>
  <c r="M120" i="3"/>
  <c r="N120" i="3"/>
  <c r="M78" i="3"/>
  <c r="N125" i="3"/>
  <c r="M125" i="3"/>
  <c r="L61" i="3"/>
  <c r="L79" i="3" s="1"/>
  <c r="M79" i="3" s="1"/>
  <c r="N79" i="3" s="1"/>
  <c r="L65" i="3"/>
  <c r="L67" i="3"/>
  <c r="L63" i="3"/>
  <c r="M60" i="3"/>
  <c r="N60" i="3" s="1"/>
  <c r="L68" i="3"/>
  <c r="I62" i="3"/>
  <c r="I71" i="3" s="1"/>
  <c r="L66" i="3"/>
  <c r="L69" i="3"/>
  <c r="L70" i="3"/>
  <c r="L64" i="3"/>
  <c r="L82" i="3" s="1"/>
  <c r="M82" i="3" s="1"/>
  <c r="K62" i="3"/>
  <c r="K59" i="3"/>
  <c r="O27" i="3"/>
  <c r="I101" i="3" l="1"/>
  <c r="I97" i="3"/>
  <c r="L59" i="3"/>
  <c r="M61" i="3"/>
  <c r="N61" i="3" s="1"/>
  <c r="K89" i="3"/>
  <c r="M64" i="3"/>
  <c r="N64" i="3" s="1"/>
  <c r="J80" i="3"/>
  <c r="J84" i="3"/>
  <c r="J79" i="3"/>
  <c r="J82" i="3"/>
  <c r="J88" i="3"/>
  <c r="J83" i="3"/>
  <c r="J86" i="3"/>
  <c r="J85" i="3"/>
  <c r="J78" i="3"/>
  <c r="J87" i="3"/>
  <c r="J77" i="3"/>
  <c r="J81" i="3"/>
  <c r="M66" i="3"/>
  <c r="N66" i="3" s="1"/>
  <c r="L84" i="3"/>
  <c r="M84" i="3" s="1"/>
  <c r="N84" i="3" s="1"/>
  <c r="M67" i="3"/>
  <c r="N67" i="3" s="1"/>
  <c r="L85" i="3"/>
  <c r="M85" i="3" s="1"/>
  <c r="N85" i="3" s="1"/>
  <c r="M115" i="3"/>
  <c r="M68" i="3"/>
  <c r="N68" i="3" s="1"/>
  <c r="L86" i="3"/>
  <c r="M86" i="3" s="1"/>
  <c r="N86" i="3" s="1"/>
  <c r="M77" i="3"/>
  <c r="N78" i="3"/>
  <c r="I100" i="3"/>
  <c r="M63" i="3"/>
  <c r="N63" i="3" s="1"/>
  <c r="L81" i="3"/>
  <c r="M65" i="3"/>
  <c r="N65" i="3" s="1"/>
  <c r="L83" i="3"/>
  <c r="M83" i="3" s="1"/>
  <c r="N83" i="3" s="1"/>
  <c r="M69" i="3"/>
  <c r="N69" i="3" s="1"/>
  <c r="L87" i="3"/>
  <c r="M87" i="3" s="1"/>
  <c r="N87" i="3" s="1"/>
  <c r="L77" i="3"/>
  <c r="H118" i="3"/>
  <c r="N119" i="3"/>
  <c r="N118" i="3" s="1"/>
  <c r="N127" i="3" s="1"/>
  <c r="M119" i="3"/>
  <c r="I98" i="3"/>
  <c r="I106" i="3"/>
  <c r="I104" i="3"/>
  <c r="I107" i="3"/>
  <c r="I108" i="3"/>
  <c r="I99" i="3"/>
  <c r="I105" i="3"/>
  <c r="I102" i="3"/>
  <c r="I103" i="3"/>
  <c r="N82" i="3"/>
  <c r="M70" i="3"/>
  <c r="N70" i="3" s="1"/>
  <c r="L88" i="3"/>
  <c r="M88" i="3" s="1"/>
  <c r="N88" i="3" s="1"/>
  <c r="J64" i="3"/>
  <c r="J68" i="3"/>
  <c r="J66" i="3"/>
  <c r="J61" i="3"/>
  <c r="J60" i="3"/>
  <c r="J65" i="3"/>
  <c r="J70" i="3"/>
  <c r="J69" i="3"/>
  <c r="J67" i="3"/>
  <c r="J63" i="3"/>
  <c r="J59" i="3"/>
  <c r="J62" i="3"/>
  <c r="L62" i="3"/>
  <c r="L71" i="3" s="1"/>
  <c r="K71" i="3"/>
  <c r="O22" i="3"/>
  <c r="M59" i="3" l="1"/>
  <c r="M71" i="3" s="1"/>
  <c r="N62" i="3"/>
  <c r="M62" i="3"/>
  <c r="I109" i="3"/>
  <c r="M118" i="3"/>
  <c r="L80" i="3"/>
  <c r="L89" i="3" s="1"/>
  <c r="M81" i="3"/>
  <c r="J89" i="3"/>
  <c r="N77" i="3"/>
  <c r="H127" i="3"/>
  <c r="J71" i="3"/>
  <c r="N59" i="3"/>
  <c r="N81" i="3" l="1"/>
  <c r="M80" i="3"/>
  <c r="M89" i="3" s="1"/>
  <c r="H131" i="3"/>
  <c r="J129" i="3"/>
  <c r="K129" i="3"/>
  <c r="M127" i="3"/>
  <c r="H134" i="3" s="1"/>
  <c r="L129" i="3"/>
  <c r="I116" i="3"/>
  <c r="I121" i="3"/>
  <c r="I126" i="3"/>
  <c r="I125" i="3"/>
  <c r="I122" i="3"/>
  <c r="I124" i="3"/>
  <c r="I117" i="3"/>
  <c r="I123" i="3"/>
  <c r="I120" i="3"/>
  <c r="I115" i="3"/>
  <c r="I119" i="3"/>
  <c r="I118" i="3"/>
  <c r="N71" i="3"/>
  <c r="I127" i="3" l="1"/>
  <c r="I129" i="3"/>
  <c r="N80" i="3"/>
  <c r="O60" i="3"/>
  <c r="O67" i="3"/>
  <c r="O69" i="3"/>
  <c r="O68" i="3"/>
  <c r="O70" i="3"/>
  <c r="O66" i="3"/>
  <c r="O62" i="3"/>
  <c r="O71" i="3"/>
  <c r="O65" i="3"/>
  <c r="O63" i="3"/>
  <c r="O64" i="3"/>
  <c r="O61" i="3"/>
  <c r="O59" i="3"/>
  <c r="N89" i="3" l="1"/>
  <c r="O83" i="3" l="1"/>
  <c r="O89" i="3"/>
  <c r="O79" i="3"/>
  <c r="O85" i="3"/>
  <c r="O88" i="3"/>
  <c r="O82" i="3"/>
  <c r="O84" i="3"/>
  <c r="O86" i="3"/>
  <c r="O87" i="3"/>
  <c r="O78" i="3"/>
  <c r="O77" i="3"/>
  <c r="O81" i="3"/>
  <c r="O80" i="3"/>
</calcChain>
</file>

<file path=xl/sharedStrings.xml><?xml version="1.0" encoding="utf-8"?>
<sst xmlns="http://schemas.openxmlformats.org/spreadsheetml/2006/main" count="203" uniqueCount="79">
  <si>
    <t>Nro</t>
  </si>
  <si>
    <t>CÓDIGO</t>
  </si>
  <si>
    <t>NOMBRE DEL PROYECTO</t>
  </si>
  <si>
    <t>TIPO DE INVERSIÓN</t>
  </si>
  <si>
    <t>SITUACIÓN ACTUAL</t>
  </si>
  <si>
    <t>EJECUCIÓN ACUMULADA</t>
  </si>
  <si>
    <t>PIA</t>
  </si>
  <si>
    <t xml:space="preserve">PIM
(C) </t>
  </si>
  <si>
    <t>1er Trim</t>
  </si>
  <si>
    <t>2do Trim</t>
  </si>
  <si>
    <t>4to Trim</t>
  </si>
  <si>
    <t>3er Trim</t>
  </si>
  <si>
    <t>Ejecución
(D)</t>
  </si>
  <si>
    <t>Avance %
(D/C)</t>
  </si>
  <si>
    <t>Total
(E=B+D)</t>
  </si>
  <si>
    <t>Avance %
(E/A)</t>
  </si>
  <si>
    <t>MINISTERIO DE ECONOMÍA Y FINANZAS</t>
  </si>
  <si>
    <t>Oficina General de Administración (OGA - MEF)</t>
  </si>
  <si>
    <t>Oficina General de Inversiones y Proyectos (OGIP - MEF)</t>
  </si>
  <si>
    <t>TOTAL</t>
  </si>
  <si>
    <t>PIM</t>
  </si>
  <si>
    <t>MEF</t>
  </si>
  <si>
    <t>SUNAT</t>
  </si>
  <si>
    <t>SMV</t>
  </si>
  <si>
    <t>OSCE</t>
  </si>
  <si>
    <t>ONP</t>
  </si>
  <si>
    <t>MEJORAMIENTO Y AMPLIACION DEL SERVICIO DE HABITABILIDAD INSTITUCIONAL EN MINISTERIO DE ECONOMIA Y FINANZAS   DISTRITO DE LIMA DE LA PROVINCIA DE LIMA DEL DEPARTAMENTO DE LIMA</t>
  </si>
  <si>
    <t>ADQUISICION DE HARDWARE GENERAL Y EQUIPO DE COMUNICACION; EN EL(LA) LOS ÓRGANOS QUE BRINDAN SERVICIOS MISIONALES EN EL MINISTERIO DE ECONOMÍA Y FINANZAS  DISTRITO DE LIMA, PROVINCIA LIMA, DEPARTAMENTO LIMA</t>
  </si>
  <si>
    <t>Ejecucion</t>
  </si>
  <si>
    <t>PLIEGOS DE LA CARTERA DE INVERSIONES 2024 SEGÚN EJECUCIÓN FINANCIERA HISTÓRICA</t>
  </si>
  <si>
    <t>PLIEGO / UEI</t>
  </si>
  <si>
    <t>NÚMERO DE INVERSIONES (A)</t>
  </si>
  <si>
    <t>INVERSIÓN AUTORIZADA</t>
  </si>
  <si>
    <t>EJECUCIÓN (Devengado)</t>
  </si>
  <si>
    <t>SALDO POR EJECUTAR</t>
  </si>
  <si>
    <t xml:space="preserve">Acumulada hasta el 2023 (C) </t>
  </si>
  <si>
    <t>S/ (B)</t>
  </si>
  <si>
    <t>%</t>
  </si>
  <si>
    <t>(E=C+D)</t>
  </si>
  <si>
    <t>S/ (B-E)</t>
  </si>
  <si>
    <t>OGA-MEF</t>
  </si>
  <si>
    <t>OGIP-MEF</t>
  </si>
  <si>
    <t>INA - SUNAT</t>
  </si>
  <si>
    <t>INEI - SUNAT</t>
  </si>
  <si>
    <t>MSI - SUNAT</t>
  </si>
  <si>
    <t>PERÚ Compras</t>
  </si>
  <si>
    <t>PROINVERSION</t>
  </si>
  <si>
    <t>PI</t>
  </si>
  <si>
    <t>IOARR</t>
  </si>
  <si>
    <t>Año 2024  
(D)</t>
  </si>
  <si>
    <t>PIM 2024</t>
  </si>
  <si>
    <t>CERTIFICACIÓN 2024</t>
  </si>
  <si>
    <t>COMPROMISO ANUAL 2024</t>
  </si>
  <si>
    <t>DEVENGADO 2024</t>
  </si>
  <si>
    <t>S/ (A)</t>
  </si>
  <si>
    <t>S/ (C)</t>
  </si>
  <si>
    <t>(A-D)</t>
  </si>
  <si>
    <t>IV Trim (D)</t>
  </si>
  <si>
    <t>OGA MEF</t>
  </si>
  <si>
    <t>INA SUNAT</t>
  </si>
  <si>
    <t>CERTIFICADO</t>
  </si>
  <si>
    <t>COMPROMISO</t>
  </si>
  <si>
    <t>DEVENTADO</t>
  </si>
  <si>
    <t>ADQUISICIÓN DE ASCENSORES EN EL(LA)  SEDE CENTRAL DEL MINISTERIO DE ECONOMÍA Y FINANZAS EN LA LOCALIDAD LIMA, DISTRITO DE LIMA, PROVINCIA LIMA, DEPARTAMENTO LIMA</t>
  </si>
  <si>
    <t>REFORZAMIENTO ESTRUCTURAL DE EDIFICIO PÚBLICO; EN EL(LA) MINISTERIO DE ECONOMÍA Y FINANZAS EN LA LOCALIDAD LIMA, DISTRITO DE LIMA, PROVINCIA LIMA, DEPARTAMENTO LIMA</t>
  </si>
  <si>
    <t>ADQUISICION DE SERVIDOR, SISTEMA DE ALMACENAMIENTO (STORAGE), CONMUTADORES, LIBRERIA DE CINTAS, ACCESORIO PARA DATA CENTER, SOFTWARE  Y COMPUTADORA DE ESCRITORIO; EN EL(LA) OFICINA GENERAL DE TECNOLOGÍAS DE LA INFORMACIÓN DEL MINISTERIO DE ECONOMÍA Y FINANZAS EN LA LOCALIDAD LIMA, DISTRITO DE LIMA, PROVINCIA LIMA, DEPARTAMENTO LIMA</t>
  </si>
  <si>
    <t>ADQUISICION DE SOFTWARE; EN EL(LA) ÓRGANOS QUE BRINDAN SERVICIOS MISIONALES, PARA LA AUTOMATIZACIÓN DE SERVICIOS, EN EL MINISTERIO DE ECONOMÍA Y FINANZAS,  DISTRITO DE LIMA, PROVINCIA LIMA, DEPARTAMENTO LIMA</t>
  </si>
  <si>
    <t>PROYECTO DE INVERSION</t>
  </si>
  <si>
    <t>Expediente Tecnico</t>
  </si>
  <si>
    <t>MEJORAMIENTO DE LA GESTION DE LA POLITICA DE INGRESOS PUBLICOS CON ENFASIS EN LA RECAUDACION TRIBUTARIA MUNICIPAL</t>
  </si>
  <si>
    <t>MEJORAMIENTO DE LA GESTION DE LA INVERSION PUBLICA</t>
  </si>
  <si>
    <t>MEJORAMIENTO DE LA ADMINISTRACIÓN FINANCIERA DEL SECTOR PÚBLICO (AFSP) A TRAVÉS DE LA TRANSFORMACIÓN DIGITAL</t>
  </si>
  <si>
    <t xml:space="preserve">MEJORAMIENTO DEL SERVICIO DE ABASTECIMIENTO PÚBLICO DE BIENES, SERVICIOS Y OBRAS </t>
  </si>
  <si>
    <t>MEJORAMIENTO DE LOS SERVICIOS OPERATIVOS O MISIONALES INSTITUCIONALES EN EL MEF, A TRAVÉS DE LA DIRECCIÓN GENERAL DE POLÍTICA MACROECONÓMICA Y DESCENTRALIZACIÓN FISCAL – MEJORAMIENTO DE LA GESTIÓN DE LAS FINANZAS PÚBLICAS SUBNACIONALES PARA LA SOSTENIBILIDAD FISCAL-   DISTRITO DE LIMA DE LA PROVINCIA DE LIMA DEL DEPARTAMENTO DE LIMA</t>
  </si>
  <si>
    <t>Declaracion de Viabilidad</t>
  </si>
  <si>
    <t>AÑO 2025</t>
  </si>
  <si>
    <t>EJECUCIÓN HASTA EL 2024 (B)</t>
  </si>
  <si>
    <t xml:space="preserve">TOTAL DE LA INVERSIÓN ACTUALIZADO
(A) </t>
  </si>
  <si>
    <t>EJECUCIÓN FINANCIERA DE PROYECTOS DE INVERSIÓN E IOARR, CARTERA DE INVERSIONES - 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</si>
</sst>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.5"/>
      <color rgb="FFFFFFFF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2" tint="-0.249977111117893"/>
      <name val="Calibri"/>
      <family val="2"/>
      <scheme val="minor"/>
    </font>
    <font>
      <sz val="11"/>
      <color theme="2" tint="-0.249977111117893"/>
      <name val="Arial"/>
      <family val="2"/>
    </font>
    <font>
      <b/>
      <sz val="11"/>
      <color theme="2" tint="-0.249977111117893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20"/>
      <color rgb="FF00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DDD8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5">
    <xf numFmtId="0" fontId="0" fillId="0" borderId="0" xfId="0"/>
    <xf numFmtId="3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9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right" vertical="center" wrapText="1"/>
    </xf>
    <xf numFmtId="0" fontId="5" fillId="9" borderId="9" xfId="0" applyFont="1" applyFill="1" applyBorder="1" applyAlignment="1">
      <alignment vertical="center" wrapText="1"/>
    </xf>
    <xf numFmtId="0" fontId="8" fillId="9" borderId="4" xfId="0" applyFont="1" applyFill="1" applyBorder="1" applyAlignment="1">
      <alignment horizontal="center" vertical="center" wrapText="1"/>
    </xf>
    <xf numFmtId="164" fontId="8" fillId="10" borderId="4" xfId="1" applyNumberFormat="1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horizontal="center" vertical="center" wrapText="1"/>
    </xf>
    <xf numFmtId="165" fontId="8" fillId="9" borderId="4" xfId="0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9" borderId="4" xfId="1" applyNumberFormat="1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 wrapText="1"/>
    </xf>
    <xf numFmtId="164" fontId="7" fillId="4" borderId="3" xfId="1" applyNumberFormat="1" applyFont="1" applyFill="1" applyBorder="1" applyAlignment="1">
      <alignment vertical="center" wrapText="1"/>
    </xf>
    <xf numFmtId="164" fontId="6" fillId="5" borderId="7" xfId="1" applyNumberFormat="1" applyFont="1" applyFill="1" applyBorder="1" applyAlignment="1">
      <alignment vertical="center" wrapText="1"/>
    </xf>
    <xf numFmtId="164" fontId="8" fillId="9" borderId="0" xfId="1" applyNumberFormat="1" applyFont="1" applyFill="1" applyAlignment="1">
      <alignment horizontal="center" vertical="center" wrapText="1"/>
    </xf>
    <xf numFmtId="164" fontId="8" fillId="9" borderId="4" xfId="1" applyNumberFormat="1" applyFont="1" applyFill="1" applyBorder="1" applyAlignment="1">
      <alignment horizontal="center" vertical="center" wrapText="1"/>
    </xf>
    <xf numFmtId="164" fontId="8" fillId="9" borderId="22" xfId="1" applyNumberFormat="1" applyFont="1" applyFill="1" applyBorder="1" applyAlignment="1">
      <alignment horizontal="center" vertical="center" wrapText="1"/>
    </xf>
    <xf numFmtId="164" fontId="8" fillId="9" borderId="3" xfId="1" applyNumberFormat="1" applyFont="1" applyFill="1" applyBorder="1" applyAlignment="1">
      <alignment horizontal="center" vertical="center" wrapText="1"/>
    </xf>
    <xf numFmtId="164" fontId="8" fillId="10" borderId="7" xfId="1" applyNumberFormat="1" applyFont="1" applyFill="1" applyBorder="1" applyAlignment="1">
      <alignment vertical="center" wrapText="1"/>
    </xf>
    <xf numFmtId="164" fontId="9" fillId="4" borderId="7" xfId="1" applyNumberFormat="1" applyFont="1" applyFill="1" applyBorder="1" applyAlignment="1">
      <alignment vertical="center" wrapText="1"/>
    </xf>
    <xf numFmtId="164" fontId="8" fillId="10" borderId="3" xfId="1" applyNumberFormat="1" applyFont="1" applyFill="1" applyBorder="1" applyAlignment="1">
      <alignment vertical="center" wrapText="1"/>
    </xf>
    <xf numFmtId="164" fontId="8" fillId="9" borderId="3" xfId="1" applyNumberFormat="1" applyFont="1" applyFill="1" applyBorder="1" applyAlignment="1">
      <alignment vertical="center" wrapText="1"/>
    </xf>
    <xf numFmtId="165" fontId="6" fillId="5" borderId="4" xfId="1" applyNumberFormat="1" applyFont="1" applyFill="1" applyBorder="1" applyAlignment="1">
      <alignment horizontal="center" vertical="center" wrapText="1"/>
    </xf>
    <xf numFmtId="165" fontId="7" fillId="4" borderId="4" xfId="1" applyNumberFormat="1" applyFont="1" applyFill="1" applyBorder="1" applyAlignment="1">
      <alignment horizontal="center" vertical="center" wrapText="1"/>
    </xf>
    <xf numFmtId="165" fontId="5" fillId="9" borderId="4" xfId="1" applyNumberFormat="1" applyFont="1" applyFill="1" applyBorder="1" applyAlignment="1">
      <alignment horizontal="center" vertical="center" wrapText="1"/>
    </xf>
    <xf numFmtId="1" fontId="6" fillId="5" borderId="4" xfId="1" applyNumberFormat="1" applyFont="1" applyFill="1" applyBorder="1" applyAlignment="1">
      <alignment horizontal="center" vertical="center" wrapText="1"/>
    </xf>
    <xf numFmtId="1" fontId="7" fillId="4" borderId="4" xfId="1" applyNumberFormat="1" applyFont="1" applyFill="1" applyBorder="1" applyAlignment="1">
      <alignment horizontal="center" vertical="center" wrapText="1"/>
    </xf>
    <xf numFmtId="1" fontId="6" fillId="5" borderId="3" xfId="1" applyNumberFormat="1" applyFont="1" applyFill="1" applyBorder="1" applyAlignment="1">
      <alignment horizontal="center" vertical="center" wrapText="1"/>
    </xf>
    <xf numFmtId="1" fontId="5" fillId="9" borderId="4" xfId="1" applyNumberFormat="1" applyFont="1" applyFill="1" applyBorder="1" applyAlignment="1">
      <alignment horizontal="center" vertical="center" wrapText="1"/>
    </xf>
    <xf numFmtId="43" fontId="8" fillId="10" borderId="4" xfId="1" applyFont="1" applyFill="1" applyBorder="1" applyAlignment="1">
      <alignment horizontal="center" vertical="center" wrapText="1"/>
    </xf>
    <xf numFmtId="43" fontId="9" fillId="4" borderId="4" xfId="1" applyFont="1" applyFill="1" applyBorder="1" applyAlignment="1">
      <alignment horizontal="center" vertical="center" wrapText="1"/>
    </xf>
    <xf numFmtId="43" fontId="8" fillId="10" borderId="4" xfId="1" applyFont="1" applyFill="1" applyBorder="1" applyAlignment="1">
      <alignment vertical="center" wrapText="1"/>
    </xf>
    <xf numFmtId="43" fontId="9" fillId="4" borderId="4" xfId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15" fillId="5" borderId="7" xfId="0" applyFont="1" applyFill="1" applyBorder="1" applyAlignment="1">
      <alignment vertical="center" wrapText="1"/>
    </xf>
    <xf numFmtId="0" fontId="14" fillId="9" borderId="3" xfId="0" applyFont="1" applyFill="1" applyBorder="1" applyAlignment="1">
      <alignment vertical="center" wrapText="1"/>
    </xf>
    <xf numFmtId="0" fontId="14" fillId="9" borderId="11" xfId="0" applyFont="1" applyFill="1" applyBorder="1" applyAlignment="1">
      <alignment horizontal="center" vertical="center" wrapText="1"/>
    </xf>
    <xf numFmtId="164" fontId="15" fillId="5" borderId="4" xfId="1" applyNumberFormat="1" applyFont="1" applyFill="1" applyBorder="1" applyAlignment="1">
      <alignment horizontal="center" vertical="center" wrapText="1"/>
    </xf>
    <xf numFmtId="164" fontId="16" fillId="4" borderId="4" xfId="1" applyNumberFormat="1" applyFont="1" applyFill="1" applyBorder="1" applyAlignment="1">
      <alignment horizontal="center" vertical="center" wrapText="1"/>
    </xf>
    <xf numFmtId="164" fontId="15" fillId="5" borderId="3" xfId="1" applyNumberFormat="1" applyFont="1" applyFill="1" applyBorder="1" applyAlignment="1">
      <alignment horizontal="center" vertical="center" wrapText="1"/>
    </xf>
    <xf numFmtId="164" fontId="14" fillId="9" borderId="3" xfId="1" applyNumberFormat="1" applyFont="1" applyFill="1" applyBorder="1" applyAlignment="1">
      <alignment vertical="center" wrapText="1"/>
    </xf>
    <xf numFmtId="2" fontId="15" fillId="5" borderId="4" xfId="1" applyNumberFormat="1" applyFont="1" applyFill="1" applyBorder="1" applyAlignment="1">
      <alignment horizontal="center" vertical="center" wrapText="1"/>
    </xf>
    <xf numFmtId="2" fontId="16" fillId="4" borderId="4" xfId="1" applyNumberFormat="1" applyFont="1" applyFill="1" applyBorder="1" applyAlignment="1">
      <alignment horizontal="center" vertical="center" wrapText="1"/>
    </xf>
    <xf numFmtId="2" fontId="15" fillId="5" borderId="3" xfId="1" applyNumberFormat="1" applyFont="1" applyFill="1" applyBorder="1" applyAlignment="1">
      <alignment horizontal="center" vertical="center" wrapText="1"/>
    </xf>
    <xf numFmtId="2" fontId="14" fillId="9" borderId="3" xfId="1" applyNumberFormat="1" applyFont="1" applyFill="1" applyBorder="1" applyAlignment="1">
      <alignment horizontal="center" vertical="center" wrapText="1"/>
    </xf>
    <xf numFmtId="165" fontId="14" fillId="9" borderId="3" xfId="1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5" fillId="5" borderId="4" xfId="0" applyNumberFormat="1" applyFont="1" applyFill="1" applyBorder="1" applyAlignment="1">
      <alignment horizontal="center" vertical="center" wrapText="1"/>
    </xf>
    <xf numFmtId="3" fontId="15" fillId="5" borderId="4" xfId="0" applyNumberFormat="1" applyFont="1" applyFill="1" applyBorder="1" applyAlignment="1">
      <alignment vertical="center" wrapText="1"/>
    </xf>
    <xf numFmtId="164" fontId="15" fillId="5" borderId="4" xfId="1" applyNumberFormat="1" applyFont="1" applyFill="1" applyBorder="1" applyAlignment="1">
      <alignment vertical="center" wrapText="1"/>
    </xf>
    <xf numFmtId="164" fontId="16" fillId="4" borderId="4" xfId="1" applyNumberFormat="1" applyFont="1" applyFill="1" applyBorder="1" applyAlignment="1">
      <alignment vertical="center" wrapText="1"/>
    </xf>
    <xf numFmtId="164" fontId="15" fillId="5" borderId="3" xfId="1" applyNumberFormat="1" applyFont="1" applyFill="1" applyBorder="1" applyAlignment="1">
      <alignment vertical="center" wrapText="1"/>
    </xf>
    <xf numFmtId="3" fontId="17" fillId="11" borderId="8" xfId="0" applyNumberFormat="1" applyFont="1" applyFill="1" applyBorder="1" applyAlignment="1">
      <alignment horizontal="right" vertical="center" wrapText="1"/>
    </xf>
    <xf numFmtId="164" fontId="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1" applyNumberFormat="1" applyFont="1" applyAlignment="1">
      <alignment vertical="center"/>
    </xf>
    <xf numFmtId="164" fontId="11" fillId="4" borderId="8" xfId="1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64" fontId="12" fillId="0" borderId="0" xfId="1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7" borderId="0" xfId="0" applyNumberFormat="1" applyFont="1" applyFill="1" applyAlignment="1">
      <alignment vertical="center"/>
    </xf>
    <xf numFmtId="1" fontId="8" fillId="10" borderId="3" xfId="1" applyNumberFormat="1" applyFont="1" applyFill="1" applyBorder="1" applyAlignment="1">
      <alignment horizontal="center" vertical="center" wrapText="1"/>
    </xf>
    <xf numFmtId="164" fontId="8" fillId="10" borderId="3" xfId="1" applyNumberFormat="1" applyFont="1" applyFill="1" applyBorder="1" applyAlignment="1">
      <alignment horizontal="center" vertical="center" wrapText="1"/>
    </xf>
    <xf numFmtId="165" fontId="8" fillId="10" borderId="3" xfId="1" applyNumberFormat="1" applyFont="1" applyFill="1" applyBorder="1" applyAlignment="1">
      <alignment horizontal="center" vertical="center" wrapText="1"/>
    </xf>
    <xf numFmtId="1" fontId="9" fillId="4" borderId="7" xfId="1" applyNumberFormat="1" applyFont="1" applyFill="1" applyBorder="1" applyAlignment="1">
      <alignment horizontal="center" vertical="center" wrapText="1"/>
    </xf>
    <xf numFmtId="164" fontId="9" fillId="4" borderId="11" xfId="1" applyNumberFormat="1" applyFont="1" applyFill="1" applyBorder="1" applyAlignment="1">
      <alignment horizontal="center" vertical="center" wrapText="1"/>
    </xf>
    <xf numFmtId="1" fontId="9" fillId="4" borderId="11" xfId="1" applyNumberFormat="1" applyFont="1" applyFill="1" applyBorder="1" applyAlignment="1">
      <alignment horizontal="center" vertical="center" wrapText="1"/>
    </xf>
    <xf numFmtId="165" fontId="9" fillId="4" borderId="11" xfId="1" applyNumberFormat="1" applyFont="1" applyFill="1" applyBorder="1" applyAlignment="1">
      <alignment horizontal="center" vertical="center" wrapText="1"/>
    </xf>
    <xf numFmtId="164" fontId="9" fillId="4" borderId="3" xfId="1" applyNumberFormat="1" applyFont="1" applyFill="1" applyBorder="1" applyAlignment="1">
      <alignment horizontal="center" vertical="center" wrapText="1"/>
    </xf>
    <xf numFmtId="1" fontId="9" fillId="4" borderId="3" xfId="1" applyNumberFormat="1" applyFont="1" applyFill="1" applyBorder="1" applyAlignment="1">
      <alignment horizontal="center" vertical="center" wrapText="1"/>
    </xf>
    <xf numFmtId="165" fontId="9" fillId="4" borderId="3" xfId="1" applyNumberFormat="1" applyFont="1" applyFill="1" applyBorder="1" applyAlignment="1">
      <alignment horizontal="center" vertical="center" wrapText="1"/>
    </xf>
    <xf numFmtId="1" fontId="8" fillId="10" borderId="4" xfId="1" applyNumberFormat="1" applyFont="1" applyFill="1" applyBorder="1" applyAlignment="1">
      <alignment horizontal="center" vertical="center" wrapText="1"/>
    </xf>
    <xf numFmtId="165" fontId="8" fillId="10" borderId="4" xfId="1" applyNumberFormat="1" applyFont="1" applyFill="1" applyBorder="1" applyAlignment="1">
      <alignment horizontal="center" vertical="center" wrapText="1"/>
    </xf>
    <xf numFmtId="1" fontId="8" fillId="9" borderId="4" xfId="1" applyNumberFormat="1" applyFont="1" applyFill="1" applyBorder="1" applyAlignment="1">
      <alignment horizontal="center" vertical="center" wrapText="1"/>
    </xf>
    <xf numFmtId="43" fontId="8" fillId="10" borderId="3" xfId="1" applyFont="1" applyFill="1" applyBorder="1" applyAlignment="1">
      <alignment vertical="center" wrapText="1"/>
    </xf>
    <xf numFmtId="43" fontId="9" fillId="4" borderId="11" xfId="1" applyFont="1" applyFill="1" applyBorder="1" applyAlignment="1">
      <alignment vertical="center" wrapText="1"/>
    </xf>
    <xf numFmtId="43" fontId="8" fillId="9" borderId="4" xfId="1" applyFont="1" applyFill="1" applyBorder="1" applyAlignment="1">
      <alignment vertical="center" wrapText="1"/>
    </xf>
    <xf numFmtId="43" fontId="8" fillId="9" borderId="4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166" fontId="0" fillId="0" borderId="0" xfId="2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3" fontId="1" fillId="3" borderId="1" xfId="1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3" fontId="2" fillId="5" borderId="1" xfId="1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3" fontId="2" fillId="6" borderId="1" xfId="1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164" fontId="8" fillId="9" borderId="16" xfId="1" applyNumberFormat="1" applyFont="1" applyFill="1" applyBorder="1" applyAlignment="1">
      <alignment horizontal="center" vertical="center" wrapText="1"/>
    </xf>
    <xf numFmtId="164" fontId="8" fillId="9" borderId="21" xfId="1" applyNumberFormat="1" applyFont="1" applyFill="1" applyBorder="1" applyAlignment="1">
      <alignment horizontal="center" vertical="center" wrapText="1"/>
    </xf>
    <xf numFmtId="164" fontId="8" fillId="9" borderId="12" xfId="1" applyNumberFormat="1" applyFont="1" applyFill="1" applyBorder="1" applyAlignment="1">
      <alignment horizontal="center" vertical="center" wrapText="1"/>
    </xf>
    <xf numFmtId="164" fontId="8" fillId="9" borderId="20" xfId="1" applyNumberFormat="1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4" fillId="9" borderId="24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164" fontId="8" fillId="9" borderId="17" xfId="1" applyNumberFormat="1" applyFont="1" applyFill="1" applyBorder="1" applyAlignment="1">
      <alignment horizontal="center" vertical="center" wrapText="1"/>
    </xf>
    <xf numFmtId="164" fontId="8" fillId="9" borderId="13" xfId="1" applyNumberFormat="1" applyFont="1" applyFill="1" applyBorder="1" applyAlignment="1">
      <alignment horizontal="center" vertical="center" wrapText="1"/>
    </xf>
    <xf numFmtId="164" fontId="8" fillId="9" borderId="14" xfId="1" applyNumberFormat="1" applyFont="1" applyFill="1" applyBorder="1" applyAlignment="1">
      <alignment horizontal="center" vertical="center" wrapText="1"/>
    </xf>
    <xf numFmtId="164" fontId="8" fillId="9" borderId="18" xfId="1" applyNumberFormat="1" applyFont="1" applyFill="1" applyBorder="1" applyAlignment="1">
      <alignment horizontal="center" vertical="center" wrapText="1"/>
    </xf>
    <xf numFmtId="164" fontId="8" fillId="9" borderId="19" xfId="1" applyNumberFormat="1" applyFont="1" applyFill="1" applyBorder="1" applyAlignment="1">
      <alignment horizontal="center" vertical="center" wrapText="1"/>
    </xf>
    <xf numFmtId="164" fontId="8" fillId="9" borderId="15" xfId="1" applyNumberFormat="1" applyFont="1" applyFill="1" applyBorder="1" applyAlignment="1">
      <alignment horizontal="center" vertical="center" wrapText="1"/>
    </xf>
    <xf numFmtId="164" fontId="8" fillId="9" borderId="6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164" fontId="5" fillId="9" borderId="12" xfId="1" applyNumberFormat="1" applyFont="1" applyFill="1" applyBorder="1" applyAlignment="1">
      <alignment horizontal="center" vertical="center" wrapText="1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9" borderId="10" xfId="1" applyNumberFormat="1" applyFont="1" applyFill="1" applyBorder="1" applyAlignment="1">
      <alignment horizontal="center" vertical="center" wrapText="1"/>
    </xf>
    <xf numFmtId="164" fontId="5" fillId="9" borderId="2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3" fontId="1" fillId="3" borderId="1" xfId="1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7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281422228450985E-2"/>
          <c:y val="6.5564817493944313E-2"/>
          <c:w val="0.88011886116196214"/>
          <c:h val="0.8474150201978321"/>
        </c:manualLayout>
      </c:layout>
      <c:pie3DChart>
        <c:varyColors val="1"/>
        <c:ser>
          <c:idx val="0"/>
          <c:order val="0"/>
          <c:explosion val="8"/>
          <c:dLbls>
            <c:numFmt formatCode="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'Ejecución Financiera 2025'!$O$33:$O$39</c:f>
            </c:multiLvlStrRef>
          </c:cat>
          <c:val>
            <c:numRef>
              <c:f>'Ejecución Financiera 2025'!$P$33:$P$39</c:f>
            </c:numRef>
          </c:val>
          <c:extLst>
            <c:ext xmlns:c16="http://schemas.microsoft.com/office/drawing/2014/chart" uri="{C3380CC4-5D6E-409C-BE32-E72D297353CC}">
              <c16:uniqueId val="{00000000-FB12-49C0-9B50-703254104A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accent1">
          <a:lumMod val="75000"/>
          <a:alpha val="96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[1]Hoja6!$D$163:$G$163</c:f>
              <c:numCache>
                <c:formatCode>_(* #,##0.00_);_(* \(#,##0.00\);_(* "-"??_);_(@_)</c:formatCode>
                <c:ptCount val="4"/>
                <c:pt idx="0">
                  <c:v>522.91663600000004</c:v>
                </c:pt>
                <c:pt idx="1">
                  <c:v>454.25283713999994</c:v>
                </c:pt>
                <c:pt idx="2">
                  <c:v>358.36345310999997</c:v>
                </c:pt>
                <c:pt idx="3" formatCode="General">
                  <c:v>215.34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[1]Hoja6!$D$162:$G$162</c15:sqref>
                        </c15:formulaRef>
                      </c:ext>
                    </c:extLst>
                    <c:strCache>
                      <c:ptCount val="4"/>
                      <c:pt idx="0">
                        <c:v>PIM 2024</c:v>
                      </c:pt>
                      <c:pt idx="1">
                        <c:v>CERTIFICACIÓN</c:v>
                      </c:pt>
                      <c:pt idx="2">
                        <c:v>COMPROMISO</c:v>
                      </c:pt>
                      <c:pt idx="3">
                        <c:v>DEVENGADO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787-4725-8ADF-40AAF6EFF9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38"/>
        <c:axId val="1507450224"/>
        <c:axId val="1507450704"/>
      </c:barChart>
      <c:lineChart>
        <c:grouping val="standard"/>
        <c:varyColors val="0"/>
        <c:ser>
          <c:idx val="1"/>
          <c:order val="1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548775153105859E-2"/>
                  <c:y val="-5.0925925925925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87-4725-8ADF-40AAF6EFF9F5}"/>
                </c:ext>
              </c:extLst>
            </c:dLbl>
            <c:dLbl>
              <c:idx val="1"/>
              <c:layout>
                <c:manualLayout>
                  <c:x val="-6.1034776902887139E-2"/>
                  <c:y val="-6.018518518518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87-4725-8ADF-40AAF6EFF9F5}"/>
                </c:ext>
              </c:extLst>
            </c:dLbl>
            <c:dLbl>
              <c:idx val="2"/>
              <c:layout>
                <c:manualLayout>
                  <c:x val="-6.1034776902887139E-2"/>
                  <c:y val="-6.018518518518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87-4725-8ADF-40AAF6EFF9F5}"/>
                </c:ext>
              </c:extLst>
            </c:dLbl>
            <c:dLbl>
              <c:idx val="3"/>
              <c:layout>
                <c:manualLayout>
                  <c:x val="-6.1034776902887035E-2"/>
                  <c:y val="-4.6296296296296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87-4725-8ADF-40AAF6EFF9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[1]Hoja6!$D$164:$G$164</c:f>
              <c:numCache>
                <c:formatCode>0.00%</c:formatCode>
                <c:ptCount val="4"/>
                <c:pt idx="0" formatCode="0%">
                  <c:v>1</c:v>
                </c:pt>
                <c:pt idx="1">
                  <c:v>0.86870000000000003</c:v>
                </c:pt>
                <c:pt idx="2">
                  <c:v>0.68530000000000002</c:v>
                </c:pt>
                <c:pt idx="3">
                  <c:v>0.4118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[1]Hoja6!$D$162:$G$162</c15:sqref>
                        </c15:formulaRef>
                      </c:ext>
                    </c:extLst>
                    <c:strCache>
                      <c:ptCount val="4"/>
                      <c:pt idx="0">
                        <c:v>PIM 2024</c:v>
                      </c:pt>
                      <c:pt idx="1">
                        <c:v>CERTIFICACIÓN</c:v>
                      </c:pt>
                      <c:pt idx="2">
                        <c:v>COMPROMISO</c:v>
                      </c:pt>
                      <c:pt idx="3">
                        <c:v>DEVENGADO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E787-4725-8ADF-40AAF6EFF9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07458384"/>
        <c:axId val="1507457904"/>
      </c:lineChart>
      <c:catAx>
        <c:axId val="150745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07450704"/>
        <c:crosses val="autoZero"/>
        <c:auto val="1"/>
        <c:lblAlgn val="ctr"/>
        <c:lblOffset val="100"/>
        <c:noMultiLvlLbl val="0"/>
      </c:catAx>
      <c:valAx>
        <c:axId val="150745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mILLONES</a:t>
                </a:r>
                <a:r>
                  <a:rPr lang="es-PE" baseline="0"/>
                  <a:t> DE sOLES</a:t>
                </a:r>
                <a:endParaRPr lang="es-PE"/>
              </a:p>
            </c:rich>
          </c:tx>
          <c:layout>
            <c:manualLayout>
              <c:xMode val="edge"/>
              <c:yMode val="edge"/>
              <c:x val="3.0555555555555555E-2"/>
              <c:y val="0.37241178186060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07450224"/>
        <c:crosses val="autoZero"/>
        <c:crossBetween val="between"/>
      </c:valAx>
      <c:valAx>
        <c:axId val="150745790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07458384"/>
        <c:crosses val="max"/>
        <c:crossBetween val="between"/>
      </c:valAx>
      <c:catAx>
        <c:axId val="150745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7457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Financiera 2025'!$G$131:$G$134</c:f>
            </c:multiLvlStrRef>
          </c:cat>
          <c:val>
            <c:numRef>
              <c:f>'Ejecución Financiera 2025'!$H$131:$H$134</c:f>
            </c:numRef>
          </c:val>
          <c:extLst>
            <c:ext xmlns:c16="http://schemas.microsoft.com/office/drawing/2014/chart" uri="{C3380CC4-5D6E-409C-BE32-E72D297353CC}">
              <c16:uniqueId val="{00000000-3ADC-48C0-88D3-CB7CEFB7FC8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Financiera 2025'!$G$131:$G$134</c:f>
            </c:multiLvlStrRef>
          </c:cat>
          <c:val>
            <c:numRef>
              <c:f>'Ejecución Financiera 2025'!$I$131:$I$134</c:f>
            </c:numRef>
          </c:val>
          <c:extLst>
            <c:ext xmlns:c16="http://schemas.microsoft.com/office/drawing/2014/chart" uri="{C3380CC4-5D6E-409C-BE32-E72D297353CC}">
              <c16:uniqueId val="{00000001-3ADC-48C0-88D3-CB7CEFB7F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1369535"/>
        <c:axId val="1831394495"/>
        <c:axId val="0"/>
      </c:bar3DChart>
      <c:catAx>
        <c:axId val="183136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1394495"/>
        <c:crosses val="autoZero"/>
        <c:auto val="1"/>
        <c:lblAlgn val="ctr"/>
        <c:lblOffset val="100"/>
        <c:noMultiLvlLbl val="0"/>
      </c:catAx>
      <c:valAx>
        <c:axId val="183139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136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242954</xdr:colOff>
      <xdr:row>29</xdr:row>
      <xdr:rowOff>119268</xdr:rowOff>
    </xdr:from>
    <xdr:to>
      <xdr:col>18</xdr:col>
      <xdr:colOff>0</xdr:colOff>
      <xdr:row>52</xdr:row>
      <xdr:rowOff>44174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136168-3CAA-19FF-FA15-C18F4493F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684696</xdr:colOff>
      <xdr:row>134</xdr:row>
      <xdr:rowOff>143565</xdr:rowOff>
    </xdr:from>
    <xdr:to>
      <xdr:col>5</xdr:col>
      <xdr:colOff>723044</xdr:colOff>
      <xdr:row>148</xdr:row>
      <xdr:rowOff>52677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90466B-ACF7-42F6-9278-0E8A9D20C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596348</xdr:colOff>
      <xdr:row>135</xdr:row>
      <xdr:rowOff>41966</xdr:rowOff>
    </xdr:from>
    <xdr:to>
      <xdr:col>10</xdr:col>
      <xdr:colOff>971827</xdr:colOff>
      <xdr:row>149</xdr:row>
      <xdr:rowOff>156818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3D5EDE-2CEF-048D-2BCA-2BD40EC4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6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4A9E-8109-43F3-815F-A1B09F956DCB}">
  <dimension ref="B2:R162"/>
  <sheetViews>
    <sheetView tabSelected="1" topLeftCell="A9" zoomScale="60" zoomScaleNormal="60" workbookViewId="0">
      <selection activeCell="A2" sqref="A2"/>
    </sheetView>
  </sheetViews>
  <sheetFormatPr baseColWidth="10" defaultColWidth="11.5703125" defaultRowHeight="15" x14ac:dyDescent="0.25"/>
  <cols>
    <col min="1" max="1" width="4.7109375" style="2" customWidth="1"/>
    <col min="2" max="2" width="7.140625" style="2" customWidth="1"/>
    <col min="3" max="3" width="13" style="2" customWidth="1"/>
    <col min="4" max="4" width="71" style="2" customWidth="1"/>
    <col min="5" max="5" width="16.7109375" style="2" customWidth="1"/>
    <col min="6" max="6" width="17.42578125" style="2" customWidth="1"/>
    <col min="7" max="7" width="20.7109375" style="66" customWidth="1"/>
    <col min="8" max="8" width="17.5703125" style="66" customWidth="1"/>
    <col min="9" max="9" width="17.7109375" style="66" customWidth="1"/>
    <col min="10" max="10" width="16.140625" style="66" customWidth="1"/>
    <col min="11" max="11" width="15.42578125" style="66" customWidth="1"/>
    <col min="12" max="12" width="17" style="66" customWidth="1"/>
    <col min="13" max="13" width="15.85546875" style="66" customWidth="1"/>
    <col min="14" max="14" width="16.7109375" style="14" customWidth="1"/>
    <col min="15" max="15" width="14.7109375" style="2" customWidth="1"/>
    <col min="16" max="16" width="10.85546875" style="93" customWidth="1"/>
    <col min="17" max="17" width="16.140625" style="2" customWidth="1"/>
    <col min="18" max="18" width="10.85546875" style="93" customWidth="1"/>
    <col min="19" max="16384" width="11.5703125" style="2"/>
  </cols>
  <sheetData>
    <row r="2" spans="2:18" ht="16.5" x14ac:dyDescent="0.25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18" ht="25.5" x14ac:dyDescent="0.25">
      <c r="C3" s="150" t="s">
        <v>78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5" spans="2:18" ht="33.75" customHeight="1" x14ac:dyDescent="0.25">
      <c r="B5" s="153" t="s">
        <v>0</v>
      </c>
      <c r="C5" s="153" t="s">
        <v>1</v>
      </c>
      <c r="D5" s="153" t="s">
        <v>2</v>
      </c>
      <c r="E5" s="153" t="s">
        <v>3</v>
      </c>
      <c r="F5" s="153" t="s">
        <v>4</v>
      </c>
      <c r="G5" s="151" t="s">
        <v>77</v>
      </c>
      <c r="H5" s="151" t="s">
        <v>76</v>
      </c>
      <c r="I5" s="152" t="s">
        <v>75</v>
      </c>
      <c r="J5" s="152"/>
      <c r="K5" s="152"/>
      <c r="L5" s="152"/>
      <c r="M5" s="152"/>
      <c r="N5" s="152"/>
      <c r="O5" s="152"/>
      <c r="P5" s="152"/>
      <c r="Q5" s="152" t="s">
        <v>5</v>
      </c>
      <c r="R5" s="152"/>
    </row>
    <row r="6" spans="2:18" ht="49.5" customHeight="1" x14ac:dyDescent="0.25">
      <c r="B6" s="153"/>
      <c r="C6" s="153"/>
      <c r="D6" s="153"/>
      <c r="E6" s="153"/>
      <c r="F6" s="153"/>
      <c r="G6" s="151"/>
      <c r="H6" s="151"/>
      <c r="I6" s="98" t="s">
        <v>6</v>
      </c>
      <c r="J6" s="98" t="s">
        <v>7</v>
      </c>
      <c r="K6" s="98" t="s">
        <v>8</v>
      </c>
      <c r="L6" s="98" t="s">
        <v>9</v>
      </c>
      <c r="M6" s="98" t="s">
        <v>11</v>
      </c>
      <c r="N6" s="98" t="s">
        <v>10</v>
      </c>
      <c r="O6" s="1" t="s">
        <v>12</v>
      </c>
      <c r="P6" s="99" t="s">
        <v>13</v>
      </c>
      <c r="Q6" s="1" t="s">
        <v>14</v>
      </c>
      <c r="R6" s="99" t="s">
        <v>15</v>
      </c>
    </row>
    <row r="7" spans="2:18" ht="16.5" customHeight="1" x14ac:dyDescent="0.25">
      <c r="B7" s="154" t="s">
        <v>16</v>
      </c>
      <c r="C7" s="154"/>
      <c r="D7" s="154"/>
      <c r="E7" s="154"/>
      <c r="F7" s="154"/>
      <c r="G7" s="100">
        <f t="shared" ref="G7:O7" si="0">+G8+G15</f>
        <v>1548867102.5999999</v>
      </c>
      <c r="H7" s="100">
        <f t="shared" si="0"/>
        <v>293386750.27999997</v>
      </c>
      <c r="I7" s="100">
        <f t="shared" si="0"/>
        <v>189570501</v>
      </c>
      <c r="J7" s="100">
        <f t="shared" si="0"/>
        <v>197438606</v>
      </c>
      <c r="K7" s="100">
        <f t="shared" si="0"/>
        <v>22226070.700000003</v>
      </c>
      <c r="L7" s="100">
        <f t="shared" si="0"/>
        <v>17786046.5</v>
      </c>
      <c r="M7" s="100">
        <f t="shared" si="0"/>
        <v>0</v>
      </c>
      <c r="N7" s="100">
        <f t="shared" si="0"/>
        <v>0</v>
      </c>
      <c r="O7" s="101">
        <f t="shared" si="0"/>
        <v>40012117.200000003</v>
      </c>
      <c r="P7" s="102">
        <f t="shared" ref="P7:P12" si="1">+O7/J7*100</f>
        <v>20.26559952515062</v>
      </c>
      <c r="Q7" s="101">
        <f>+Q8+Q15</f>
        <v>333398867.48000002</v>
      </c>
      <c r="R7" s="103">
        <f t="shared" ref="R7:R20" si="2">+Q7/G7*100</f>
        <v>21.525337255878267</v>
      </c>
    </row>
    <row r="8" spans="2:18" ht="15" customHeight="1" x14ac:dyDescent="0.25">
      <c r="B8" s="137" t="s">
        <v>17</v>
      </c>
      <c r="C8" s="137"/>
      <c r="D8" s="137"/>
      <c r="E8" s="137"/>
      <c r="F8" s="137"/>
      <c r="G8" s="104">
        <f t="shared" ref="G8:O8" si="3">SUM(G9:G14)</f>
        <v>410754620.58000004</v>
      </c>
      <c r="H8" s="104">
        <f t="shared" si="3"/>
        <v>143489032.21999997</v>
      </c>
      <c r="I8" s="104">
        <f>SUM(I9:I14)</f>
        <v>48477727</v>
      </c>
      <c r="J8" s="104">
        <f t="shared" si="3"/>
        <v>56345832</v>
      </c>
      <c r="K8" s="104">
        <f t="shared" si="3"/>
        <v>11003164.4</v>
      </c>
      <c r="L8" s="104">
        <f t="shared" si="3"/>
        <v>5758794.5</v>
      </c>
      <c r="M8" s="104">
        <f t="shared" si="3"/>
        <v>0</v>
      </c>
      <c r="N8" s="104">
        <f t="shared" si="3"/>
        <v>0</v>
      </c>
      <c r="O8" s="105">
        <f t="shared" si="3"/>
        <v>16761958.9</v>
      </c>
      <c r="P8" s="106">
        <f t="shared" si="1"/>
        <v>29.748356364673079</v>
      </c>
      <c r="Q8" s="105">
        <f>SUM(Q9:Q14)</f>
        <v>160250991.12</v>
      </c>
      <c r="R8" s="106">
        <f t="shared" si="2"/>
        <v>39.013801206598707</v>
      </c>
    </row>
    <row r="9" spans="2:18" ht="72" customHeight="1" x14ac:dyDescent="0.25">
      <c r="B9" s="107">
        <v>1</v>
      </c>
      <c r="C9" s="108">
        <v>2359928</v>
      </c>
      <c r="D9" s="108" t="s">
        <v>63</v>
      </c>
      <c r="E9" s="107" t="s">
        <v>48</v>
      </c>
      <c r="F9" s="107" t="s">
        <v>28</v>
      </c>
      <c r="G9" s="109">
        <v>3397000</v>
      </c>
      <c r="H9" s="109">
        <v>1818349</v>
      </c>
      <c r="I9" s="109">
        <v>1341412</v>
      </c>
      <c r="J9" s="109">
        <v>1341412</v>
      </c>
      <c r="K9" s="109">
        <v>0</v>
      </c>
      <c r="L9" s="109">
        <v>0</v>
      </c>
      <c r="M9" s="109"/>
      <c r="N9" s="109"/>
      <c r="O9" s="105">
        <f>SUM(K9:N9)</f>
        <v>0</v>
      </c>
      <c r="P9" s="106">
        <f t="shared" si="1"/>
        <v>0</v>
      </c>
      <c r="Q9" s="110">
        <f t="shared" ref="Q9:Q14" si="4">+H9+O9</f>
        <v>1818349</v>
      </c>
      <c r="R9" s="106">
        <f t="shared" si="2"/>
        <v>53.528083603179276</v>
      </c>
    </row>
    <row r="10" spans="2:18" ht="72" customHeight="1" x14ac:dyDescent="0.25">
      <c r="B10" s="107">
        <v>2</v>
      </c>
      <c r="C10" s="108">
        <v>2424326</v>
      </c>
      <c r="D10" s="108" t="s">
        <v>64</v>
      </c>
      <c r="E10" s="107" t="s">
        <v>48</v>
      </c>
      <c r="F10" s="107" t="s">
        <v>28</v>
      </c>
      <c r="G10" s="109">
        <v>56119259</v>
      </c>
      <c r="H10" s="109">
        <v>31055568.079999998</v>
      </c>
      <c r="I10" s="109">
        <v>8696544</v>
      </c>
      <c r="J10" s="109">
        <v>24457643</v>
      </c>
      <c r="K10" s="109">
        <v>4132077</v>
      </c>
      <c r="L10" s="109">
        <v>4584820.5</v>
      </c>
      <c r="M10" s="109"/>
      <c r="N10" s="109"/>
      <c r="O10" s="105">
        <f t="shared" ref="O10:O20" si="5">SUM(K10:N10)</f>
        <v>8716897.5</v>
      </c>
      <c r="P10" s="106">
        <f t="shared" si="1"/>
        <v>35.640791306014243</v>
      </c>
      <c r="Q10" s="110">
        <f t="shared" si="4"/>
        <v>39772465.579999998</v>
      </c>
      <c r="R10" s="106">
        <f t="shared" si="2"/>
        <v>70.871330606842122</v>
      </c>
    </row>
    <row r="11" spans="2:18" ht="120.75" customHeight="1" x14ac:dyDescent="0.25">
      <c r="B11" s="107">
        <v>3</v>
      </c>
      <c r="C11" s="108">
        <v>2455051</v>
      </c>
      <c r="D11" s="108" t="s">
        <v>65</v>
      </c>
      <c r="E11" s="107" t="s">
        <v>48</v>
      </c>
      <c r="F11" s="107" t="s">
        <v>28</v>
      </c>
      <c r="G11" s="109">
        <v>108995250.93000001</v>
      </c>
      <c r="H11" s="109">
        <v>105264798.19</v>
      </c>
      <c r="I11" s="109">
        <v>7558106</v>
      </c>
      <c r="J11" s="109">
        <v>3509505</v>
      </c>
      <c r="K11" s="109">
        <v>1920000.3</v>
      </c>
      <c r="L11" s="109">
        <v>84960</v>
      </c>
      <c r="M11" s="109"/>
      <c r="N11" s="109"/>
      <c r="O11" s="105">
        <f t="shared" si="5"/>
        <v>2004960.3</v>
      </c>
      <c r="P11" s="106">
        <f t="shared" si="1"/>
        <v>57.129432783255766</v>
      </c>
      <c r="Q11" s="110">
        <f t="shared" si="4"/>
        <v>107269758.48999999</v>
      </c>
      <c r="R11" s="106">
        <f t="shared" si="2"/>
        <v>98.416910438503251</v>
      </c>
    </row>
    <row r="12" spans="2:18" ht="72.75" customHeight="1" x14ac:dyDescent="0.25">
      <c r="B12" s="107">
        <v>4</v>
      </c>
      <c r="C12" s="108">
        <v>2510338</v>
      </c>
      <c r="D12" s="108" t="s">
        <v>66</v>
      </c>
      <c r="E12" s="107" t="s">
        <v>48</v>
      </c>
      <c r="F12" s="107" t="s">
        <v>28</v>
      </c>
      <c r="G12" s="109">
        <v>3325884.5</v>
      </c>
      <c r="H12" s="109">
        <v>2273111.09</v>
      </c>
      <c r="I12" s="109">
        <v>0</v>
      </c>
      <c r="J12" s="109">
        <v>4048601</v>
      </c>
      <c r="K12" s="109">
        <v>987521</v>
      </c>
      <c r="L12" s="109">
        <v>0</v>
      </c>
      <c r="M12" s="109"/>
      <c r="N12" s="109"/>
      <c r="O12" s="105">
        <f t="shared" si="5"/>
        <v>987521</v>
      </c>
      <c r="P12" s="106">
        <f t="shared" si="1"/>
        <v>24.391660230286956</v>
      </c>
      <c r="Q12" s="110">
        <f t="shared" si="4"/>
        <v>3260632.09</v>
      </c>
      <c r="R12" s="106">
        <f t="shared" si="2"/>
        <v>98.038043413714448</v>
      </c>
    </row>
    <row r="13" spans="2:18" ht="81.75" customHeight="1" x14ac:dyDescent="0.25">
      <c r="B13" s="107">
        <v>5</v>
      </c>
      <c r="C13" s="108">
        <v>2607522</v>
      </c>
      <c r="D13" s="108" t="s">
        <v>27</v>
      </c>
      <c r="E13" s="107" t="s">
        <v>48</v>
      </c>
      <c r="F13" s="107" t="s">
        <v>28</v>
      </c>
      <c r="G13" s="109">
        <v>9704105</v>
      </c>
      <c r="H13" s="109">
        <v>2646293.13</v>
      </c>
      <c r="I13" s="109">
        <v>1486179</v>
      </c>
      <c r="J13" s="109">
        <v>3975319</v>
      </c>
      <c r="K13" s="109">
        <v>3286952</v>
      </c>
      <c r="L13" s="109">
        <v>688366</v>
      </c>
      <c r="M13" s="109"/>
      <c r="N13" s="109"/>
      <c r="O13" s="105">
        <f t="shared" si="5"/>
        <v>3975318</v>
      </c>
      <c r="P13" s="106">
        <f t="shared" ref="P13:P20" si="6">+O13/J13*100</f>
        <v>99.999974844786038</v>
      </c>
      <c r="Q13" s="110">
        <f t="shared" si="4"/>
        <v>6621611.1299999999</v>
      </c>
      <c r="R13" s="106">
        <f t="shared" si="2"/>
        <v>68.235155431644642</v>
      </c>
    </row>
    <row r="14" spans="2:18" ht="77.25" customHeight="1" x14ac:dyDescent="0.25">
      <c r="B14" s="107">
        <v>6</v>
      </c>
      <c r="C14" s="108">
        <v>2646246</v>
      </c>
      <c r="D14" s="108" t="s">
        <v>26</v>
      </c>
      <c r="E14" s="107" t="s">
        <v>67</v>
      </c>
      <c r="F14" s="107" t="s">
        <v>68</v>
      </c>
      <c r="G14" s="109">
        <v>229213121.15000001</v>
      </c>
      <c r="H14" s="109">
        <v>430912.73</v>
      </c>
      <c r="I14" s="109">
        <v>29395486</v>
      </c>
      <c r="J14" s="109">
        <v>19013352</v>
      </c>
      <c r="K14" s="109">
        <v>676614.1</v>
      </c>
      <c r="L14" s="109">
        <v>400648</v>
      </c>
      <c r="M14" s="109"/>
      <c r="N14" s="109"/>
      <c r="O14" s="105">
        <f t="shared" si="5"/>
        <v>1077262.1000000001</v>
      </c>
      <c r="P14" s="106">
        <f t="shared" si="6"/>
        <v>5.6658189466013154</v>
      </c>
      <c r="Q14" s="110">
        <f t="shared" si="4"/>
        <v>1508174.83</v>
      </c>
      <c r="R14" s="106">
        <f t="shared" si="2"/>
        <v>0.65797927380127219</v>
      </c>
    </row>
    <row r="15" spans="2:18" ht="19.5" customHeight="1" x14ac:dyDescent="0.25">
      <c r="B15" s="111"/>
      <c r="C15" s="137" t="s">
        <v>18</v>
      </c>
      <c r="D15" s="137"/>
      <c r="E15" s="137"/>
      <c r="F15" s="137"/>
      <c r="G15" s="104">
        <f>SUM(G16:G20)</f>
        <v>1138112482.02</v>
      </c>
      <c r="H15" s="104">
        <f t="shared" ref="H15:Q15" si="7">SUM(H16:H20)</f>
        <v>149897718.06</v>
      </c>
      <c r="I15" s="104">
        <f>SUM(I16:I20)</f>
        <v>141092774</v>
      </c>
      <c r="J15" s="104">
        <f t="shared" si="7"/>
        <v>141092774</v>
      </c>
      <c r="K15" s="104">
        <f t="shared" si="7"/>
        <v>11222906.300000001</v>
      </c>
      <c r="L15" s="104">
        <f t="shared" si="7"/>
        <v>12027252</v>
      </c>
      <c r="M15" s="104">
        <f t="shared" si="7"/>
        <v>0</v>
      </c>
      <c r="N15" s="104">
        <f t="shared" si="7"/>
        <v>0</v>
      </c>
      <c r="O15" s="105">
        <f>SUM(O16:O20)</f>
        <v>23250158.300000001</v>
      </c>
      <c r="P15" s="106">
        <f t="shared" si="6"/>
        <v>16.478631499583386</v>
      </c>
      <c r="Q15" s="105">
        <f t="shared" si="7"/>
        <v>173147876.35999998</v>
      </c>
      <c r="R15" s="106">
        <f t="shared" si="2"/>
        <v>15.21359963056422</v>
      </c>
    </row>
    <row r="16" spans="2:18" ht="58.15" customHeight="1" x14ac:dyDescent="0.25">
      <c r="B16" s="107">
        <v>7</v>
      </c>
      <c r="C16" s="112">
        <v>2194717</v>
      </c>
      <c r="D16" s="108" t="s">
        <v>69</v>
      </c>
      <c r="E16" s="107" t="s">
        <v>67</v>
      </c>
      <c r="F16" s="107" t="s">
        <v>28</v>
      </c>
      <c r="G16" s="109">
        <v>48815632.229999997</v>
      </c>
      <c r="H16" s="109">
        <v>26909008.25</v>
      </c>
      <c r="I16" s="109">
        <v>16800329</v>
      </c>
      <c r="J16" s="109">
        <v>16800329</v>
      </c>
      <c r="K16" s="109">
        <v>1509969</v>
      </c>
      <c r="L16" s="109">
        <v>2090666</v>
      </c>
      <c r="M16" s="109"/>
      <c r="N16" s="109"/>
      <c r="O16" s="105">
        <f t="shared" si="5"/>
        <v>3600635</v>
      </c>
      <c r="P16" s="106">
        <f t="shared" si="6"/>
        <v>21.431931481818005</v>
      </c>
      <c r="Q16" s="110">
        <f>+H16+O16</f>
        <v>30509643.25</v>
      </c>
      <c r="R16" s="106">
        <f t="shared" si="2"/>
        <v>62.499740055092602</v>
      </c>
    </row>
    <row r="17" spans="2:18" ht="44.45" customHeight="1" x14ac:dyDescent="0.25">
      <c r="B17" s="107">
        <v>8</v>
      </c>
      <c r="C17" s="112">
        <v>2359961</v>
      </c>
      <c r="D17" s="108" t="s">
        <v>70</v>
      </c>
      <c r="E17" s="107" t="s">
        <v>67</v>
      </c>
      <c r="F17" s="107" t="s">
        <v>28</v>
      </c>
      <c r="G17" s="109">
        <v>184683914.83000001</v>
      </c>
      <c r="H17" s="109">
        <v>86340395.799999997</v>
      </c>
      <c r="I17" s="109">
        <v>50513958</v>
      </c>
      <c r="J17" s="109">
        <v>50513958</v>
      </c>
      <c r="K17" s="109">
        <v>4648326</v>
      </c>
      <c r="L17" s="109">
        <v>4205531</v>
      </c>
      <c r="M17" s="109"/>
      <c r="N17" s="109"/>
      <c r="O17" s="105">
        <f t="shared" si="5"/>
        <v>8853857</v>
      </c>
      <c r="P17" s="106">
        <f t="shared" si="6"/>
        <v>17.527545554834568</v>
      </c>
      <c r="Q17" s="110">
        <f>+H17+O17</f>
        <v>95194252.799999997</v>
      </c>
      <c r="R17" s="106">
        <f t="shared" si="2"/>
        <v>51.544420036593607</v>
      </c>
    </row>
    <row r="18" spans="2:18" ht="56.45" customHeight="1" x14ac:dyDescent="0.25">
      <c r="B18" s="107">
        <v>9</v>
      </c>
      <c r="C18" s="112">
        <v>2522012</v>
      </c>
      <c r="D18" s="108" t="s">
        <v>71</v>
      </c>
      <c r="E18" s="107" t="s">
        <v>67</v>
      </c>
      <c r="F18" s="107" t="s">
        <v>28</v>
      </c>
      <c r="G18" s="109">
        <v>466939324.83999997</v>
      </c>
      <c r="H18" s="109">
        <v>32458856.140000001</v>
      </c>
      <c r="I18" s="109">
        <v>44198765</v>
      </c>
      <c r="J18" s="109">
        <v>44198765</v>
      </c>
      <c r="K18" s="109">
        <v>4071149</v>
      </c>
      <c r="L18" s="109">
        <v>4455237</v>
      </c>
      <c r="M18" s="109"/>
      <c r="N18" s="109"/>
      <c r="O18" s="105">
        <f t="shared" si="5"/>
        <v>8526386</v>
      </c>
      <c r="P18" s="106">
        <f t="shared" si="6"/>
        <v>19.291005076725558</v>
      </c>
      <c r="Q18" s="110">
        <f>+H18+O18</f>
        <v>40985242.140000001</v>
      </c>
      <c r="R18" s="106">
        <f t="shared" si="2"/>
        <v>8.7774235237188218</v>
      </c>
    </row>
    <row r="19" spans="2:18" ht="48.75" customHeight="1" x14ac:dyDescent="0.25">
      <c r="B19" s="107">
        <v>10</v>
      </c>
      <c r="C19" s="112">
        <v>2565162</v>
      </c>
      <c r="D19" s="108" t="s">
        <v>72</v>
      </c>
      <c r="E19" s="107" t="s">
        <v>67</v>
      </c>
      <c r="F19" s="107" t="s">
        <v>28</v>
      </c>
      <c r="G19" s="109">
        <v>264773610.12</v>
      </c>
      <c r="H19" s="109">
        <v>4189457.87</v>
      </c>
      <c r="I19" s="109">
        <v>20947717</v>
      </c>
      <c r="J19" s="109">
        <v>20947717</v>
      </c>
      <c r="K19" s="109">
        <v>993462.3</v>
      </c>
      <c r="L19" s="109">
        <v>1275818</v>
      </c>
      <c r="M19" s="109"/>
      <c r="N19" s="109"/>
      <c r="O19" s="105">
        <f t="shared" si="5"/>
        <v>2269280.2999999998</v>
      </c>
      <c r="P19" s="106">
        <f t="shared" si="6"/>
        <v>10.833067393453902</v>
      </c>
      <c r="Q19" s="110">
        <f>+H19+O19</f>
        <v>6458738.1699999999</v>
      </c>
      <c r="R19" s="106">
        <f t="shared" si="2"/>
        <v>2.4393436215462665</v>
      </c>
    </row>
    <row r="20" spans="2:18" ht="123" customHeight="1" x14ac:dyDescent="0.25">
      <c r="B20" s="107">
        <v>11</v>
      </c>
      <c r="C20" s="112">
        <v>2570273</v>
      </c>
      <c r="D20" s="108" t="s">
        <v>73</v>
      </c>
      <c r="E20" s="107" t="s">
        <v>67</v>
      </c>
      <c r="F20" s="107" t="s">
        <v>74</v>
      </c>
      <c r="G20" s="109">
        <v>172900000</v>
      </c>
      <c r="H20" s="113">
        <v>0</v>
      </c>
      <c r="I20" s="109">
        <v>8632005</v>
      </c>
      <c r="J20" s="109">
        <v>8632005</v>
      </c>
      <c r="K20" s="109">
        <v>0</v>
      </c>
      <c r="L20" s="109">
        <v>0</v>
      </c>
      <c r="M20" s="109">
        <f t="shared" ref="M20" si="8">+K20-L20</f>
        <v>0</v>
      </c>
      <c r="N20" s="109"/>
      <c r="O20" s="105">
        <f t="shared" si="5"/>
        <v>0</v>
      </c>
      <c r="P20" s="106">
        <f t="shared" si="6"/>
        <v>0</v>
      </c>
      <c r="Q20" s="110">
        <f>+H20+O20</f>
        <v>0</v>
      </c>
      <c r="R20" s="106">
        <f t="shared" si="2"/>
        <v>0</v>
      </c>
    </row>
    <row r="21" spans="2:18" hidden="1" x14ac:dyDescent="0.25"/>
    <row r="22" spans="2:18" s="67" customFormat="1" ht="15.75" hidden="1" thickBot="1" x14ac:dyDescent="0.3">
      <c r="G22" s="68"/>
      <c r="H22" s="68"/>
      <c r="I22" s="68"/>
      <c r="J22" s="68"/>
      <c r="K22" s="68"/>
      <c r="L22" s="68"/>
      <c r="M22" s="68"/>
      <c r="N22" s="69">
        <v>157845191</v>
      </c>
      <c r="O22" s="70" t="e">
        <f>+#REF!+K25+L25+M25+N25</f>
        <v>#REF!</v>
      </c>
      <c r="P22" s="94"/>
      <c r="R22" s="94"/>
    </row>
    <row r="23" spans="2:18" s="67" customFormat="1" hidden="1" x14ac:dyDescent="0.25">
      <c r="G23" s="68"/>
      <c r="H23" s="68"/>
      <c r="I23" s="68"/>
      <c r="J23" s="68"/>
      <c r="K23" s="68"/>
      <c r="L23" s="68"/>
      <c r="M23" s="68"/>
      <c r="N23" s="15" t="e">
        <f>+N22+#REF!</f>
        <v>#REF!</v>
      </c>
      <c r="P23" s="94"/>
      <c r="R23" s="94"/>
    </row>
    <row r="24" spans="2:18" s="67" customFormat="1" hidden="1" x14ac:dyDescent="0.25">
      <c r="G24" s="68"/>
      <c r="H24" s="68"/>
      <c r="I24" s="68"/>
      <c r="J24" s="68"/>
      <c r="K24" s="68"/>
      <c r="L24" s="68"/>
      <c r="M24" s="68"/>
      <c r="N24" s="15"/>
      <c r="P24" s="94"/>
      <c r="R24" s="94"/>
    </row>
    <row r="25" spans="2:18" s="67" customFormat="1" hidden="1" x14ac:dyDescent="0.25">
      <c r="G25" s="68"/>
      <c r="H25" s="68"/>
      <c r="I25" s="68"/>
      <c r="J25" s="68"/>
      <c r="K25" s="68">
        <v>12928</v>
      </c>
      <c r="L25" s="68">
        <v>578886</v>
      </c>
      <c r="M25" s="68">
        <v>95164</v>
      </c>
      <c r="N25" s="15">
        <v>51815</v>
      </c>
      <c r="P25" s="94"/>
      <c r="R25" s="94"/>
    </row>
    <row r="26" spans="2:18" s="67" customFormat="1" hidden="1" x14ac:dyDescent="0.25">
      <c r="G26" s="68"/>
      <c r="H26" s="68"/>
      <c r="I26" s="68"/>
      <c r="J26" s="68"/>
      <c r="K26" s="71">
        <f>+K7+K25</f>
        <v>22238998.700000003</v>
      </c>
      <c r="L26" s="71">
        <f>+L7+L25</f>
        <v>18364932.5</v>
      </c>
      <c r="M26" s="71">
        <f>+M7+M25</f>
        <v>95164</v>
      </c>
      <c r="N26" s="71">
        <f>+N7+N25</f>
        <v>51815</v>
      </c>
      <c r="O26" s="72"/>
      <c r="P26" s="94"/>
      <c r="R26" s="94"/>
    </row>
    <row r="27" spans="2:18" s="67" customFormat="1" hidden="1" x14ac:dyDescent="0.25">
      <c r="G27" s="68"/>
      <c r="H27" s="68"/>
      <c r="I27" s="68"/>
      <c r="J27" s="68"/>
      <c r="K27" s="71" t="e">
        <f>+#REF!+K25</f>
        <v>#REF!</v>
      </c>
      <c r="L27" s="71" t="e">
        <f>+#REF!+L25</f>
        <v>#REF!</v>
      </c>
      <c r="M27" s="71" t="e">
        <f>+#REF!+M25</f>
        <v>#REF!</v>
      </c>
      <c r="N27" s="71" t="e">
        <f>+#REF!+N25</f>
        <v>#REF!</v>
      </c>
      <c r="O27" s="72" t="e">
        <f>+N27+M27+L27+K27</f>
        <v>#REF!</v>
      </c>
      <c r="P27" s="94"/>
      <c r="R27" s="94"/>
    </row>
    <row r="28" spans="2:18" s="67" customFormat="1" hidden="1" x14ac:dyDescent="0.25">
      <c r="G28" s="68"/>
      <c r="H28" s="68"/>
      <c r="I28" s="68"/>
      <c r="J28" s="68"/>
      <c r="K28" s="68">
        <v>45333793</v>
      </c>
      <c r="L28" s="68">
        <v>71834633</v>
      </c>
      <c r="M28" s="68">
        <v>98858143</v>
      </c>
      <c r="N28" s="15">
        <v>157845191</v>
      </c>
      <c r="O28" s="73">
        <f>+N28+M28+L28+K28</f>
        <v>373871760</v>
      </c>
      <c r="P28" s="94"/>
      <c r="R28" s="94"/>
    </row>
    <row r="29" spans="2:18" hidden="1" x14ac:dyDescent="0.25"/>
    <row r="30" spans="2:18" hidden="1" x14ac:dyDescent="0.25"/>
    <row r="31" spans="2:18" ht="15.75" hidden="1" thickBot="1" x14ac:dyDescent="0.3">
      <c r="G31" s="145" t="s">
        <v>30</v>
      </c>
      <c r="H31" s="147" t="s">
        <v>47</v>
      </c>
      <c r="I31" s="148"/>
      <c r="J31" s="147" t="s">
        <v>48</v>
      </c>
      <c r="K31" s="148"/>
      <c r="L31" s="147" t="s">
        <v>19</v>
      </c>
      <c r="M31" s="148"/>
      <c r="O31" s="143" t="s">
        <v>30</v>
      </c>
      <c r="P31" s="95"/>
      <c r="Q31" s="9"/>
      <c r="R31" s="97" t="s">
        <v>48</v>
      </c>
    </row>
    <row r="32" spans="2:18" ht="15.75" hidden="1" thickBot="1" x14ac:dyDescent="0.3">
      <c r="G32" s="146"/>
      <c r="H32" s="17" t="s">
        <v>0</v>
      </c>
      <c r="I32" s="17" t="s">
        <v>37</v>
      </c>
      <c r="J32" s="17" t="s">
        <v>0</v>
      </c>
      <c r="K32" s="17" t="s">
        <v>37</v>
      </c>
      <c r="L32" s="17" t="s">
        <v>0</v>
      </c>
      <c r="M32" s="17" t="s">
        <v>37</v>
      </c>
      <c r="O32" s="144"/>
      <c r="P32" s="3" t="s">
        <v>37</v>
      </c>
      <c r="Q32" s="3" t="s">
        <v>37</v>
      </c>
      <c r="R32" s="3" t="s">
        <v>0</v>
      </c>
    </row>
    <row r="33" spans="7:18" ht="16.899999999999999" hidden="1" customHeight="1" thickBot="1" x14ac:dyDescent="0.3">
      <c r="G33" s="18" t="s">
        <v>21</v>
      </c>
      <c r="H33" s="32">
        <f>+H34+H35</f>
        <v>5</v>
      </c>
      <c r="I33" s="29">
        <f>+H33/H45*100</f>
        <v>20</v>
      </c>
      <c r="J33" s="32">
        <f>+J34+J35</f>
        <v>7</v>
      </c>
      <c r="K33" s="29">
        <f>+J33/J45*100</f>
        <v>17.948717948717949</v>
      </c>
      <c r="L33" s="32">
        <f>+L34+L35</f>
        <v>12</v>
      </c>
      <c r="M33" s="29">
        <f>+L33/L45*100</f>
        <v>18.75</v>
      </c>
      <c r="O33" s="4" t="s">
        <v>21</v>
      </c>
      <c r="P33" s="96">
        <v>18.8</v>
      </c>
      <c r="Q33" s="5">
        <v>20</v>
      </c>
      <c r="R33" s="96">
        <v>7</v>
      </c>
    </row>
    <row r="34" spans="7:18" ht="16.899999999999999" hidden="1" customHeight="1" thickBot="1" x14ac:dyDescent="0.3">
      <c r="G34" s="19" t="s">
        <v>40</v>
      </c>
      <c r="H34" s="33">
        <v>1</v>
      </c>
      <c r="I34" s="30">
        <f>+H34/H45*100</f>
        <v>4</v>
      </c>
      <c r="J34" s="33">
        <v>7</v>
      </c>
      <c r="K34" s="30">
        <f>+J34/J45*100</f>
        <v>17.948717948717949</v>
      </c>
      <c r="L34" s="33">
        <f>+J34+H34</f>
        <v>8</v>
      </c>
      <c r="M34" s="30">
        <f>+L34/L45*100</f>
        <v>12.5</v>
      </c>
      <c r="O34" s="6" t="s">
        <v>22</v>
      </c>
      <c r="P34" s="96">
        <v>65.599999999999994</v>
      </c>
      <c r="Q34" s="5">
        <v>64</v>
      </c>
      <c r="R34" s="96">
        <v>26</v>
      </c>
    </row>
    <row r="35" spans="7:18" ht="16.899999999999999" hidden="1" customHeight="1" thickBot="1" x14ac:dyDescent="0.3">
      <c r="G35" s="19" t="s">
        <v>41</v>
      </c>
      <c r="H35" s="33">
        <v>4</v>
      </c>
      <c r="I35" s="30">
        <f>+H35/H45*100</f>
        <v>16</v>
      </c>
      <c r="J35" s="33">
        <v>0</v>
      </c>
      <c r="K35" s="30">
        <f>+J35/J45*100</f>
        <v>0</v>
      </c>
      <c r="L35" s="33">
        <f>+J35+H35</f>
        <v>4</v>
      </c>
      <c r="M35" s="30">
        <f>+L35/L45*100</f>
        <v>6.25</v>
      </c>
      <c r="O35" s="4" t="s">
        <v>23</v>
      </c>
      <c r="P35" s="96">
        <v>1.6</v>
      </c>
      <c r="Q35" s="5">
        <v>4</v>
      </c>
      <c r="R35" s="96">
        <v>0</v>
      </c>
    </row>
    <row r="36" spans="7:18" ht="16.899999999999999" hidden="1" customHeight="1" thickBot="1" x14ac:dyDescent="0.3">
      <c r="G36" s="20" t="s">
        <v>22</v>
      </c>
      <c r="H36" s="34">
        <f>+H37+H38+H39</f>
        <v>16</v>
      </c>
      <c r="I36" s="29">
        <f>+H36/H45*100</f>
        <v>64</v>
      </c>
      <c r="J36" s="34">
        <f>+J37+J38+J39</f>
        <v>26</v>
      </c>
      <c r="K36" s="29">
        <f>+J36/J45*100</f>
        <v>66.666666666666657</v>
      </c>
      <c r="L36" s="32">
        <f>+L37+L38+L39</f>
        <v>42</v>
      </c>
      <c r="M36" s="29">
        <f>+L36/L45*100</f>
        <v>65.625</v>
      </c>
      <c r="O36" s="4" t="s">
        <v>45</v>
      </c>
      <c r="P36" s="96">
        <v>3.1</v>
      </c>
      <c r="Q36" s="5">
        <v>8</v>
      </c>
      <c r="R36" s="96">
        <v>0</v>
      </c>
    </row>
    <row r="37" spans="7:18" ht="16.899999999999999" hidden="1" customHeight="1" thickBot="1" x14ac:dyDescent="0.3">
      <c r="G37" s="19" t="s">
        <v>42</v>
      </c>
      <c r="H37" s="33">
        <v>1</v>
      </c>
      <c r="I37" s="30">
        <f>+H37/H45*100</f>
        <v>4</v>
      </c>
      <c r="J37" s="33">
        <v>7</v>
      </c>
      <c r="K37" s="30">
        <f>+J37/J45*100</f>
        <v>17.948717948717949</v>
      </c>
      <c r="L37" s="33">
        <f>+J37+H37</f>
        <v>8</v>
      </c>
      <c r="M37" s="30">
        <f>+L37/L45*100</f>
        <v>12.5</v>
      </c>
      <c r="O37" s="4" t="s">
        <v>24</v>
      </c>
      <c r="P37" s="96">
        <v>4.7</v>
      </c>
      <c r="Q37" s="5">
        <v>4</v>
      </c>
      <c r="R37" s="96">
        <v>2</v>
      </c>
    </row>
    <row r="38" spans="7:18" ht="16.899999999999999" hidden="1" customHeight="1" thickBot="1" x14ac:dyDescent="0.3">
      <c r="G38" s="19" t="s">
        <v>43</v>
      </c>
      <c r="H38" s="33">
        <v>13</v>
      </c>
      <c r="I38" s="30">
        <f>+H38/H45*100</f>
        <v>52</v>
      </c>
      <c r="J38" s="33">
        <v>19</v>
      </c>
      <c r="K38" s="30">
        <f>+J38/J45*100</f>
        <v>48.717948717948715</v>
      </c>
      <c r="L38" s="33">
        <f t="shared" ref="L38:L39" si="9">+J38+H38</f>
        <v>32</v>
      </c>
      <c r="M38" s="30">
        <f>+L38/L45*100</f>
        <v>50</v>
      </c>
      <c r="O38" s="4" t="s">
        <v>25</v>
      </c>
      <c r="P38" s="96">
        <v>4.7</v>
      </c>
      <c r="Q38" s="5">
        <v>0</v>
      </c>
      <c r="R38" s="96">
        <v>3</v>
      </c>
    </row>
    <row r="39" spans="7:18" ht="16.899999999999999" hidden="1" customHeight="1" thickBot="1" x14ac:dyDescent="0.3">
      <c r="G39" s="19" t="s">
        <v>44</v>
      </c>
      <c r="H39" s="33">
        <v>2</v>
      </c>
      <c r="I39" s="30">
        <f>+H39/H45*100</f>
        <v>8</v>
      </c>
      <c r="J39" s="33">
        <v>0</v>
      </c>
      <c r="K39" s="30">
        <f>+J39/J45*100</f>
        <v>0</v>
      </c>
      <c r="L39" s="33">
        <f t="shared" si="9"/>
        <v>2</v>
      </c>
      <c r="M39" s="30">
        <f>+L39/L45*100</f>
        <v>3.125</v>
      </c>
      <c r="O39" s="4" t="s">
        <v>46</v>
      </c>
      <c r="P39" s="96">
        <v>1.6</v>
      </c>
      <c r="Q39" s="5">
        <v>0</v>
      </c>
      <c r="R39" s="96">
        <v>1</v>
      </c>
    </row>
    <row r="40" spans="7:18" ht="16.899999999999999" hidden="1" customHeight="1" thickBot="1" x14ac:dyDescent="0.3">
      <c r="G40" s="18" t="s">
        <v>23</v>
      </c>
      <c r="H40" s="32">
        <v>1</v>
      </c>
      <c r="I40" s="29">
        <f>+H40/H45*100</f>
        <v>4</v>
      </c>
      <c r="J40" s="32">
        <v>0</v>
      </c>
      <c r="K40" s="29">
        <f>+J40/J45*100</f>
        <v>0</v>
      </c>
      <c r="L40" s="32">
        <f>+H40+J40</f>
        <v>1</v>
      </c>
      <c r="M40" s="29">
        <f>+L40/L45*100</f>
        <v>1.5625</v>
      </c>
      <c r="O40" s="7" t="s">
        <v>19</v>
      </c>
      <c r="P40" s="3">
        <v>100</v>
      </c>
      <c r="Q40" s="8">
        <v>100</v>
      </c>
      <c r="R40" s="3">
        <v>39</v>
      </c>
    </row>
    <row r="41" spans="7:18" ht="16.899999999999999" hidden="1" customHeight="1" thickBot="1" x14ac:dyDescent="0.3">
      <c r="G41" s="18" t="s">
        <v>45</v>
      </c>
      <c r="H41" s="32">
        <v>2</v>
      </c>
      <c r="I41" s="29">
        <f>+H41/H45*100</f>
        <v>8</v>
      </c>
      <c r="J41" s="32">
        <v>0</v>
      </c>
      <c r="K41" s="29">
        <f>+J41/J45*100</f>
        <v>0</v>
      </c>
      <c r="L41" s="32">
        <f t="shared" ref="L41:L44" si="10">+H41+J41</f>
        <v>2</v>
      </c>
      <c r="M41" s="29">
        <f>+L41/L45*100</f>
        <v>3.125</v>
      </c>
    </row>
    <row r="42" spans="7:18" ht="16.899999999999999" hidden="1" customHeight="1" thickBot="1" x14ac:dyDescent="0.3">
      <c r="G42" s="18" t="s">
        <v>24</v>
      </c>
      <c r="H42" s="32">
        <v>1</v>
      </c>
      <c r="I42" s="29">
        <f>+H42/H45*100</f>
        <v>4</v>
      </c>
      <c r="J42" s="32">
        <v>2</v>
      </c>
      <c r="K42" s="29">
        <f>+J42/J45*100</f>
        <v>5.1282051282051277</v>
      </c>
      <c r="L42" s="32">
        <f t="shared" si="10"/>
        <v>3</v>
      </c>
      <c r="M42" s="29">
        <f>+L42/L45*100</f>
        <v>4.6875</v>
      </c>
    </row>
    <row r="43" spans="7:18" ht="16.899999999999999" hidden="1" customHeight="1" thickBot="1" x14ac:dyDescent="0.3">
      <c r="G43" s="18" t="s">
        <v>25</v>
      </c>
      <c r="H43" s="32">
        <v>0</v>
      </c>
      <c r="I43" s="29">
        <f>+H43/H45*100</f>
        <v>0</v>
      </c>
      <c r="J43" s="32">
        <v>3</v>
      </c>
      <c r="K43" s="29">
        <f>+J43/J45*100</f>
        <v>7.6923076923076925</v>
      </c>
      <c r="L43" s="32">
        <f t="shared" si="10"/>
        <v>3</v>
      </c>
      <c r="M43" s="29">
        <f>+L43/L45*100</f>
        <v>4.6875</v>
      </c>
    </row>
    <row r="44" spans="7:18" ht="16.899999999999999" hidden="1" customHeight="1" thickBot="1" x14ac:dyDescent="0.3">
      <c r="G44" s="18" t="s">
        <v>46</v>
      </c>
      <c r="H44" s="32">
        <v>0</v>
      </c>
      <c r="I44" s="29">
        <f>+H44/H45*100</f>
        <v>0</v>
      </c>
      <c r="J44" s="32">
        <v>1</v>
      </c>
      <c r="K44" s="29">
        <f>+J44/J45*100</f>
        <v>2.5641025641025639</v>
      </c>
      <c r="L44" s="32">
        <f t="shared" si="10"/>
        <v>1</v>
      </c>
      <c r="M44" s="29">
        <f>+L44/L45*100</f>
        <v>1.5625</v>
      </c>
    </row>
    <row r="45" spans="7:18" ht="16.899999999999999" hidden="1" customHeight="1" thickBot="1" x14ac:dyDescent="0.3">
      <c r="G45" s="16" t="s">
        <v>19</v>
      </c>
      <c r="H45" s="35">
        <f t="shared" ref="H45:M45" si="11">+H33+H36+H40+H41+H42+H43+H44</f>
        <v>25</v>
      </c>
      <c r="I45" s="31">
        <f t="shared" si="11"/>
        <v>100</v>
      </c>
      <c r="J45" s="35">
        <f t="shared" si="11"/>
        <v>39</v>
      </c>
      <c r="K45" s="31">
        <f t="shared" si="11"/>
        <v>100</v>
      </c>
      <c r="L45" s="35">
        <f t="shared" si="11"/>
        <v>64</v>
      </c>
      <c r="M45" s="31">
        <f t="shared" si="11"/>
        <v>100</v>
      </c>
    </row>
    <row r="46" spans="7:18" hidden="1" x14ac:dyDescent="0.25"/>
    <row r="47" spans="7:18" hidden="1" x14ac:dyDescent="0.25"/>
    <row r="48" spans="7:18" hidden="1" x14ac:dyDescent="0.25"/>
    <row r="49" spans="7:15" hidden="1" x14ac:dyDescent="0.25"/>
    <row r="50" spans="7:15" hidden="1" x14ac:dyDescent="0.25"/>
    <row r="51" spans="7:15" hidden="1" x14ac:dyDescent="0.25"/>
    <row r="52" spans="7:15" hidden="1" x14ac:dyDescent="0.25"/>
    <row r="53" spans="7:15" hidden="1" x14ac:dyDescent="0.25"/>
    <row r="54" spans="7:15" hidden="1" x14ac:dyDescent="0.25"/>
    <row r="55" spans="7:15" ht="19.899999999999999" hidden="1" customHeight="1" thickBot="1" x14ac:dyDescent="0.3">
      <c r="G55" s="138" t="s">
        <v>29</v>
      </c>
      <c r="H55" s="138"/>
      <c r="I55" s="138"/>
      <c r="J55" s="138"/>
      <c r="K55" s="138"/>
      <c r="L55" s="138"/>
      <c r="M55" s="138"/>
      <c r="N55" s="138"/>
      <c r="O55" s="138"/>
    </row>
    <row r="56" spans="7:15" ht="17.45" hidden="1" customHeight="1" thickBot="1" x14ac:dyDescent="0.3">
      <c r="G56" s="116" t="s">
        <v>30</v>
      </c>
      <c r="H56" s="116" t="s">
        <v>31</v>
      </c>
      <c r="I56" s="131" t="s">
        <v>32</v>
      </c>
      <c r="J56" s="132"/>
      <c r="K56" s="135" t="s">
        <v>33</v>
      </c>
      <c r="L56" s="136"/>
      <c r="M56" s="136"/>
      <c r="N56" s="139" t="s">
        <v>34</v>
      </c>
      <c r="O56" s="140"/>
    </row>
    <row r="57" spans="7:15" ht="22.15" hidden="1" customHeight="1" thickBot="1" x14ac:dyDescent="0.3">
      <c r="G57" s="130"/>
      <c r="H57" s="130"/>
      <c r="I57" s="133"/>
      <c r="J57" s="134"/>
      <c r="K57" s="114" t="s">
        <v>35</v>
      </c>
      <c r="L57" s="116" t="s">
        <v>49</v>
      </c>
      <c r="M57" s="21" t="s">
        <v>19</v>
      </c>
      <c r="N57" s="141"/>
      <c r="O57" s="142"/>
    </row>
    <row r="58" spans="7:15" ht="22.15" hidden="1" customHeight="1" thickBot="1" x14ac:dyDescent="0.3">
      <c r="G58" s="117"/>
      <c r="H58" s="117"/>
      <c r="I58" s="22" t="s">
        <v>36</v>
      </c>
      <c r="J58" s="22" t="s">
        <v>37</v>
      </c>
      <c r="K58" s="115"/>
      <c r="L58" s="117"/>
      <c r="M58" s="23" t="s">
        <v>38</v>
      </c>
      <c r="N58" s="24" t="s">
        <v>39</v>
      </c>
      <c r="O58" s="10" t="s">
        <v>37</v>
      </c>
    </row>
    <row r="59" spans="7:15" ht="22.9" hidden="1" customHeight="1" thickBot="1" x14ac:dyDescent="0.3">
      <c r="G59" s="25" t="s">
        <v>21</v>
      </c>
      <c r="H59" s="74">
        <f>+L33</f>
        <v>12</v>
      </c>
      <c r="I59" s="75">
        <f>+I60+I61</f>
        <v>1548867102.5999999</v>
      </c>
      <c r="J59" s="74" t="e">
        <f>+I59/I71*100</f>
        <v>#REF!</v>
      </c>
      <c r="K59" s="11">
        <f>+K60+K61</f>
        <v>293386750.27999997</v>
      </c>
      <c r="L59" s="11">
        <f>+L60+L61</f>
        <v>40012117.200000003</v>
      </c>
      <c r="M59" s="11">
        <f>+M60+M61</f>
        <v>333398867.48000002</v>
      </c>
      <c r="N59" s="11">
        <f>+N60+N61</f>
        <v>1215468235.1200001</v>
      </c>
      <c r="O59" s="76" t="e">
        <f>+N59/N71*100</f>
        <v>#REF!</v>
      </c>
    </row>
    <row r="60" spans="7:15" ht="22.9" hidden="1" customHeight="1" thickBot="1" x14ac:dyDescent="0.3">
      <c r="G60" s="26" t="s">
        <v>40</v>
      </c>
      <c r="H60" s="77">
        <f t="shared" ref="H60:H70" si="12">+L34</f>
        <v>8</v>
      </c>
      <c r="I60" s="78">
        <f>+G8</f>
        <v>410754620.58000004</v>
      </c>
      <c r="J60" s="79" t="e">
        <f>+I60/I71*100</f>
        <v>#REF!</v>
      </c>
      <c r="K60" s="12">
        <f>+H8</f>
        <v>143489032.21999997</v>
      </c>
      <c r="L60" s="12">
        <f>+O8</f>
        <v>16761958.9</v>
      </c>
      <c r="M60" s="12">
        <f>+K60+L60</f>
        <v>160250991.11999997</v>
      </c>
      <c r="N60" s="12">
        <f>+I60-M60</f>
        <v>250503629.46000007</v>
      </c>
      <c r="O60" s="80" t="e">
        <f>+N60/N71*100</f>
        <v>#REF!</v>
      </c>
    </row>
    <row r="61" spans="7:15" ht="22.9" hidden="1" customHeight="1" thickBot="1" x14ac:dyDescent="0.3">
      <c r="G61" s="26" t="s">
        <v>41</v>
      </c>
      <c r="H61" s="77">
        <f t="shared" si="12"/>
        <v>4</v>
      </c>
      <c r="I61" s="81">
        <f>+G15</f>
        <v>1138112482.02</v>
      </c>
      <c r="J61" s="82" t="e">
        <f>+I61/I71*100</f>
        <v>#REF!</v>
      </c>
      <c r="K61" s="12">
        <f>+H15</f>
        <v>149897718.06</v>
      </c>
      <c r="L61" s="12">
        <f>+O15</f>
        <v>23250158.300000001</v>
      </c>
      <c r="M61" s="12">
        <f>+K61+L61</f>
        <v>173147876.36000001</v>
      </c>
      <c r="N61" s="12">
        <f>+I61-M61</f>
        <v>964964605.65999997</v>
      </c>
      <c r="O61" s="83" t="e">
        <f>+N61/N71*100</f>
        <v>#REF!</v>
      </c>
    </row>
    <row r="62" spans="7:15" ht="22.9" hidden="1" customHeight="1" thickBot="1" x14ac:dyDescent="0.3">
      <c r="G62" s="25" t="s">
        <v>22</v>
      </c>
      <c r="H62" s="74">
        <f t="shared" si="12"/>
        <v>42</v>
      </c>
      <c r="I62" s="11" t="e">
        <f>+I63+I64+I65</f>
        <v>#REF!</v>
      </c>
      <c r="J62" s="84" t="e">
        <f>+I62/I71*100</f>
        <v>#REF!</v>
      </c>
      <c r="K62" s="11" t="e">
        <f>+K63+K64+K65</f>
        <v>#REF!</v>
      </c>
      <c r="L62" s="11" t="e">
        <f>+L63+L64+L65</f>
        <v>#REF!</v>
      </c>
      <c r="M62" s="11" t="e">
        <f>+M63+M64+M65</f>
        <v>#REF!</v>
      </c>
      <c r="N62" s="11" t="e">
        <f>+N63+N64+N65</f>
        <v>#REF!</v>
      </c>
      <c r="O62" s="85" t="e">
        <f>+N62/N71*100</f>
        <v>#REF!</v>
      </c>
    </row>
    <row r="63" spans="7:15" ht="22.9" hidden="1" customHeight="1" thickBot="1" x14ac:dyDescent="0.3">
      <c r="G63" s="26" t="s">
        <v>42</v>
      </c>
      <c r="H63" s="77">
        <f t="shared" si="12"/>
        <v>8</v>
      </c>
      <c r="I63" s="78" t="e">
        <f>+#REF!</f>
        <v>#REF!</v>
      </c>
      <c r="J63" s="79" t="e">
        <f>+I63/I71*100</f>
        <v>#REF!</v>
      </c>
      <c r="K63" s="12" t="e">
        <f>+#REF!</f>
        <v>#REF!</v>
      </c>
      <c r="L63" s="12" t="e">
        <f>+#REF!</f>
        <v>#REF!</v>
      </c>
      <c r="M63" s="12" t="e">
        <f>+L63+K63</f>
        <v>#REF!</v>
      </c>
      <c r="N63" s="12" t="e">
        <f>+I63-M63</f>
        <v>#REF!</v>
      </c>
      <c r="O63" s="80" t="e">
        <f>+N63/N71*100</f>
        <v>#REF!</v>
      </c>
    </row>
    <row r="64" spans="7:15" ht="22.9" hidden="1" customHeight="1" thickBot="1" x14ac:dyDescent="0.3">
      <c r="G64" s="26" t="s">
        <v>43</v>
      </c>
      <c r="H64" s="77">
        <f t="shared" si="12"/>
        <v>32</v>
      </c>
      <c r="I64" s="81" t="e">
        <f>+#REF!</f>
        <v>#REF!</v>
      </c>
      <c r="J64" s="82" t="e">
        <f>+I64/I71*100</f>
        <v>#REF!</v>
      </c>
      <c r="K64" s="12" t="e">
        <f>+#REF!</f>
        <v>#REF!</v>
      </c>
      <c r="L64" s="12" t="e">
        <f>+#REF!</f>
        <v>#REF!</v>
      </c>
      <c r="M64" s="12" t="e">
        <f t="shared" ref="M64:M65" si="13">+L64+K64</f>
        <v>#REF!</v>
      </c>
      <c r="N64" s="12" t="e">
        <f t="shared" ref="N64:N65" si="14">+I64-M64</f>
        <v>#REF!</v>
      </c>
      <c r="O64" s="83" t="e">
        <f>+N64/N71*100</f>
        <v>#REF!</v>
      </c>
    </row>
    <row r="65" spans="7:15" ht="22.9" hidden="1" customHeight="1" thickBot="1" x14ac:dyDescent="0.3">
      <c r="G65" s="26" t="s">
        <v>44</v>
      </c>
      <c r="H65" s="77">
        <f t="shared" si="12"/>
        <v>2</v>
      </c>
      <c r="I65" s="81" t="e">
        <f>+#REF!</f>
        <v>#REF!</v>
      </c>
      <c r="J65" s="79" t="e">
        <f>+I65/I71*100</f>
        <v>#REF!</v>
      </c>
      <c r="K65" s="12" t="e">
        <f>+#REF!</f>
        <v>#REF!</v>
      </c>
      <c r="L65" s="12" t="e">
        <f>+#REF!</f>
        <v>#REF!</v>
      </c>
      <c r="M65" s="12" t="e">
        <f t="shared" si="13"/>
        <v>#REF!</v>
      </c>
      <c r="N65" s="12" t="e">
        <f t="shared" si="14"/>
        <v>#REF!</v>
      </c>
      <c r="O65" s="80" t="e">
        <f>+N65/N71*100</f>
        <v>#REF!</v>
      </c>
    </row>
    <row r="66" spans="7:15" ht="22.9" hidden="1" customHeight="1" thickBot="1" x14ac:dyDescent="0.3">
      <c r="G66" s="25" t="s">
        <v>23</v>
      </c>
      <c r="H66" s="74">
        <f t="shared" si="12"/>
        <v>1</v>
      </c>
      <c r="I66" s="11" t="e">
        <f>+#REF!</f>
        <v>#REF!</v>
      </c>
      <c r="J66" s="84" t="e">
        <f>+I66/I71*100</f>
        <v>#REF!</v>
      </c>
      <c r="K66" s="11" t="e">
        <f>+#REF!</f>
        <v>#REF!</v>
      </c>
      <c r="L66" s="11" t="e">
        <f>+#REF!</f>
        <v>#REF!</v>
      </c>
      <c r="M66" s="11" t="e">
        <f>+L66+K66</f>
        <v>#REF!</v>
      </c>
      <c r="N66" s="11" t="e">
        <f>+I66-M66</f>
        <v>#REF!</v>
      </c>
      <c r="O66" s="85" t="e">
        <f>+N66/N71*100</f>
        <v>#REF!</v>
      </c>
    </row>
    <row r="67" spans="7:15" ht="22.9" hidden="1" customHeight="1" thickBot="1" x14ac:dyDescent="0.3">
      <c r="G67" s="25" t="s">
        <v>45</v>
      </c>
      <c r="H67" s="74">
        <f t="shared" si="12"/>
        <v>2</v>
      </c>
      <c r="I67" s="11" t="e">
        <f>+#REF!</f>
        <v>#REF!</v>
      </c>
      <c r="J67" s="84" t="e">
        <f>+I67/I71*100</f>
        <v>#REF!</v>
      </c>
      <c r="K67" s="11" t="e">
        <f>+#REF!</f>
        <v>#REF!</v>
      </c>
      <c r="L67" s="11" t="e">
        <f>+#REF!</f>
        <v>#REF!</v>
      </c>
      <c r="M67" s="11" t="e">
        <f t="shared" ref="M67:M69" si="15">+L67+K67</f>
        <v>#REF!</v>
      </c>
      <c r="N67" s="11" t="e">
        <f t="shared" ref="N67:N70" si="16">+I67-M67</f>
        <v>#REF!</v>
      </c>
      <c r="O67" s="85" t="e">
        <f>+N67/N71*100</f>
        <v>#REF!</v>
      </c>
    </row>
    <row r="68" spans="7:15" ht="22.9" hidden="1" customHeight="1" thickBot="1" x14ac:dyDescent="0.3">
      <c r="G68" s="25" t="s">
        <v>24</v>
      </c>
      <c r="H68" s="74">
        <f t="shared" si="12"/>
        <v>3</v>
      </c>
      <c r="I68" s="11" t="e">
        <f>+#REF!</f>
        <v>#REF!</v>
      </c>
      <c r="J68" s="84" t="e">
        <f>+I68/I71*100</f>
        <v>#REF!</v>
      </c>
      <c r="K68" s="11" t="e">
        <f>+#REF!</f>
        <v>#REF!</v>
      </c>
      <c r="L68" s="11" t="e">
        <f>+#REF!</f>
        <v>#REF!</v>
      </c>
      <c r="M68" s="11" t="e">
        <f t="shared" si="15"/>
        <v>#REF!</v>
      </c>
      <c r="N68" s="11" t="e">
        <f t="shared" si="16"/>
        <v>#REF!</v>
      </c>
      <c r="O68" s="85" t="e">
        <f>+N68/N71*100</f>
        <v>#REF!</v>
      </c>
    </row>
    <row r="69" spans="7:15" ht="22.9" hidden="1" customHeight="1" thickBot="1" x14ac:dyDescent="0.3">
      <c r="G69" s="25" t="s">
        <v>25</v>
      </c>
      <c r="H69" s="74">
        <f t="shared" si="12"/>
        <v>3</v>
      </c>
      <c r="I69" s="11" t="e">
        <f>+#REF!</f>
        <v>#REF!</v>
      </c>
      <c r="J69" s="84" t="e">
        <f>+I69/I71*100</f>
        <v>#REF!</v>
      </c>
      <c r="K69" s="11" t="e">
        <f>+#REF!</f>
        <v>#REF!</v>
      </c>
      <c r="L69" s="11" t="e">
        <f>+#REF!</f>
        <v>#REF!</v>
      </c>
      <c r="M69" s="11" t="e">
        <f t="shared" si="15"/>
        <v>#REF!</v>
      </c>
      <c r="N69" s="11" t="e">
        <f t="shared" si="16"/>
        <v>#REF!</v>
      </c>
      <c r="O69" s="85" t="e">
        <f>+N69/N71*100</f>
        <v>#REF!</v>
      </c>
    </row>
    <row r="70" spans="7:15" ht="22.9" hidden="1" customHeight="1" thickBot="1" x14ac:dyDescent="0.3">
      <c r="G70" s="27" t="s">
        <v>46</v>
      </c>
      <c r="H70" s="74">
        <f t="shared" si="12"/>
        <v>1</v>
      </c>
      <c r="I70" s="11" t="e">
        <f>+#REF!</f>
        <v>#REF!</v>
      </c>
      <c r="J70" s="84" t="e">
        <f>+I70/I71*100</f>
        <v>#REF!</v>
      </c>
      <c r="K70" s="11" t="e">
        <f>+#REF!</f>
        <v>#REF!</v>
      </c>
      <c r="L70" s="11" t="e">
        <f>+#REF!</f>
        <v>#REF!</v>
      </c>
      <c r="M70" s="11" t="e">
        <f>+L70+K70</f>
        <v>#REF!</v>
      </c>
      <c r="N70" s="11" t="e">
        <f t="shared" si="16"/>
        <v>#REF!</v>
      </c>
      <c r="O70" s="85" t="e">
        <f>+N70/N71*100</f>
        <v>#REF!</v>
      </c>
    </row>
    <row r="71" spans="7:15" ht="19.149999999999999" hidden="1" customHeight="1" thickBot="1" x14ac:dyDescent="0.3">
      <c r="G71" s="28" t="s">
        <v>19</v>
      </c>
      <c r="H71" s="86">
        <f>+H70+H69+H68+H67+H66+H62+H59</f>
        <v>64</v>
      </c>
      <c r="I71" s="22" t="e">
        <f>+I59+I62+I66+I67+I68+I69+I70</f>
        <v>#REF!</v>
      </c>
      <c r="J71" s="86" t="e">
        <f>+J59+J62+J66+J67+J68+J69+J70</f>
        <v>#REF!</v>
      </c>
      <c r="K71" s="22" t="e">
        <f>+K70+K69+K68+K67+K66+K62+K59</f>
        <v>#REF!</v>
      </c>
      <c r="L71" s="22" t="e">
        <f t="shared" ref="L71:N71" si="17">+L70+L69+L68+L67+L66+L62+L59</f>
        <v>#REF!</v>
      </c>
      <c r="M71" s="22" t="e">
        <f t="shared" si="17"/>
        <v>#REF!</v>
      </c>
      <c r="N71" s="22" t="e">
        <f t="shared" si="17"/>
        <v>#REF!</v>
      </c>
      <c r="O71" s="13" t="e">
        <f>+N71/I71*100</f>
        <v>#REF!</v>
      </c>
    </row>
    <row r="72" spans="7:15" hidden="1" x14ac:dyDescent="0.25"/>
    <row r="73" spans="7:15" hidden="1" x14ac:dyDescent="0.25"/>
    <row r="74" spans="7:15" ht="19.149999999999999" hidden="1" customHeight="1" thickBot="1" x14ac:dyDescent="0.3">
      <c r="G74" s="116" t="s">
        <v>30</v>
      </c>
      <c r="H74" s="116" t="s">
        <v>31</v>
      </c>
      <c r="I74" s="131" t="s">
        <v>32</v>
      </c>
      <c r="J74" s="132"/>
      <c r="K74" s="135" t="s">
        <v>33</v>
      </c>
      <c r="L74" s="136"/>
      <c r="M74" s="136"/>
      <c r="N74" s="139" t="s">
        <v>34</v>
      </c>
      <c r="O74" s="140"/>
    </row>
    <row r="75" spans="7:15" ht="19.149999999999999" hidden="1" customHeight="1" thickBot="1" x14ac:dyDescent="0.3">
      <c r="G75" s="130"/>
      <c r="H75" s="130"/>
      <c r="I75" s="133"/>
      <c r="J75" s="134"/>
      <c r="K75" s="114" t="s">
        <v>35</v>
      </c>
      <c r="L75" s="116" t="s">
        <v>49</v>
      </c>
      <c r="M75" s="21" t="s">
        <v>19</v>
      </c>
      <c r="N75" s="141"/>
      <c r="O75" s="142"/>
    </row>
    <row r="76" spans="7:15" ht="19.149999999999999" hidden="1" customHeight="1" thickBot="1" x14ac:dyDescent="0.3">
      <c r="G76" s="117"/>
      <c r="H76" s="117"/>
      <c r="I76" s="22" t="s">
        <v>36</v>
      </c>
      <c r="J76" s="22" t="s">
        <v>37</v>
      </c>
      <c r="K76" s="115"/>
      <c r="L76" s="117"/>
      <c r="M76" s="23" t="s">
        <v>38</v>
      </c>
      <c r="N76" s="24" t="s">
        <v>39</v>
      </c>
      <c r="O76" s="10" t="s">
        <v>37</v>
      </c>
    </row>
    <row r="77" spans="7:15" ht="19.149999999999999" hidden="1" customHeight="1" thickBot="1" x14ac:dyDescent="0.3">
      <c r="G77" s="25" t="s">
        <v>21</v>
      </c>
      <c r="H77" s="74">
        <f>+H78+H79</f>
        <v>12</v>
      </c>
      <c r="I77" s="87">
        <f>+I78+I79</f>
        <v>1548.8671026000002</v>
      </c>
      <c r="J77" s="74" t="e">
        <f>+I77/I89*100</f>
        <v>#REF!</v>
      </c>
      <c r="K77" s="87">
        <f>+K78+K79</f>
        <v>293.38675027999994</v>
      </c>
      <c r="L77" s="87">
        <f>+L78+L79</f>
        <v>40.012117200000006</v>
      </c>
      <c r="M77" s="38">
        <f>+M78+M79</f>
        <v>333.39886747999992</v>
      </c>
      <c r="N77" s="36">
        <f>+N78+N79</f>
        <v>1215.4682351200001</v>
      </c>
      <c r="O77" s="76" t="e">
        <f>+N77/N89*100</f>
        <v>#REF!</v>
      </c>
    </row>
    <row r="78" spans="7:15" ht="19.149999999999999" hidden="1" customHeight="1" thickBot="1" x14ac:dyDescent="0.3">
      <c r="G78" s="26" t="s">
        <v>40</v>
      </c>
      <c r="H78" s="77">
        <f>+H60</f>
        <v>8</v>
      </c>
      <c r="I78" s="88">
        <f>+I60/1000000</f>
        <v>410.75462058000005</v>
      </c>
      <c r="J78" s="79" t="e">
        <f>+I78/I89*100</f>
        <v>#REF!</v>
      </c>
      <c r="K78" s="88">
        <f>+K60/1000000</f>
        <v>143.48903221999996</v>
      </c>
      <c r="L78" s="88">
        <f>+L60/1000000</f>
        <v>16.7619589</v>
      </c>
      <c r="M78" s="39">
        <f>+K78+L78</f>
        <v>160.25099111999995</v>
      </c>
      <c r="N78" s="37">
        <f>+I78-M78</f>
        <v>250.5036294600001</v>
      </c>
      <c r="O78" s="80" t="e">
        <f>+N78/N89*100</f>
        <v>#REF!</v>
      </c>
    </row>
    <row r="79" spans="7:15" ht="19.149999999999999" hidden="1" customHeight="1" thickBot="1" x14ac:dyDescent="0.3">
      <c r="G79" s="26" t="s">
        <v>41</v>
      </c>
      <c r="H79" s="77">
        <f>+H61</f>
        <v>4</v>
      </c>
      <c r="I79" s="88">
        <f>+I61/1000000</f>
        <v>1138.11248202</v>
      </c>
      <c r="J79" s="82" t="e">
        <f>+I79/I89*100</f>
        <v>#REF!</v>
      </c>
      <c r="K79" s="88">
        <f>+K61/1000000</f>
        <v>149.89771805999999</v>
      </c>
      <c r="L79" s="88">
        <f>+L61/1000000</f>
        <v>23.250158300000002</v>
      </c>
      <c r="M79" s="39">
        <f>+K79+L79</f>
        <v>173.14787636</v>
      </c>
      <c r="N79" s="37">
        <f>+I79-M79</f>
        <v>964.96460565999996</v>
      </c>
      <c r="O79" s="83" t="e">
        <f>+N79/N89*100</f>
        <v>#REF!</v>
      </c>
    </row>
    <row r="80" spans="7:15" ht="19.149999999999999" hidden="1" customHeight="1" thickBot="1" x14ac:dyDescent="0.3">
      <c r="G80" s="25" t="s">
        <v>22</v>
      </c>
      <c r="H80" s="74">
        <f>+H81+H82+H83</f>
        <v>42</v>
      </c>
      <c r="I80" s="38" t="e">
        <f>+I81+I82+I83</f>
        <v>#REF!</v>
      </c>
      <c r="J80" s="84" t="e">
        <f>+I80/I89*100</f>
        <v>#REF!</v>
      </c>
      <c r="K80" s="38" t="e">
        <f>+K81+K82+K83</f>
        <v>#REF!</v>
      </c>
      <c r="L80" s="38" t="e">
        <f>+L81+L82+L83</f>
        <v>#REF!</v>
      </c>
      <c r="M80" s="38" t="e">
        <f>+M81+M82+M83</f>
        <v>#REF!</v>
      </c>
      <c r="N80" s="36" t="e">
        <f>+N81+N82+N83</f>
        <v>#REF!</v>
      </c>
      <c r="O80" s="85" t="e">
        <f>+N80/N89*100</f>
        <v>#REF!</v>
      </c>
    </row>
    <row r="81" spans="7:15" ht="19.149999999999999" hidden="1" customHeight="1" thickBot="1" x14ac:dyDescent="0.3">
      <c r="G81" s="26" t="s">
        <v>42</v>
      </c>
      <c r="H81" s="77">
        <f>+H63</f>
        <v>8</v>
      </c>
      <c r="I81" s="88" t="e">
        <f>+I63/1000000</f>
        <v>#REF!</v>
      </c>
      <c r="J81" s="79" t="e">
        <f>+I81/I89*100</f>
        <v>#REF!</v>
      </c>
      <c r="K81" s="88" t="e">
        <f>+K63/1000000</f>
        <v>#REF!</v>
      </c>
      <c r="L81" s="88" t="e">
        <f>+L63/1000000</f>
        <v>#REF!</v>
      </c>
      <c r="M81" s="39" t="e">
        <f>+L81+K81</f>
        <v>#REF!</v>
      </c>
      <c r="N81" s="37" t="e">
        <f>+I81-M81</f>
        <v>#REF!</v>
      </c>
      <c r="O81" s="80" t="e">
        <f>+N81/N89*100</f>
        <v>#REF!</v>
      </c>
    </row>
    <row r="82" spans="7:15" ht="19.149999999999999" hidden="1" customHeight="1" thickBot="1" x14ac:dyDescent="0.3">
      <c r="G82" s="26" t="s">
        <v>43</v>
      </c>
      <c r="H82" s="77">
        <f t="shared" ref="H82:H83" si="18">+H64</f>
        <v>32</v>
      </c>
      <c r="I82" s="88" t="e">
        <f t="shared" ref="I82:K83" si="19">+I64/1000000</f>
        <v>#REF!</v>
      </c>
      <c r="J82" s="82" t="e">
        <f>+I82/I89*100</f>
        <v>#REF!</v>
      </c>
      <c r="K82" s="88" t="e">
        <f t="shared" si="19"/>
        <v>#REF!</v>
      </c>
      <c r="L82" s="88" t="e">
        <f t="shared" ref="L82" si="20">+L64/1000000</f>
        <v>#REF!</v>
      </c>
      <c r="M82" s="39" t="e">
        <f t="shared" ref="M82:M83" si="21">+L82+K82</f>
        <v>#REF!</v>
      </c>
      <c r="N82" s="37" t="e">
        <f t="shared" ref="N82:N83" si="22">+I82-M82</f>
        <v>#REF!</v>
      </c>
      <c r="O82" s="83" t="e">
        <f>+N82/N89*100</f>
        <v>#REF!</v>
      </c>
    </row>
    <row r="83" spans="7:15" ht="19.149999999999999" hidden="1" customHeight="1" thickBot="1" x14ac:dyDescent="0.3">
      <c r="G83" s="26" t="s">
        <v>44</v>
      </c>
      <c r="H83" s="77">
        <f t="shared" si="18"/>
        <v>2</v>
      </c>
      <c r="I83" s="88" t="e">
        <f t="shared" si="19"/>
        <v>#REF!</v>
      </c>
      <c r="J83" s="79" t="e">
        <f>+I83/I89*100</f>
        <v>#REF!</v>
      </c>
      <c r="K83" s="88" t="e">
        <f t="shared" si="19"/>
        <v>#REF!</v>
      </c>
      <c r="L83" s="88" t="e">
        <f t="shared" ref="L83" si="23">+L65/1000000</f>
        <v>#REF!</v>
      </c>
      <c r="M83" s="39" t="e">
        <f t="shared" si="21"/>
        <v>#REF!</v>
      </c>
      <c r="N83" s="37" t="e">
        <f t="shared" si="22"/>
        <v>#REF!</v>
      </c>
      <c r="O83" s="80" t="e">
        <f>+N83/N89*100</f>
        <v>#REF!</v>
      </c>
    </row>
    <row r="84" spans="7:15" ht="19.149999999999999" hidden="1" customHeight="1" thickBot="1" x14ac:dyDescent="0.3">
      <c r="G84" s="25" t="s">
        <v>23</v>
      </c>
      <c r="H84" s="74">
        <f>+H66</f>
        <v>1</v>
      </c>
      <c r="I84" s="38" t="e">
        <f>+I66/1000000</f>
        <v>#REF!</v>
      </c>
      <c r="J84" s="84" t="e">
        <f>+I84/I89*100</f>
        <v>#REF!</v>
      </c>
      <c r="K84" s="38" t="e">
        <f>+K66/1000000</f>
        <v>#REF!</v>
      </c>
      <c r="L84" s="38" t="e">
        <f>+L66/1000000</f>
        <v>#REF!</v>
      </c>
      <c r="M84" s="38" t="e">
        <f>+L84+K84</f>
        <v>#REF!</v>
      </c>
      <c r="N84" s="36" t="e">
        <f>+I84-M84</f>
        <v>#REF!</v>
      </c>
      <c r="O84" s="85" t="e">
        <f>+N84/N89*100</f>
        <v>#REF!</v>
      </c>
    </row>
    <row r="85" spans="7:15" ht="19.149999999999999" hidden="1" customHeight="1" thickBot="1" x14ac:dyDescent="0.3">
      <c r="G85" s="25" t="s">
        <v>45</v>
      </c>
      <c r="H85" s="74">
        <f t="shared" ref="H85:H88" si="24">+H67</f>
        <v>2</v>
      </c>
      <c r="I85" s="38" t="e">
        <f t="shared" ref="I85:K88" si="25">+I67/1000000</f>
        <v>#REF!</v>
      </c>
      <c r="J85" s="84" t="e">
        <f>+I85/I89*100</f>
        <v>#REF!</v>
      </c>
      <c r="K85" s="38" t="e">
        <f t="shared" si="25"/>
        <v>#REF!</v>
      </c>
      <c r="L85" s="38" t="e">
        <f t="shared" ref="L85" si="26">+L67/1000000</f>
        <v>#REF!</v>
      </c>
      <c r="M85" s="38" t="e">
        <f t="shared" ref="M85:M87" si="27">+L85+K85</f>
        <v>#REF!</v>
      </c>
      <c r="N85" s="36" t="e">
        <f t="shared" ref="N85:N88" si="28">+I85-M85</f>
        <v>#REF!</v>
      </c>
      <c r="O85" s="85" t="e">
        <f>+N85/N89*100</f>
        <v>#REF!</v>
      </c>
    </row>
    <row r="86" spans="7:15" ht="19.149999999999999" hidden="1" customHeight="1" thickBot="1" x14ac:dyDescent="0.3">
      <c r="G86" s="25" t="s">
        <v>24</v>
      </c>
      <c r="H86" s="74">
        <f t="shared" si="24"/>
        <v>3</v>
      </c>
      <c r="I86" s="38" t="e">
        <f t="shared" si="25"/>
        <v>#REF!</v>
      </c>
      <c r="J86" s="84" t="e">
        <f>+I86/I89*100</f>
        <v>#REF!</v>
      </c>
      <c r="K86" s="38" t="e">
        <f t="shared" si="25"/>
        <v>#REF!</v>
      </c>
      <c r="L86" s="38" t="e">
        <f t="shared" ref="L86" si="29">+L68/1000000</f>
        <v>#REF!</v>
      </c>
      <c r="M86" s="38" t="e">
        <f t="shared" si="27"/>
        <v>#REF!</v>
      </c>
      <c r="N86" s="36" t="e">
        <f t="shared" si="28"/>
        <v>#REF!</v>
      </c>
      <c r="O86" s="85" t="e">
        <f>+N86/N89*100</f>
        <v>#REF!</v>
      </c>
    </row>
    <row r="87" spans="7:15" ht="19.149999999999999" hidden="1" customHeight="1" thickBot="1" x14ac:dyDescent="0.3">
      <c r="G87" s="25" t="s">
        <v>25</v>
      </c>
      <c r="H87" s="74">
        <f t="shared" si="24"/>
        <v>3</v>
      </c>
      <c r="I87" s="38" t="e">
        <f t="shared" si="25"/>
        <v>#REF!</v>
      </c>
      <c r="J87" s="84" t="e">
        <f>+I87/I89*100</f>
        <v>#REF!</v>
      </c>
      <c r="K87" s="38" t="e">
        <f t="shared" si="25"/>
        <v>#REF!</v>
      </c>
      <c r="L87" s="38" t="e">
        <f t="shared" ref="L87" si="30">+L69/1000000</f>
        <v>#REF!</v>
      </c>
      <c r="M87" s="38" t="e">
        <f t="shared" si="27"/>
        <v>#REF!</v>
      </c>
      <c r="N87" s="36" t="e">
        <f t="shared" si="28"/>
        <v>#REF!</v>
      </c>
      <c r="O87" s="85" t="e">
        <f>+N87/N89*100</f>
        <v>#REF!</v>
      </c>
    </row>
    <row r="88" spans="7:15" ht="19.149999999999999" hidden="1" customHeight="1" thickBot="1" x14ac:dyDescent="0.3">
      <c r="G88" s="27" t="s">
        <v>46</v>
      </c>
      <c r="H88" s="74">
        <f t="shared" si="24"/>
        <v>1</v>
      </c>
      <c r="I88" s="38" t="e">
        <f t="shared" si="25"/>
        <v>#REF!</v>
      </c>
      <c r="J88" s="84" t="e">
        <f>+I88/I89*100</f>
        <v>#REF!</v>
      </c>
      <c r="K88" s="38" t="e">
        <f t="shared" si="25"/>
        <v>#REF!</v>
      </c>
      <c r="L88" s="38" t="e">
        <f t="shared" ref="L88" si="31">+L70/1000000</f>
        <v>#REF!</v>
      </c>
      <c r="M88" s="38" t="e">
        <f>+L88+K88</f>
        <v>#REF!</v>
      </c>
      <c r="N88" s="36" t="e">
        <f t="shared" si="28"/>
        <v>#REF!</v>
      </c>
      <c r="O88" s="85" t="e">
        <f>+N88/N89*100</f>
        <v>#REF!</v>
      </c>
    </row>
    <row r="89" spans="7:15" ht="19.149999999999999" hidden="1" customHeight="1" thickBot="1" x14ac:dyDescent="0.3">
      <c r="G89" s="28" t="s">
        <v>19</v>
      </c>
      <c r="H89" s="86">
        <f>+H88+H87+H86+H85+H84+H80+H77</f>
        <v>64</v>
      </c>
      <c r="I89" s="89" t="e">
        <f>+I77+I80+I84+I85+I86+I87+I88</f>
        <v>#REF!</v>
      </c>
      <c r="J89" s="86" t="e">
        <f>+J77+J80+J84+J85+J86+J87+J88</f>
        <v>#REF!</v>
      </c>
      <c r="K89" s="89" t="e">
        <f>+K77+K80+K84+K85+K86+K87+K88</f>
        <v>#REF!</v>
      </c>
      <c r="L89" s="89" t="e">
        <f>+L77+L80+L84+L85+L86+L87+L88</f>
        <v>#REF!</v>
      </c>
      <c r="M89" s="89" t="e">
        <f t="shared" ref="M89:N89" si="32">+M88+M87+M86+M85+M84+M80+M77</f>
        <v>#REF!</v>
      </c>
      <c r="N89" s="90" t="e">
        <f t="shared" si="32"/>
        <v>#REF!</v>
      </c>
      <c r="O89" s="13" t="e">
        <f>+N89/I89*100</f>
        <v>#REF!</v>
      </c>
    </row>
    <row r="90" spans="7:15" hidden="1" x14ac:dyDescent="0.25"/>
    <row r="91" spans="7:15" hidden="1" x14ac:dyDescent="0.25">
      <c r="G91" s="66" t="s">
        <v>58</v>
      </c>
      <c r="H91" s="66">
        <v>591816</v>
      </c>
      <c r="J91" s="66">
        <v>591816</v>
      </c>
      <c r="K91" s="66">
        <v>591816</v>
      </c>
      <c r="L91" s="66">
        <v>591816</v>
      </c>
      <c r="M91" s="66">
        <f>+L91+L92</f>
        <v>738798</v>
      </c>
    </row>
    <row r="92" spans="7:15" hidden="1" x14ac:dyDescent="0.25">
      <c r="G92" s="66" t="s">
        <v>59</v>
      </c>
      <c r="H92" s="66">
        <v>146982</v>
      </c>
      <c r="J92" s="66">
        <v>146982</v>
      </c>
      <c r="K92" s="66">
        <v>146982</v>
      </c>
      <c r="L92" s="66">
        <v>146982</v>
      </c>
    </row>
    <row r="93" spans="7:15" hidden="1" x14ac:dyDescent="0.25">
      <c r="H93" s="66">
        <f>+H91+H92</f>
        <v>738798</v>
      </c>
      <c r="J93" s="66">
        <f>+J91+J92</f>
        <v>738798</v>
      </c>
      <c r="K93" s="66">
        <f t="shared" ref="K93:L93" si="33">+K91+K92</f>
        <v>738798</v>
      </c>
      <c r="L93" s="66">
        <f t="shared" si="33"/>
        <v>738798</v>
      </c>
    </row>
    <row r="94" spans="7:15" hidden="1" x14ac:dyDescent="0.25">
      <c r="G94" s="118" t="s">
        <v>30</v>
      </c>
      <c r="H94" s="121" t="s">
        <v>50</v>
      </c>
      <c r="I94" s="122"/>
      <c r="J94" s="125" t="s">
        <v>51</v>
      </c>
      <c r="K94" s="118" t="s">
        <v>52</v>
      </c>
      <c r="L94" s="121" t="s">
        <v>53</v>
      </c>
      <c r="M94" s="127"/>
      <c r="N94" s="118" t="s">
        <v>34</v>
      </c>
      <c r="O94" s="40"/>
    </row>
    <row r="95" spans="7:15" ht="15.75" hidden="1" thickBot="1" x14ac:dyDescent="0.3">
      <c r="G95" s="119"/>
      <c r="H95" s="123"/>
      <c r="I95" s="124"/>
      <c r="J95" s="126"/>
      <c r="K95" s="120"/>
      <c r="L95" s="128"/>
      <c r="M95" s="129"/>
      <c r="N95" s="119"/>
      <c r="O95" s="40"/>
    </row>
    <row r="96" spans="7:15" ht="15.75" hidden="1" thickBot="1" x14ac:dyDescent="0.3">
      <c r="G96" s="120"/>
      <c r="H96" s="41" t="s">
        <v>54</v>
      </c>
      <c r="I96" s="49" t="s">
        <v>37</v>
      </c>
      <c r="J96" s="42" t="s">
        <v>36</v>
      </c>
      <c r="K96" s="42" t="s">
        <v>55</v>
      </c>
      <c r="L96" s="42" t="s">
        <v>57</v>
      </c>
      <c r="M96" s="43" t="s">
        <v>37</v>
      </c>
      <c r="N96" s="44" t="s">
        <v>56</v>
      </c>
      <c r="O96" s="40"/>
    </row>
    <row r="97" spans="7:15" ht="19.149999999999999" hidden="1" customHeight="1" thickBot="1" x14ac:dyDescent="0.3">
      <c r="G97" s="45" t="s">
        <v>21</v>
      </c>
      <c r="H97" s="50">
        <f>+H98+H99</f>
        <v>197438606</v>
      </c>
      <c r="I97" s="54" t="e">
        <f>+H97/H109*100</f>
        <v>#REF!</v>
      </c>
      <c r="J97" s="50">
        <f>+J98+J99</f>
        <v>78055304.5</v>
      </c>
      <c r="K97" s="50">
        <f t="shared" ref="K97:N97" si="34">+K98+K99</f>
        <v>76576320</v>
      </c>
      <c r="L97" s="50">
        <f t="shared" si="34"/>
        <v>75138531.400000006</v>
      </c>
      <c r="M97" s="54">
        <f>+L97/L109*100</f>
        <v>20.137200165198596</v>
      </c>
      <c r="N97" s="62">
        <f t="shared" si="34"/>
        <v>122300074.59999999</v>
      </c>
      <c r="O97" s="40"/>
    </row>
    <row r="98" spans="7:15" ht="19.149999999999999" hidden="1" customHeight="1" thickBot="1" x14ac:dyDescent="0.3">
      <c r="G98" s="46" t="s">
        <v>40</v>
      </c>
      <c r="H98" s="51">
        <f>+J8</f>
        <v>56345832</v>
      </c>
      <c r="I98" s="55" t="e">
        <f>+H98/H109*100</f>
        <v>#REF!</v>
      </c>
      <c r="J98" s="59">
        <f>34342709.3-J91</f>
        <v>33750893.299999997</v>
      </c>
      <c r="K98" s="59">
        <f>33794752-K91</f>
        <v>33202936</v>
      </c>
      <c r="L98" s="59">
        <f>33480643-L91</f>
        <v>32888827</v>
      </c>
      <c r="M98" s="55">
        <f>+L98/L109*100</f>
        <v>8.814237917053406</v>
      </c>
      <c r="N98" s="63">
        <f>+H98-L98</f>
        <v>23457005</v>
      </c>
      <c r="O98" s="40"/>
    </row>
    <row r="99" spans="7:15" ht="19.149999999999999" hidden="1" customHeight="1" thickBot="1" x14ac:dyDescent="0.3">
      <c r="G99" s="46" t="s">
        <v>41</v>
      </c>
      <c r="H99" s="51">
        <f>+J15</f>
        <v>141092774</v>
      </c>
      <c r="I99" s="55" t="e">
        <f>+H99/H109*100</f>
        <v>#REF!</v>
      </c>
      <c r="J99" s="59">
        <v>44304411.200000003</v>
      </c>
      <c r="K99" s="59">
        <v>43373384</v>
      </c>
      <c r="L99" s="59">
        <v>42249704.399999999</v>
      </c>
      <c r="M99" s="55">
        <f>+L99/L109*100</f>
        <v>11.322962248145188</v>
      </c>
      <c r="N99" s="63">
        <f>+H99-L99</f>
        <v>98843069.599999994</v>
      </c>
      <c r="O99" s="40"/>
    </row>
    <row r="100" spans="7:15" ht="19.149999999999999" hidden="1" customHeight="1" thickBot="1" x14ac:dyDescent="0.3">
      <c r="G100" s="47" t="s">
        <v>22</v>
      </c>
      <c r="H100" s="52" t="e">
        <f>+H101+H102+H103</f>
        <v>#REF!</v>
      </c>
      <c r="I100" s="56" t="e">
        <f>+H100/H109*100</f>
        <v>#REF!</v>
      </c>
      <c r="J100" s="52">
        <f>+J101+J102+J103</f>
        <v>268940417.10000002</v>
      </c>
      <c r="K100" s="52">
        <f t="shared" ref="K100:N100" si="35">+K101+K102+K103</f>
        <v>268939060</v>
      </c>
      <c r="L100" s="52">
        <f t="shared" si="35"/>
        <v>268775177.39999998</v>
      </c>
      <c r="M100" s="56">
        <f>+L100/L109*100</f>
        <v>72.03201135150961</v>
      </c>
      <c r="N100" s="64" t="e">
        <f t="shared" si="35"/>
        <v>#REF!</v>
      </c>
      <c r="O100" s="40"/>
    </row>
    <row r="101" spans="7:15" ht="19.149999999999999" hidden="1" customHeight="1" thickBot="1" x14ac:dyDescent="0.3">
      <c r="G101" s="46" t="s">
        <v>42</v>
      </c>
      <c r="H101" s="51" t="e">
        <f>+#REF!</f>
        <v>#REF!</v>
      </c>
      <c r="I101" s="55" t="e">
        <f>+H101/H109*100</f>
        <v>#REF!</v>
      </c>
      <c r="J101" s="59">
        <f>64502559.04-J92</f>
        <v>64355577.039999999</v>
      </c>
      <c r="K101" s="59">
        <f>64502559-K92</f>
        <v>64355577</v>
      </c>
      <c r="L101" s="59">
        <f>64502559-L92</f>
        <v>64355577</v>
      </c>
      <c r="M101" s="55">
        <f>+L101/L109*100</f>
        <v>17.247357802309281</v>
      </c>
      <c r="N101" s="63" t="e">
        <f>+H101-L101</f>
        <v>#REF!</v>
      </c>
      <c r="O101" s="40"/>
    </row>
    <row r="102" spans="7:15" ht="19.149999999999999" hidden="1" customHeight="1" thickBot="1" x14ac:dyDescent="0.3">
      <c r="G102" s="46" t="s">
        <v>43</v>
      </c>
      <c r="H102" s="51" t="e">
        <f>+#REF!</f>
        <v>#REF!</v>
      </c>
      <c r="I102" s="55" t="e">
        <f>+H102/H109*100</f>
        <v>#REF!</v>
      </c>
      <c r="J102" s="59">
        <v>124082965.04000001</v>
      </c>
      <c r="K102" s="59">
        <v>124081608</v>
      </c>
      <c r="L102" s="59">
        <v>124052108.40000001</v>
      </c>
      <c r="M102" s="55">
        <f>+L102/L109*100</f>
        <v>33.246086810870437</v>
      </c>
      <c r="N102" s="63" t="e">
        <f t="shared" ref="N102:N103" si="36">+H102-L102</f>
        <v>#REF!</v>
      </c>
      <c r="O102" s="40"/>
    </row>
    <row r="103" spans="7:15" ht="19.149999999999999" hidden="1" customHeight="1" thickBot="1" x14ac:dyDescent="0.3">
      <c r="G103" s="46" t="s">
        <v>44</v>
      </c>
      <c r="H103" s="51" t="e">
        <f>+#REF!</f>
        <v>#REF!</v>
      </c>
      <c r="I103" s="55" t="e">
        <f>+H103/H109*100</f>
        <v>#REF!</v>
      </c>
      <c r="J103" s="59">
        <v>80501875.019999996</v>
      </c>
      <c r="K103" s="59">
        <v>80501875</v>
      </c>
      <c r="L103" s="59">
        <v>80367492</v>
      </c>
      <c r="M103" s="55">
        <f>+L103/L109*100</f>
        <v>21.538566738329902</v>
      </c>
      <c r="N103" s="63" t="e">
        <f t="shared" si="36"/>
        <v>#REF!</v>
      </c>
      <c r="O103" s="40"/>
    </row>
    <row r="104" spans="7:15" ht="19.149999999999999" hidden="1" customHeight="1" thickBot="1" x14ac:dyDescent="0.3">
      <c r="G104" s="47" t="s">
        <v>23</v>
      </c>
      <c r="H104" s="52" t="e">
        <f>+#REF!</f>
        <v>#REF!</v>
      </c>
      <c r="I104" s="56" t="e">
        <f>+H104/H109*100</f>
        <v>#REF!</v>
      </c>
      <c r="J104" s="60">
        <v>5792550</v>
      </c>
      <c r="K104" s="60">
        <v>5221422</v>
      </c>
      <c r="L104" s="60">
        <v>4738914</v>
      </c>
      <c r="M104" s="56">
        <f>+L104/L109*100</f>
        <v>1.2700336033405881</v>
      </c>
      <c r="N104" s="62" t="e">
        <f>+H104-L104</f>
        <v>#REF!</v>
      </c>
      <c r="O104" s="40"/>
    </row>
    <row r="105" spans="7:15" ht="19.149999999999999" hidden="1" customHeight="1" thickBot="1" x14ac:dyDescent="0.3">
      <c r="G105" s="47" t="s">
        <v>45</v>
      </c>
      <c r="H105" s="52" t="e">
        <f>+#REF!</f>
        <v>#REF!</v>
      </c>
      <c r="I105" s="56" t="e">
        <f>+H105/H109*100</f>
        <v>#REF!</v>
      </c>
      <c r="J105" s="60">
        <v>5827134</v>
      </c>
      <c r="K105" s="60">
        <v>5827134</v>
      </c>
      <c r="L105" s="60">
        <v>5827134</v>
      </c>
      <c r="M105" s="56">
        <f>+L105/L109*100</f>
        <v>1.5616776314506773</v>
      </c>
      <c r="N105" s="62" t="e">
        <f t="shared" ref="N105:N108" si="37">+H105-L105</f>
        <v>#REF!</v>
      </c>
      <c r="O105" s="40"/>
    </row>
    <row r="106" spans="7:15" ht="19.149999999999999" hidden="1" customHeight="1" thickBot="1" x14ac:dyDescent="0.3">
      <c r="G106" s="47" t="s">
        <v>24</v>
      </c>
      <c r="H106" s="52" t="e">
        <f>+#REF!</f>
        <v>#REF!</v>
      </c>
      <c r="I106" s="56" t="e">
        <f>+H106/H109*100</f>
        <v>#REF!</v>
      </c>
      <c r="J106" s="60">
        <v>18079311</v>
      </c>
      <c r="K106" s="60">
        <v>17941182</v>
      </c>
      <c r="L106" s="60">
        <v>17644360</v>
      </c>
      <c r="M106" s="56">
        <f>+L106/L109*100</f>
        <v>4.7287057982986278</v>
      </c>
      <c r="N106" s="62" t="e">
        <f t="shared" si="37"/>
        <v>#REF!</v>
      </c>
      <c r="O106" s="40"/>
    </row>
    <row r="107" spans="7:15" ht="19.149999999999999" hidden="1" customHeight="1" thickBot="1" x14ac:dyDescent="0.3">
      <c r="G107" s="47" t="s">
        <v>25</v>
      </c>
      <c r="H107" s="52" t="e">
        <f>+#REF!</f>
        <v>#REF!</v>
      </c>
      <c r="I107" s="56" t="e">
        <f>+H107/H109*100</f>
        <v>#REF!</v>
      </c>
      <c r="J107" s="60">
        <v>602393</v>
      </c>
      <c r="K107" s="60">
        <v>602393</v>
      </c>
      <c r="L107" s="60">
        <v>602393</v>
      </c>
      <c r="M107" s="56">
        <f>+L107/L109*100</f>
        <v>0.16144191526099588</v>
      </c>
      <c r="N107" s="62" t="e">
        <f t="shared" si="37"/>
        <v>#REF!</v>
      </c>
      <c r="O107" s="40"/>
    </row>
    <row r="108" spans="7:15" ht="19.149999999999999" hidden="1" customHeight="1" thickBot="1" x14ac:dyDescent="0.3">
      <c r="G108" s="45" t="s">
        <v>46</v>
      </c>
      <c r="H108" s="50" t="e">
        <f>+#REF!</f>
        <v>#REF!</v>
      </c>
      <c r="I108" s="54" t="e">
        <f>+H108/H109*100</f>
        <v>#REF!</v>
      </c>
      <c r="J108" s="60">
        <v>425824</v>
      </c>
      <c r="K108" s="61">
        <v>425824</v>
      </c>
      <c r="L108" s="61">
        <v>406452</v>
      </c>
      <c r="M108" s="54">
        <f>+L108/L109*100</f>
        <v>0.10892953494091448</v>
      </c>
      <c r="N108" s="62" t="e">
        <f t="shared" si="37"/>
        <v>#REF!</v>
      </c>
      <c r="O108" s="40"/>
    </row>
    <row r="109" spans="7:15" ht="19.149999999999999" hidden="1" customHeight="1" thickBot="1" x14ac:dyDescent="0.3">
      <c r="G109" s="48" t="s">
        <v>19</v>
      </c>
      <c r="H109" s="53" t="e">
        <f>+H97+H100+H104+H105+H106+H107+H108</f>
        <v>#REF!</v>
      </c>
      <c r="I109" s="58" t="e">
        <f>+I97+I100+I104+I105+I106+I107+I108</f>
        <v>#REF!</v>
      </c>
      <c r="J109" s="53">
        <f>+J97+J100+J104+J105+J106+J107+J108</f>
        <v>377722933.60000002</v>
      </c>
      <c r="K109" s="53">
        <f>+K97+K100+K104+K105+K106+K107+K108</f>
        <v>375533335</v>
      </c>
      <c r="L109" s="53">
        <f t="shared" ref="L109:N109" si="38">+L97+L100+L104+L105+L106+L107+L108</f>
        <v>373132961.79999995</v>
      </c>
      <c r="M109" s="58">
        <f>+M97+M100+M104+M105+M106+M107+M108</f>
        <v>100.00000000000001</v>
      </c>
      <c r="N109" s="53" t="e">
        <f t="shared" si="38"/>
        <v>#REF!</v>
      </c>
      <c r="O109" s="40"/>
    </row>
    <row r="110" spans="7:15" ht="15.75" hidden="1" thickBot="1" x14ac:dyDescent="0.3">
      <c r="H110" s="65">
        <v>422581676</v>
      </c>
      <c r="J110" s="65">
        <v>378461732</v>
      </c>
      <c r="K110" s="65">
        <v>376272132</v>
      </c>
      <c r="L110" s="65">
        <v>373871760</v>
      </c>
    </row>
    <row r="111" spans="7:15" ht="15.75" hidden="1" thickBot="1" x14ac:dyDescent="0.3">
      <c r="H111" s="66">
        <f>+H110-H91-H92</f>
        <v>421842878</v>
      </c>
      <c r="J111" s="65">
        <f>+J110-J91-J92</f>
        <v>377722934</v>
      </c>
      <c r="K111" s="65">
        <f>+K110-K91-K92</f>
        <v>375533334</v>
      </c>
      <c r="L111" s="65">
        <f t="shared" ref="L111" si="39">+L110-L91-L92</f>
        <v>373132962</v>
      </c>
    </row>
    <row r="112" spans="7:15" hidden="1" x14ac:dyDescent="0.25">
      <c r="G112" s="118" t="s">
        <v>30</v>
      </c>
      <c r="H112" s="121" t="s">
        <v>50</v>
      </c>
      <c r="I112" s="122"/>
      <c r="J112" s="125" t="s">
        <v>51</v>
      </c>
      <c r="K112" s="118" t="s">
        <v>52</v>
      </c>
      <c r="L112" s="121" t="s">
        <v>53</v>
      </c>
      <c r="M112" s="127"/>
      <c r="N112" s="118" t="s">
        <v>34</v>
      </c>
    </row>
    <row r="113" spans="7:14" ht="15.75" hidden="1" thickBot="1" x14ac:dyDescent="0.3">
      <c r="G113" s="119"/>
      <c r="H113" s="123"/>
      <c r="I113" s="124"/>
      <c r="J113" s="126"/>
      <c r="K113" s="120"/>
      <c r="L113" s="128"/>
      <c r="M113" s="129"/>
      <c r="N113" s="119"/>
    </row>
    <row r="114" spans="7:14" ht="15.75" hidden="1" thickBot="1" x14ac:dyDescent="0.3">
      <c r="G114" s="120"/>
      <c r="H114" s="41" t="s">
        <v>54</v>
      </c>
      <c r="I114" s="49" t="s">
        <v>37</v>
      </c>
      <c r="J114" s="42" t="s">
        <v>36</v>
      </c>
      <c r="K114" s="42" t="s">
        <v>55</v>
      </c>
      <c r="L114" s="42" t="s">
        <v>57</v>
      </c>
      <c r="M114" s="43" t="s">
        <v>37</v>
      </c>
      <c r="N114" s="44" t="s">
        <v>56</v>
      </c>
    </row>
    <row r="115" spans="7:14" ht="15.75" hidden="1" thickBot="1" x14ac:dyDescent="0.3">
      <c r="G115" s="45" t="s">
        <v>21</v>
      </c>
      <c r="H115" s="54">
        <f>+H116+H117</f>
        <v>197.43860599999999</v>
      </c>
      <c r="I115" s="54" t="e">
        <f>+H115/H127*100</f>
        <v>#REF!</v>
      </c>
      <c r="J115" s="54">
        <f>+J116+J117</f>
        <v>78.055304500000005</v>
      </c>
      <c r="K115" s="54">
        <f>+K116+K117</f>
        <v>76.57632000000001</v>
      </c>
      <c r="L115" s="54">
        <f>+L116+L117</f>
        <v>75.138531400000005</v>
      </c>
      <c r="M115" s="54">
        <f>+L115/H115*100</f>
        <v>38.056656153660242</v>
      </c>
      <c r="N115" s="54">
        <f t="shared" ref="N115" si="40">+N116+N117</f>
        <v>122.30007459999999</v>
      </c>
    </row>
    <row r="116" spans="7:14" ht="15.75" hidden="1" thickBot="1" x14ac:dyDescent="0.3">
      <c r="G116" s="46" t="s">
        <v>40</v>
      </c>
      <c r="H116" s="55">
        <f>+H98/1000000</f>
        <v>56.345832000000001</v>
      </c>
      <c r="I116" s="55" t="e">
        <f>+H116/H127*100</f>
        <v>#REF!</v>
      </c>
      <c r="J116" s="55">
        <f t="shared" ref="J116:L117" si="41">+J98/1000000</f>
        <v>33.750893299999994</v>
      </c>
      <c r="K116" s="55">
        <f t="shared" si="41"/>
        <v>33.202936000000001</v>
      </c>
      <c r="L116" s="55">
        <f t="shared" si="41"/>
        <v>32.888826999999999</v>
      </c>
      <c r="M116" s="55">
        <f t="shared" ref="M116:M126" si="42">+L116/H116*100</f>
        <v>58.369582687145339</v>
      </c>
      <c r="N116" s="55">
        <f>+H116-L116</f>
        <v>23.457005000000002</v>
      </c>
    </row>
    <row r="117" spans="7:14" ht="15.75" hidden="1" thickBot="1" x14ac:dyDescent="0.3">
      <c r="G117" s="46" t="s">
        <v>41</v>
      </c>
      <c r="H117" s="55">
        <f>+H99/1000000</f>
        <v>141.09277399999999</v>
      </c>
      <c r="I117" s="55" t="e">
        <f>+H117/H127*100</f>
        <v>#REF!</v>
      </c>
      <c r="J117" s="55">
        <f t="shared" si="41"/>
        <v>44.304411200000004</v>
      </c>
      <c r="K117" s="55">
        <f t="shared" si="41"/>
        <v>43.373384000000001</v>
      </c>
      <c r="L117" s="55">
        <f t="shared" si="41"/>
        <v>42.249704399999999</v>
      </c>
      <c r="M117" s="55">
        <f t="shared" si="42"/>
        <v>29.944626646861451</v>
      </c>
      <c r="N117" s="55">
        <f>+H117-L117</f>
        <v>98.843069599999993</v>
      </c>
    </row>
    <row r="118" spans="7:14" ht="15.75" hidden="1" thickBot="1" x14ac:dyDescent="0.3">
      <c r="G118" s="47" t="s">
        <v>22</v>
      </c>
      <c r="H118" s="56" t="e">
        <f>+H119+H120+H121</f>
        <v>#REF!</v>
      </c>
      <c r="I118" s="56" t="e">
        <f>+H118/H127*100</f>
        <v>#REF!</v>
      </c>
      <c r="J118" s="56">
        <f>+J119+J120+J121</f>
        <v>268.94041709999999</v>
      </c>
      <c r="K118" s="56">
        <f>+K119+K120+K121</f>
        <v>268.93905999999998</v>
      </c>
      <c r="L118" s="56">
        <f>+L119+L120+L121</f>
        <v>268.77517739999996</v>
      </c>
      <c r="M118" s="54" t="e">
        <f t="shared" si="42"/>
        <v>#REF!</v>
      </c>
      <c r="N118" s="56" t="e">
        <f t="shared" ref="N118" si="43">+N119+N120+N121</f>
        <v>#REF!</v>
      </c>
    </row>
    <row r="119" spans="7:14" ht="15.75" hidden="1" thickBot="1" x14ac:dyDescent="0.3">
      <c r="G119" s="46" t="s">
        <v>42</v>
      </c>
      <c r="H119" s="55" t="e">
        <f>+H101/1000000</f>
        <v>#REF!</v>
      </c>
      <c r="I119" s="55" t="e">
        <f>+H119/H127*100</f>
        <v>#REF!</v>
      </c>
      <c r="J119" s="55">
        <f>+J101/1000000</f>
        <v>64.35557704</v>
      </c>
      <c r="K119" s="55">
        <f>+K101/1000000</f>
        <v>64.355576999999997</v>
      </c>
      <c r="L119" s="55">
        <f>+L101/1000000</f>
        <v>64.355576999999997</v>
      </c>
      <c r="M119" s="55" t="e">
        <f t="shared" si="42"/>
        <v>#REF!</v>
      </c>
      <c r="N119" s="55" t="e">
        <f>+H119-L119</f>
        <v>#REF!</v>
      </c>
    </row>
    <row r="120" spans="7:14" ht="15.75" hidden="1" thickBot="1" x14ac:dyDescent="0.3">
      <c r="G120" s="46" t="s">
        <v>43</v>
      </c>
      <c r="H120" s="55" t="e">
        <f t="shared" ref="H120:J121" si="44">+H102/1000000</f>
        <v>#REF!</v>
      </c>
      <c r="I120" s="55" t="e">
        <f>+H120/H127*100</f>
        <v>#REF!</v>
      </c>
      <c r="J120" s="55">
        <f t="shared" si="44"/>
        <v>124.08296504</v>
      </c>
      <c r="K120" s="55">
        <f t="shared" ref="K120:L120" si="45">+K102/1000000</f>
        <v>124.081608</v>
      </c>
      <c r="L120" s="55">
        <f t="shared" si="45"/>
        <v>124.05210840000001</v>
      </c>
      <c r="M120" s="55" t="e">
        <f t="shared" si="42"/>
        <v>#REF!</v>
      </c>
      <c r="N120" s="55" t="e">
        <f t="shared" ref="N120:N121" si="46">+H120-L120</f>
        <v>#REF!</v>
      </c>
    </row>
    <row r="121" spans="7:14" ht="15.75" hidden="1" thickBot="1" x14ac:dyDescent="0.3">
      <c r="G121" s="46" t="s">
        <v>44</v>
      </c>
      <c r="H121" s="55" t="e">
        <f t="shared" si="44"/>
        <v>#REF!</v>
      </c>
      <c r="I121" s="55" t="e">
        <f>+H121/H127*100</f>
        <v>#REF!</v>
      </c>
      <c r="J121" s="55">
        <f t="shared" si="44"/>
        <v>80.50187502</v>
      </c>
      <c r="K121" s="55">
        <f t="shared" ref="K121:L121" si="47">+K103/1000000</f>
        <v>80.501874999999998</v>
      </c>
      <c r="L121" s="55">
        <f t="shared" si="47"/>
        <v>80.367491999999999</v>
      </c>
      <c r="M121" s="55" t="e">
        <f t="shared" si="42"/>
        <v>#REF!</v>
      </c>
      <c r="N121" s="55" t="e">
        <f t="shared" si="46"/>
        <v>#REF!</v>
      </c>
    </row>
    <row r="122" spans="7:14" ht="15.75" hidden="1" thickBot="1" x14ac:dyDescent="0.3">
      <c r="G122" s="47" t="s">
        <v>23</v>
      </c>
      <c r="H122" s="56" t="e">
        <f>+H104/1000000</f>
        <v>#REF!</v>
      </c>
      <c r="I122" s="56" t="e">
        <f>+H122/H127*100</f>
        <v>#REF!</v>
      </c>
      <c r="J122" s="56">
        <f>+J104/1000000</f>
        <v>5.7925500000000003</v>
      </c>
      <c r="K122" s="56">
        <f>+K104/1000000</f>
        <v>5.2214219999999996</v>
      </c>
      <c r="L122" s="56">
        <f>+L104/1000000</f>
        <v>4.7389140000000003</v>
      </c>
      <c r="M122" s="54" t="e">
        <f t="shared" si="42"/>
        <v>#REF!</v>
      </c>
      <c r="N122" s="56" t="e">
        <f>+H122-L122</f>
        <v>#REF!</v>
      </c>
    </row>
    <row r="123" spans="7:14" ht="15.75" hidden="1" thickBot="1" x14ac:dyDescent="0.3">
      <c r="G123" s="47" t="s">
        <v>45</v>
      </c>
      <c r="H123" s="56" t="e">
        <f t="shared" ref="H123:J126" si="48">+H105/1000000</f>
        <v>#REF!</v>
      </c>
      <c r="I123" s="56" t="e">
        <f>+H123/H127*100</f>
        <v>#REF!</v>
      </c>
      <c r="J123" s="56">
        <f t="shared" si="48"/>
        <v>5.827134</v>
      </c>
      <c r="K123" s="56">
        <f t="shared" ref="K123:L123" si="49">+K105/1000000</f>
        <v>5.827134</v>
      </c>
      <c r="L123" s="56">
        <f t="shared" si="49"/>
        <v>5.827134</v>
      </c>
      <c r="M123" s="54" t="e">
        <f t="shared" si="42"/>
        <v>#REF!</v>
      </c>
      <c r="N123" s="56" t="e">
        <f t="shared" ref="N123:N126" si="50">+H123-L123</f>
        <v>#REF!</v>
      </c>
    </row>
    <row r="124" spans="7:14" ht="15.75" hidden="1" thickBot="1" x14ac:dyDescent="0.3">
      <c r="G124" s="47" t="s">
        <v>24</v>
      </c>
      <c r="H124" s="56" t="e">
        <f t="shared" si="48"/>
        <v>#REF!</v>
      </c>
      <c r="I124" s="56" t="e">
        <f>+H124/H127*100</f>
        <v>#REF!</v>
      </c>
      <c r="J124" s="56">
        <f t="shared" si="48"/>
        <v>18.079311000000001</v>
      </c>
      <c r="K124" s="56">
        <f t="shared" ref="K124:L124" si="51">+K106/1000000</f>
        <v>17.941182000000001</v>
      </c>
      <c r="L124" s="56">
        <f t="shared" si="51"/>
        <v>17.644359999999999</v>
      </c>
      <c r="M124" s="54" t="e">
        <f t="shared" si="42"/>
        <v>#REF!</v>
      </c>
      <c r="N124" s="56" t="e">
        <f t="shared" si="50"/>
        <v>#REF!</v>
      </c>
    </row>
    <row r="125" spans="7:14" ht="15.75" hidden="1" thickBot="1" x14ac:dyDescent="0.3">
      <c r="G125" s="47" t="s">
        <v>25</v>
      </c>
      <c r="H125" s="56" t="e">
        <f t="shared" si="48"/>
        <v>#REF!</v>
      </c>
      <c r="I125" s="56" t="e">
        <f>+H125/H127*100</f>
        <v>#REF!</v>
      </c>
      <c r="J125" s="56">
        <f t="shared" si="48"/>
        <v>0.60239299999999996</v>
      </c>
      <c r="K125" s="56">
        <f t="shared" ref="K125:L125" si="52">+K107/1000000</f>
        <v>0.60239299999999996</v>
      </c>
      <c r="L125" s="56">
        <f t="shared" si="52"/>
        <v>0.60239299999999996</v>
      </c>
      <c r="M125" s="54" t="e">
        <f t="shared" si="42"/>
        <v>#REF!</v>
      </c>
      <c r="N125" s="56" t="e">
        <f t="shared" si="50"/>
        <v>#REF!</v>
      </c>
    </row>
    <row r="126" spans="7:14" ht="15.75" hidden="1" thickBot="1" x14ac:dyDescent="0.3">
      <c r="G126" s="45" t="s">
        <v>46</v>
      </c>
      <c r="H126" s="56" t="e">
        <f t="shared" si="48"/>
        <v>#REF!</v>
      </c>
      <c r="I126" s="54" t="e">
        <f>+H126/H127*100</f>
        <v>#REF!</v>
      </c>
      <c r="J126" s="56">
        <f t="shared" si="48"/>
        <v>0.42582399999999998</v>
      </c>
      <c r="K126" s="56">
        <f t="shared" ref="K126:L126" si="53">+K108/1000000</f>
        <v>0.42582399999999998</v>
      </c>
      <c r="L126" s="56">
        <f t="shared" si="53"/>
        <v>0.40645199999999998</v>
      </c>
      <c r="M126" s="54" t="e">
        <f t="shared" si="42"/>
        <v>#REF!</v>
      </c>
      <c r="N126" s="54" t="e">
        <f t="shared" si="50"/>
        <v>#REF!</v>
      </c>
    </row>
    <row r="127" spans="7:14" ht="15.75" hidden="1" thickBot="1" x14ac:dyDescent="0.3">
      <c r="G127" s="48" t="s">
        <v>19</v>
      </c>
      <c r="H127" s="57" t="e">
        <f>+H115+H118+H122+H123+H124+H125+H126</f>
        <v>#REF!</v>
      </c>
      <c r="I127" s="58" t="e">
        <f>+I115+I118+I122+I123+I124+I125+I126</f>
        <v>#REF!</v>
      </c>
      <c r="J127" s="57">
        <f>+J115+J118+J122+J123+J124+J125+J126</f>
        <v>377.72293360000003</v>
      </c>
      <c r="K127" s="57">
        <f>+K115+K118+K122+K123+K124+K125+K126</f>
        <v>375.53333500000002</v>
      </c>
      <c r="L127" s="57">
        <f>+L115+L118+L122+L123+L124+L125+L126</f>
        <v>373.13296180000003</v>
      </c>
      <c r="M127" s="57" t="e">
        <f>+L127/H127*100</f>
        <v>#REF!</v>
      </c>
      <c r="N127" s="57" t="e">
        <f t="shared" ref="N127" si="54">+N115+N118+N122+N123+N124+N125+N126</f>
        <v>#REF!</v>
      </c>
    </row>
    <row r="128" spans="7:14" hidden="1" x14ac:dyDescent="0.25"/>
    <row r="129" spans="7:12" hidden="1" x14ac:dyDescent="0.25">
      <c r="I129" s="91" t="e">
        <f>+I115+I118</f>
        <v>#REF!</v>
      </c>
      <c r="J129" s="91" t="e">
        <f>+J127/H127*100</f>
        <v>#REF!</v>
      </c>
      <c r="K129" s="91" t="e">
        <f>+K127/H127*100</f>
        <v>#REF!</v>
      </c>
      <c r="L129" s="92" t="e">
        <f>+L127/H127</f>
        <v>#REF!</v>
      </c>
    </row>
    <row r="130" spans="7:12" hidden="1" x14ac:dyDescent="0.25"/>
    <row r="131" spans="7:12" hidden="1" x14ac:dyDescent="0.25">
      <c r="G131" s="66" t="s">
        <v>20</v>
      </c>
      <c r="H131" s="91" t="e">
        <f>+H127</f>
        <v>#REF!</v>
      </c>
      <c r="I131" s="92">
        <v>1</v>
      </c>
    </row>
    <row r="132" spans="7:12" hidden="1" x14ac:dyDescent="0.25">
      <c r="G132" s="66" t="s">
        <v>60</v>
      </c>
      <c r="H132" s="91">
        <f>+J127</f>
        <v>377.72293360000003</v>
      </c>
      <c r="I132" s="92">
        <v>0.89539999999999997</v>
      </c>
    </row>
    <row r="133" spans="7:12" hidden="1" x14ac:dyDescent="0.25">
      <c r="G133" s="66" t="s">
        <v>61</v>
      </c>
      <c r="H133" s="91">
        <f>+K127</f>
        <v>375.53333500000002</v>
      </c>
      <c r="I133" s="92">
        <v>0.89019999999999999</v>
      </c>
    </row>
    <row r="134" spans="7:12" hidden="1" x14ac:dyDescent="0.25">
      <c r="G134" s="66" t="s">
        <v>62</v>
      </c>
      <c r="H134" s="91" t="e">
        <f>+M127</f>
        <v>#REF!</v>
      </c>
      <c r="I134" s="92">
        <v>0.88500000000000001</v>
      </c>
    </row>
    <row r="135" spans="7:12" hidden="1" x14ac:dyDescent="0.25"/>
    <row r="136" spans="7:12" hidden="1" x14ac:dyDescent="0.25"/>
    <row r="137" spans="7:12" hidden="1" x14ac:dyDescent="0.25"/>
    <row r="138" spans="7:12" hidden="1" x14ac:dyDescent="0.25"/>
    <row r="139" spans="7:12" hidden="1" x14ac:dyDescent="0.25"/>
    <row r="140" spans="7:12" hidden="1" x14ac:dyDescent="0.25"/>
    <row r="141" spans="7:12" hidden="1" x14ac:dyDescent="0.25"/>
    <row r="142" spans="7:12" hidden="1" x14ac:dyDescent="0.25"/>
    <row r="143" spans="7:12" hidden="1" x14ac:dyDescent="0.25"/>
    <row r="144" spans="7:12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t="5.25" customHeight="1" x14ac:dyDescent="0.25"/>
  </sheetData>
  <autoFilter ref="B5:R19" xr:uid="{72464A9E-8109-43F3-815F-A1B09F956DCB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46">
    <mergeCell ref="J31:K31"/>
    <mergeCell ref="L31:M31"/>
    <mergeCell ref="B2:R2"/>
    <mergeCell ref="C3:R3"/>
    <mergeCell ref="H5:H6"/>
    <mergeCell ref="I5:P5"/>
    <mergeCell ref="Q5:R5"/>
    <mergeCell ref="B5:B6"/>
    <mergeCell ref="C5:C6"/>
    <mergeCell ref="D5:D6"/>
    <mergeCell ref="E5:E6"/>
    <mergeCell ref="F5:F6"/>
    <mergeCell ref="G5:G6"/>
    <mergeCell ref="B7:F7"/>
    <mergeCell ref="I74:J75"/>
    <mergeCell ref="K74:M74"/>
    <mergeCell ref="B8:F8"/>
    <mergeCell ref="C15:F15"/>
    <mergeCell ref="G55:O55"/>
    <mergeCell ref="G56:G58"/>
    <mergeCell ref="H56:H58"/>
    <mergeCell ref="I56:J57"/>
    <mergeCell ref="K56:M56"/>
    <mergeCell ref="N56:O57"/>
    <mergeCell ref="K57:K58"/>
    <mergeCell ref="L57:L58"/>
    <mergeCell ref="O31:O32"/>
    <mergeCell ref="N74:O75"/>
    <mergeCell ref="G31:G32"/>
    <mergeCell ref="H31:I31"/>
    <mergeCell ref="K75:K76"/>
    <mergeCell ref="L75:L76"/>
    <mergeCell ref="N94:N95"/>
    <mergeCell ref="G112:G114"/>
    <mergeCell ref="H112:I113"/>
    <mergeCell ref="J112:J113"/>
    <mergeCell ref="K112:K113"/>
    <mergeCell ref="L112:M113"/>
    <mergeCell ref="N112:N113"/>
    <mergeCell ref="G94:G96"/>
    <mergeCell ref="H94:I95"/>
    <mergeCell ref="J94:J95"/>
    <mergeCell ref="K94:K95"/>
    <mergeCell ref="L94:M95"/>
    <mergeCell ref="G74:G76"/>
    <mergeCell ref="H74:H76"/>
  </mergeCells>
  <conditionalFormatting sqref="C5:C6">
    <cfRule type="duplicateValues" dxfId="1" priority="1"/>
    <cfRule type="duplicateValues" dxfId="0" priority="2"/>
  </conditionalFormatting>
  <printOptions horizontalCentered="1"/>
  <pageMargins left="0.70866141732283472" right="0.11811023622047245" top="0.74803149606299213" bottom="0.15748031496062992" header="0.31496062992125984" footer="0.19685039370078741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Financiera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Copari Colorado, Luis Alberto</dc:creator>
  <cp:lastModifiedBy>Vega Farias, Oscar</cp:lastModifiedBy>
  <cp:lastPrinted>2025-07-30T15:45:26Z</cp:lastPrinted>
  <dcterms:created xsi:type="dcterms:W3CDTF">2025-01-20T15:37:36Z</dcterms:created>
  <dcterms:modified xsi:type="dcterms:W3CDTF">2025-07-30T15:45:33Z</dcterms:modified>
</cp:coreProperties>
</file>