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fgobpe1-my.sharepoint.com/personal/ovegaa_mef_gob_pe/Documents/PRESUPUESTO/Transparencia/2024/IV trimestre 2024/"/>
    </mc:Choice>
  </mc:AlternateContent>
  <xr:revisionPtr revIDLastSave="1" documentId="8_{2AA04807-3873-456D-849E-B8B3F86CA8A4}" xr6:coauthVersionLast="47" xr6:coauthVersionMax="47" xr10:uidLastSave="{57ED8785-1A55-49AD-9FA0-448D960D7208}"/>
  <bookViews>
    <workbookView xWindow="-120" yWindow="-120" windowWidth="29040" windowHeight="15840" xr2:uid="{6DF9D704-AFFF-4DFE-9F91-9481E1CEDE5A}"/>
  </bookViews>
  <sheets>
    <sheet name="Ejecución Financiera 2024" sheetId="3" r:id="rId1"/>
  </sheets>
  <externalReferences>
    <externalReference r:id="rId2"/>
  </externalReferences>
  <definedNames>
    <definedName name="_xlnm._FilterDatabase" localSheetId="0" hidden="1">'Ejecución Financiera 2024'!$B$5:$R$21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5" i="3" l="1"/>
  <c r="K95" i="3"/>
  <c r="L95" i="3"/>
  <c r="J95" i="3"/>
  <c r="L100" i="3"/>
  <c r="L99" i="3" s="1"/>
  <c r="L103" i="3"/>
  <c r="L102" i="3" s="1"/>
  <c r="H113" i="3"/>
  <c r="K113" i="3"/>
  <c r="L113" i="3"/>
  <c r="J113" i="3"/>
  <c r="K103" i="3"/>
  <c r="J103" i="3"/>
  <c r="J102" i="3" s="1"/>
  <c r="K100" i="3"/>
  <c r="K118" i="3" s="1"/>
  <c r="J100" i="3"/>
  <c r="J118" i="3" s="1"/>
  <c r="M93" i="3"/>
  <c r="L128" i="3"/>
  <c r="L127" i="3"/>
  <c r="L126" i="3"/>
  <c r="L125" i="3"/>
  <c r="L124" i="3"/>
  <c r="L123" i="3"/>
  <c r="L122" i="3"/>
  <c r="L119" i="3"/>
  <c r="K128" i="3"/>
  <c r="K127" i="3"/>
  <c r="K126" i="3"/>
  <c r="K125" i="3"/>
  <c r="K124" i="3"/>
  <c r="K123" i="3"/>
  <c r="K122" i="3"/>
  <c r="K121" i="3"/>
  <c r="K119" i="3"/>
  <c r="J128" i="3"/>
  <c r="J127" i="3"/>
  <c r="J126" i="3"/>
  <c r="J125" i="3"/>
  <c r="J124" i="3"/>
  <c r="J123" i="3"/>
  <c r="J122" i="3"/>
  <c r="J119" i="3"/>
  <c r="K102" i="3"/>
  <c r="K99" i="3"/>
  <c r="K111" i="3" s="1"/>
  <c r="J99" i="3"/>
  <c r="L118" i="3" l="1"/>
  <c r="L117" i="3" s="1"/>
  <c r="J117" i="3"/>
  <c r="K117" i="3"/>
  <c r="L121" i="3"/>
  <c r="K120" i="3"/>
  <c r="J121" i="3"/>
  <c r="J120" i="3" s="1"/>
  <c r="L111" i="3"/>
  <c r="J111" i="3"/>
  <c r="J129" i="3" l="1"/>
  <c r="H134" i="3" s="1"/>
  <c r="K129" i="3"/>
  <c r="H135" i="3"/>
  <c r="L120" i="3"/>
  <c r="M104" i="3"/>
  <c r="M110" i="3"/>
  <c r="M102" i="3"/>
  <c r="M109" i="3"/>
  <c r="M101" i="3"/>
  <c r="M108" i="3"/>
  <c r="M100" i="3"/>
  <c r="M107" i="3"/>
  <c r="M106" i="3"/>
  <c r="M105" i="3"/>
  <c r="M103" i="3"/>
  <c r="M99" i="3"/>
  <c r="L129" i="3" l="1"/>
  <c r="M111" i="3"/>
  <c r="H8" i="3" l="1"/>
  <c r="I8" i="3"/>
  <c r="J8" i="3"/>
  <c r="H100" i="3" s="1"/>
  <c r="K8" i="3"/>
  <c r="L8" i="3"/>
  <c r="M8" i="3"/>
  <c r="N8" i="3"/>
  <c r="H118" i="3" l="1"/>
  <c r="N100" i="3"/>
  <c r="K62" i="3"/>
  <c r="K80" i="3" s="1"/>
  <c r="J38" i="3"/>
  <c r="J35" i="3"/>
  <c r="L43" i="3"/>
  <c r="H69" i="3" s="1"/>
  <c r="H87" i="3" s="1"/>
  <c r="L44" i="3"/>
  <c r="H70" i="3" s="1"/>
  <c r="H88" i="3" s="1"/>
  <c r="L45" i="3"/>
  <c r="H71" i="3" s="1"/>
  <c r="H89" i="3" s="1"/>
  <c r="L46" i="3"/>
  <c r="H72" i="3" s="1"/>
  <c r="H90" i="3" s="1"/>
  <c r="L42" i="3"/>
  <c r="H68" i="3" s="1"/>
  <c r="H86" i="3" s="1"/>
  <c r="L40" i="3"/>
  <c r="H66" i="3" s="1"/>
  <c r="H84" i="3" s="1"/>
  <c r="L41" i="3"/>
  <c r="H67" i="3" s="1"/>
  <c r="H85" i="3" s="1"/>
  <c r="L39" i="3"/>
  <c r="H65" i="3" s="1"/>
  <c r="H83" i="3" s="1"/>
  <c r="L37" i="3"/>
  <c r="H63" i="3" s="1"/>
  <c r="H81" i="3" s="1"/>
  <c r="L36" i="3"/>
  <c r="H62" i="3" s="1"/>
  <c r="H80" i="3" s="1"/>
  <c r="H38" i="3"/>
  <c r="H35" i="3"/>
  <c r="M118" i="3" l="1"/>
  <c r="N118" i="3"/>
  <c r="H79" i="3"/>
  <c r="H82" i="3"/>
  <c r="H91" i="3" s="1"/>
  <c r="H47" i="3"/>
  <c r="I40" i="3" s="1"/>
  <c r="L35" i="3"/>
  <c r="H61" i="3" s="1"/>
  <c r="L38" i="3"/>
  <c r="J47" i="3"/>
  <c r="K43" i="3" s="1"/>
  <c r="I37" i="3" l="1"/>
  <c r="I43" i="3"/>
  <c r="I46" i="3"/>
  <c r="I41" i="3"/>
  <c r="I36" i="3"/>
  <c r="I44" i="3"/>
  <c r="L47" i="3"/>
  <c r="M36" i="3" s="1"/>
  <c r="H64" i="3"/>
  <c r="H73" i="3" s="1"/>
  <c r="I45" i="3"/>
  <c r="I42" i="3"/>
  <c r="I35" i="3"/>
  <c r="I38" i="3"/>
  <c r="I39" i="3"/>
  <c r="K39" i="3"/>
  <c r="K46" i="3"/>
  <c r="K35" i="3"/>
  <c r="K44" i="3"/>
  <c r="K45" i="3"/>
  <c r="K42" i="3"/>
  <c r="K36" i="3"/>
  <c r="K37" i="3"/>
  <c r="K41" i="3"/>
  <c r="K38" i="3"/>
  <c r="K40" i="3"/>
  <c r="M44" i="3" l="1"/>
  <c r="M35" i="3"/>
  <c r="M41" i="3"/>
  <c r="M43" i="3"/>
  <c r="M45" i="3"/>
  <c r="M42" i="3"/>
  <c r="M37" i="3"/>
  <c r="M46" i="3"/>
  <c r="M40" i="3"/>
  <c r="M38" i="3"/>
  <c r="M39" i="3"/>
  <c r="I47" i="3"/>
  <c r="K47" i="3"/>
  <c r="M47" i="3" l="1"/>
  <c r="K72" i="3"/>
  <c r="K90" i="3" s="1"/>
  <c r="H110" i="3"/>
  <c r="K71" i="3"/>
  <c r="K89" i="3" s="1"/>
  <c r="H109" i="3"/>
  <c r="K70" i="3"/>
  <c r="K88" i="3" s="1"/>
  <c r="H108" i="3"/>
  <c r="K69" i="3"/>
  <c r="K87" i="3" s="1"/>
  <c r="H107" i="3"/>
  <c r="K68" i="3"/>
  <c r="K86" i="3" s="1"/>
  <c r="H106" i="3"/>
  <c r="K67" i="3"/>
  <c r="K85" i="3" s="1"/>
  <c r="H105" i="3"/>
  <c r="H104" i="3"/>
  <c r="H17" i="3"/>
  <c r="I17" i="3"/>
  <c r="J17" i="3"/>
  <c r="H101" i="3" s="1"/>
  <c r="K17" i="3"/>
  <c r="L17" i="3"/>
  <c r="M17" i="3"/>
  <c r="N17" i="3"/>
  <c r="I72" i="3"/>
  <c r="I90" i="3" s="1"/>
  <c r="I71" i="3"/>
  <c r="I89" i="3" s="1"/>
  <c r="I70" i="3"/>
  <c r="I88" i="3" s="1"/>
  <c r="I69" i="3"/>
  <c r="I87" i="3" s="1"/>
  <c r="I68" i="3"/>
  <c r="I86" i="3" s="1"/>
  <c r="I67" i="3"/>
  <c r="I85" i="3" s="1"/>
  <c r="I66" i="3"/>
  <c r="I84" i="3" s="1"/>
  <c r="G17" i="3"/>
  <c r="I63" i="3" s="1"/>
  <c r="I81" i="3" s="1"/>
  <c r="G8" i="3"/>
  <c r="I62" i="3" s="1"/>
  <c r="I80" i="3" s="1"/>
  <c r="O30" i="3"/>
  <c r="N25" i="3"/>
  <c r="O19" i="3"/>
  <c r="P19" i="3" s="1"/>
  <c r="O20" i="3"/>
  <c r="P20" i="3" s="1"/>
  <c r="O21" i="3"/>
  <c r="P21" i="3" s="1"/>
  <c r="O18" i="3"/>
  <c r="Q18" i="3" s="1"/>
  <c r="O10" i="3"/>
  <c r="O11" i="3"/>
  <c r="O12" i="3"/>
  <c r="O13" i="3"/>
  <c r="O14" i="3"/>
  <c r="O15" i="3"/>
  <c r="O16" i="3"/>
  <c r="P16" i="3" s="1"/>
  <c r="O9" i="3"/>
  <c r="H124" i="3" l="1"/>
  <c r="N106" i="3"/>
  <c r="H122" i="3"/>
  <c r="N104" i="3"/>
  <c r="H103" i="3"/>
  <c r="L29" i="3"/>
  <c r="H119" i="3"/>
  <c r="N101" i="3"/>
  <c r="N99" i="3" s="1"/>
  <c r="H99" i="3"/>
  <c r="N110" i="3"/>
  <c r="H128" i="3"/>
  <c r="N109" i="3"/>
  <c r="H127" i="3"/>
  <c r="I79" i="3"/>
  <c r="H126" i="3"/>
  <c r="N108" i="3"/>
  <c r="N105" i="3"/>
  <c r="H123" i="3"/>
  <c r="H125" i="3"/>
  <c r="N107" i="3"/>
  <c r="Q14" i="3"/>
  <c r="R14" i="3" s="1"/>
  <c r="I65" i="3"/>
  <c r="I83" i="3" s="1"/>
  <c r="Q13" i="3"/>
  <c r="R13" i="3" s="1"/>
  <c r="Q12" i="3"/>
  <c r="R12" i="3" s="1"/>
  <c r="Q11" i="3"/>
  <c r="R11" i="3" s="1"/>
  <c r="P9" i="3"/>
  <c r="O8" i="3"/>
  <c r="L62" i="3" s="1"/>
  <c r="L80" i="3" s="1"/>
  <c r="P10" i="3"/>
  <c r="Q10" i="3"/>
  <c r="I61" i="3"/>
  <c r="P15" i="3"/>
  <c r="Q15" i="3"/>
  <c r="K65" i="3"/>
  <c r="K83" i="3" s="1"/>
  <c r="K66" i="3"/>
  <c r="K84" i="3" s="1"/>
  <c r="H7" i="3"/>
  <c r="K63" i="3"/>
  <c r="K81" i="3" s="1"/>
  <c r="N7" i="3"/>
  <c r="N28" i="3" s="1"/>
  <c r="L7" i="3"/>
  <c r="L28" i="3" s="1"/>
  <c r="M7" i="3"/>
  <c r="M28" i="3" s="1"/>
  <c r="Q9" i="3"/>
  <c r="R9" i="3" s="1"/>
  <c r="G7" i="3"/>
  <c r="N29" i="3"/>
  <c r="K7" i="3"/>
  <c r="K28" i="3" s="1"/>
  <c r="M29" i="3"/>
  <c r="K29" i="3"/>
  <c r="P14" i="3"/>
  <c r="P13" i="3"/>
  <c r="P11" i="3"/>
  <c r="Q16" i="3"/>
  <c r="R16" i="3" s="1"/>
  <c r="R10" i="3"/>
  <c r="R18" i="3"/>
  <c r="R15" i="3"/>
  <c r="Q21" i="3"/>
  <c r="R21" i="3" s="1"/>
  <c r="P18" i="3"/>
  <c r="Q20" i="3"/>
  <c r="R20" i="3" s="1"/>
  <c r="Q19" i="3"/>
  <c r="R19" i="3" s="1"/>
  <c r="J7" i="3"/>
  <c r="O17" i="3"/>
  <c r="I7" i="3"/>
  <c r="K82" i="3" l="1"/>
  <c r="M124" i="3"/>
  <c r="N124" i="3"/>
  <c r="M119" i="3"/>
  <c r="N119" i="3"/>
  <c r="N117" i="3" s="1"/>
  <c r="H117" i="3"/>
  <c r="N123" i="3"/>
  <c r="M123" i="3"/>
  <c r="K79" i="3"/>
  <c r="N125" i="3"/>
  <c r="M125" i="3"/>
  <c r="M128" i="3"/>
  <c r="N128" i="3"/>
  <c r="H121" i="3"/>
  <c r="H102" i="3"/>
  <c r="H111" i="3" s="1"/>
  <c r="N103" i="3"/>
  <c r="N102" i="3" s="1"/>
  <c r="N111" i="3" s="1"/>
  <c r="I82" i="3"/>
  <c r="I91" i="3" s="1"/>
  <c r="N126" i="3"/>
  <c r="M126" i="3"/>
  <c r="M122" i="3"/>
  <c r="N122" i="3"/>
  <c r="M80" i="3"/>
  <c r="N127" i="3"/>
  <c r="M127" i="3"/>
  <c r="P17" i="3"/>
  <c r="L63" i="3"/>
  <c r="L81" i="3" s="1"/>
  <c r="M81" i="3" s="1"/>
  <c r="N81" i="3" s="1"/>
  <c r="L67" i="3"/>
  <c r="L69" i="3"/>
  <c r="L65" i="3"/>
  <c r="M62" i="3"/>
  <c r="N62" i="3" s="1"/>
  <c r="L70" i="3"/>
  <c r="I64" i="3"/>
  <c r="I73" i="3" s="1"/>
  <c r="L68" i="3"/>
  <c r="L71" i="3"/>
  <c r="L72" i="3"/>
  <c r="L66" i="3"/>
  <c r="L84" i="3" s="1"/>
  <c r="M84" i="3" s="1"/>
  <c r="K64" i="3"/>
  <c r="K61" i="3"/>
  <c r="Q8" i="3"/>
  <c r="R8" i="3" s="1"/>
  <c r="P8" i="3"/>
  <c r="O7" i="3"/>
  <c r="Q17" i="3"/>
  <c r="O29" i="3"/>
  <c r="I103" i="3" l="1"/>
  <c r="I99" i="3"/>
  <c r="L61" i="3"/>
  <c r="M63" i="3"/>
  <c r="K91" i="3"/>
  <c r="M66" i="3"/>
  <c r="N66" i="3" s="1"/>
  <c r="N64" i="3" s="1"/>
  <c r="J82" i="3"/>
  <c r="J86" i="3"/>
  <c r="J81" i="3"/>
  <c r="J84" i="3"/>
  <c r="J90" i="3"/>
  <c r="J85" i="3"/>
  <c r="J88" i="3"/>
  <c r="J87" i="3"/>
  <c r="J80" i="3"/>
  <c r="J89" i="3"/>
  <c r="J79" i="3"/>
  <c r="J83" i="3"/>
  <c r="M68" i="3"/>
  <c r="N68" i="3" s="1"/>
  <c r="L86" i="3"/>
  <c r="M86" i="3" s="1"/>
  <c r="N86" i="3" s="1"/>
  <c r="M69" i="3"/>
  <c r="N69" i="3" s="1"/>
  <c r="L87" i="3"/>
  <c r="M87" i="3" s="1"/>
  <c r="N87" i="3" s="1"/>
  <c r="M117" i="3"/>
  <c r="M70" i="3"/>
  <c r="N70" i="3" s="1"/>
  <c r="L88" i="3"/>
  <c r="M88" i="3" s="1"/>
  <c r="N88" i="3" s="1"/>
  <c r="M79" i="3"/>
  <c r="N80" i="3"/>
  <c r="I102" i="3"/>
  <c r="M65" i="3"/>
  <c r="N65" i="3" s="1"/>
  <c r="L83" i="3"/>
  <c r="M67" i="3"/>
  <c r="N67" i="3" s="1"/>
  <c r="L85" i="3"/>
  <c r="M85" i="3" s="1"/>
  <c r="N85" i="3" s="1"/>
  <c r="M71" i="3"/>
  <c r="N71" i="3" s="1"/>
  <c r="L89" i="3"/>
  <c r="M89" i="3" s="1"/>
  <c r="N89" i="3" s="1"/>
  <c r="L79" i="3"/>
  <c r="H120" i="3"/>
  <c r="N121" i="3"/>
  <c r="N120" i="3" s="1"/>
  <c r="N129" i="3" s="1"/>
  <c r="M121" i="3"/>
  <c r="I100" i="3"/>
  <c r="I108" i="3"/>
  <c r="I106" i="3"/>
  <c r="I109" i="3"/>
  <c r="I110" i="3"/>
  <c r="I101" i="3"/>
  <c r="I107" i="3"/>
  <c r="I104" i="3"/>
  <c r="I105" i="3"/>
  <c r="N84" i="3"/>
  <c r="M72" i="3"/>
  <c r="N72" i="3" s="1"/>
  <c r="L90" i="3"/>
  <c r="M90" i="3" s="1"/>
  <c r="N90" i="3" s="1"/>
  <c r="J66" i="3"/>
  <c r="J70" i="3"/>
  <c r="J68" i="3"/>
  <c r="J63" i="3"/>
  <c r="J62" i="3"/>
  <c r="J67" i="3"/>
  <c r="J72" i="3"/>
  <c r="J71" i="3"/>
  <c r="J69" i="3"/>
  <c r="J65" i="3"/>
  <c r="J61" i="3"/>
  <c r="J64" i="3"/>
  <c r="L64" i="3"/>
  <c r="L73" i="3" s="1"/>
  <c r="K73" i="3"/>
  <c r="N63" i="3"/>
  <c r="M61" i="3"/>
  <c r="P7" i="3"/>
  <c r="Q7" i="3"/>
  <c r="R7" i="3" s="1"/>
  <c r="R17" i="3"/>
  <c r="O24" i="3"/>
  <c r="M64" i="3" l="1"/>
  <c r="I111" i="3"/>
  <c r="M73" i="3"/>
  <c r="M120" i="3"/>
  <c r="L82" i="3"/>
  <c r="L91" i="3" s="1"/>
  <c r="M83" i="3"/>
  <c r="J91" i="3"/>
  <c r="N79" i="3"/>
  <c r="H129" i="3"/>
  <c r="J73" i="3"/>
  <c r="N61" i="3"/>
  <c r="N83" i="3" l="1"/>
  <c r="M82" i="3"/>
  <c r="M91" i="3" s="1"/>
  <c r="H133" i="3"/>
  <c r="J131" i="3"/>
  <c r="K131" i="3"/>
  <c r="M129" i="3"/>
  <c r="H136" i="3" s="1"/>
  <c r="L131" i="3"/>
  <c r="I118" i="3"/>
  <c r="I123" i="3"/>
  <c r="I128" i="3"/>
  <c r="I127" i="3"/>
  <c r="I124" i="3"/>
  <c r="I126" i="3"/>
  <c r="I119" i="3"/>
  <c r="I125" i="3"/>
  <c r="I122" i="3"/>
  <c r="I117" i="3"/>
  <c r="I121" i="3"/>
  <c r="I120" i="3"/>
  <c r="N73" i="3"/>
  <c r="I129" i="3" l="1"/>
  <c r="I131" i="3"/>
  <c r="N82" i="3"/>
  <c r="O62" i="3"/>
  <c r="O69" i="3"/>
  <c r="O71" i="3"/>
  <c r="O70" i="3"/>
  <c r="O72" i="3"/>
  <c r="O68" i="3"/>
  <c r="O64" i="3"/>
  <c r="O73" i="3"/>
  <c r="O67" i="3"/>
  <c r="O65" i="3"/>
  <c r="O66" i="3"/>
  <c r="O63" i="3"/>
  <c r="O61" i="3"/>
  <c r="N91" i="3" l="1"/>
  <c r="O85" i="3" l="1"/>
  <c r="O91" i="3"/>
  <c r="O81" i="3"/>
  <c r="O87" i="3"/>
  <c r="O90" i="3"/>
  <c r="O84" i="3"/>
  <c r="O86" i="3"/>
  <c r="O88" i="3"/>
  <c r="O89" i="3"/>
  <c r="O80" i="3"/>
  <c r="O79" i="3"/>
  <c r="O83" i="3"/>
  <c r="O82" i="3"/>
</calcChain>
</file>

<file path=xl/sharedStrings.xml><?xml version="1.0" encoding="utf-8"?>
<sst xmlns="http://schemas.openxmlformats.org/spreadsheetml/2006/main" count="209" uniqueCount="81">
  <si>
    <t>EJECUCIÓN FINANCIERA DE PROYECTOS DE INVERSIÓN E IOARR, CARTERA DE INVERSIONES 2024</t>
  </si>
  <si>
    <t>Nro</t>
  </si>
  <si>
    <t>CÓDIGO</t>
  </si>
  <si>
    <t>NOMBRE DEL PROYECTO</t>
  </si>
  <si>
    <t>TIPO DE INVERSIÓN</t>
  </si>
  <si>
    <t>SITUACIÓN ACTUAL</t>
  </si>
  <si>
    <t>EJECUCIÓN HASTA EL 2023 (B)</t>
  </si>
  <si>
    <t>AÑO 2024</t>
  </si>
  <si>
    <t>EJECUCIÓN ACUMULADA</t>
  </si>
  <si>
    <t>PIA</t>
  </si>
  <si>
    <t xml:space="preserve">PIM
(C) </t>
  </si>
  <si>
    <t>1er Trim</t>
  </si>
  <si>
    <t>2do Trim</t>
  </si>
  <si>
    <t>4to Trim</t>
  </si>
  <si>
    <t>3er Trim</t>
  </si>
  <si>
    <t>Ejecución
(D)</t>
  </si>
  <si>
    <t>Avance %
(D/C)</t>
  </si>
  <si>
    <t>Total
(E=B+D)</t>
  </si>
  <si>
    <t>Avance %
(E/A)</t>
  </si>
  <si>
    <t>MINISTERIO DE ECONOMÍA Y FINANZAS</t>
  </si>
  <si>
    <t>Oficina General de Administración (OGA - MEF)</t>
  </si>
  <si>
    <t>Oficina General de Inversiones y Proyectos (OGIP - MEF)</t>
  </si>
  <si>
    <t>TOTAL</t>
  </si>
  <si>
    <t>PIM</t>
  </si>
  <si>
    <t>MEF</t>
  </si>
  <si>
    <t>SUNAT</t>
  </si>
  <si>
    <t>SMV</t>
  </si>
  <si>
    <t>OSCE</t>
  </si>
  <si>
    <t>ONP</t>
  </si>
  <si>
    <t>2359928: ADQUISICION DE ASCENSORES EN EL(LA) SEDE CENTRAL DEL MINISTERIO DE ECONOMIA Y FINANZAS EN LA LOCALIDAD LIMA, DISTRITO DE LIMA, PROVINCIA LIMA, DEPARTAMENTO LIMA</t>
  </si>
  <si>
    <t>2424326: REFORZAMIENTO ESTRUCTURAL DE EDIFICIO PUBLICO; EN EL(LA) MINISTERIO DE ECONOMIA Y FINANZAS EN LA LOCALIDAD LIMA, DISTRITO DE LIMA, PROVINCIA LIMA, DEPARTAMENTO LIMA</t>
  </si>
  <si>
    <t>2455051: ADQUISICION DE SERVIDOR, SISTEMA DE ALMACENAMIENTO (STORAGE), CONMUTADORES, LIBRERIA DE CINTAS, ACCESORIO PARA DATA CENTER, SOFTWARE Y COMPUTADORA DE ESCRITORIO; EN EL(LA) OFICINA GENERAL DE TECNOLOGIAS DE LA INFORMACION DEL MINISTERIO DE ECONOMIA Y FINANZAS EN LA LOCALIDAD LIMA, DISTRITO DE LIMA, PROVINCIA LIMA, DEPARTAMENTO LIMA</t>
  </si>
  <si>
    <t>2487753: ADQUISICION DE SOFTWARE Y SISTEMA DE INFORMACION; EN EL(LA) OFICINA GENERAL DE TECNOLOGIAS DE LA INFORMACION DISTRITO DE LIMA, PROVINCIA LIMA, DEPARTAMENTO LIMA</t>
  </si>
  <si>
    <t>2500431: ADQUISICION DE EQUIPO DE TELECOMUNICACIONES Y SOFTWARE ; EN EL(LA) OFICINA GENERAL DE TECNOLOGIAS DE LA INFORMACION, PARA LA CENTRAL TELEFONICA DEL MINISTERIO DE ECONOMIA Y FINANZAS DISTRITO DE LIMA, PROVINCIA LIMA, DEPARTAMENTO LIMA</t>
  </si>
  <si>
    <t>2510338: ADQUISICION DE SOFTWARE; EN EL(LA) ORGANOS QUE BRINDAN SERVICIOS MISIONALES, PARA LA AUTOMATIZACION DE SERVICIOS, EN EL MINISTERIO DE ECONOMIA Y FINANZAS, DISTRITO DE LIMA, PROVINCIA LIMA, DEPARTAMENTO LIMA</t>
  </si>
  <si>
    <t>2194717: MEJORAMIENTO DE LA GESTION DE LA POLITICA DE INGRESOS PUBLICOS CON ENFASIS EN LA RECAUDACION TRIBUTARIA MUNICIPAL</t>
  </si>
  <si>
    <t>2359961: MEJORAMIENTO DE LA GESTION DE LA INVERSION PUBLICA</t>
  </si>
  <si>
    <t>2522012: MEJORAMIENTO DE LA ADMINISTRACION FINANCIERA DEL SECTOR PUBLICO (AFSP) A TRAVES DE LA TRANSFORMACION DIGITAL</t>
  </si>
  <si>
    <t>2565162: MEJORAMIENTO DEL SERVICIO DE ABASTECIMIENTO PUBLICO DE BIENES, SERVICIOS Y OBRAS</t>
  </si>
  <si>
    <t xml:space="preserve"> IOARR </t>
  </si>
  <si>
    <t>MEJORAMIENTO Y AMPLIACION DEL SERVICIO DE HABITABILIDAD INSTITUCIONAL EN MINISTERIO DE ECONOMIA Y FINANZAS   DISTRITO DE LIMA DE LA PROVINCIA DE LIMA DEL DEPARTAMENTO DE LIMA</t>
  </si>
  <si>
    <t xml:space="preserve"> Proyecto de inversión </t>
  </si>
  <si>
    <t>ADQUISICION DE HARDWARE GENERAL Y EQUIPO DE COMUNICACION; EN EL(LA) LOS ÓRGANOS QUE BRINDAN SERVICIOS MISIONALES EN EL MINISTERIO DE ECONOMÍA Y FINANZAS  DISTRITO DE LIMA, PROVINCIA LIMA, DEPARTAMENTO LIMA</t>
  </si>
  <si>
    <t xml:space="preserve"> -.- </t>
  </si>
  <si>
    <t>Culminado</t>
  </si>
  <si>
    <t>Ejecucion</t>
  </si>
  <si>
    <t>PLIEGOS DE LA CARTERA DE INVERSIONES 2024 SEGÚN EJECUCIÓN FINANCIERA HISTÓRICA</t>
  </si>
  <si>
    <t>PLIEGO / UEI</t>
  </si>
  <si>
    <t>NÚMERO DE INVERSIONES (A)</t>
  </si>
  <si>
    <t>INVERSIÓN AUTORIZADA</t>
  </si>
  <si>
    <t>EJECUCIÓN (Devengado)</t>
  </si>
  <si>
    <t>SALDO POR EJECUTAR</t>
  </si>
  <si>
    <t xml:space="preserve">Acumulada hasta el 2023 (C) </t>
  </si>
  <si>
    <t>S/ (B)</t>
  </si>
  <si>
    <t>%</t>
  </si>
  <si>
    <t>(E=C+D)</t>
  </si>
  <si>
    <t>S/ (B-E)</t>
  </si>
  <si>
    <t>OGA-MEF</t>
  </si>
  <si>
    <t>OGIP-MEF</t>
  </si>
  <si>
    <t>INA - SUNAT</t>
  </si>
  <si>
    <t>INEI - SUNAT</t>
  </si>
  <si>
    <t>MSI - SUNAT</t>
  </si>
  <si>
    <t>PERÚ Compras</t>
  </si>
  <si>
    <t>PROINVERSION</t>
  </si>
  <si>
    <t>PI</t>
  </si>
  <si>
    <t>IOARR</t>
  </si>
  <si>
    <t>Año 2024  
(D)</t>
  </si>
  <si>
    <t>PIM 2024</t>
  </si>
  <si>
    <t>CERTIFICACIÓN 2024</t>
  </si>
  <si>
    <t>COMPROMISO ANUAL 2024</t>
  </si>
  <si>
    <t>DEVENGADO 2024</t>
  </si>
  <si>
    <t>S/ (A)</t>
  </si>
  <si>
    <t>S/ (C)</t>
  </si>
  <si>
    <t>(A-D)</t>
  </si>
  <si>
    <t>IV Trim (D)</t>
  </si>
  <si>
    <t>OGA MEF</t>
  </si>
  <si>
    <t>INA SUNAT</t>
  </si>
  <si>
    <t>CERTIFICADO</t>
  </si>
  <si>
    <t>COMPROMISO</t>
  </si>
  <si>
    <t>DEVENTADO</t>
  </si>
  <si>
    <t xml:space="preserve">TOTAL DE LA INVERSIÓN ACTUALIZADA
(A)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</si>
</sst>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0.0"/>
    <numFmt numFmtId="167" formatCode="0.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1"/>
      <color theme="1"/>
      <name val="Calibri"/>
      <family val="2"/>
      <scheme val="minor"/>
    </font>
    <font>
      <b/>
      <sz val="9.5"/>
      <color rgb="FFFFFFFF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2" tint="-0.249977111117893"/>
      <name val="Calibri"/>
      <family val="2"/>
      <scheme val="minor"/>
    </font>
    <font>
      <sz val="11"/>
      <color theme="2" tint="-0.249977111117893"/>
      <name val="Arial"/>
      <family val="2"/>
    </font>
    <font>
      <b/>
      <sz val="11"/>
      <color theme="2" tint="-0.249977111117893"/>
      <name val="Calibri"/>
      <family val="2"/>
      <scheme val="minor"/>
    </font>
    <font>
      <sz val="10"/>
      <color theme="1"/>
      <name val="Times New Roman"/>
      <family val="1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DDD8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3">
    <xf numFmtId="0" fontId="0" fillId="0" borderId="0" xfId="0"/>
    <xf numFmtId="3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9" borderId="9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horizontal="right" vertical="center" wrapText="1"/>
    </xf>
    <xf numFmtId="0" fontId="6" fillId="5" borderId="12" xfId="0" applyFont="1" applyFill="1" applyBorder="1" applyAlignment="1">
      <alignment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right" vertical="center" wrapText="1"/>
    </xf>
    <xf numFmtId="0" fontId="5" fillId="9" borderId="14" xfId="0" applyFont="1" applyFill="1" applyBorder="1" applyAlignment="1">
      <alignment vertical="center" wrapText="1"/>
    </xf>
    <xf numFmtId="0" fontId="8" fillId="9" borderId="9" xfId="0" applyFont="1" applyFill="1" applyBorder="1" applyAlignment="1">
      <alignment horizontal="center" vertical="center" wrapText="1"/>
    </xf>
    <xf numFmtId="165" fontId="8" fillId="10" borderId="9" xfId="1" applyNumberFormat="1" applyFont="1" applyFill="1" applyBorder="1" applyAlignment="1">
      <alignment horizontal="center" vertical="center" wrapText="1"/>
    </xf>
    <xf numFmtId="165" fontId="9" fillId="4" borderId="9" xfId="1" applyNumberFormat="1" applyFont="1" applyFill="1" applyBorder="1" applyAlignment="1">
      <alignment horizontal="center" vertical="center" wrapText="1"/>
    </xf>
    <xf numFmtId="166" fontId="8" fillId="9" borderId="9" xfId="0" applyNumberFormat="1" applyFont="1" applyFill="1" applyBorder="1" applyAlignment="1">
      <alignment horizontal="center" vertical="center" wrapText="1"/>
    </xf>
    <xf numFmtId="165" fontId="1" fillId="3" borderId="1" xfId="1" applyNumberFormat="1" applyFont="1" applyFill="1" applyBorder="1" applyAlignment="1">
      <alignment horizontal="center" vertical="center" wrapText="1"/>
    </xf>
    <xf numFmtId="165" fontId="0" fillId="0" borderId="0" xfId="1" applyNumberFormat="1" applyFont="1" applyAlignment="1">
      <alignment horizontal="center" vertical="center"/>
    </xf>
    <xf numFmtId="165" fontId="10" fillId="0" borderId="0" xfId="1" applyNumberFormat="1" applyFont="1" applyAlignment="1">
      <alignment horizontal="center" vertical="center"/>
    </xf>
    <xf numFmtId="165" fontId="5" fillId="9" borderId="8" xfId="1" applyNumberFormat="1" applyFont="1" applyFill="1" applyBorder="1" applyAlignment="1">
      <alignment horizontal="center" vertical="center" wrapText="1"/>
    </xf>
    <xf numFmtId="165" fontId="5" fillId="9" borderId="9" xfId="1" applyNumberFormat="1" applyFont="1" applyFill="1" applyBorder="1" applyAlignment="1">
      <alignment horizontal="center" vertical="center" wrapText="1"/>
    </xf>
    <xf numFmtId="165" fontId="6" fillId="5" borderId="8" xfId="1" applyNumberFormat="1" applyFont="1" applyFill="1" applyBorder="1" applyAlignment="1">
      <alignment vertical="center" wrapText="1"/>
    </xf>
    <xf numFmtId="165" fontId="7" fillId="4" borderId="8" xfId="1" applyNumberFormat="1" applyFont="1" applyFill="1" applyBorder="1" applyAlignment="1">
      <alignment vertical="center" wrapText="1"/>
    </xf>
    <xf numFmtId="165" fontId="6" fillId="5" borderId="12" xfId="1" applyNumberFormat="1" applyFont="1" applyFill="1" applyBorder="1" applyAlignment="1">
      <alignment vertical="center" wrapText="1"/>
    </xf>
    <xf numFmtId="165" fontId="8" fillId="9" borderId="0" xfId="1" applyNumberFormat="1" applyFont="1" applyFill="1" applyAlignment="1">
      <alignment horizontal="center" vertical="center" wrapText="1"/>
    </xf>
    <xf numFmtId="165" fontId="8" fillId="9" borderId="9" xfId="1" applyNumberFormat="1" applyFont="1" applyFill="1" applyBorder="1" applyAlignment="1">
      <alignment horizontal="center" vertical="center" wrapText="1"/>
    </xf>
    <xf numFmtId="165" fontId="8" fillId="9" borderId="27" xfId="1" applyNumberFormat="1" applyFont="1" applyFill="1" applyBorder="1" applyAlignment="1">
      <alignment horizontal="center" vertical="center" wrapText="1"/>
    </xf>
    <xf numFmtId="165" fontId="8" fillId="9" borderId="8" xfId="1" applyNumberFormat="1" applyFont="1" applyFill="1" applyBorder="1" applyAlignment="1">
      <alignment horizontal="center" vertical="center" wrapText="1"/>
    </xf>
    <xf numFmtId="165" fontId="8" fillId="10" borderId="12" xfId="1" applyNumberFormat="1" applyFont="1" applyFill="1" applyBorder="1" applyAlignment="1">
      <alignment vertical="center" wrapText="1"/>
    </xf>
    <xf numFmtId="165" fontId="9" fillId="4" borderId="12" xfId="1" applyNumberFormat="1" applyFont="1" applyFill="1" applyBorder="1" applyAlignment="1">
      <alignment vertical="center" wrapText="1"/>
    </xf>
    <xf numFmtId="165" fontId="8" fillId="10" borderId="8" xfId="1" applyNumberFormat="1" applyFont="1" applyFill="1" applyBorder="1" applyAlignment="1">
      <alignment vertical="center" wrapText="1"/>
    </xf>
    <xf numFmtId="165" fontId="8" fillId="9" borderId="8" xfId="1" applyNumberFormat="1" applyFont="1" applyFill="1" applyBorder="1" applyAlignment="1">
      <alignment vertical="center" wrapText="1"/>
    </xf>
    <xf numFmtId="166" fontId="6" fillId="5" borderId="9" xfId="1" applyNumberFormat="1" applyFont="1" applyFill="1" applyBorder="1" applyAlignment="1">
      <alignment horizontal="center" vertical="center" wrapText="1"/>
    </xf>
    <xf numFmtId="166" fontId="7" fillId="4" borderId="9" xfId="1" applyNumberFormat="1" applyFont="1" applyFill="1" applyBorder="1" applyAlignment="1">
      <alignment horizontal="center" vertical="center" wrapText="1"/>
    </xf>
    <xf numFmtId="166" fontId="5" fillId="9" borderId="9" xfId="1" applyNumberFormat="1" applyFont="1" applyFill="1" applyBorder="1" applyAlignment="1">
      <alignment horizontal="center" vertical="center" wrapText="1"/>
    </xf>
    <xf numFmtId="1" fontId="6" fillId="5" borderId="9" xfId="1" applyNumberFormat="1" applyFont="1" applyFill="1" applyBorder="1" applyAlignment="1">
      <alignment horizontal="center" vertical="center" wrapText="1"/>
    </xf>
    <xf numFmtId="1" fontId="7" fillId="4" borderId="9" xfId="1" applyNumberFormat="1" applyFont="1" applyFill="1" applyBorder="1" applyAlignment="1">
      <alignment horizontal="center" vertical="center" wrapText="1"/>
    </xf>
    <xf numFmtId="1" fontId="6" fillId="5" borderId="8" xfId="1" applyNumberFormat="1" applyFont="1" applyFill="1" applyBorder="1" applyAlignment="1">
      <alignment horizontal="center" vertical="center" wrapText="1"/>
    </xf>
    <xf numFmtId="1" fontId="5" fillId="9" borderId="9" xfId="1" applyNumberFormat="1" applyFont="1" applyFill="1" applyBorder="1" applyAlignment="1">
      <alignment horizontal="center" vertical="center" wrapText="1"/>
    </xf>
    <xf numFmtId="43" fontId="8" fillId="10" borderId="9" xfId="1" applyFont="1" applyFill="1" applyBorder="1" applyAlignment="1">
      <alignment horizontal="center" vertical="center" wrapText="1"/>
    </xf>
    <xf numFmtId="43" fontId="9" fillId="4" borderId="9" xfId="1" applyFont="1" applyFill="1" applyBorder="1" applyAlignment="1">
      <alignment horizontal="center" vertical="center" wrapText="1"/>
    </xf>
    <xf numFmtId="43" fontId="8" fillId="10" borderId="9" xfId="1" applyFont="1" applyFill="1" applyBorder="1" applyAlignment="1">
      <alignment vertical="center" wrapText="1"/>
    </xf>
    <xf numFmtId="43" fontId="9" fillId="4" borderId="9" xfId="1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9" borderId="7" xfId="0" applyFont="1" applyFill="1" applyBorder="1" applyAlignment="1">
      <alignment horizontal="center" vertical="center" wrapText="1"/>
    </xf>
    <xf numFmtId="0" fontId="14" fillId="9" borderId="9" xfId="0" applyFont="1" applyFill="1" applyBorder="1" applyAlignment="1">
      <alignment horizontal="center" vertical="center" wrapText="1"/>
    </xf>
    <xf numFmtId="0" fontId="14" fillId="9" borderId="10" xfId="0" applyFont="1" applyFill="1" applyBorder="1" applyAlignment="1">
      <alignment horizontal="center" vertical="center" wrapText="1"/>
    </xf>
    <xf numFmtId="0" fontId="14" fillId="9" borderId="8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vertical="center" wrapText="1"/>
    </xf>
    <xf numFmtId="0" fontId="16" fillId="4" borderId="8" xfId="0" applyFont="1" applyFill="1" applyBorder="1" applyAlignment="1">
      <alignment vertical="center" wrapText="1"/>
    </xf>
    <xf numFmtId="0" fontId="15" fillId="5" borderId="12" xfId="0" applyFont="1" applyFill="1" applyBorder="1" applyAlignment="1">
      <alignment vertical="center" wrapText="1"/>
    </xf>
    <xf numFmtId="0" fontId="14" fillId="9" borderId="8" xfId="0" applyFont="1" applyFill="1" applyBorder="1" applyAlignment="1">
      <alignment vertical="center" wrapText="1"/>
    </xf>
    <xf numFmtId="0" fontId="14" fillId="9" borderId="16" xfId="0" applyFont="1" applyFill="1" applyBorder="1" applyAlignment="1">
      <alignment horizontal="center" vertical="center" wrapText="1"/>
    </xf>
    <xf numFmtId="165" fontId="15" fillId="5" borderId="9" xfId="1" applyNumberFormat="1" applyFont="1" applyFill="1" applyBorder="1" applyAlignment="1">
      <alignment horizontal="center" vertical="center" wrapText="1"/>
    </xf>
    <xf numFmtId="165" fontId="16" fillId="4" borderId="9" xfId="1" applyNumberFormat="1" applyFont="1" applyFill="1" applyBorder="1" applyAlignment="1">
      <alignment horizontal="center" vertical="center" wrapText="1"/>
    </xf>
    <xf numFmtId="165" fontId="15" fillId="5" borderId="8" xfId="1" applyNumberFormat="1" applyFont="1" applyFill="1" applyBorder="1" applyAlignment="1">
      <alignment horizontal="center" vertical="center" wrapText="1"/>
    </xf>
    <xf numFmtId="165" fontId="14" fillId="9" borderId="8" xfId="1" applyNumberFormat="1" applyFont="1" applyFill="1" applyBorder="1" applyAlignment="1">
      <alignment vertical="center" wrapText="1"/>
    </xf>
    <xf numFmtId="2" fontId="15" fillId="5" borderId="9" xfId="1" applyNumberFormat="1" applyFont="1" applyFill="1" applyBorder="1" applyAlignment="1">
      <alignment horizontal="center" vertical="center" wrapText="1"/>
    </xf>
    <xf numFmtId="2" fontId="16" fillId="4" borderId="9" xfId="1" applyNumberFormat="1" applyFont="1" applyFill="1" applyBorder="1" applyAlignment="1">
      <alignment horizontal="center" vertical="center" wrapText="1"/>
    </xf>
    <xf numFmtId="2" fontId="15" fillId="5" borderId="8" xfId="1" applyNumberFormat="1" applyFont="1" applyFill="1" applyBorder="1" applyAlignment="1">
      <alignment horizontal="center" vertical="center" wrapText="1"/>
    </xf>
    <xf numFmtId="2" fontId="14" fillId="9" borderId="8" xfId="1" applyNumberFormat="1" applyFont="1" applyFill="1" applyBorder="1" applyAlignment="1">
      <alignment horizontal="center" vertical="center" wrapText="1"/>
    </xf>
    <xf numFmtId="166" fontId="14" fillId="9" borderId="8" xfId="1" applyNumberFormat="1" applyFont="1" applyFill="1" applyBorder="1" applyAlignment="1">
      <alignment horizontal="center" vertical="center" wrapText="1"/>
    </xf>
    <xf numFmtId="3" fontId="16" fillId="4" borderId="9" xfId="0" applyNumberFormat="1" applyFont="1" applyFill="1" applyBorder="1" applyAlignment="1">
      <alignment horizontal="center" vertical="center" wrapText="1"/>
    </xf>
    <xf numFmtId="3" fontId="15" fillId="5" borderId="9" xfId="0" applyNumberFormat="1" applyFont="1" applyFill="1" applyBorder="1" applyAlignment="1">
      <alignment horizontal="center" vertical="center" wrapText="1"/>
    </xf>
    <xf numFmtId="3" fontId="15" fillId="5" borderId="9" xfId="0" applyNumberFormat="1" applyFont="1" applyFill="1" applyBorder="1" applyAlignment="1">
      <alignment vertical="center" wrapText="1"/>
    </xf>
    <xf numFmtId="165" fontId="15" fillId="5" borderId="9" xfId="1" applyNumberFormat="1" applyFont="1" applyFill="1" applyBorder="1" applyAlignment="1">
      <alignment vertical="center" wrapText="1"/>
    </xf>
    <xf numFmtId="165" fontId="16" fillId="4" borderId="9" xfId="1" applyNumberFormat="1" applyFont="1" applyFill="1" applyBorder="1" applyAlignment="1">
      <alignment vertical="center" wrapText="1"/>
    </xf>
    <xf numFmtId="165" fontId="15" fillId="5" borderId="8" xfId="1" applyNumberFormat="1" applyFont="1" applyFill="1" applyBorder="1" applyAlignment="1">
      <alignment vertical="center" wrapText="1"/>
    </xf>
    <xf numFmtId="3" fontId="17" fillId="11" borderId="13" xfId="0" applyNumberFormat="1" applyFont="1" applyFill="1" applyBorder="1" applyAlignment="1">
      <alignment horizontal="right" vertical="center" wrapText="1"/>
    </xf>
    <xf numFmtId="165" fontId="0" fillId="0" borderId="0" xfId="1" applyNumberFormat="1" applyFont="1" applyAlignment="1">
      <alignment vertical="center"/>
    </xf>
    <xf numFmtId="0" fontId="10" fillId="0" borderId="0" xfId="0" applyFont="1" applyAlignment="1">
      <alignment vertical="center"/>
    </xf>
    <xf numFmtId="165" fontId="10" fillId="0" borderId="0" xfId="1" applyNumberFormat="1" applyFont="1" applyAlignment="1">
      <alignment vertical="center"/>
    </xf>
    <xf numFmtId="165" fontId="11" fillId="4" borderId="13" xfId="1" applyNumberFormat="1" applyFont="1" applyFill="1" applyBorder="1" applyAlignment="1">
      <alignment horizontal="right" vertical="center"/>
    </xf>
    <xf numFmtId="3" fontId="10" fillId="0" borderId="0" xfId="0" applyNumberFormat="1" applyFont="1" applyAlignment="1">
      <alignment vertical="center"/>
    </xf>
    <xf numFmtId="165" fontId="12" fillId="0" borderId="0" xfId="1" applyNumberFormat="1" applyFont="1" applyAlignment="1">
      <alignment vertical="center"/>
    </xf>
    <xf numFmtId="3" fontId="12" fillId="0" borderId="0" xfId="0" applyNumberFormat="1" applyFont="1" applyAlignment="1">
      <alignment vertical="center"/>
    </xf>
    <xf numFmtId="3" fontId="12" fillId="7" borderId="0" xfId="0" applyNumberFormat="1" applyFont="1" applyFill="1" applyAlignment="1">
      <alignment vertical="center"/>
    </xf>
    <xf numFmtId="1" fontId="8" fillId="10" borderId="8" xfId="1" applyNumberFormat="1" applyFont="1" applyFill="1" applyBorder="1" applyAlignment="1">
      <alignment horizontal="center" vertical="center" wrapText="1"/>
    </xf>
    <xf numFmtId="165" fontId="8" fillId="10" borderId="8" xfId="1" applyNumberFormat="1" applyFont="1" applyFill="1" applyBorder="1" applyAlignment="1">
      <alignment horizontal="center" vertical="center" wrapText="1"/>
    </xf>
    <xf numFmtId="166" fontId="8" fillId="10" borderId="8" xfId="1" applyNumberFormat="1" applyFont="1" applyFill="1" applyBorder="1" applyAlignment="1">
      <alignment horizontal="center" vertical="center" wrapText="1"/>
    </xf>
    <xf numFmtId="1" fontId="9" fillId="4" borderId="12" xfId="1" applyNumberFormat="1" applyFont="1" applyFill="1" applyBorder="1" applyAlignment="1">
      <alignment horizontal="center" vertical="center" wrapText="1"/>
    </xf>
    <xf numFmtId="165" fontId="9" fillId="4" borderId="16" xfId="1" applyNumberFormat="1" applyFont="1" applyFill="1" applyBorder="1" applyAlignment="1">
      <alignment horizontal="center" vertical="center" wrapText="1"/>
    </xf>
    <xf numFmtId="1" fontId="9" fillId="4" borderId="16" xfId="1" applyNumberFormat="1" applyFont="1" applyFill="1" applyBorder="1" applyAlignment="1">
      <alignment horizontal="center" vertical="center" wrapText="1"/>
    </xf>
    <xf numFmtId="166" fontId="9" fillId="4" borderId="16" xfId="1" applyNumberFormat="1" applyFont="1" applyFill="1" applyBorder="1" applyAlignment="1">
      <alignment horizontal="center" vertical="center" wrapText="1"/>
    </xf>
    <xf numFmtId="165" fontId="9" fillId="4" borderId="8" xfId="1" applyNumberFormat="1" applyFont="1" applyFill="1" applyBorder="1" applyAlignment="1">
      <alignment horizontal="center" vertical="center" wrapText="1"/>
    </xf>
    <xf numFmtId="1" fontId="9" fillId="4" borderId="8" xfId="1" applyNumberFormat="1" applyFont="1" applyFill="1" applyBorder="1" applyAlignment="1">
      <alignment horizontal="center" vertical="center" wrapText="1"/>
    </xf>
    <xf numFmtId="166" fontId="9" fillId="4" borderId="8" xfId="1" applyNumberFormat="1" applyFont="1" applyFill="1" applyBorder="1" applyAlignment="1">
      <alignment horizontal="center" vertical="center" wrapText="1"/>
    </xf>
    <xf numFmtId="1" fontId="8" fillId="10" borderId="9" xfId="1" applyNumberFormat="1" applyFont="1" applyFill="1" applyBorder="1" applyAlignment="1">
      <alignment horizontal="center" vertical="center" wrapText="1"/>
    </xf>
    <xf numFmtId="166" fontId="8" fillId="10" borderId="9" xfId="1" applyNumberFormat="1" applyFont="1" applyFill="1" applyBorder="1" applyAlignment="1">
      <alignment horizontal="center" vertical="center" wrapText="1"/>
    </xf>
    <xf numFmtId="1" fontId="8" fillId="9" borderId="9" xfId="1" applyNumberFormat="1" applyFont="1" applyFill="1" applyBorder="1" applyAlignment="1">
      <alignment horizontal="center" vertical="center" wrapText="1"/>
    </xf>
    <xf numFmtId="43" fontId="8" fillId="10" borderId="8" xfId="1" applyFont="1" applyFill="1" applyBorder="1" applyAlignment="1">
      <alignment vertical="center" wrapText="1"/>
    </xf>
    <xf numFmtId="43" fontId="9" fillId="4" borderId="16" xfId="1" applyFont="1" applyFill="1" applyBorder="1" applyAlignment="1">
      <alignment vertical="center" wrapText="1"/>
    </xf>
    <xf numFmtId="43" fontId="8" fillId="9" borderId="9" xfId="1" applyFont="1" applyFill="1" applyBorder="1" applyAlignment="1">
      <alignment vertical="center" wrapText="1"/>
    </xf>
    <xf numFmtId="43" fontId="8" fillId="9" borderId="9" xfId="1" applyFont="1" applyFill="1" applyBorder="1" applyAlignment="1">
      <alignment horizontal="center" vertical="center" wrapText="1"/>
    </xf>
    <xf numFmtId="43" fontId="0" fillId="0" borderId="0" xfId="1" applyFont="1" applyAlignment="1">
      <alignment vertical="center"/>
    </xf>
    <xf numFmtId="167" fontId="0" fillId="0" borderId="0" xfId="2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9" borderId="14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5" fillId="9" borderId="20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right" vertical="center" wrapText="1"/>
    </xf>
    <xf numFmtId="165" fontId="2" fillId="5" borderId="1" xfId="1" applyNumberFormat="1" applyFont="1" applyFill="1" applyBorder="1" applyAlignment="1">
      <alignment horizontal="right" vertical="center" wrapText="1"/>
    </xf>
    <xf numFmtId="3" fontId="2" fillId="5" borderId="1" xfId="0" applyNumberFormat="1" applyFont="1" applyFill="1" applyBorder="1" applyAlignment="1">
      <alignment horizontal="right" vertical="center" wrapText="1"/>
    </xf>
    <xf numFmtId="166" fontId="2" fillId="5" borderId="1" xfId="0" applyNumberFormat="1" applyFont="1" applyFill="1" applyBorder="1" applyAlignment="1">
      <alignment horizontal="center" vertical="center" wrapText="1"/>
    </xf>
    <xf numFmtId="166" fontId="2" fillId="8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right" vertical="center" wrapText="1"/>
    </xf>
    <xf numFmtId="165" fontId="2" fillId="6" borderId="1" xfId="1" applyNumberFormat="1" applyFont="1" applyFill="1" applyBorder="1" applyAlignment="1">
      <alignment horizontal="right" vertical="center" wrapText="1"/>
    </xf>
    <xf numFmtId="3" fontId="2" fillId="6" borderId="1" xfId="0" applyNumberFormat="1" applyFont="1" applyFill="1" applyBorder="1" applyAlignment="1">
      <alignment horizontal="right" vertical="center" wrapText="1"/>
    </xf>
    <xf numFmtId="166" fontId="2" fillId="6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65" fontId="3" fillId="4" borderId="1" xfId="1" applyNumberFormat="1" applyFont="1" applyFill="1" applyBorder="1" applyAlignment="1">
      <alignment horizontal="right" vertical="center" wrapText="1"/>
    </xf>
    <xf numFmtId="3" fontId="3" fillId="4" borderId="1" xfId="0" applyNumberFormat="1" applyFont="1" applyFill="1" applyBorder="1" applyAlignment="1">
      <alignment horizontal="right" vertical="center" wrapText="1"/>
    </xf>
    <xf numFmtId="0" fontId="3" fillId="6" borderId="1" xfId="0" applyFont="1" applyFill="1" applyBorder="1" applyAlignment="1">
      <alignment vertical="center" wrapText="1"/>
    </xf>
    <xf numFmtId="0" fontId="5" fillId="9" borderId="17" xfId="0" applyFont="1" applyFill="1" applyBorder="1" applyAlignment="1">
      <alignment horizontal="center" vertical="center" wrapText="1"/>
    </xf>
    <xf numFmtId="0" fontId="5" fillId="9" borderId="25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65" fontId="5" fillId="9" borderId="17" xfId="1" applyNumberFormat="1" applyFont="1" applyFill="1" applyBorder="1" applyAlignment="1">
      <alignment horizontal="center" vertical="center" wrapText="1"/>
    </xf>
    <xf numFmtId="165" fontId="5" fillId="9" borderId="8" xfId="1" applyNumberFormat="1" applyFont="1" applyFill="1" applyBorder="1" applyAlignment="1">
      <alignment horizontal="center" vertical="center" wrapText="1"/>
    </xf>
    <xf numFmtId="165" fontId="5" fillId="9" borderId="15" xfId="1" applyNumberFormat="1" applyFont="1" applyFill="1" applyBorder="1" applyAlignment="1">
      <alignment horizontal="center" vertical="center" wrapText="1"/>
    </xf>
    <xf numFmtId="165" fontId="5" fillId="9" borderId="7" xfId="1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 wrapText="1"/>
    </xf>
    <xf numFmtId="165" fontId="8" fillId="9" borderId="17" xfId="1" applyNumberFormat="1" applyFont="1" applyFill="1" applyBorder="1" applyAlignment="1">
      <alignment horizontal="center" vertical="center" wrapText="1"/>
    </xf>
    <xf numFmtId="165" fontId="8" fillId="9" borderId="22" xfId="1" applyNumberFormat="1" applyFont="1" applyFill="1" applyBorder="1" applyAlignment="1">
      <alignment horizontal="center" vertical="center" wrapText="1"/>
    </xf>
    <xf numFmtId="165" fontId="8" fillId="9" borderId="25" xfId="1" applyNumberFormat="1" applyFont="1" applyFill="1" applyBorder="1" applyAlignment="1">
      <alignment horizontal="center" vertical="center" wrapText="1"/>
    </xf>
    <xf numFmtId="165" fontId="8" fillId="9" borderId="18" xfId="1" applyNumberFormat="1" applyFont="1" applyFill="1" applyBorder="1" applyAlignment="1">
      <alignment horizontal="center" vertical="center" wrapText="1"/>
    </xf>
    <xf numFmtId="165" fontId="8" fillId="9" borderId="19" xfId="1" applyNumberFormat="1" applyFont="1" applyFill="1" applyBorder="1" applyAlignment="1">
      <alignment horizontal="center" vertical="center" wrapText="1"/>
    </xf>
    <xf numFmtId="165" fontId="8" fillId="9" borderId="23" xfId="1" applyNumberFormat="1" applyFont="1" applyFill="1" applyBorder="1" applyAlignment="1">
      <alignment horizontal="center" vertical="center" wrapText="1"/>
    </xf>
    <xf numFmtId="165" fontId="8" fillId="9" borderId="24" xfId="1" applyNumberFormat="1" applyFont="1" applyFill="1" applyBorder="1" applyAlignment="1">
      <alignment horizontal="center" vertical="center" wrapText="1"/>
    </xf>
    <xf numFmtId="165" fontId="8" fillId="9" borderId="20" xfId="1" applyNumberFormat="1" applyFont="1" applyFill="1" applyBorder="1" applyAlignment="1">
      <alignment horizontal="center" vertical="center" wrapText="1"/>
    </xf>
    <xf numFmtId="165" fontId="8" fillId="9" borderId="11" xfId="1" applyNumberFormat="1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21" xfId="0" applyFont="1" applyFill="1" applyBorder="1" applyAlignment="1">
      <alignment horizontal="center" vertical="center" wrapText="1"/>
    </xf>
    <xf numFmtId="0" fontId="8" fillId="9" borderId="12" xfId="0" applyFont="1" applyFill="1" applyBorder="1" applyAlignment="1">
      <alignment horizontal="center" vertical="center" wrapText="1"/>
    </xf>
    <xf numFmtId="0" fontId="8" fillId="9" borderId="9" xfId="0" applyFont="1" applyFill="1" applyBorder="1" applyAlignment="1">
      <alignment horizontal="center" vertical="center" wrapText="1"/>
    </xf>
    <xf numFmtId="165" fontId="8" fillId="9" borderId="21" xfId="1" applyNumberFormat="1" applyFont="1" applyFill="1" applyBorder="1" applyAlignment="1">
      <alignment horizontal="center" vertical="center" wrapText="1"/>
    </xf>
    <xf numFmtId="165" fontId="8" fillId="9" borderId="26" xfId="1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165" fontId="1" fillId="3" borderId="1" xfId="1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4" fillId="9" borderId="17" xfId="0" applyFont="1" applyFill="1" applyBorder="1" applyAlignment="1">
      <alignment horizontal="center" vertical="center" wrapText="1"/>
    </xf>
    <xf numFmtId="0" fontId="14" fillId="9" borderId="22" xfId="0" applyFont="1" applyFill="1" applyBorder="1" applyAlignment="1">
      <alignment horizontal="center" vertical="center" wrapText="1"/>
    </xf>
    <xf numFmtId="0" fontId="14" fillId="9" borderId="25" xfId="0" applyFont="1" applyFill="1" applyBorder="1" applyAlignment="1">
      <alignment horizontal="center" vertical="center" wrapText="1"/>
    </xf>
    <xf numFmtId="0" fontId="14" fillId="9" borderId="18" xfId="0" applyFont="1" applyFill="1" applyBorder="1" applyAlignment="1">
      <alignment horizontal="center" vertical="center" wrapText="1"/>
    </xf>
    <xf numFmtId="0" fontId="14" fillId="9" borderId="19" xfId="0" applyFont="1" applyFill="1" applyBorder="1" applyAlignment="1">
      <alignment horizontal="center" vertical="center" wrapText="1"/>
    </xf>
    <xf numFmtId="0" fontId="14" fillId="9" borderId="29" xfId="0" applyFont="1" applyFill="1" applyBorder="1" applyAlignment="1">
      <alignment horizontal="center" vertical="center" wrapText="1"/>
    </xf>
    <xf numFmtId="0" fontId="14" fillId="9" borderId="28" xfId="0" applyFont="1" applyFill="1" applyBorder="1" applyAlignment="1">
      <alignment horizontal="center" vertical="center" wrapText="1"/>
    </xf>
    <xf numFmtId="0" fontId="14" fillId="9" borderId="30" xfId="0" applyFont="1" applyFill="1" applyBorder="1" applyAlignment="1">
      <alignment horizontal="center" vertical="center" wrapText="1"/>
    </xf>
    <xf numFmtId="0" fontId="14" fillId="9" borderId="31" xfId="0" applyFont="1" applyFill="1" applyBorder="1" applyAlignment="1">
      <alignment horizontal="center" vertical="center" wrapText="1"/>
    </xf>
    <xf numFmtId="0" fontId="14" fillId="9" borderId="21" xfId="0" applyFont="1" applyFill="1" applyBorder="1" applyAlignment="1">
      <alignment horizontal="center" vertical="center" wrapText="1"/>
    </xf>
    <xf numFmtId="0" fontId="14" fillId="9" borderId="23" xfId="0" applyFont="1" applyFill="1" applyBorder="1" applyAlignment="1">
      <alignment horizontal="center" vertical="center" wrapText="1"/>
    </xf>
    <xf numFmtId="0" fontId="14" fillId="9" borderId="26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17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7281422228450985E-2"/>
          <c:y val="6.5564817493944313E-2"/>
          <c:w val="0.88011886116196214"/>
          <c:h val="0.8474150201978321"/>
        </c:manualLayout>
      </c:layout>
      <c:pie3DChart>
        <c:varyColors val="1"/>
        <c:ser>
          <c:idx val="0"/>
          <c:order val="0"/>
          <c:explosion val="8"/>
          <c:dLbls>
            <c:numFmt formatCode="@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spc="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'Ejecución Financiera 2024'!$O$35:$O$41</c:f>
            </c:multiLvlStrRef>
          </c:cat>
          <c:val>
            <c:numRef>
              <c:f>'Ejecución Financiera 2024'!$P$35:$P$41</c:f>
            </c:numRef>
          </c:val>
          <c:extLst>
            <c:ext xmlns:c16="http://schemas.microsoft.com/office/drawing/2014/chart" uri="{C3380CC4-5D6E-409C-BE32-E72D297353CC}">
              <c16:uniqueId val="{00000000-FB12-49C0-9B50-703254104AA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accent1">
          <a:lumMod val="75000"/>
          <a:alpha val="96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3175"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[1]Hoja6!$D$163:$G$163</c:f>
              <c:numCache>
                <c:formatCode>_(* #,##0.00_);_(* \(#,##0.00\);_(* "-"??_);_(@_)</c:formatCode>
                <c:ptCount val="4"/>
                <c:pt idx="0">
                  <c:v>522.91663600000004</c:v>
                </c:pt>
                <c:pt idx="1">
                  <c:v>454.25283713999994</c:v>
                </c:pt>
                <c:pt idx="2">
                  <c:v>358.36345310999997</c:v>
                </c:pt>
                <c:pt idx="3" formatCode="General">
                  <c:v>215.34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[1]Hoja6!$D$162:$G$162</c15:sqref>
                        </c15:formulaRef>
                      </c:ext>
                    </c:extLst>
                    <c:strCache>
                      <c:ptCount val="4"/>
                      <c:pt idx="0">
                        <c:v>PIM 2024</c:v>
                      </c:pt>
                      <c:pt idx="1">
                        <c:v>CERTIFICACIÓN</c:v>
                      </c:pt>
                      <c:pt idx="2">
                        <c:v>COMPROMISO</c:v>
                      </c:pt>
                      <c:pt idx="3">
                        <c:v>DEVENGADO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787-4725-8ADF-40AAF6EFF9F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38"/>
        <c:axId val="1507450224"/>
        <c:axId val="1507450704"/>
      </c:barChart>
      <c:lineChart>
        <c:grouping val="standard"/>
        <c:varyColors val="0"/>
        <c:ser>
          <c:idx val="1"/>
          <c:order val="1"/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1548775153105859E-2"/>
                  <c:y val="-5.09259259259259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87-4725-8ADF-40AAF6EFF9F5}"/>
                </c:ext>
              </c:extLst>
            </c:dLbl>
            <c:dLbl>
              <c:idx val="1"/>
              <c:layout>
                <c:manualLayout>
                  <c:x val="-6.1034776902887139E-2"/>
                  <c:y val="-6.0185185185185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87-4725-8ADF-40AAF6EFF9F5}"/>
                </c:ext>
              </c:extLst>
            </c:dLbl>
            <c:dLbl>
              <c:idx val="2"/>
              <c:layout>
                <c:manualLayout>
                  <c:x val="-6.1034776902887139E-2"/>
                  <c:y val="-6.0185185185185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87-4725-8ADF-40AAF6EFF9F5}"/>
                </c:ext>
              </c:extLst>
            </c:dLbl>
            <c:dLbl>
              <c:idx val="3"/>
              <c:layout>
                <c:manualLayout>
                  <c:x val="-6.1034776902887035E-2"/>
                  <c:y val="-4.62962962962962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87-4725-8ADF-40AAF6EFF9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[1]Hoja6!$D$164:$G$164</c:f>
              <c:numCache>
                <c:formatCode>0.00%</c:formatCode>
                <c:ptCount val="4"/>
                <c:pt idx="0" formatCode="0%">
                  <c:v>1</c:v>
                </c:pt>
                <c:pt idx="1">
                  <c:v>0.86870000000000003</c:v>
                </c:pt>
                <c:pt idx="2">
                  <c:v>0.68530000000000002</c:v>
                </c:pt>
                <c:pt idx="3">
                  <c:v>0.4118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[1]Hoja6!$D$162:$G$162</c15:sqref>
                        </c15:formulaRef>
                      </c:ext>
                    </c:extLst>
                    <c:strCache>
                      <c:ptCount val="4"/>
                      <c:pt idx="0">
                        <c:v>PIM 2024</c:v>
                      </c:pt>
                      <c:pt idx="1">
                        <c:v>CERTIFICACIÓN</c:v>
                      </c:pt>
                      <c:pt idx="2">
                        <c:v>COMPROMISO</c:v>
                      </c:pt>
                      <c:pt idx="3">
                        <c:v>DEVENGADO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E787-4725-8ADF-40AAF6EFF9F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07458384"/>
        <c:axId val="1507457904"/>
      </c:lineChart>
      <c:catAx>
        <c:axId val="150745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507450704"/>
        <c:crosses val="autoZero"/>
        <c:auto val="1"/>
        <c:lblAlgn val="ctr"/>
        <c:lblOffset val="100"/>
        <c:noMultiLvlLbl val="0"/>
      </c:catAx>
      <c:valAx>
        <c:axId val="1507450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E"/>
                  <a:t>mILLONES</a:t>
                </a:r>
                <a:r>
                  <a:rPr lang="es-PE" baseline="0"/>
                  <a:t> DE sOLES</a:t>
                </a:r>
                <a:endParaRPr lang="es-PE"/>
              </a:p>
            </c:rich>
          </c:tx>
          <c:layout>
            <c:manualLayout>
              <c:xMode val="edge"/>
              <c:yMode val="edge"/>
              <c:x val="3.0555555555555555E-2"/>
              <c:y val="0.37241178186060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507450224"/>
        <c:crosses val="autoZero"/>
        <c:crossBetween val="between"/>
      </c:valAx>
      <c:valAx>
        <c:axId val="1507457904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507458384"/>
        <c:crosses val="max"/>
        <c:crossBetween val="between"/>
      </c:valAx>
      <c:catAx>
        <c:axId val="1507458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074579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'Ejecución Financiera 2024'!$G$133:$G$136</c:f>
            </c:multiLvlStrRef>
          </c:cat>
          <c:val>
            <c:numRef>
              <c:f>'Ejecución Financiera 2024'!$H$133:$H$136</c:f>
            </c:numRef>
          </c:val>
          <c:extLst>
            <c:ext xmlns:c16="http://schemas.microsoft.com/office/drawing/2014/chart" uri="{C3380CC4-5D6E-409C-BE32-E72D297353CC}">
              <c16:uniqueId val="{00000000-3ADC-48C0-88D3-CB7CEFB7FC86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'Ejecución Financiera 2024'!$G$133:$G$136</c:f>
            </c:multiLvlStrRef>
          </c:cat>
          <c:val>
            <c:numRef>
              <c:f>'Ejecución Financiera 2024'!$I$133:$I$136</c:f>
            </c:numRef>
          </c:val>
          <c:extLst>
            <c:ext xmlns:c16="http://schemas.microsoft.com/office/drawing/2014/chart" uri="{C3380CC4-5D6E-409C-BE32-E72D297353CC}">
              <c16:uniqueId val="{00000001-3ADC-48C0-88D3-CB7CEFB7F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31369535"/>
        <c:axId val="1831394495"/>
        <c:axId val="0"/>
      </c:bar3DChart>
      <c:catAx>
        <c:axId val="1831369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31394495"/>
        <c:crosses val="autoZero"/>
        <c:auto val="1"/>
        <c:lblAlgn val="ctr"/>
        <c:lblOffset val="100"/>
        <c:noMultiLvlLbl val="0"/>
      </c:catAx>
      <c:valAx>
        <c:axId val="1831394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31369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242954</xdr:colOff>
      <xdr:row>31</xdr:row>
      <xdr:rowOff>119268</xdr:rowOff>
    </xdr:from>
    <xdr:to>
      <xdr:col>18</xdr:col>
      <xdr:colOff>0</xdr:colOff>
      <xdr:row>54</xdr:row>
      <xdr:rowOff>44174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7136168-3CAA-19FF-FA15-C18F4493F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684696</xdr:colOff>
      <xdr:row>136</xdr:row>
      <xdr:rowOff>143565</xdr:rowOff>
    </xdr:from>
    <xdr:to>
      <xdr:col>5</xdr:col>
      <xdr:colOff>723044</xdr:colOff>
      <xdr:row>150</xdr:row>
      <xdr:rowOff>52677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E90466B-ACF7-42F6-9278-0E8A9D20C3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596348</xdr:colOff>
      <xdr:row>137</xdr:row>
      <xdr:rowOff>41966</xdr:rowOff>
    </xdr:from>
    <xdr:to>
      <xdr:col>10</xdr:col>
      <xdr:colOff>971827</xdr:colOff>
      <xdr:row>151</xdr:row>
      <xdr:rowOff>156818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A3D5EDE-2CEF-048D-2BCA-2BD40EC43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6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64A9E-8109-43F3-815F-A1B09F956DCB}">
  <dimension ref="B2:R164"/>
  <sheetViews>
    <sheetView tabSelected="1" zoomScale="69" zoomScaleNormal="69" workbookViewId="0">
      <selection activeCell="F17" sqref="F17"/>
    </sheetView>
  </sheetViews>
  <sheetFormatPr baseColWidth="10" defaultColWidth="11.5703125" defaultRowHeight="15" x14ac:dyDescent="0.25"/>
  <cols>
    <col min="1" max="1" width="4.7109375" style="3" customWidth="1"/>
    <col min="2" max="2" width="3.7109375" style="3" bestFit="1" customWidth="1"/>
    <col min="3" max="3" width="9.7109375" style="3" customWidth="1"/>
    <col min="4" max="4" width="60" style="3" customWidth="1"/>
    <col min="5" max="5" width="13.85546875" style="3" customWidth="1"/>
    <col min="6" max="6" width="17.42578125" style="3" customWidth="1"/>
    <col min="7" max="7" width="19.28515625" style="68" customWidth="1"/>
    <col min="8" max="8" width="17.5703125" style="68" customWidth="1"/>
    <col min="9" max="9" width="17.7109375" style="68" customWidth="1"/>
    <col min="10" max="10" width="16.140625" style="68" customWidth="1"/>
    <col min="11" max="11" width="15.42578125" style="68" customWidth="1"/>
    <col min="12" max="12" width="17" style="68" customWidth="1"/>
    <col min="13" max="13" width="15.85546875" style="68" customWidth="1"/>
    <col min="14" max="14" width="16.7109375" style="16" customWidth="1"/>
    <col min="15" max="15" width="14.7109375" style="3" customWidth="1"/>
    <col min="16" max="16" width="10.85546875" style="95" customWidth="1"/>
    <col min="17" max="17" width="16.140625" style="3" customWidth="1"/>
    <col min="18" max="18" width="10.85546875" style="95" customWidth="1"/>
    <col min="19" max="16384" width="11.5703125" style="3"/>
  </cols>
  <sheetData>
    <row r="2" spans="2:18" ht="16.5" x14ac:dyDescent="0.25"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</row>
    <row r="3" spans="2:18" ht="16.5" x14ac:dyDescent="0.25">
      <c r="C3" s="140" t="s">
        <v>0</v>
      </c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</row>
    <row r="5" spans="2:18" ht="33.75" customHeight="1" x14ac:dyDescent="0.25">
      <c r="B5" s="148" t="s">
        <v>1</v>
      </c>
      <c r="C5" s="148" t="s">
        <v>2</v>
      </c>
      <c r="D5" s="148" t="s">
        <v>3</v>
      </c>
      <c r="E5" s="149" t="s">
        <v>4</v>
      </c>
      <c r="F5" s="149" t="s">
        <v>5</v>
      </c>
      <c r="G5" s="143" t="s">
        <v>80</v>
      </c>
      <c r="H5" s="143" t="s">
        <v>6</v>
      </c>
      <c r="I5" s="144" t="s">
        <v>7</v>
      </c>
      <c r="J5" s="145"/>
      <c r="K5" s="145"/>
      <c r="L5" s="145"/>
      <c r="M5" s="145"/>
      <c r="N5" s="145"/>
      <c r="O5" s="145"/>
      <c r="P5" s="146"/>
      <c r="Q5" s="147" t="s">
        <v>8</v>
      </c>
      <c r="R5" s="147"/>
    </row>
    <row r="6" spans="2:18" ht="49.5" customHeight="1" x14ac:dyDescent="0.25">
      <c r="B6" s="148"/>
      <c r="C6" s="148"/>
      <c r="D6" s="148"/>
      <c r="E6" s="150"/>
      <c r="F6" s="150"/>
      <c r="G6" s="143"/>
      <c r="H6" s="143"/>
      <c r="I6" s="15" t="s">
        <v>9</v>
      </c>
      <c r="J6" s="15" t="s">
        <v>10</v>
      </c>
      <c r="K6" s="15" t="s">
        <v>11</v>
      </c>
      <c r="L6" s="15" t="s">
        <v>12</v>
      </c>
      <c r="M6" s="15" t="s">
        <v>14</v>
      </c>
      <c r="N6" s="15" t="s">
        <v>13</v>
      </c>
      <c r="O6" s="1" t="s">
        <v>15</v>
      </c>
      <c r="P6" s="2" t="s">
        <v>16</v>
      </c>
      <c r="Q6" s="1" t="s">
        <v>17</v>
      </c>
      <c r="R6" s="2" t="s">
        <v>18</v>
      </c>
    </row>
    <row r="7" spans="2:18" ht="16.5" x14ac:dyDescent="0.25">
      <c r="B7" s="141" t="s">
        <v>19</v>
      </c>
      <c r="C7" s="141"/>
      <c r="D7" s="141"/>
      <c r="E7" s="141"/>
      <c r="F7" s="100" t="s">
        <v>43</v>
      </c>
      <c r="G7" s="101">
        <f>+G8+G17</f>
        <v>1396851126</v>
      </c>
      <c r="H7" s="101">
        <f t="shared" ref="H7:O7" si="0">+H8+H17</f>
        <v>229837098.5</v>
      </c>
      <c r="I7" s="101">
        <f t="shared" si="0"/>
        <v>168421642</v>
      </c>
      <c r="J7" s="101">
        <f t="shared" si="0"/>
        <v>83439469</v>
      </c>
      <c r="K7" s="101">
        <f t="shared" si="0"/>
        <v>15006276</v>
      </c>
      <c r="L7" s="101">
        <f t="shared" si="0"/>
        <v>14373069</v>
      </c>
      <c r="M7" s="101">
        <f t="shared" si="0"/>
        <v>21126730</v>
      </c>
      <c r="N7" s="101">
        <f t="shared" si="0"/>
        <v>24632459</v>
      </c>
      <c r="O7" s="102">
        <f t="shared" si="0"/>
        <v>75138534</v>
      </c>
      <c r="P7" s="103">
        <f>+O7/J7*100</f>
        <v>90.051548626226278</v>
      </c>
      <c r="Q7" s="102">
        <f>+Q8+Q17</f>
        <v>304975632.5</v>
      </c>
      <c r="R7" s="104">
        <f>+Q7/G7*100</f>
        <v>21.833080621363223</v>
      </c>
    </row>
    <row r="8" spans="2:18" ht="15" customHeight="1" x14ac:dyDescent="0.25">
      <c r="B8" s="119" t="s">
        <v>20</v>
      </c>
      <c r="C8" s="119"/>
      <c r="D8" s="119"/>
      <c r="E8" s="106"/>
      <c r="F8" s="107" t="s">
        <v>43</v>
      </c>
      <c r="G8" s="108">
        <f>SUM(G9:G16)</f>
        <v>433726746</v>
      </c>
      <c r="H8" s="108">
        <f>SUM(H9:H16)</f>
        <v>122189085</v>
      </c>
      <c r="I8" s="108">
        <f t="shared" ref="I8:O8" si="1">SUM(I9:I16)</f>
        <v>59171176</v>
      </c>
      <c r="J8" s="108">
        <f t="shared" si="1"/>
        <v>33988893</v>
      </c>
      <c r="K8" s="108">
        <f t="shared" si="1"/>
        <v>5030886</v>
      </c>
      <c r="L8" s="108">
        <f t="shared" si="1"/>
        <v>3394607</v>
      </c>
      <c r="M8" s="108">
        <f t="shared" si="1"/>
        <v>12977024</v>
      </c>
      <c r="N8" s="108">
        <f t="shared" si="1"/>
        <v>11486312</v>
      </c>
      <c r="O8" s="109">
        <f t="shared" si="1"/>
        <v>32888829</v>
      </c>
      <c r="P8" s="110">
        <f>+O8/J8*100</f>
        <v>96.763460345707642</v>
      </c>
      <c r="Q8" s="109">
        <f>SUM(Q9:Q16)</f>
        <v>155077914</v>
      </c>
      <c r="R8" s="110">
        <f>+Q8/G8*100</f>
        <v>35.754750065609279</v>
      </c>
    </row>
    <row r="9" spans="2:18" ht="66" x14ac:dyDescent="0.25">
      <c r="B9" s="111">
        <v>1</v>
      </c>
      <c r="C9" s="112">
        <v>2424326</v>
      </c>
      <c r="D9" s="113" t="s">
        <v>30</v>
      </c>
      <c r="E9" s="111" t="s">
        <v>39</v>
      </c>
      <c r="F9" s="111" t="s">
        <v>45</v>
      </c>
      <c r="G9" s="114">
        <v>51554315</v>
      </c>
      <c r="H9" s="114">
        <v>16510195</v>
      </c>
      <c r="I9" s="114">
        <v>29938346</v>
      </c>
      <c r="J9" s="114">
        <v>14563364</v>
      </c>
      <c r="K9" s="114">
        <v>1991189</v>
      </c>
      <c r="L9" s="114">
        <v>2085049</v>
      </c>
      <c r="M9" s="114">
        <v>7589542</v>
      </c>
      <c r="N9" s="114">
        <v>2879592</v>
      </c>
      <c r="O9" s="109">
        <f>SUM(K9:N9)</f>
        <v>14545372</v>
      </c>
      <c r="P9" s="110">
        <f>+O9/J9*100</f>
        <v>99.87645711526541</v>
      </c>
      <c r="Q9" s="115">
        <f>+H9+O9</f>
        <v>31055567</v>
      </c>
      <c r="R9" s="110">
        <f>+Q9/G9*100</f>
        <v>60.238540653677589</v>
      </c>
    </row>
    <row r="10" spans="2:18" ht="128.25" customHeight="1" x14ac:dyDescent="0.25">
      <c r="B10" s="111">
        <v>2</v>
      </c>
      <c r="C10" s="112">
        <v>2455051</v>
      </c>
      <c r="D10" s="113" t="s">
        <v>31</v>
      </c>
      <c r="E10" s="111" t="s">
        <v>39</v>
      </c>
      <c r="F10" s="111" t="s">
        <v>45</v>
      </c>
      <c r="G10" s="114">
        <v>118255241</v>
      </c>
      <c r="H10" s="114">
        <v>89251056</v>
      </c>
      <c r="I10" s="114">
        <v>18155917</v>
      </c>
      <c r="J10" s="114">
        <v>16100046</v>
      </c>
      <c r="K10" s="114">
        <v>2751447</v>
      </c>
      <c r="L10" s="114">
        <v>384081</v>
      </c>
      <c r="M10" s="114">
        <v>4782155</v>
      </c>
      <c r="N10" s="114">
        <v>8182362</v>
      </c>
      <c r="O10" s="109">
        <f t="shared" ref="O10:O21" si="2">SUM(K10:N10)</f>
        <v>16100045</v>
      </c>
      <c r="P10" s="110">
        <f t="shared" ref="P10:P16" si="3">+O10/J10*100</f>
        <v>99.999993788837628</v>
      </c>
      <c r="Q10" s="115">
        <f t="shared" ref="Q10:Q15" si="4">+H10+O10</f>
        <v>105351101</v>
      </c>
      <c r="R10" s="110">
        <f t="shared" ref="R10:R21" si="5">+Q10/G10*100</f>
        <v>89.087891673232477</v>
      </c>
    </row>
    <row r="11" spans="2:18" ht="73.5" customHeight="1" x14ac:dyDescent="0.25">
      <c r="B11" s="111">
        <v>3</v>
      </c>
      <c r="C11" s="112">
        <v>2487753</v>
      </c>
      <c r="D11" s="113" t="s">
        <v>32</v>
      </c>
      <c r="E11" s="111" t="s">
        <v>39</v>
      </c>
      <c r="F11" s="111" t="s">
        <v>44</v>
      </c>
      <c r="G11" s="114">
        <v>10646053</v>
      </c>
      <c r="H11" s="114">
        <v>10176325</v>
      </c>
      <c r="I11" s="114">
        <v>1453796</v>
      </c>
      <c r="J11" s="114">
        <v>469729</v>
      </c>
      <c r="K11" s="114">
        <v>117740</v>
      </c>
      <c r="L11" s="114">
        <v>216228</v>
      </c>
      <c r="M11" s="114">
        <v>105760</v>
      </c>
      <c r="N11" s="114">
        <v>30000</v>
      </c>
      <c r="O11" s="109">
        <f t="shared" si="2"/>
        <v>469728</v>
      </c>
      <c r="P11" s="110">
        <f t="shared" si="3"/>
        <v>99.999787111291823</v>
      </c>
      <c r="Q11" s="115">
        <f t="shared" si="4"/>
        <v>10646053</v>
      </c>
      <c r="R11" s="110">
        <f t="shared" si="5"/>
        <v>100</v>
      </c>
    </row>
    <row r="12" spans="2:18" ht="82.5" customHeight="1" x14ac:dyDescent="0.25">
      <c r="B12" s="111">
        <v>4</v>
      </c>
      <c r="C12" s="112">
        <v>2510338</v>
      </c>
      <c r="D12" s="113" t="s">
        <v>34</v>
      </c>
      <c r="E12" s="111" t="s">
        <v>39</v>
      </c>
      <c r="F12" s="111" t="s">
        <v>45</v>
      </c>
      <c r="G12" s="114">
        <v>8768712</v>
      </c>
      <c r="H12" s="114">
        <v>2273111</v>
      </c>
      <c r="I12" s="114">
        <v>7644587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09">
        <f t="shared" si="2"/>
        <v>0</v>
      </c>
      <c r="P12" s="110">
        <v>0</v>
      </c>
      <c r="Q12" s="115">
        <f t="shared" si="4"/>
        <v>2273111</v>
      </c>
      <c r="R12" s="110">
        <f t="shared" si="5"/>
        <v>25.922974776683283</v>
      </c>
    </row>
    <row r="13" spans="2:18" ht="70.5" customHeight="1" x14ac:dyDescent="0.25">
      <c r="B13" s="111">
        <v>5</v>
      </c>
      <c r="C13" s="112">
        <v>2359928</v>
      </c>
      <c r="D13" s="113" t="s">
        <v>29</v>
      </c>
      <c r="E13" s="111" t="s">
        <v>39</v>
      </c>
      <c r="F13" s="111" t="s">
        <v>45</v>
      </c>
      <c r="G13" s="114">
        <v>3397000</v>
      </c>
      <c r="H13" s="114">
        <v>1109100</v>
      </c>
      <c r="I13" s="114">
        <v>1358528</v>
      </c>
      <c r="J13" s="114">
        <v>709249</v>
      </c>
      <c r="K13" s="114">
        <v>0</v>
      </c>
      <c r="L13" s="114">
        <v>709249</v>
      </c>
      <c r="M13" s="114">
        <v>0</v>
      </c>
      <c r="N13" s="114"/>
      <c r="O13" s="109">
        <f t="shared" si="2"/>
        <v>709249</v>
      </c>
      <c r="P13" s="110">
        <f t="shared" si="3"/>
        <v>100</v>
      </c>
      <c r="Q13" s="115">
        <f t="shared" si="4"/>
        <v>1818349</v>
      </c>
      <c r="R13" s="110">
        <f t="shared" si="5"/>
        <v>53.528083603179276</v>
      </c>
    </row>
    <row r="14" spans="2:18" ht="97.5" customHeight="1" x14ac:dyDescent="0.25">
      <c r="B14" s="111">
        <v>6</v>
      </c>
      <c r="C14" s="112">
        <v>2500431</v>
      </c>
      <c r="D14" s="113" t="s">
        <v>33</v>
      </c>
      <c r="E14" s="111" t="s">
        <v>39</v>
      </c>
      <c r="F14" s="111" t="s">
        <v>45</v>
      </c>
      <c r="G14" s="114">
        <v>1677138</v>
      </c>
      <c r="H14" s="114">
        <v>686017</v>
      </c>
      <c r="I14" s="114">
        <v>620002</v>
      </c>
      <c r="J14" s="114">
        <v>170510</v>
      </c>
      <c r="K14" s="114">
        <v>170510</v>
      </c>
      <c r="L14" s="114">
        <v>0</v>
      </c>
      <c r="M14" s="114">
        <v>0</v>
      </c>
      <c r="N14" s="114"/>
      <c r="O14" s="109">
        <f t="shared" si="2"/>
        <v>170510</v>
      </c>
      <c r="P14" s="110">
        <f t="shared" si="3"/>
        <v>100</v>
      </c>
      <c r="Q14" s="115">
        <f t="shared" si="4"/>
        <v>856527</v>
      </c>
      <c r="R14" s="110">
        <f t="shared" si="5"/>
        <v>51.070752675092926</v>
      </c>
    </row>
    <row r="15" spans="2:18" ht="75.75" customHeight="1" x14ac:dyDescent="0.25">
      <c r="B15" s="111">
        <v>7</v>
      </c>
      <c r="C15" s="112">
        <v>2646246</v>
      </c>
      <c r="D15" s="113" t="s">
        <v>40</v>
      </c>
      <c r="E15" s="111" t="s">
        <v>41</v>
      </c>
      <c r="F15" s="111" t="s">
        <v>45</v>
      </c>
      <c r="G15" s="114">
        <v>231597970</v>
      </c>
      <c r="H15" s="114">
        <v>0</v>
      </c>
      <c r="I15" s="114">
        <v>0</v>
      </c>
      <c r="J15" s="114">
        <v>1107982</v>
      </c>
      <c r="K15" s="114">
        <v>0</v>
      </c>
      <c r="L15" s="114">
        <v>0</v>
      </c>
      <c r="M15" s="114">
        <v>150343</v>
      </c>
      <c r="N15" s="114">
        <v>280570</v>
      </c>
      <c r="O15" s="109">
        <f t="shared" si="2"/>
        <v>430913</v>
      </c>
      <c r="P15" s="110">
        <f t="shared" si="3"/>
        <v>38.891696796518353</v>
      </c>
      <c r="Q15" s="115">
        <f t="shared" si="4"/>
        <v>430913</v>
      </c>
      <c r="R15" s="110">
        <f t="shared" si="5"/>
        <v>0.18606078455696309</v>
      </c>
    </row>
    <row r="16" spans="2:18" ht="89.25" customHeight="1" x14ac:dyDescent="0.25">
      <c r="B16" s="111">
        <v>8</v>
      </c>
      <c r="C16" s="112">
        <v>2607522</v>
      </c>
      <c r="D16" s="113" t="s">
        <v>42</v>
      </c>
      <c r="E16" s="111" t="s">
        <v>39</v>
      </c>
      <c r="F16" s="111" t="s">
        <v>45</v>
      </c>
      <c r="G16" s="114">
        <v>7830317</v>
      </c>
      <c r="H16" s="114">
        <v>2183281</v>
      </c>
      <c r="I16" s="114">
        <v>0</v>
      </c>
      <c r="J16" s="114">
        <v>868013</v>
      </c>
      <c r="K16" s="114">
        <v>0</v>
      </c>
      <c r="L16" s="114">
        <v>0</v>
      </c>
      <c r="M16" s="114">
        <v>349224</v>
      </c>
      <c r="N16" s="114">
        <v>113788</v>
      </c>
      <c r="O16" s="109">
        <f t="shared" si="2"/>
        <v>463012</v>
      </c>
      <c r="P16" s="110">
        <f t="shared" si="3"/>
        <v>53.341597418471842</v>
      </c>
      <c r="Q16" s="115">
        <f t="shared" ref="Q16" si="6">+H16+O16</f>
        <v>2646293</v>
      </c>
      <c r="R16" s="110">
        <f t="shared" si="5"/>
        <v>33.79547724568495</v>
      </c>
    </row>
    <row r="17" spans="2:18" ht="19.5" customHeight="1" x14ac:dyDescent="0.25">
      <c r="B17" s="116"/>
      <c r="C17" s="142" t="s">
        <v>21</v>
      </c>
      <c r="D17" s="142"/>
      <c r="E17" s="142"/>
      <c r="F17" s="105" t="s">
        <v>43</v>
      </c>
      <c r="G17" s="108">
        <f>SUM(G18:G21)</f>
        <v>963124380</v>
      </c>
      <c r="H17" s="108">
        <f t="shared" ref="H17:Q17" si="7">SUM(H18:H21)</f>
        <v>107648013.5</v>
      </c>
      <c r="I17" s="108">
        <f t="shared" si="7"/>
        <v>109250466</v>
      </c>
      <c r="J17" s="108">
        <f t="shared" si="7"/>
        <v>49450576</v>
      </c>
      <c r="K17" s="108">
        <f t="shared" si="7"/>
        <v>9975390</v>
      </c>
      <c r="L17" s="108">
        <f t="shared" si="7"/>
        <v>10978462</v>
      </c>
      <c r="M17" s="108">
        <f t="shared" si="7"/>
        <v>8149706</v>
      </c>
      <c r="N17" s="108">
        <f t="shared" si="7"/>
        <v>13146147</v>
      </c>
      <c r="O17" s="109">
        <f t="shared" si="7"/>
        <v>42249705</v>
      </c>
      <c r="P17" s="110">
        <f>+O17/J17*100</f>
        <v>85.438246462488124</v>
      </c>
      <c r="Q17" s="109">
        <f t="shared" si="7"/>
        <v>149897718.5</v>
      </c>
      <c r="R17" s="110">
        <f t="shared" si="5"/>
        <v>15.563692666569192</v>
      </c>
    </row>
    <row r="18" spans="2:18" ht="58.15" customHeight="1" x14ac:dyDescent="0.25">
      <c r="B18" s="111">
        <v>9</v>
      </c>
      <c r="C18" s="112">
        <v>2194717</v>
      </c>
      <c r="D18" s="113" t="s">
        <v>35</v>
      </c>
      <c r="E18" s="111" t="s">
        <v>41</v>
      </c>
      <c r="F18" s="111" t="s">
        <v>45</v>
      </c>
      <c r="G18" s="114">
        <v>48815632</v>
      </c>
      <c r="H18" s="114">
        <v>20174149</v>
      </c>
      <c r="I18" s="114">
        <v>11626617</v>
      </c>
      <c r="J18" s="114">
        <v>6964603</v>
      </c>
      <c r="K18" s="114">
        <v>1285609</v>
      </c>
      <c r="L18" s="114">
        <v>1857390</v>
      </c>
      <c r="M18" s="114">
        <v>1594032</v>
      </c>
      <c r="N18" s="114">
        <v>1997830</v>
      </c>
      <c r="O18" s="109">
        <f t="shared" si="2"/>
        <v>6734861</v>
      </c>
      <c r="P18" s="110">
        <f>+O18/J18*100</f>
        <v>96.701290798628435</v>
      </c>
      <c r="Q18" s="115">
        <f>+H18+O18</f>
        <v>26909010</v>
      </c>
      <c r="R18" s="110">
        <f t="shared" si="5"/>
        <v>55.12375625906062</v>
      </c>
    </row>
    <row r="19" spans="2:18" ht="44.45" customHeight="1" x14ac:dyDescent="0.25">
      <c r="B19" s="111">
        <v>10</v>
      </c>
      <c r="C19" s="112">
        <v>2359961</v>
      </c>
      <c r="D19" s="113" t="s">
        <v>36</v>
      </c>
      <c r="E19" s="111" t="s">
        <v>41</v>
      </c>
      <c r="F19" s="111" t="s">
        <v>45</v>
      </c>
      <c r="G19" s="114">
        <v>184643192</v>
      </c>
      <c r="H19" s="114">
        <v>69285369</v>
      </c>
      <c r="I19" s="114">
        <v>36141070</v>
      </c>
      <c r="J19" s="114">
        <v>22892709</v>
      </c>
      <c r="K19" s="114">
        <v>4541554</v>
      </c>
      <c r="L19" s="114">
        <v>5172695</v>
      </c>
      <c r="M19" s="114">
        <v>3111718</v>
      </c>
      <c r="N19" s="114">
        <v>4229058</v>
      </c>
      <c r="O19" s="109">
        <f t="shared" si="2"/>
        <v>17055025</v>
      </c>
      <c r="P19" s="110">
        <f t="shared" ref="P19:P21" si="8">+O19/J19*100</f>
        <v>74.499811271789625</v>
      </c>
      <c r="Q19" s="115">
        <f t="shared" ref="Q19:Q21" si="9">+H19+O19</f>
        <v>86340394</v>
      </c>
      <c r="R19" s="110">
        <f t="shared" si="5"/>
        <v>46.760670168656965</v>
      </c>
    </row>
    <row r="20" spans="2:18" ht="56.45" customHeight="1" x14ac:dyDescent="0.25">
      <c r="B20" s="111">
        <v>11</v>
      </c>
      <c r="C20" s="112">
        <v>2522012</v>
      </c>
      <c r="D20" s="113" t="s">
        <v>37</v>
      </c>
      <c r="E20" s="111" t="s">
        <v>41</v>
      </c>
      <c r="F20" s="111" t="s">
        <v>45</v>
      </c>
      <c r="G20" s="114">
        <v>466141746</v>
      </c>
      <c r="H20" s="114">
        <v>17807104</v>
      </c>
      <c r="I20" s="114">
        <v>44818931</v>
      </c>
      <c r="J20" s="114">
        <v>15023741</v>
      </c>
      <c r="K20" s="114">
        <v>3236166</v>
      </c>
      <c r="L20" s="114">
        <v>3222571</v>
      </c>
      <c r="M20" s="114">
        <v>2597043</v>
      </c>
      <c r="N20" s="114">
        <v>5595972</v>
      </c>
      <c r="O20" s="109">
        <f t="shared" si="2"/>
        <v>14651752</v>
      </c>
      <c r="P20" s="110">
        <f t="shared" si="8"/>
        <v>97.523992193422387</v>
      </c>
      <c r="Q20" s="115">
        <f t="shared" si="9"/>
        <v>32458856</v>
      </c>
      <c r="R20" s="110">
        <f t="shared" si="5"/>
        <v>6.9633016734785214</v>
      </c>
    </row>
    <row r="21" spans="2:18" ht="48.75" customHeight="1" x14ac:dyDescent="0.25">
      <c r="B21" s="111">
        <v>12</v>
      </c>
      <c r="C21" s="112">
        <v>2565162</v>
      </c>
      <c r="D21" s="113" t="s">
        <v>38</v>
      </c>
      <c r="E21" s="111" t="s">
        <v>41</v>
      </c>
      <c r="F21" s="111" t="s">
        <v>45</v>
      </c>
      <c r="G21" s="114">
        <v>263523810</v>
      </c>
      <c r="H21" s="114">
        <v>381391.5</v>
      </c>
      <c r="I21" s="114">
        <v>16663848</v>
      </c>
      <c r="J21" s="114">
        <v>4569523</v>
      </c>
      <c r="K21" s="114">
        <v>912061</v>
      </c>
      <c r="L21" s="114">
        <v>725806</v>
      </c>
      <c r="M21" s="114">
        <v>846913</v>
      </c>
      <c r="N21" s="114">
        <v>1323287</v>
      </c>
      <c r="O21" s="109">
        <f t="shared" si="2"/>
        <v>3808067</v>
      </c>
      <c r="P21" s="110">
        <f t="shared" si="8"/>
        <v>83.336203800703046</v>
      </c>
      <c r="Q21" s="115">
        <f t="shared" si="9"/>
        <v>4189458.5</v>
      </c>
      <c r="R21" s="110">
        <f t="shared" si="5"/>
        <v>1.5897836707810198</v>
      </c>
    </row>
    <row r="23" spans="2:18" hidden="1" x14ac:dyDescent="0.25"/>
    <row r="24" spans="2:18" s="69" customFormat="1" ht="15.75" hidden="1" thickBot="1" x14ac:dyDescent="0.3">
      <c r="G24" s="70"/>
      <c r="H24" s="70"/>
      <c r="I24" s="70"/>
      <c r="J24" s="70"/>
      <c r="K24" s="70"/>
      <c r="L24" s="70"/>
      <c r="M24" s="70"/>
      <c r="N24" s="71">
        <v>157845191</v>
      </c>
      <c r="O24" s="72" t="e">
        <f>+#REF!+K27+L27+M27+N27</f>
        <v>#REF!</v>
      </c>
      <c r="P24" s="96"/>
      <c r="R24" s="96"/>
    </row>
    <row r="25" spans="2:18" s="69" customFormat="1" hidden="1" x14ac:dyDescent="0.25">
      <c r="G25" s="70"/>
      <c r="H25" s="70"/>
      <c r="I25" s="70"/>
      <c r="J25" s="70"/>
      <c r="K25" s="70"/>
      <c r="L25" s="70"/>
      <c r="M25" s="70"/>
      <c r="N25" s="17" t="e">
        <f>+N24+#REF!</f>
        <v>#REF!</v>
      </c>
      <c r="P25" s="96"/>
      <c r="R25" s="96"/>
    </row>
    <row r="26" spans="2:18" s="69" customFormat="1" hidden="1" x14ac:dyDescent="0.25">
      <c r="G26" s="70"/>
      <c r="H26" s="70"/>
      <c r="I26" s="70"/>
      <c r="J26" s="70"/>
      <c r="K26" s="70"/>
      <c r="L26" s="70"/>
      <c r="M26" s="70"/>
      <c r="N26" s="17"/>
      <c r="P26" s="96"/>
      <c r="R26" s="96"/>
    </row>
    <row r="27" spans="2:18" s="69" customFormat="1" hidden="1" x14ac:dyDescent="0.25">
      <c r="G27" s="70"/>
      <c r="H27" s="70"/>
      <c r="I27" s="70"/>
      <c r="J27" s="70"/>
      <c r="K27" s="70">
        <v>12928</v>
      </c>
      <c r="L27" s="70">
        <v>578886</v>
      </c>
      <c r="M27" s="70">
        <v>95164</v>
      </c>
      <c r="N27" s="17">
        <v>51815</v>
      </c>
      <c r="P27" s="96"/>
      <c r="R27" s="96"/>
    </row>
    <row r="28" spans="2:18" s="69" customFormat="1" hidden="1" x14ac:dyDescent="0.25">
      <c r="G28" s="70"/>
      <c r="H28" s="70"/>
      <c r="I28" s="70"/>
      <c r="J28" s="70"/>
      <c r="K28" s="73">
        <f>+K7+K27</f>
        <v>15019204</v>
      </c>
      <c r="L28" s="73">
        <f>+L7+L27</f>
        <v>14951955</v>
      </c>
      <c r="M28" s="73">
        <f>+M7+M27</f>
        <v>21221894</v>
      </c>
      <c r="N28" s="73">
        <f>+N7+N27</f>
        <v>24684274</v>
      </c>
      <c r="O28" s="74"/>
      <c r="P28" s="96"/>
      <c r="R28" s="96"/>
    </row>
    <row r="29" spans="2:18" s="69" customFormat="1" hidden="1" x14ac:dyDescent="0.25">
      <c r="G29" s="70"/>
      <c r="H29" s="70"/>
      <c r="I29" s="70"/>
      <c r="J29" s="70"/>
      <c r="K29" s="73" t="e">
        <f>+#REF!+K27</f>
        <v>#REF!</v>
      </c>
      <c r="L29" s="73" t="e">
        <f>+#REF!+L27</f>
        <v>#REF!</v>
      </c>
      <c r="M29" s="73" t="e">
        <f>+#REF!+M27</f>
        <v>#REF!</v>
      </c>
      <c r="N29" s="73" t="e">
        <f>+#REF!+N27</f>
        <v>#REF!</v>
      </c>
      <c r="O29" s="74" t="e">
        <f>+N29+M29+L29+K29</f>
        <v>#REF!</v>
      </c>
      <c r="P29" s="96"/>
      <c r="R29" s="96"/>
    </row>
    <row r="30" spans="2:18" s="69" customFormat="1" hidden="1" x14ac:dyDescent="0.25">
      <c r="G30" s="70"/>
      <c r="H30" s="70"/>
      <c r="I30" s="70"/>
      <c r="J30" s="70"/>
      <c r="K30" s="70">
        <v>45333793</v>
      </c>
      <c r="L30" s="70">
        <v>71834633</v>
      </c>
      <c r="M30" s="70">
        <v>98858143</v>
      </c>
      <c r="N30" s="17">
        <v>157845191</v>
      </c>
      <c r="O30" s="75">
        <f>+N30+M30+L30+K30</f>
        <v>373871760</v>
      </c>
      <c r="P30" s="96"/>
      <c r="R30" s="96"/>
    </row>
    <row r="31" spans="2:18" hidden="1" x14ac:dyDescent="0.25"/>
    <row r="32" spans="2:18" hidden="1" x14ac:dyDescent="0.25"/>
    <row r="33" spans="7:18" ht="15.75" hidden="1" thickBot="1" x14ac:dyDescent="0.3">
      <c r="G33" s="120" t="s">
        <v>47</v>
      </c>
      <c r="H33" s="122" t="s">
        <v>64</v>
      </c>
      <c r="I33" s="123"/>
      <c r="J33" s="122" t="s">
        <v>65</v>
      </c>
      <c r="K33" s="123"/>
      <c r="L33" s="122" t="s">
        <v>22</v>
      </c>
      <c r="M33" s="123"/>
      <c r="O33" s="117" t="s">
        <v>47</v>
      </c>
      <c r="P33" s="97"/>
      <c r="Q33" s="10"/>
      <c r="R33" s="99" t="s">
        <v>65</v>
      </c>
    </row>
    <row r="34" spans="7:18" ht="15.75" hidden="1" thickBot="1" x14ac:dyDescent="0.3">
      <c r="G34" s="121"/>
      <c r="H34" s="19" t="s">
        <v>1</v>
      </c>
      <c r="I34" s="19" t="s">
        <v>54</v>
      </c>
      <c r="J34" s="19" t="s">
        <v>1</v>
      </c>
      <c r="K34" s="19" t="s">
        <v>54</v>
      </c>
      <c r="L34" s="19" t="s">
        <v>1</v>
      </c>
      <c r="M34" s="19" t="s">
        <v>54</v>
      </c>
      <c r="O34" s="118"/>
      <c r="P34" s="4" t="s">
        <v>54</v>
      </c>
      <c r="Q34" s="4" t="s">
        <v>54</v>
      </c>
      <c r="R34" s="4" t="s">
        <v>1</v>
      </c>
    </row>
    <row r="35" spans="7:18" ht="16.899999999999999" hidden="1" customHeight="1" thickBot="1" x14ac:dyDescent="0.3">
      <c r="G35" s="20" t="s">
        <v>24</v>
      </c>
      <c r="H35" s="34">
        <f>+H36+H37</f>
        <v>5</v>
      </c>
      <c r="I35" s="31">
        <f>+H35/H47*100</f>
        <v>20</v>
      </c>
      <c r="J35" s="34">
        <f>+J36+J37</f>
        <v>7</v>
      </c>
      <c r="K35" s="31">
        <f>+J35/J47*100</f>
        <v>17.948717948717949</v>
      </c>
      <c r="L35" s="34">
        <f>+L36+L37</f>
        <v>12</v>
      </c>
      <c r="M35" s="31">
        <f>+L35/L47*100</f>
        <v>18.75</v>
      </c>
      <c r="O35" s="5" t="s">
        <v>24</v>
      </c>
      <c r="P35" s="98">
        <v>18.8</v>
      </c>
      <c r="Q35" s="6">
        <v>20</v>
      </c>
      <c r="R35" s="98">
        <v>7</v>
      </c>
    </row>
    <row r="36" spans="7:18" ht="16.899999999999999" hidden="1" customHeight="1" thickBot="1" x14ac:dyDescent="0.3">
      <c r="G36" s="21" t="s">
        <v>57</v>
      </c>
      <c r="H36" s="35">
        <v>1</v>
      </c>
      <c r="I36" s="32">
        <f>+H36/H47*100</f>
        <v>4</v>
      </c>
      <c r="J36" s="35">
        <v>7</v>
      </c>
      <c r="K36" s="32">
        <f>+J36/J47*100</f>
        <v>17.948717948717949</v>
      </c>
      <c r="L36" s="35">
        <f>+J36+H36</f>
        <v>8</v>
      </c>
      <c r="M36" s="32">
        <f>+L36/L47*100</f>
        <v>12.5</v>
      </c>
      <c r="O36" s="7" t="s">
        <v>25</v>
      </c>
      <c r="P36" s="98">
        <v>65.599999999999994</v>
      </c>
      <c r="Q36" s="6">
        <v>64</v>
      </c>
      <c r="R36" s="98">
        <v>26</v>
      </c>
    </row>
    <row r="37" spans="7:18" ht="16.899999999999999" hidden="1" customHeight="1" thickBot="1" x14ac:dyDescent="0.3">
      <c r="G37" s="21" t="s">
        <v>58</v>
      </c>
      <c r="H37" s="35">
        <v>4</v>
      </c>
      <c r="I37" s="32">
        <f>+H37/H47*100</f>
        <v>16</v>
      </c>
      <c r="J37" s="35">
        <v>0</v>
      </c>
      <c r="K37" s="32">
        <f>+J37/J47*100</f>
        <v>0</v>
      </c>
      <c r="L37" s="35">
        <f>+J37+H37</f>
        <v>4</v>
      </c>
      <c r="M37" s="32">
        <f>+L37/L47*100</f>
        <v>6.25</v>
      </c>
      <c r="O37" s="5" t="s">
        <v>26</v>
      </c>
      <c r="P37" s="98">
        <v>1.6</v>
      </c>
      <c r="Q37" s="6">
        <v>4</v>
      </c>
      <c r="R37" s="98">
        <v>0</v>
      </c>
    </row>
    <row r="38" spans="7:18" ht="16.899999999999999" hidden="1" customHeight="1" thickBot="1" x14ac:dyDescent="0.3">
      <c r="G38" s="22" t="s">
        <v>25</v>
      </c>
      <c r="H38" s="36">
        <f>+H39+H40+H41</f>
        <v>16</v>
      </c>
      <c r="I38" s="31">
        <f>+H38/H47*100</f>
        <v>64</v>
      </c>
      <c r="J38" s="36">
        <f>+J39+J40+J41</f>
        <v>26</v>
      </c>
      <c r="K38" s="31">
        <f>+J38/J47*100</f>
        <v>66.666666666666657</v>
      </c>
      <c r="L38" s="34">
        <f>+L39+L40+L41</f>
        <v>42</v>
      </c>
      <c r="M38" s="31">
        <f>+L38/L47*100</f>
        <v>65.625</v>
      </c>
      <c r="O38" s="5" t="s">
        <v>62</v>
      </c>
      <c r="P38" s="98">
        <v>3.1</v>
      </c>
      <c r="Q38" s="6">
        <v>8</v>
      </c>
      <c r="R38" s="98">
        <v>0</v>
      </c>
    </row>
    <row r="39" spans="7:18" ht="16.899999999999999" hidden="1" customHeight="1" thickBot="1" x14ac:dyDescent="0.3">
      <c r="G39" s="21" t="s">
        <v>59</v>
      </c>
      <c r="H39" s="35">
        <v>1</v>
      </c>
      <c r="I39" s="32">
        <f>+H39/H47*100</f>
        <v>4</v>
      </c>
      <c r="J39" s="35">
        <v>7</v>
      </c>
      <c r="K39" s="32">
        <f>+J39/J47*100</f>
        <v>17.948717948717949</v>
      </c>
      <c r="L39" s="35">
        <f>+J39+H39</f>
        <v>8</v>
      </c>
      <c r="M39" s="32">
        <f>+L39/L47*100</f>
        <v>12.5</v>
      </c>
      <c r="O39" s="5" t="s">
        <v>27</v>
      </c>
      <c r="P39" s="98">
        <v>4.7</v>
      </c>
      <c r="Q39" s="6">
        <v>4</v>
      </c>
      <c r="R39" s="98">
        <v>2</v>
      </c>
    </row>
    <row r="40" spans="7:18" ht="16.899999999999999" hidden="1" customHeight="1" thickBot="1" x14ac:dyDescent="0.3">
      <c r="G40" s="21" t="s">
        <v>60</v>
      </c>
      <c r="H40" s="35">
        <v>13</v>
      </c>
      <c r="I40" s="32">
        <f>+H40/H47*100</f>
        <v>52</v>
      </c>
      <c r="J40" s="35">
        <v>19</v>
      </c>
      <c r="K40" s="32">
        <f>+J40/J47*100</f>
        <v>48.717948717948715</v>
      </c>
      <c r="L40" s="35">
        <f t="shared" ref="L40:L41" si="10">+J40+H40</f>
        <v>32</v>
      </c>
      <c r="M40" s="32">
        <f>+L40/L47*100</f>
        <v>50</v>
      </c>
      <c r="O40" s="5" t="s">
        <v>28</v>
      </c>
      <c r="P40" s="98">
        <v>4.7</v>
      </c>
      <c r="Q40" s="6">
        <v>0</v>
      </c>
      <c r="R40" s="98">
        <v>3</v>
      </c>
    </row>
    <row r="41" spans="7:18" ht="16.899999999999999" hidden="1" customHeight="1" thickBot="1" x14ac:dyDescent="0.3">
      <c r="G41" s="21" t="s">
        <v>61</v>
      </c>
      <c r="H41" s="35">
        <v>2</v>
      </c>
      <c r="I41" s="32">
        <f>+H41/H47*100</f>
        <v>8</v>
      </c>
      <c r="J41" s="35">
        <v>0</v>
      </c>
      <c r="K41" s="32">
        <f>+J41/J47*100</f>
        <v>0</v>
      </c>
      <c r="L41" s="35">
        <f t="shared" si="10"/>
        <v>2</v>
      </c>
      <c r="M41" s="32">
        <f>+L41/L47*100</f>
        <v>3.125</v>
      </c>
      <c r="O41" s="5" t="s">
        <v>63</v>
      </c>
      <c r="P41" s="98">
        <v>1.6</v>
      </c>
      <c r="Q41" s="6">
        <v>0</v>
      </c>
      <c r="R41" s="98">
        <v>1</v>
      </c>
    </row>
    <row r="42" spans="7:18" ht="16.899999999999999" hidden="1" customHeight="1" thickBot="1" x14ac:dyDescent="0.3">
      <c r="G42" s="20" t="s">
        <v>26</v>
      </c>
      <c r="H42" s="34">
        <v>1</v>
      </c>
      <c r="I42" s="31">
        <f>+H42/H47*100</f>
        <v>4</v>
      </c>
      <c r="J42" s="34">
        <v>0</v>
      </c>
      <c r="K42" s="31">
        <f>+J42/J47*100</f>
        <v>0</v>
      </c>
      <c r="L42" s="34">
        <f>+H42+J42</f>
        <v>1</v>
      </c>
      <c r="M42" s="31">
        <f>+L42/L47*100</f>
        <v>1.5625</v>
      </c>
      <c r="O42" s="8" t="s">
        <v>22</v>
      </c>
      <c r="P42" s="4">
        <v>100</v>
      </c>
      <c r="Q42" s="9">
        <v>100</v>
      </c>
      <c r="R42" s="4">
        <v>39</v>
      </c>
    </row>
    <row r="43" spans="7:18" ht="16.899999999999999" hidden="1" customHeight="1" thickBot="1" x14ac:dyDescent="0.3">
      <c r="G43" s="20" t="s">
        <v>62</v>
      </c>
      <c r="H43" s="34">
        <v>2</v>
      </c>
      <c r="I43" s="31">
        <f>+H43/H47*100</f>
        <v>8</v>
      </c>
      <c r="J43" s="34">
        <v>0</v>
      </c>
      <c r="K43" s="31">
        <f>+J43/J47*100</f>
        <v>0</v>
      </c>
      <c r="L43" s="34">
        <f t="shared" ref="L43:L46" si="11">+H43+J43</f>
        <v>2</v>
      </c>
      <c r="M43" s="31">
        <f>+L43/L47*100</f>
        <v>3.125</v>
      </c>
    </row>
    <row r="44" spans="7:18" ht="16.899999999999999" hidden="1" customHeight="1" thickBot="1" x14ac:dyDescent="0.3">
      <c r="G44" s="20" t="s">
        <v>27</v>
      </c>
      <c r="H44" s="34">
        <v>1</v>
      </c>
      <c r="I44" s="31">
        <f>+H44/H47*100</f>
        <v>4</v>
      </c>
      <c r="J44" s="34">
        <v>2</v>
      </c>
      <c r="K44" s="31">
        <f>+J44/J47*100</f>
        <v>5.1282051282051277</v>
      </c>
      <c r="L44" s="34">
        <f t="shared" si="11"/>
        <v>3</v>
      </c>
      <c r="M44" s="31">
        <f>+L44/L47*100</f>
        <v>4.6875</v>
      </c>
    </row>
    <row r="45" spans="7:18" ht="16.899999999999999" hidden="1" customHeight="1" thickBot="1" x14ac:dyDescent="0.3">
      <c r="G45" s="20" t="s">
        <v>28</v>
      </c>
      <c r="H45" s="34">
        <v>0</v>
      </c>
      <c r="I45" s="31">
        <f>+H45/H47*100</f>
        <v>0</v>
      </c>
      <c r="J45" s="34">
        <v>3</v>
      </c>
      <c r="K45" s="31">
        <f>+J45/J47*100</f>
        <v>7.6923076923076925</v>
      </c>
      <c r="L45" s="34">
        <f t="shared" si="11"/>
        <v>3</v>
      </c>
      <c r="M45" s="31">
        <f>+L45/L47*100</f>
        <v>4.6875</v>
      </c>
    </row>
    <row r="46" spans="7:18" ht="16.899999999999999" hidden="1" customHeight="1" thickBot="1" x14ac:dyDescent="0.3">
      <c r="G46" s="20" t="s">
        <v>63</v>
      </c>
      <c r="H46" s="34">
        <v>0</v>
      </c>
      <c r="I46" s="31">
        <f>+H46/H47*100</f>
        <v>0</v>
      </c>
      <c r="J46" s="34">
        <v>1</v>
      </c>
      <c r="K46" s="31">
        <f>+J46/J47*100</f>
        <v>2.5641025641025639</v>
      </c>
      <c r="L46" s="34">
        <f t="shared" si="11"/>
        <v>1</v>
      </c>
      <c r="M46" s="31">
        <f>+L46/L47*100</f>
        <v>1.5625</v>
      </c>
    </row>
    <row r="47" spans="7:18" ht="16.899999999999999" hidden="1" customHeight="1" thickBot="1" x14ac:dyDescent="0.3">
      <c r="G47" s="18" t="s">
        <v>22</v>
      </c>
      <c r="H47" s="37">
        <f t="shared" ref="H47:M47" si="12">+H35+H38+H42+H43+H44+H45+H46</f>
        <v>25</v>
      </c>
      <c r="I47" s="33">
        <f t="shared" si="12"/>
        <v>100</v>
      </c>
      <c r="J47" s="37">
        <f t="shared" si="12"/>
        <v>39</v>
      </c>
      <c r="K47" s="33">
        <f t="shared" si="12"/>
        <v>100</v>
      </c>
      <c r="L47" s="37">
        <f t="shared" si="12"/>
        <v>64</v>
      </c>
      <c r="M47" s="33">
        <f t="shared" si="12"/>
        <v>100</v>
      </c>
    </row>
    <row r="48" spans="7:18" hidden="1" x14ac:dyDescent="0.25"/>
    <row r="49" spans="7:15" hidden="1" x14ac:dyDescent="0.25"/>
    <row r="50" spans="7:15" hidden="1" x14ac:dyDescent="0.25"/>
    <row r="51" spans="7:15" hidden="1" x14ac:dyDescent="0.25"/>
    <row r="52" spans="7:15" hidden="1" x14ac:dyDescent="0.25"/>
    <row r="53" spans="7:15" hidden="1" x14ac:dyDescent="0.25"/>
    <row r="54" spans="7:15" hidden="1" x14ac:dyDescent="0.25"/>
    <row r="55" spans="7:15" hidden="1" x14ac:dyDescent="0.25"/>
    <row r="56" spans="7:15" hidden="1" x14ac:dyDescent="0.25"/>
    <row r="57" spans="7:15" ht="19.899999999999999" hidden="1" customHeight="1" thickBot="1" x14ac:dyDescent="0.3">
      <c r="G57" s="124" t="s">
        <v>46</v>
      </c>
      <c r="H57" s="124"/>
      <c r="I57" s="124"/>
      <c r="J57" s="124"/>
      <c r="K57" s="124"/>
      <c r="L57" s="124"/>
      <c r="M57" s="124"/>
      <c r="N57" s="124"/>
      <c r="O57" s="124"/>
    </row>
    <row r="58" spans="7:15" ht="17.45" hidden="1" customHeight="1" thickBot="1" x14ac:dyDescent="0.3">
      <c r="G58" s="125" t="s">
        <v>47</v>
      </c>
      <c r="H58" s="125" t="s">
        <v>48</v>
      </c>
      <c r="I58" s="128" t="s">
        <v>49</v>
      </c>
      <c r="J58" s="129"/>
      <c r="K58" s="132" t="s">
        <v>50</v>
      </c>
      <c r="L58" s="133"/>
      <c r="M58" s="133"/>
      <c r="N58" s="134" t="s">
        <v>51</v>
      </c>
      <c r="O58" s="135"/>
    </row>
    <row r="59" spans="7:15" ht="22.15" hidden="1" customHeight="1" thickBot="1" x14ac:dyDescent="0.3">
      <c r="G59" s="126"/>
      <c r="H59" s="126"/>
      <c r="I59" s="130"/>
      <c r="J59" s="131"/>
      <c r="K59" s="138" t="s">
        <v>52</v>
      </c>
      <c r="L59" s="125" t="s">
        <v>66</v>
      </c>
      <c r="M59" s="23" t="s">
        <v>22</v>
      </c>
      <c r="N59" s="136"/>
      <c r="O59" s="137"/>
    </row>
    <row r="60" spans="7:15" ht="22.15" hidden="1" customHeight="1" thickBot="1" x14ac:dyDescent="0.3">
      <c r="G60" s="127"/>
      <c r="H60" s="127"/>
      <c r="I60" s="24" t="s">
        <v>53</v>
      </c>
      <c r="J60" s="24" t="s">
        <v>54</v>
      </c>
      <c r="K60" s="139"/>
      <c r="L60" s="127"/>
      <c r="M60" s="25" t="s">
        <v>55</v>
      </c>
      <c r="N60" s="26" t="s">
        <v>56</v>
      </c>
      <c r="O60" s="11" t="s">
        <v>54</v>
      </c>
    </row>
    <row r="61" spans="7:15" ht="22.9" hidden="1" customHeight="1" thickBot="1" x14ac:dyDescent="0.3">
      <c r="G61" s="27" t="s">
        <v>24</v>
      </c>
      <c r="H61" s="76">
        <f>+L35</f>
        <v>12</v>
      </c>
      <c r="I61" s="77">
        <f>+I62+I63</f>
        <v>1396851126</v>
      </c>
      <c r="J61" s="76" t="e">
        <f>+I61/I73*100</f>
        <v>#REF!</v>
      </c>
      <c r="K61" s="12">
        <f>+K62+K63</f>
        <v>229837098.5</v>
      </c>
      <c r="L61" s="12">
        <f>+L62+L63</f>
        <v>75138534</v>
      </c>
      <c r="M61" s="12">
        <f>+M62+M63</f>
        <v>304975632.5</v>
      </c>
      <c r="N61" s="12">
        <f>+N62+N63</f>
        <v>1091875493.5</v>
      </c>
      <c r="O61" s="78" t="e">
        <f>+N61/N73*100</f>
        <v>#REF!</v>
      </c>
    </row>
    <row r="62" spans="7:15" ht="22.9" hidden="1" customHeight="1" thickBot="1" x14ac:dyDescent="0.3">
      <c r="G62" s="28" t="s">
        <v>57</v>
      </c>
      <c r="H62" s="79">
        <f t="shared" ref="H62:H72" si="13">+L36</f>
        <v>8</v>
      </c>
      <c r="I62" s="80">
        <f>+G8</f>
        <v>433726746</v>
      </c>
      <c r="J62" s="81" t="e">
        <f>+I62/I73*100</f>
        <v>#REF!</v>
      </c>
      <c r="K62" s="13">
        <f>+H8</f>
        <v>122189085</v>
      </c>
      <c r="L62" s="13">
        <f>+O8</f>
        <v>32888829</v>
      </c>
      <c r="M62" s="13">
        <f>+K62+L62</f>
        <v>155077914</v>
      </c>
      <c r="N62" s="13">
        <f>+I62-M62</f>
        <v>278648832</v>
      </c>
      <c r="O62" s="82" t="e">
        <f>+N62/N73*100</f>
        <v>#REF!</v>
      </c>
    </row>
    <row r="63" spans="7:15" ht="22.9" hidden="1" customHeight="1" thickBot="1" x14ac:dyDescent="0.3">
      <c r="G63" s="28" t="s">
        <v>58</v>
      </c>
      <c r="H63" s="79">
        <f t="shared" si="13"/>
        <v>4</v>
      </c>
      <c r="I63" s="83">
        <f>+G17</f>
        <v>963124380</v>
      </c>
      <c r="J63" s="84" t="e">
        <f>+I63/I73*100</f>
        <v>#REF!</v>
      </c>
      <c r="K63" s="13">
        <f>+H17</f>
        <v>107648013.5</v>
      </c>
      <c r="L63" s="13">
        <f>+O17</f>
        <v>42249705</v>
      </c>
      <c r="M63" s="13">
        <f>+K63+L63</f>
        <v>149897718.5</v>
      </c>
      <c r="N63" s="13">
        <f>+I63-M63</f>
        <v>813226661.5</v>
      </c>
      <c r="O63" s="85" t="e">
        <f>+N63/N73*100</f>
        <v>#REF!</v>
      </c>
    </row>
    <row r="64" spans="7:15" ht="22.9" hidden="1" customHeight="1" thickBot="1" x14ac:dyDescent="0.3">
      <c r="G64" s="27" t="s">
        <v>25</v>
      </c>
      <c r="H64" s="76">
        <f t="shared" si="13"/>
        <v>42</v>
      </c>
      <c r="I64" s="12" t="e">
        <f>+I65+I66+I67</f>
        <v>#REF!</v>
      </c>
      <c r="J64" s="86" t="e">
        <f>+I64/I73*100</f>
        <v>#REF!</v>
      </c>
      <c r="K64" s="12" t="e">
        <f>+K65+K66+K67</f>
        <v>#REF!</v>
      </c>
      <c r="L64" s="12" t="e">
        <f>+L65+L66+L67</f>
        <v>#REF!</v>
      </c>
      <c r="M64" s="12" t="e">
        <f>+M65+M66+M67</f>
        <v>#REF!</v>
      </c>
      <c r="N64" s="12" t="e">
        <f>+N65+N66+N67</f>
        <v>#REF!</v>
      </c>
      <c r="O64" s="87" t="e">
        <f>+N64/N73*100</f>
        <v>#REF!</v>
      </c>
    </row>
    <row r="65" spans="7:15" ht="22.9" hidden="1" customHeight="1" thickBot="1" x14ac:dyDescent="0.3">
      <c r="G65" s="28" t="s">
        <v>59</v>
      </c>
      <c r="H65" s="79">
        <f t="shared" si="13"/>
        <v>8</v>
      </c>
      <c r="I65" s="80" t="e">
        <f>+#REF!</f>
        <v>#REF!</v>
      </c>
      <c r="J65" s="81" t="e">
        <f>+I65/I73*100</f>
        <v>#REF!</v>
      </c>
      <c r="K65" s="13" t="e">
        <f>+#REF!</f>
        <v>#REF!</v>
      </c>
      <c r="L65" s="13" t="e">
        <f>+#REF!</f>
        <v>#REF!</v>
      </c>
      <c r="M65" s="13" t="e">
        <f>+L65+K65</f>
        <v>#REF!</v>
      </c>
      <c r="N65" s="13" t="e">
        <f>+I65-M65</f>
        <v>#REF!</v>
      </c>
      <c r="O65" s="82" t="e">
        <f>+N65/N73*100</f>
        <v>#REF!</v>
      </c>
    </row>
    <row r="66" spans="7:15" ht="22.9" hidden="1" customHeight="1" thickBot="1" x14ac:dyDescent="0.3">
      <c r="G66" s="28" t="s">
        <v>60</v>
      </c>
      <c r="H66" s="79">
        <f t="shared" si="13"/>
        <v>32</v>
      </c>
      <c r="I66" s="83" t="e">
        <f>+#REF!</f>
        <v>#REF!</v>
      </c>
      <c r="J66" s="84" t="e">
        <f>+I66/I73*100</f>
        <v>#REF!</v>
      </c>
      <c r="K66" s="13" t="e">
        <f>+#REF!</f>
        <v>#REF!</v>
      </c>
      <c r="L66" s="13" t="e">
        <f>+#REF!</f>
        <v>#REF!</v>
      </c>
      <c r="M66" s="13" t="e">
        <f t="shared" ref="M66:M67" si="14">+L66+K66</f>
        <v>#REF!</v>
      </c>
      <c r="N66" s="13" t="e">
        <f t="shared" ref="N66:N67" si="15">+I66-M66</f>
        <v>#REF!</v>
      </c>
      <c r="O66" s="85" t="e">
        <f>+N66/N73*100</f>
        <v>#REF!</v>
      </c>
    </row>
    <row r="67" spans="7:15" ht="22.9" hidden="1" customHeight="1" thickBot="1" x14ac:dyDescent="0.3">
      <c r="G67" s="28" t="s">
        <v>61</v>
      </c>
      <c r="H67" s="79">
        <f t="shared" si="13"/>
        <v>2</v>
      </c>
      <c r="I67" s="83" t="e">
        <f>+#REF!</f>
        <v>#REF!</v>
      </c>
      <c r="J67" s="81" t="e">
        <f>+I67/I73*100</f>
        <v>#REF!</v>
      </c>
      <c r="K67" s="13" t="e">
        <f>+#REF!</f>
        <v>#REF!</v>
      </c>
      <c r="L67" s="13" t="e">
        <f>+#REF!</f>
        <v>#REF!</v>
      </c>
      <c r="M67" s="13" t="e">
        <f t="shared" si="14"/>
        <v>#REF!</v>
      </c>
      <c r="N67" s="13" t="e">
        <f t="shared" si="15"/>
        <v>#REF!</v>
      </c>
      <c r="O67" s="82" t="e">
        <f>+N67/N73*100</f>
        <v>#REF!</v>
      </c>
    </row>
    <row r="68" spans="7:15" ht="22.9" hidden="1" customHeight="1" thickBot="1" x14ac:dyDescent="0.3">
      <c r="G68" s="27" t="s">
        <v>26</v>
      </c>
      <c r="H68" s="76">
        <f t="shared" si="13"/>
        <v>1</v>
      </c>
      <c r="I68" s="12" t="e">
        <f>+#REF!</f>
        <v>#REF!</v>
      </c>
      <c r="J68" s="86" t="e">
        <f>+I68/I73*100</f>
        <v>#REF!</v>
      </c>
      <c r="K68" s="12" t="e">
        <f>+#REF!</f>
        <v>#REF!</v>
      </c>
      <c r="L68" s="12" t="e">
        <f>+#REF!</f>
        <v>#REF!</v>
      </c>
      <c r="M68" s="12" t="e">
        <f>+L68+K68</f>
        <v>#REF!</v>
      </c>
      <c r="N68" s="12" t="e">
        <f>+I68-M68</f>
        <v>#REF!</v>
      </c>
      <c r="O68" s="87" t="e">
        <f>+N68/N73*100</f>
        <v>#REF!</v>
      </c>
    </row>
    <row r="69" spans="7:15" ht="22.9" hidden="1" customHeight="1" thickBot="1" x14ac:dyDescent="0.3">
      <c r="G69" s="27" t="s">
        <v>62</v>
      </c>
      <c r="H69" s="76">
        <f t="shared" si="13"/>
        <v>2</v>
      </c>
      <c r="I69" s="12" t="e">
        <f>+#REF!</f>
        <v>#REF!</v>
      </c>
      <c r="J69" s="86" t="e">
        <f>+I69/I73*100</f>
        <v>#REF!</v>
      </c>
      <c r="K69" s="12" t="e">
        <f>+#REF!</f>
        <v>#REF!</v>
      </c>
      <c r="L69" s="12" t="e">
        <f>+#REF!</f>
        <v>#REF!</v>
      </c>
      <c r="M69" s="12" t="e">
        <f t="shared" ref="M69:M71" si="16">+L69+K69</f>
        <v>#REF!</v>
      </c>
      <c r="N69" s="12" t="e">
        <f t="shared" ref="N69:N72" si="17">+I69-M69</f>
        <v>#REF!</v>
      </c>
      <c r="O69" s="87" t="e">
        <f>+N69/N73*100</f>
        <v>#REF!</v>
      </c>
    </row>
    <row r="70" spans="7:15" ht="22.9" hidden="1" customHeight="1" thickBot="1" x14ac:dyDescent="0.3">
      <c r="G70" s="27" t="s">
        <v>27</v>
      </c>
      <c r="H70" s="76">
        <f t="shared" si="13"/>
        <v>3</v>
      </c>
      <c r="I70" s="12" t="e">
        <f>+#REF!</f>
        <v>#REF!</v>
      </c>
      <c r="J70" s="86" t="e">
        <f>+I70/I73*100</f>
        <v>#REF!</v>
      </c>
      <c r="K70" s="12" t="e">
        <f>+#REF!</f>
        <v>#REF!</v>
      </c>
      <c r="L70" s="12" t="e">
        <f>+#REF!</f>
        <v>#REF!</v>
      </c>
      <c r="M70" s="12" t="e">
        <f t="shared" si="16"/>
        <v>#REF!</v>
      </c>
      <c r="N70" s="12" t="e">
        <f t="shared" si="17"/>
        <v>#REF!</v>
      </c>
      <c r="O70" s="87" t="e">
        <f>+N70/N73*100</f>
        <v>#REF!</v>
      </c>
    </row>
    <row r="71" spans="7:15" ht="22.9" hidden="1" customHeight="1" thickBot="1" x14ac:dyDescent="0.3">
      <c r="G71" s="27" t="s">
        <v>28</v>
      </c>
      <c r="H71" s="76">
        <f t="shared" si="13"/>
        <v>3</v>
      </c>
      <c r="I71" s="12" t="e">
        <f>+#REF!</f>
        <v>#REF!</v>
      </c>
      <c r="J71" s="86" t="e">
        <f>+I71/I73*100</f>
        <v>#REF!</v>
      </c>
      <c r="K71" s="12" t="e">
        <f>+#REF!</f>
        <v>#REF!</v>
      </c>
      <c r="L71" s="12" t="e">
        <f>+#REF!</f>
        <v>#REF!</v>
      </c>
      <c r="M71" s="12" t="e">
        <f t="shared" si="16"/>
        <v>#REF!</v>
      </c>
      <c r="N71" s="12" t="e">
        <f t="shared" si="17"/>
        <v>#REF!</v>
      </c>
      <c r="O71" s="87" t="e">
        <f>+N71/N73*100</f>
        <v>#REF!</v>
      </c>
    </row>
    <row r="72" spans="7:15" ht="22.9" hidden="1" customHeight="1" thickBot="1" x14ac:dyDescent="0.3">
      <c r="G72" s="29" t="s">
        <v>63</v>
      </c>
      <c r="H72" s="76">
        <f t="shared" si="13"/>
        <v>1</v>
      </c>
      <c r="I72" s="12" t="e">
        <f>+#REF!</f>
        <v>#REF!</v>
      </c>
      <c r="J72" s="86" t="e">
        <f>+I72/I73*100</f>
        <v>#REF!</v>
      </c>
      <c r="K72" s="12" t="e">
        <f>+#REF!</f>
        <v>#REF!</v>
      </c>
      <c r="L72" s="12" t="e">
        <f>+#REF!</f>
        <v>#REF!</v>
      </c>
      <c r="M72" s="12" t="e">
        <f>+L72+K72</f>
        <v>#REF!</v>
      </c>
      <c r="N72" s="12" t="e">
        <f t="shared" si="17"/>
        <v>#REF!</v>
      </c>
      <c r="O72" s="87" t="e">
        <f>+N72/N73*100</f>
        <v>#REF!</v>
      </c>
    </row>
    <row r="73" spans="7:15" ht="19.149999999999999" hidden="1" customHeight="1" thickBot="1" x14ac:dyDescent="0.3">
      <c r="G73" s="30" t="s">
        <v>22</v>
      </c>
      <c r="H73" s="88">
        <f>+H72+H71+H70+H69+H68+H64+H61</f>
        <v>64</v>
      </c>
      <c r="I73" s="24" t="e">
        <f>+I61+I64+I68+I69+I70+I71+I72</f>
        <v>#REF!</v>
      </c>
      <c r="J73" s="88" t="e">
        <f>+J61+J64+J68+J69+J70+J71+J72</f>
        <v>#REF!</v>
      </c>
      <c r="K73" s="24" t="e">
        <f>+K72+K71+K70+K69+K68+K64+K61</f>
        <v>#REF!</v>
      </c>
      <c r="L73" s="24" t="e">
        <f t="shared" ref="L73:N73" si="18">+L72+L71+L70+L69+L68+L64+L61</f>
        <v>#REF!</v>
      </c>
      <c r="M73" s="24" t="e">
        <f t="shared" si="18"/>
        <v>#REF!</v>
      </c>
      <c r="N73" s="24" t="e">
        <f t="shared" si="18"/>
        <v>#REF!</v>
      </c>
      <c r="O73" s="14" t="e">
        <f>+N73/I73*100</f>
        <v>#REF!</v>
      </c>
    </row>
    <row r="74" spans="7:15" hidden="1" x14ac:dyDescent="0.25"/>
    <row r="75" spans="7:15" hidden="1" x14ac:dyDescent="0.25"/>
    <row r="76" spans="7:15" ht="19.149999999999999" hidden="1" customHeight="1" thickBot="1" x14ac:dyDescent="0.3">
      <c r="G76" s="125" t="s">
        <v>47</v>
      </c>
      <c r="H76" s="125" t="s">
        <v>48</v>
      </c>
      <c r="I76" s="128" t="s">
        <v>49</v>
      </c>
      <c r="J76" s="129"/>
      <c r="K76" s="132" t="s">
        <v>50</v>
      </c>
      <c r="L76" s="133"/>
      <c r="M76" s="133"/>
      <c r="N76" s="134" t="s">
        <v>51</v>
      </c>
      <c r="O76" s="135"/>
    </row>
    <row r="77" spans="7:15" ht="19.149999999999999" hidden="1" customHeight="1" thickBot="1" x14ac:dyDescent="0.3">
      <c r="G77" s="126"/>
      <c r="H77" s="126"/>
      <c r="I77" s="130"/>
      <c r="J77" s="131"/>
      <c r="K77" s="138" t="s">
        <v>52</v>
      </c>
      <c r="L77" s="125" t="s">
        <v>66</v>
      </c>
      <c r="M77" s="23" t="s">
        <v>22</v>
      </c>
      <c r="N77" s="136"/>
      <c r="O77" s="137"/>
    </row>
    <row r="78" spans="7:15" ht="19.149999999999999" hidden="1" customHeight="1" thickBot="1" x14ac:dyDescent="0.3">
      <c r="G78" s="127"/>
      <c r="H78" s="127"/>
      <c r="I78" s="24" t="s">
        <v>53</v>
      </c>
      <c r="J78" s="24" t="s">
        <v>54</v>
      </c>
      <c r="K78" s="139"/>
      <c r="L78" s="127"/>
      <c r="M78" s="25" t="s">
        <v>55</v>
      </c>
      <c r="N78" s="26" t="s">
        <v>56</v>
      </c>
      <c r="O78" s="11" t="s">
        <v>54</v>
      </c>
    </row>
    <row r="79" spans="7:15" ht="19.149999999999999" hidden="1" customHeight="1" thickBot="1" x14ac:dyDescent="0.3">
      <c r="G79" s="27" t="s">
        <v>24</v>
      </c>
      <c r="H79" s="76">
        <f>+H80+H81</f>
        <v>12</v>
      </c>
      <c r="I79" s="89">
        <f>+I80+I81</f>
        <v>1396.851126</v>
      </c>
      <c r="J79" s="76" t="e">
        <f>+I79/I91*100</f>
        <v>#REF!</v>
      </c>
      <c r="K79" s="89">
        <f>+K80+K81</f>
        <v>229.83709850000002</v>
      </c>
      <c r="L79" s="89">
        <f>+L80+L81</f>
        <v>75.138533999999993</v>
      </c>
      <c r="M79" s="40">
        <f>+M80+M81</f>
        <v>304.97563250000002</v>
      </c>
      <c r="N79" s="38">
        <f>+N80+N81</f>
        <v>1091.8754934999999</v>
      </c>
      <c r="O79" s="78" t="e">
        <f>+N79/N91*100</f>
        <v>#REF!</v>
      </c>
    </row>
    <row r="80" spans="7:15" ht="19.149999999999999" hidden="1" customHeight="1" thickBot="1" x14ac:dyDescent="0.3">
      <c r="G80" s="28" t="s">
        <v>57</v>
      </c>
      <c r="H80" s="79">
        <f>+H62</f>
        <v>8</v>
      </c>
      <c r="I80" s="90">
        <f>+I62/1000000</f>
        <v>433.72674599999999</v>
      </c>
      <c r="J80" s="81" t="e">
        <f>+I80/I91*100</f>
        <v>#REF!</v>
      </c>
      <c r="K80" s="90">
        <f>+K62/1000000</f>
        <v>122.18908500000001</v>
      </c>
      <c r="L80" s="90">
        <f>+L62/1000000</f>
        <v>32.888829000000001</v>
      </c>
      <c r="M80" s="41">
        <f>+K80+L80</f>
        <v>155.07791400000002</v>
      </c>
      <c r="N80" s="39">
        <f>+I80-M80</f>
        <v>278.64883199999997</v>
      </c>
      <c r="O80" s="82" t="e">
        <f>+N80/N91*100</f>
        <v>#REF!</v>
      </c>
    </row>
    <row r="81" spans="7:15" ht="19.149999999999999" hidden="1" customHeight="1" thickBot="1" x14ac:dyDescent="0.3">
      <c r="G81" s="28" t="s">
        <v>58</v>
      </c>
      <c r="H81" s="79">
        <f>+H63</f>
        <v>4</v>
      </c>
      <c r="I81" s="90">
        <f>+I63/1000000</f>
        <v>963.12437999999997</v>
      </c>
      <c r="J81" s="84" t="e">
        <f>+I81/I91*100</f>
        <v>#REF!</v>
      </c>
      <c r="K81" s="90">
        <f>+K63/1000000</f>
        <v>107.6480135</v>
      </c>
      <c r="L81" s="90">
        <f>+L63/1000000</f>
        <v>42.249704999999999</v>
      </c>
      <c r="M81" s="41">
        <f>+K81+L81</f>
        <v>149.8977185</v>
      </c>
      <c r="N81" s="39">
        <f>+I81-M81</f>
        <v>813.22666149999998</v>
      </c>
      <c r="O81" s="85" t="e">
        <f>+N81/N91*100</f>
        <v>#REF!</v>
      </c>
    </row>
    <row r="82" spans="7:15" ht="19.149999999999999" hidden="1" customHeight="1" thickBot="1" x14ac:dyDescent="0.3">
      <c r="G82" s="27" t="s">
        <v>25</v>
      </c>
      <c r="H82" s="76">
        <f>+H83+H84+H85</f>
        <v>42</v>
      </c>
      <c r="I82" s="40" t="e">
        <f>+I83+I84+I85</f>
        <v>#REF!</v>
      </c>
      <c r="J82" s="86" t="e">
        <f>+I82/I91*100</f>
        <v>#REF!</v>
      </c>
      <c r="K82" s="40" t="e">
        <f>+K83+K84+K85</f>
        <v>#REF!</v>
      </c>
      <c r="L82" s="40" t="e">
        <f>+L83+L84+L85</f>
        <v>#REF!</v>
      </c>
      <c r="M82" s="40" t="e">
        <f>+M83+M84+M85</f>
        <v>#REF!</v>
      </c>
      <c r="N82" s="38" t="e">
        <f>+N83+N84+N85</f>
        <v>#REF!</v>
      </c>
      <c r="O82" s="87" t="e">
        <f>+N82/N91*100</f>
        <v>#REF!</v>
      </c>
    </row>
    <row r="83" spans="7:15" ht="19.149999999999999" hidden="1" customHeight="1" thickBot="1" x14ac:dyDescent="0.3">
      <c r="G83" s="28" t="s">
        <v>59</v>
      </c>
      <c r="H83" s="79">
        <f>+H65</f>
        <v>8</v>
      </c>
      <c r="I83" s="90" t="e">
        <f>+I65/1000000</f>
        <v>#REF!</v>
      </c>
      <c r="J83" s="81" t="e">
        <f>+I83/I91*100</f>
        <v>#REF!</v>
      </c>
      <c r="K83" s="90" t="e">
        <f>+K65/1000000</f>
        <v>#REF!</v>
      </c>
      <c r="L83" s="90" t="e">
        <f>+L65/1000000</f>
        <v>#REF!</v>
      </c>
      <c r="M83" s="41" t="e">
        <f>+L83+K83</f>
        <v>#REF!</v>
      </c>
      <c r="N83" s="39" t="e">
        <f>+I83-M83</f>
        <v>#REF!</v>
      </c>
      <c r="O83" s="82" t="e">
        <f>+N83/N91*100</f>
        <v>#REF!</v>
      </c>
    </row>
    <row r="84" spans="7:15" ht="19.149999999999999" hidden="1" customHeight="1" thickBot="1" x14ac:dyDescent="0.3">
      <c r="G84" s="28" t="s">
        <v>60</v>
      </c>
      <c r="H84" s="79">
        <f t="shared" ref="H84:H85" si="19">+H66</f>
        <v>32</v>
      </c>
      <c r="I84" s="90" t="e">
        <f t="shared" ref="I84:K85" si="20">+I66/1000000</f>
        <v>#REF!</v>
      </c>
      <c r="J84" s="84" t="e">
        <f>+I84/I91*100</f>
        <v>#REF!</v>
      </c>
      <c r="K84" s="90" t="e">
        <f t="shared" si="20"/>
        <v>#REF!</v>
      </c>
      <c r="L84" s="90" t="e">
        <f t="shared" ref="L84" si="21">+L66/1000000</f>
        <v>#REF!</v>
      </c>
      <c r="M84" s="41" t="e">
        <f t="shared" ref="M84:M85" si="22">+L84+K84</f>
        <v>#REF!</v>
      </c>
      <c r="N84" s="39" t="e">
        <f t="shared" ref="N84:N85" si="23">+I84-M84</f>
        <v>#REF!</v>
      </c>
      <c r="O84" s="85" t="e">
        <f>+N84/N91*100</f>
        <v>#REF!</v>
      </c>
    </row>
    <row r="85" spans="7:15" ht="19.149999999999999" hidden="1" customHeight="1" thickBot="1" x14ac:dyDescent="0.3">
      <c r="G85" s="28" t="s">
        <v>61</v>
      </c>
      <c r="H85" s="79">
        <f t="shared" si="19"/>
        <v>2</v>
      </c>
      <c r="I85" s="90" t="e">
        <f t="shared" si="20"/>
        <v>#REF!</v>
      </c>
      <c r="J85" s="81" t="e">
        <f>+I85/I91*100</f>
        <v>#REF!</v>
      </c>
      <c r="K85" s="90" t="e">
        <f t="shared" si="20"/>
        <v>#REF!</v>
      </c>
      <c r="L85" s="90" t="e">
        <f t="shared" ref="L85" si="24">+L67/1000000</f>
        <v>#REF!</v>
      </c>
      <c r="M85" s="41" t="e">
        <f t="shared" si="22"/>
        <v>#REF!</v>
      </c>
      <c r="N85" s="39" t="e">
        <f t="shared" si="23"/>
        <v>#REF!</v>
      </c>
      <c r="O85" s="82" t="e">
        <f>+N85/N91*100</f>
        <v>#REF!</v>
      </c>
    </row>
    <row r="86" spans="7:15" ht="19.149999999999999" hidden="1" customHeight="1" thickBot="1" x14ac:dyDescent="0.3">
      <c r="G86" s="27" t="s">
        <v>26</v>
      </c>
      <c r="H86" s="76">
        <f>+H68</f>
        <v>1</v>
      </c>
      <c r="I86" s="40" t="e">
        <f>+I68/1000000</f>
        <v>#REF!</v>
      </c>
      <c r="J86" s="86" t="e">
        <f>+I86/I91*100</f>
        <v>#REF!</v>
      </c>
      <c r="K86" s="40" t="e">
        <f>+K68/1000000</f>
        <v>#REF!</v>
      </c>
      <c r="L86" s="40" t="e">
        <f>+L68/1000000</f>
        <v>#REF!</v>
      </c>
      <c r="M86" s="40" t="e">
        <f>+L86+K86</f>
        <v>#REF!</v>
      </c>
      <c r="N86" s="38" t="e">
        <f>+I86-M86</f>
        <v>#REF!</v>
      </c>
      <c r="O86" s="87" t="e">
        <f>+N86/N91*100</f>
        <v>#REF!</v>
      </c>
    </row>
    <row r="87" spans="7:15" ht="19.149999999999999" hidden="1" customHeight="1" thickBot="1" x14ac:dyDescent="0.3">
      <c r="G87" s="27" t="s">
        <v>62</v>
      </c>
      <c r="H87" s="76">
        <f t="shared" ref="H87:H90" si="25">+H69</f>
        <v>2</v>
      </c>
      <c r="I87" s="40" t="e">
        <f t="shared" ref="I87:K90" si="26">+I69/1000000</f>
        <v>#REF!</v>
      </c>
      <c r="J87" s="86" t="e">
        <f>+I87/I91*100</f>
        <v>#REF!</v>
      </c>
      <c r="K87" s="40" t="e">
        <f t="shared" si="26"/>
        <v>#REF!</v>
      </c>
      <c r="L87" s="40" t="e">
        <f t="shared" ref="L87" si="27">+L69/1000000</f>
        <v>#REF!</v>
      </c>
      <c r="M87" s="40" t="e">
        <f t="shared" ref="M87:M89" si="28">+L87+K87</f>
        <v>#REF!</v>
      </c>
      <c r="N87" s="38" t="e">
        <f t="shared" ref="N87:N90" si="29">+I87-M87</f>
        <v>#REF!</v>
      </c>
      <c r="O87" s="87" t="e">
        <f>+N87/N91*100</f>
        <v>#REF!</v>
      </c>
    </row>
    <row r="88" spans="7:15" ht="19.149999999999999" hidden="1" customHeight="1" thickBot="1" x14ac:dyDescent="0.3">
      <c r="G88" s="27" t="s">
        <v>27</v>
      </c>
      <c r="H88" s="76">
        <f t="shared" si="25"/>
        <v>3</v>
      </c>
      <c r="I88" s="40" t="e">
        <f t="shared" si="26"/>
        <v>#REF!</v>
      </c>
      <c r="J88" s="86" t="e">
        <f>+I88/I91*100</f>
        <v>#REF!</v>
      </c>
      <c r="K88" s="40" t="e">
        <f t="shared" si="26"/>
        <v>#REF!</v>
      </c>
      <c r="L88" s="40" t="e">
        <f t="shared" ref="L88" si="30">+L70/1000000</f>
        <v>#REF!</v>
      </c>
      <c r="M88" s="40" t="e">
        <f t="shared" si="28"/>
        <v>#REF!</v>
      </c>
      <c r="N88" s="38" t="e">
        <f t="shared" si="29"/>
        <v>#REF!</v>
      </c>
      <c r="O88" s="87" t="e">
        <f>+N88/N91*100</f>
        <v>#REF!</v>
      </c>
    </row>
    <row r="89" spans="7:15" ht="19.149999999999999" hidden="1" customHeight="1" thickBot="1" x14ac:dyDescent="0.3">
      <c r="G89" s="27" t="s">
        <v>28</v>
      </c>
      <c r="H89" s="76">
        <f t="shared" si="25"/>
        <v>3</v>
      </c>
      <c r="I89" s="40" t="e">
        <f t="shared" si="26"/>
        <v>#REF!</v>
      </c>
      <c r="J89" s="86" t="e">
        <f>+I89/I91*100</f>
        <v>#REF!</v>
      </c>
      <c r="K89" s="40" t="e">
        <f t="shared" si="26"/>
        <v>#REF!</v>
      </c>
      <c r="L89" s="40" t="e">
        <f t="shared" ref="L89" si="31">+L71/1000000</f>
        <v>#REF!</v>
      </c>
      <c r="M89" s="40" t="e">
        <f t="shared" si="28"/>
        <v>#REF!</v>
      </c>
      <c r="N89" s="38" t="e">
        <f t="shared" si="29"/>
        <v>#REF!</v>
      </c>
      <c r="O89" s="87" t="e">
        <f>+N89/N91*100</f>
        <v>#REF!</v>
      </c>
    </row>
    <row r="90" spans="7:15" ht="19.149999999999999" hidden="1" customHeight="1" thickBot="1" x14ac:dyDescent="0.3">
      <c r="G90" s="29" t="s">
        <v>63</v>
      </c>
      <c r="H90" s="76">
        <f t="shared" si="25"/>
        <v>1</v>
      </c>
      <c r="I90" s="40" t="e">
        <f t="shared" si="26"/>
        <v>#REF!</v>
      </c>
      <c r="J90" s="86" t="e">
        <f>+I90/I91*100</f>
        <v>#REF!</v>
      </c>
      <c r="K90" s="40" t="e">
        <f t="shared" si="26"/>
        <v>#REF!</v>
      </c>
      <c r="L90" s="40" t="e">
        <f t="shared" ref="L90" si="32">+L72/1000000</f>
        <v>#REF!</v>
      </c>
      <c r="M90" s="40" t="e">
        <f>+L90+K90</f>
        <v>#REF!</v>
      </c>
      <c r="N90" s="38" t="e">
        <f t="shared" si="29"/>
        <v>#REF!</v>
      </c>
      <c r="O90" s="87" t="e">
        <f>+N90/N91*100</f>
        <v>#REF!</v>
      </c>
    </row>
    <row r="91" spans="7:15" ht="19.149999999999999" hidden="1" customHeight="1" thickBot="1" x14ac:dyDescent="0.3">
      <c r="G91" s="30" t="s">
        <v>22</v>
      </c>
      <c r="H91" s="88">
        <f>+H90+H89+H88+H87+H86+H82+H79</f>
        <v>64</v>
      </c>
      <c r="I91" s="91" t="e">
        <f>+I79+I82+I86+I87+I88+I89+I90</f>
        <v>#REF!</v>
      </c>
      <c r="J91" s="88" t="e">
        <f>+J79+J82+J86+J87+J88+J89+J90</f>
        <v>#REF!</v>
      </c>
      <c r="K91" s="91" t="e">
        <f>+K79+K82+K86+K87+K88+K89+K90</f>
        <v>#REF!</v>
      </c>
      <c r="L91" s="91" t="e">
        <f>+L79+L82+L86+L87+L88+L89+L90</f>
        <v>#REF!</v>
      </c>
      <c r="M91" s="91" t="e">
        <f t="shared" ref="M91:N91" si="33">+M90+M89+M88+M87+M86+M82+M79</f>
        <v>#REF!</v>
      </c>
      <c r="N91" s="92" t="e">
        <f t="shared" si="33"/>
        <v>#REF!</v>
      </c>
      <c r="O91" s="14" t="e">
        <f>+N91/I91*100</f>
        <v>#REF!</v>
      </c>
    </row>
    <row r="92" spans="7:15" hidden="1" x14ac:dyDescent="0.25"/>
    <row r="93" spans="7:15" hidden="1" x14ac:dyDescent="0.25">
      <c r="G93" s="68" t="s">
        <v>75</v>
      </c>
      <c r="H93" s="68">
        <v>591816</v>
      </c>
      <c r="J93" s="68">
        <v>591816</v>
      </c>
      <c r="K93" s="68">
        <v>591816</v>
      </c>
      <c r="L93" s="68">
        <v>591816</v>
      </c>
      <c r="M93" s="68">
        <f>+L93+L94</f>
        <v>738798</v>
      </c>
    </row>
    <row r="94" spans="7:15" hidden="1" x14ac:dyDescent="0.25">
      <c r="G94" s="68" t="s">
        <v>76</v>
      </c>
      <c r="H94" s="68">
        <v>146982</v>
      </c>
      <c r="J94" s="68">
        <v>146982</v>
      </c>
      <c r="K94" s="68">
        <v>146982</v>
      </c>
      <c r="L94" s="68">
        <v>146982</v>
      </c>
    </row>
    <row r="95" spans="7:15" hidden="1" x14ac:dyDescent="0.25">
      <c r="H95" s="68">
        <f>+H93+H94</f>
        <v>738798</v>
      </c>
      <c r="J95" s="68">
        <f>+J93+J94</f>
        <v>738798</v>
      </c>
      <c r="K95" s="68">
        <f t="shared" ref="K95:L95" si="34">+K93+K94</f>
        <v>738798</v>
      </c>
      <c r="L95" s="68">
        <f t="shared" si="34"/>
        <v>738798</v>
      </c>
    </row>
    <row r="96" spans="7:15" hidden="1" x14ac:dyDescent="0.25">
      <c r="G96" s="151" t="s">
        <v>47</v>
      </c>
      <c r="H96" s="154" t="s">
        <v>67</v>
      </c>
      <c r="I96" s="155"/>
      <c r="J96" s="158" t="s">
        <v>68</v>
      </c>
      <c r="K96" s="151" t="s">
        <v>69</v>
      </c>
      <c r="L96" s="154" t="s">
        <v>70</v>
      </c>
      <c r="M96" s="160"/>
      <c r="N96" s="151" t="s">
        <v>51</v>
      </c>
      <c r="O96" s="42"/>
    </row>
    <row r="97" spans="7:15" ht="15.75" hidden="1" thickBot="1" x14ac:dyDescent="0.3">
      <c r="G97" s="152"/>
      <c r="H97" s="156"/>
      <c r="I97" s="157"/>
      <c r="J97" s="159"/>
      <c r="K97" s="153"/>
      <c r="L97" s="161"/>
      <c r="M97" s="162"/>
      <c r="N97" s="152"/>
      <c r="O97" s="42"/>
    </row>
    <row r="98" spans="7:15" ht="15.75" hidden="1" thickBot="1" x14ac:dyDescent="0.3">
      <c r="G98" s="153"/>
      <c r="H98" s="43" t="s">
        <v>71</v>
      </c>
      <c r="I98" s="51" t="s">
        <v>54</v>
      </c>
      <c r="J98" s="44" t="s">
        <v>53</v>
      </c>
      <c r="K98" s="44" t="s">
        <v>72</v>
      </c>
      <c r="L98" s="44" t="s">
        <v>74</v>
      </c>
      <c r="M98" s="45" t="s">
        <v>54</v>
      </c>
      <c r="N98" s="46" t="s">
        <v>73</v>
      </c>
      <c r="O98" s="42"/>
    </row>
    <row r="99" spans="7:15" ht="19.149999999999999" hidden="1" customHeight="1" thickBot="1" x14ac:dyDescent="0.3">
      <c r="G99" s="47" t="s">
        <v>24</v>
      </c>
      <c r="H99" s="52">
        <f>+H100+H101</f>
        <v>83439469</v>
      </c>
      <c r="I99" s="56" t="e">
        <f>+H99/H111*100</f>
        <v>#REF!</v>
      </c>
      <c r="J99" s="52">
        <f>+J100+J101</f>
        <v>78055304.5</v>
      </c>
      <c r="K99" s="52">
        <f t="shared" ref="K99:N99" si="35">+K100+K101</f>
        <v>76576320</v>
      </c>
      <c r="L99" s="52">
        <f t="shared" si="35"/>
        <v>75138531.400000006</v>
      </c>
      <c r="M99" s="56">
        <f>+L99/L111*100</f>
        <v>20.137200165198596</v>
      </c>
      <c r="N99" s="64">
        <f t="shared" si="35"/>
        <v>8300937.6000000015</v>
      </c>
      <c r="O99" s="42"/>
    </row>
    <row r="100" spans="7:15" ht="19.149999999999999" hidden="1" customHeight="1" thickBot="1" x14ac:dyDescent="0.3">
      <c r="G100" s="48" t="s">
        <v>57</v>
      </c>
      <c r="H100" s="53">
        <f>+J8</f>
        <v>33988893</v>
      </c>
      <c r="I100" s="57" t="e">
        <f>+H100/H111*100</f>
        <v>#REF!</v>
      </c>
      <c r="J100" s="61">
        <f>34342709.3-J93</f>
        <v>33750893.299999997</v>
      </c>
      <c r="K100" s="61">
        <f>33794752-K93</f>
        <v>33202936</v>
      </c>
      <c r="L100" s="61">
        <f>33480643-L93</f>
        <v>32888827</v>
      </c>
      <c r="M100" s="57">
        <f>+L100/L111*100</f>
        <v>8.814237917053406</v>
      </c>
      <c r="N100" s="65">
        <f>+H100-L100</f>
        <v>1100066</v>
      </c>
      <c r="O100" s="42"/>
    </row>
    <row r="101" spans="7:15" ht="19.149999999999999" hidden="1" customHeight="1" thickBot="1" x14ac:dyDescent="0.3">
      <c r="G101" s="48" t="s">
        <v>58</v>
      </c>
      <c r="H101" s="53">
        <f>+J17</f>
        <v>49450576</v>
      </c>
      <c r="I101" s="57" t="e">
        <f>+H101/H111*100</f>
        <v>#REF!</v>
      </c>
      <c r="J101" s="61">
        <v>44304411.200000003</v>
      </c>
      <c r="K101" s="61">
        <v>43373384</v>
      </c>
      <c r="L101" s="61">
        <v>42249704.399999999</v>
      </c>
      <c r="M101" s="57">
        <f>+L101/L111*100</f>
        <v>11.322962248145188</v>
      </c>
      <c r="N101" s="65">
        <f>+H101-L101</f>
        <v>7200871.6000000015</v>
      </c>
      <c r="O101" s="42"/>
    </row>
    <row r="102" spans="7:15" ht="19.149999999999999" hidden="1" customHeight="1" thickBot="1" x14ac:dyDescent="0.3">
      <c r="G102" s="49" t="s">
        <v>25</v>
      </c>
      <c r="H102" s="54" t="e">
        <f>+H103+H104+H105</f>
        <v>#REF!</v>
      </c>
      <c r="I102" s="58" t="e">
        <f>+H102/H111*100</f>
        <v>#REF!</v>
      </c>
      <c r="J102" s="54">
        <f>+J103+J104+J105</f>
        <v>268940417.10000002</v>
      </c>
      <c r="K102" s="54">
        <f t="shared" ref="K102:N102" si="36">+K103+K104+K105</f>
        <v>268939060</v>
      </c>
      <c r="L102" s="54">
        <f t="shared" si="36"/>
        <v>268775177.39999998</v>
      </c>
      <c r="M102" s="58">
        <f>+L102/L111*100</f>
        <v>72.03201135150961</v>
      </c>
      <c r="N102" s="66" t="e">
        <f t="shared" si="36"/>
        <v>#REF!</v>
      </c>
      <c r="O102" s="42"/>
    </row>
    <row r="103" spans="7:15" ht="19.149999999999999" hidden="1" customHeight="1" thickBot="1" x14ac:dyDescent="0.3">
      <c r="G103" s="48" t="s">
        <v>59</v>
      </c>
      <c r="H103" s="53" t="e">
        <f>+#REF!</f>
        <v>#REF!</v>
      </c>
      <c r="I103" s="57" t="e">
        <f>+H103/H111*100</f>
        <v>#REF!</v>
      </c>
      <c r="J103" s="61">
        <f>64502559.04-J94</f>
        <v>64355577.039999999</v>
      </c>
      <c r="K103" s="61">
        <f>64502559-K94</f>
        <v>64355577</v>
      </c>
      <c r="L103" s="61">
        <f>64502559-L94</f>
        <v>64355577</v>
      </c>
      <c r="M103" s="57">
        <f>+L103/L111*100</f>
        <v>17.247357802309281</v>
      </c>
      <c r="N103" s="65" t="e">
        <f>+H103-L103</f>
        <v>#REF!</v>
      </c>
      <c r="O103" s="42"/>
    </row>
    <row r="104" spans="7:15" ht="19.149999999999999" hidden="1" customHeight="1" thickBot="1" x14ac:dyDescent="0.3">
      <c r="G104" s="48" t="s">
        <v>60</v>
      </c>
      <c r="H104" s="53" t="e">
        <f>+#REF!</f>
        <v>#REF!</v>
      </c>
      <c r="I104" s="57" t="e">
        <f>+H104/H111*100</f>
        <v>#REF!</v>
      </c>
      <c r="J104" s="61">
        <v>124082965.04000001</v>
      </c>
      <c r="K104" s="61">
        <v>124081608</v>
      </c>
      <c r="L104" s="61">
        <v>124052108.40000001</v>
      </c>
      <c r="M104" s="57">
        <f>+L104/L111*100</f>
        <v>33.246086810870437</v>
      </c>
      <c r="N104" s="65" t="e">
        <f t="shared" ref="N104:N105" si="37">+H104-L104</f>
        <v>#REF!</v>
      </c>
      <c r="O104" s="42"/>
    </row>
    <row r="105" spans="7:15" ht="19.149999999999999" hidden="1" customHeight="1" thickBot="1" x14ac:dyDescent="0.3">
      <c r="G105" s="48" t="s">
        <v>61</v>
      </c>
      <c r="H105" s="53" t="e">
        <f>+#REF!</f>
        <v>#REF!</v>
      </c>
      <c r="I105" s="57" t="e">
        <f>+H105/H111*100</f>
        <v>#REF!</v>
      </c>
      <c r="J105" s="61">
        <v>80501875.019999996</v>
      </c>
      <c r="K105" s="61">
        <v>80501875</v>
      </c>
      <c r="L105" s="61">
        <v>80367492</v>
      </c>
      <c r="M105" s="57">
        <f>+L105/L111*100</f>
        <v>21.538566738329902</v>
      </c>
      <c r="N105" s="65" t="e">
        <f t="shared" si="37"/>
        <v>#REF!</v>
      </c>
      <c r="O105" s="42"/>
    </row>
    <row r="106" spans="7:15" ht="19.149999999999999" hidden="1" customHeight="1" thickBot="1" x14ac:dyDescent="0.3">
      <c r="G106" s="49" t="s">
        <v>26</v>
      </c>
      <c r="H106" s="54" t="e">
        <f>+#REF!</f>
        <v>#REF!</v>
      </c>
      <c r="I106" s="58" t="e">
        <f>+H106/H111*100</f>
        <v>#REF!</v>
      </c>
      <c r="J106" s="62">
        <v>5792550</v>
      </c>
      <c r="K106" s="62">
        <v>5221422</v>
      </c>
      <c r="L106" s="62">
        <v>4738914</v>
      </c>
      <c r="M106" s="58">
        <f>+L106/L111*100</f>
        <v>1.2700336033405881</v>
      </c>
      <c r="N106" s="64" t="e">
        <f>+H106-L106</f>
        <v>#REF!</v>
      </c>
      <c r="O106" s="42"/>
    </row>
    <row r="107" spans="7:15" ht="19.149999999999999" hidden="1" customHeight="1" thickBot="1" x14ac:dyDescent="0.3">
      <c r="G107" s="49" t="s">
        <v>62</v>
      </c>
      <c r="H107" s="54" t="e">
        <f>+#REF!</f>
        <v>#REF!</v>
      </c>
      <c r="I107" s="58" t="e">
        <f>+H107/H111*100</f>
        <v>#REF!</v>
      </c>
      <c r="J107" s="62">
        <v>5827134</v>
      </c>
      <c r="K107" s="62">
        <v>5827134</v>
      </c>
      <c r="L107" s="62">
        <v>5827134</v>
      </c>
      <c r="M107" s="58">
        <f>+L107/L111*100</f>
        <v>1.5616776314506773</v>
      </c>
      <c r="N107" s="64" t="e">
        <f t="shared" ref="N107:N110" si="38">+H107-L107</f>
        <v>#REF!</v>
      </c>
      <c r="O107" s="42"/>
    </row>
    <row r="108" spans="7:15" ht="19.149999999999999" hidden="1" customHeight="1" thickBot="1" x14ac:dyDescent="0.3">
      <c r="G108" s="49" t="s">
        <v>27</v>
      </c>
      <c r="H108" s="54" t="e">
        <f>+#REF!</f>
        <v>#REF!</v>
      </c>
      <c r="I108" s="58" t="e">
        <f>+H108/H111*100</f>
        <v>#REF!</v>
      </c>
      <c r="J108" s="62">
        <v>18079311</v>
      </c>
      <c r="K108" s="62">
        <v>17941182</v>
      </c>
      <c r="L108" s="62">
        <v>17644360</v>
      </c>
      <c r="M108" s="58">
        <f>+L108/L111*100</f>
        <v>4.7287057982986278</v>
      </c>
      <c r="N108" s="64" t="e">
        <f t="shared" si="38"/>
        <v>#REF!</v>
      </c>
      <c r="O108" s="42"/>
    </row>
    <row r="109" spans="7:15" ht="19.149999999999999" hidden="1" customHeight="1" thickBot="1" x14ac:dyDescent="0.3">
      <c r="G109" s="49" t="s">
        <v>28</v>
      </c>
      <c r="H109" s="54" t="e">
        <f>+#REF!</f>
        <v>#REF!</v>
      </c>
      <c r="I109" s="58" t="e">
        <f>+H109/H111*100</f>
        <v>#REF!</v>
      </c>
      <c r="J109" s="62">
        <v>602393</v>
      </c>
      <c r="K109" s="62">
        <v>602393</v>
      </c>
      <c r="L109" s="62">
        <v>602393</v>
      </c>
      <c r="M109" s="58">
        <f>+L109/L111*100</f>
        <v>0.16144191526099588</v>
      </c>
      <c r="N109" s="64" t="e">
        <f t="shared" si="38"/>
        <v>#REF!</v>
      </c>
      <c r="O109" s="42"/>
    </row>
    <row r="110" spans="7:15" ht="19.149999999999999" hidden="1" customHeight="1" thickBot="1" x14ac:dyDescent="0.3">
      <c r="G110" s="47" t="s">
        <v>63</v>
      </c>
      <c r="H110" s="52" t="e">
        <f>+#REF!</f>
        <v>#REF!</v>
      </c>
      <c r="I110" s="56" t="e">
        <f>+H110/H111*100</f>
        <v>#REF!</v>
      </c>
      <c r="J110" s="62">
        <v>425824</v>
      </c>
      <c r="K110" s="63">
        <v>425824</v>
      </c>
      <c r="L110" s="63">
        <v>406452</v>
      </c>
      <c r="M110" s="56">
        <f>+L110/L111*100</f>
        <v>0.10892953494091448</v>
      </c>
      <c r="N110" s="64" t="e">
        <f t="shared" si="38"/>
        <v>#REF!</v>
      </c>
      <c r="O110" s="42"/>
    </row>
    <row r="111" spans="7:15" ht="19.149999999999999" hidden="1" customHeight="1" thickBot="1" x14ac:dyDescent="0.3">
      <c r="G111" s="50" t="s">
        <v>22</v>
      </c>
      <c r="H111" s="55" t="e">
        <f>+H99+H102+H106+H107+H108+H109+H110</f>
        <v>#REF!</v>
      </c>
      <c r="I111" s="60" t="e">
        <f>+I99+I102+I106+I107+I108+I109+I110</f>
        <v>#REF!</v>
      </c>
      <c r="J111" s="55">
        <f>+J99+J102+J106+J107+J108+J109+J110</f>
        <v>377722933.60000002</v>
      </c>
      <c r="K111" s="55">
        <f>+K99+K102+K106+K107+K108+K109+K110</f>
        <v>375533335</v>
      </c>
      <c r="L111" s="55">
        <f t="shared" ref="L111:N111" si="39">+L99+L102+L106+L107+L108+L109+L110</f>
        <v>373132961.79999995</v>
      </c>
      <c r="M111" s="60">
        <f>+M99+M102+M106+M107+M108+M109+M110</f>
        <v>100.00000000000001</v>
      </c>
      <c r="N111" s="55" t="e">
        <f t="shared" si="39"/>
        <v>#REF!</v>
      </c>
      <c r="O111" s="42"/>
    </row>
    <row r="112" spans="7:15" ht="15.75" hidden="1" thickBot="1" x14ac:dyDescent="0.3">
      <c r="H112" s="67">
        <v>422581676</v>
      </c>
      <c r="J112" s="67">
        <v>378461732</v>
      </c>
      <c r="K112" s="67">
        <v>376272132</v>
      </c>
      <c r="L112" s="67">
        <v>373871760</v>
      </c>
    </row>
    <row r="113" spans="7:14" ht="15.75" hidden="1" thickBot="1" x14ac:dyDescent="0.3">
      <c r="H113" s="68">
        <f>+H112-H93-H94</f>
        <v>421842878</v>
      </c>
      <c r="J113" s="67">
        <f>+J112-J93-J94</f>
        <v>377722934</v>
      </c>
      <c r="K113" s="67">
        <f>+K112-K93-K94</f>
        <v>375533334</v>
      </c>
      <c r="L113" s="67">
        <f t="shared" ref="L113" si="40">+L112-L93-L94</f>
        <v>373132962</v>
      </c>
    </row>
    <row r="114" spans="7:14" hidden="1" x14ac:dyDescent="0.25">
      <c r="G114" s="151" t="s">
        <v>47</v>
      </c>
      <c r="H114" s="154" t="s">
        <v>67</v>
      </c>
      <c r="I114" s="155"/>
      <c r="J114" s="158" t="s">
        <v>68</v>
      </c>
      <c r="K114" s="151" t="s">
        <v>69</v>
      </c>
      <c r="L114" s="154" t="s">
        <v>70</v>
      </c>
      <c r="M114" s="160"/>
      <c r="N114" s="151" t="s">
        <v>51</v>
      </c>
    </row>
    <row r="115" spans="7:14" ht="15.75" hidden="1" thickBot="1" x14ac:dyDescent="0.3">
      <c r="G115" s="152"/>
      <c r="H115" s="156"/>
      <c r="I115" s="157"/>
      <c r="J115" s="159"/>
      <c r="K115" s="153"/>
      <c r="L115" s="161"/>
      <c r="M115" s="162"/>
      <c r="N115" s="152"/>
    </row>
    <row r="116" spans="7:14" ht="15.75" hidden="1" thickBot="1" x14ac:dyDescent="0.3">
      <c r="G116" s="153"/>
      <c r="H116" s="43" t="s">
        <v>71</v>
      </c>
      <c r="I116" s="51" t="s">
        <v>54</v>
      </c>
      <c r="J116" s="44" t="s">
        <v>53</v>
      </c>
      <c r="K116" s="44" t="s">
        <v>72</v>
      </c>
      <c r="L116" s="44" t="s">
        <v>74</v>
      </c>
      <c r="M116" s="45" t="s">
        <v>54</v>
      </c>
      <c r="N116" s="46" t="s">
        <v>73</v>
      </c>
    </row>
    <row r="117" spans="7:14" ht="15.75" hidden="1" thickBot="1" x14ac:dyDescent="0.3">
      <c r="G117" s="47" t="s">
        <v>24</v>
      </c>
      <c r="H117" s="56">
        <f>+H118+H119</f>
        <v>83.439469000000003</v>
      </c>
      <c r="I117" s="56" t="e">
        <f>+H117/H129*100</f>
        <v>#REF!</v>
      </c>
      <c r="J117" s="56">
        <f>+J118+J119</f>
        <v>78.055304500000005</v>
      </c>
      <c r="K117" s="56">
        <f>+K118+K119</f>
        <v>76.57632000000001</v>
      </c>
      <c r="L117" s="56">
        <f>+L118+L119</f>
        <v>75.138531400000005</v>
      </c>
      <c r="M117" s="56">
        <f>+L117/H117*100</f>
        <v>90.051545510194941</v>
      </c>
      <c r="N117" s="56">
        <f t="shared" ref="N117" si="41">+N118+N119</f>
        <v>8.3009375999999975</v>
      </c>
    </row>
    <row r="118" spans="7:14" ht="15.75" hidden="1" thickBot="1" x14ac:dyDescent="0.3">
      <c r="G118" s="48" t="s">
        <v>57</v>
      </c>
      <c r="H118" s="57">
        <f>+H100/1000000</f>
        <v>33.988892999999997</v>
      </c>
      <c r="I118" s="57" t="e">
        <f>+H118/H129*100</f>
        <v>#REF!</v>
      </c>
      <c r="J118" s="57">
        <f t="shared" ref="J118:L119" si="42">+J100/1000000</f>
        <v>33.750893299999994</v>
      </c>
      <c r="K118" s="57">
        <f t="shared" si="42"/>
        <v>33.202936000000001</v>
      </c>
      <c r="L118" s="57">
        <f t="shared" si="42"/>
        <v>32.888826999999999</v>
      </c>
      <c r="M118" s="57">
        <f t="shared" ref="M118:M128" si="43">+L118/H118*100</f>
        <v>96.763454461432445</v>
      </c>
      <c r="N118" s="57">
        <f>+H118-L118</f>
        <v>1.1000659999999982</v>
      </c>
    </row>
    <row r="119" spans="7:14" ht="15.75" hidden="1" thickBot="1" x14ac:dyDescent="0.3">
      <c r="G119" s="48" t="s">
        <v>58</v>
      </c>
      <c r="H119" s="57">
        <f>+H101/1000000</f>
        <v>49.450575999999998</v>
      </c>
      <c r="I119" s="57" t="e">
        <f>+H119/H129*100</f>
        <v>#REF!</v>
      </c>
      <c r="J119" s="57">
        <f t="shared" si="42"/>
        <v>44.304411200000004</v>
      </c>
      <c r="K119" s="57">
        <f t="shared" si="42"/>
        <v>43.373384000000001</v>
      </c>
      <c r="L119" s="57">
        <f t="shared" si="42"/>
        <v>42.249704399999999</v>
      </c>
      <c r="M119" s="57">
        <f t="shared" si="43"/>
        <v>85.438245249155443</v>
      </c>
      <c r="N119" s="57">
        <f>+H119-L119</f>
        <v>7.2008715999999993</v>
      </c>
    </row>
    <row r="120" spans="7:14" ht="15.75" hidden="1" thickBot="1" x14ac:dyDescent="0.3">
      <c r="G120" s="49" t="s">
        <v>25</v>
      </c>
      <c r="H120" s="58" t="e">
        <f>+H121+H122+H123</f>
        <v>#REF!</v>
      </c>
      <c r="I120" s="58" t="e">
        <f>+H120/H129*100</f>
        <v>#REF!</v>
      </c>
      <c r="J120" s="58">
        <f>+J121+J122+J123</f>
        <v>268.94041709999999</v>
      </c>
      <c r="K120" s="58">
        <f>+K121+K122+K123</f>
        <v>268.93905999999998</v>
      </c>
      <c r="L120" s="58">
        <f>+L121+L122+L123</f>
        <v>268.77517739999996</v>
      </c>
      <c r="M120" s="56" t="e">
        <f t="shared" si="43"/>
        <v>#REF!</v>
      </c>
      <c r="N120" s="58" t="e">
        <f t="shared" ref="N120" si="44">+N121+N122+N123</f>
        <v>#REF!</v>
      </c>
    </row>
    <row r="121" spans="7:14" ht="15.75" hidden="1" thickBot="1" x14ac:dyDescent="0.3">
      <c r="G121" s="48" t="s">
        <v>59</v>
      </c>
      <c r="H121" s="57" t="e">
        <f>+H103/1000000</f>
        <v>#REF!</v>
      </c>
      <c r="I121" s="57" t="e">
        <f>+H121/H129*100</f>
        <v>#REF!</v>
      </c>
      <c r="J121" s="57">
        <f>+J103/1000000</f>
        <v>64.35557704</v>
      </c>
      <c r="K121" s="57">
        <f>+K103/1000000</f>
        <v>64.355576999999997</v>
      </c>
      <c r="L121" s="57">
        <f>+L103/1000000</f>
        <v>64.355576999999997</v>
      </c>
      <c r="M121" s="57" t="e">
        <f t="shared" si="43"/>
        <v>#REF!</v>
      </c>
      <c r="N121" s="57" t="e">
        <f>+H121-L121</f>
        <v>#REF!</v>
      </c>
    </row>
    <row r="122" spans="7:14" ht="15.75" hidden="1" thickBot="1" x14ac:dyDescent="0.3">
      <c r="G122" s="48" t="s">
        <v>60</v>
      </c>
      <c r="H122" s="57" t="e">
        <f t="shared" ref="H122:J123" si="45">+H104/1000000</f>
        <v>#REF!</v>
      </c>
      <c r="I122" s="57" t="e">
        <f>+H122/H129*100</f>
        <v>#REF!</v>
      </c>
      <c r="J122" s="57">
        <f t="shared" si="45"/>
        <v>124.08296504</v>
      </c>
      <c r="K122" s="57">
        <f t="shared" ref="K122:L122" si="46">+K104/1000000</f>
        <v>124.081608</v>
      </c>
      <c r="L122" s="57">
        <f t="shared" si="46"/>
        <v>124.05210840000001</v>
      </c>
      <c r="M122" s="57" t="e">
        <f t="shared" si="43"/>
        <v>#REF!</v>
      </c>
      <c r="N122" s="57" t="e">
        <f t="shared" ref="N122:N123" si="47">+H122-L122</f>
        <v>#REF!</v>
      </c>
    </row>
    <row r="123" spans="7:14" ht="15.75" hidden="1" thickBot="1" x14ac:dyDescent="0.3">
      <c r="G123" s="48" t="s">
        <v>61</v>
      </c>
      <c r="H123" s="57" t="e">
        <f t="shared" si="45"/>
        <v>#REF!</v>
      </c>
      <c r="I123" s="57" t="e">
        <f>+H123/H129*100</f>
        <v>#REF!</v>
      </c>
      <c r="J123" s="57">
        <f t="shared" si="45"/>
        <v>80.50187502</v>
      </c>
      <c r="K123" s="57">
        <f t="shared" ref="K123:L123" si="48">+K105/1000000</f>
        <v>80.501874999999998</v>
      </c>
      <c r="L123" s="57">
        <f t="shared" si="48"/>
        <v>80.367491999999999</v>
      </c>
      <c r="M123" s="57" t="e">
        <f t="shared" si="43"/>
        <v>#REF!</v>
      </c>
      <c r="N123" s="57" t="e">
        <f t="shared" si="47"/>
        <v>#REF!</v>
      </c>
    </row>
    <row r="124" spans="7:14" ht="15.75" hidden="1" thickBot="1" x14ac:dyDescent="0.3">
      <c r="G124" s="49" t="s">
        <v>26</v>
      </c>
      <c r="H124" s="58" t="e">
        <f>+H106/1000000</f>
        <v>#REF!</v>
      </c>
      <c r="I124" s="58" t="e">
        <f>+H124/H129*100</f>
        <v>#REF!</v>
      </c>
      <c r="J124" s="58">
        <f>+J106/1000000</f>
        <v>5.7925500000000003</v>
      </c>
      <c r="K124" s="58">
        <f>+K106/1000000</f>
        <v>5.2214219999999996</v>
      </c>
      <c r="L124" s="58">
        <f>+L106/1000000</f>
        <v>4.7389140000000003</v>
      </c>
      <c r="M124" s="56" t="e">
        <f t="shared" si="43"/>
        <v>#REF!</v>
      </c>
      <c r="N124" s="58" t="e">
        <f>+H124-L124</f>
        <v>#REF!</v>
      </c>
    </row>
    <row r="125" spans="7:14" ht="15.75" hidden="1" thickBot="1" x14ac:dyDescent="0.3">
      <c r="G125" s="49" t="s">
        <v>62</v>
      </c>
      <c r="H125" s="58" t="e">
        <f t="shared" ref="H125:J128" si="49">+H107/1000000</f>
        <v>#REF!</v>
      </c>
      <c r="I125" s="58" t="e">
        <f>+H125/H129*100</f>
        <v>#REF!</v>
      </c>
      <c r="J125" s="58">
        <f t="shared" si="49"/>
        <v>5.827134</v>
      </c>
      <c r="K125" s="58">
        <f t="shared" ref="K125:L125" si="50">+K107/1000000</f>
        <v>5.827134</v>
      </c>
      <c r="L125" s="58">
        <f t="shared" si="50"/>
        <v>5.827134</v>
      </c>
      <c r="M125" s="56" t="e">
        <f t="shared" si="43"/>
        <v>#REF!</v>
      </c>
      <c r="N125" s="58" t="e">
        <f t="shared" ref="N125:N128" si="51">+H125-L125</f>
        <v>#REF!</v>
      </c>
    </row>
    <row r="126" spans="7:14" ht="15.75" hidden="1" thickBot="1" x14ac:dyDescent="0.3">
      <c r="G126" s="49" t="s">
        <v>27</v>
      </c>
      <c r="H126" s="58" t="e">
        <f t="shared" si="49"/>
        <v>#REF!</v>
      </c>
      <c r="I126" s="58" t="e">
        <f>+H126/H129*100</f>
        <v>#REF!</v>
      </c>
      <c r="J126" s="58">
        <f t="shared" si="49"/>
        <v>18.079311000000001</v>
      </c>
      <c r="K126" s="58">
        <f t="shared" ref="K126:L126" si="52">+K108/1000000</f>
        <v>17.941182000000001</v>
      </c>
      <c r="L126" s="58">
        <f t="shared" si="52"/>
        <v>17.644359999999999</v>
      </c>
      <c r="M126" s="56" t="e">
        <f t="shared" si="43"/>
        <v>#REF!</v>
      </c>
      <c r="N126" s="58" t="e">
        <f t="shared" si="51"/>
        <v>#REF!</v>
      </c>
    </row>
    <row r="127" spans="7:14" ht="15.75" hidden="1" thickBot="1" x14ac:dyDescent="0.3">
      <c r="G127" s="49" t="s">
        <v>28</v>
      </c>
      <c r="H127" s="58" t="e">
        <f t="shared" si="49"/>
        <v>#REF!</v>
      </c>
      <c r="I127" s="58" t="e">
        <f>+H127/H129*100</f>
        <v>#REF!</v>
      </c>
      <c r="J127" s="58">
        <f t="shared" si="49"/>
        <v>0.60239299999999996</v>
      </c>
      <c r="K127" s="58">
        <f t="shared" ref="K127:L127" si="53">+K109/1000000</f>
        <v>0.60239299999999996</v>
      </c>
      <c r="L127" s="58">
        <f t="shared" si="53"/>
        <v>0.60239299999999996</v>
      </c>
      <c r="M127" s="56" t="e">
        <f t="shared" si="43"/>
        <v>#REF!</v>
      </c>
      <c r="N127" s="58" t="e">
        <f t="shared" si="51"/>
        <v>#REF!</v>
      </c>
    </row>
    <row r="128" spans="7:14" ht="15.75" hidden="1" thickBot="1" x14ac:dyDescent="0.3">
      <c r="G128" s="47" t="s">
        <v>63</v>
      </c>
      <c r="H128" s="58" t="e">
        <f t="shared" si="49"/>
        <v>#REF!</v>
      </c>
      <c r="I128" s="56" t="e">
        <f>+H128/H129*100</f>
        <v>#REF!</v>
      </c>
      <c r="J128" s="58">
        <f t="shared" si="49"/>
        <v>0.42582399999999998</v>
      </c>
      <c r="K128" s="58">
        <f t="shared" ref="K128:L128" si="54">+K110/1000000</f>
        <v>0.42582399999999998</v>
      </c>
      <c r="L128" s="58">
        <f t="shared" si="54"/>
        <v>0.40645199999999998</v>
      </c>
      <c r="M128" s="56" t="e">
        <f t="shared" si="43"/>
        <v>#REF!</v>
      </c>
      <c r="N128" s="56" t="e">
        <f t="shared" si="51"/>
        <v>#REF!</v>
      </c>
    </row>
    <row r="129" spans="7:14" ht="15.75" hidden="1" thickBot="1" x14ac:dyDescent="0.3">
      <c r="G129" s="50" t="s">
        <v>22</v>
      </c>
      <c r="H129" s="59" t="e">
        <f>+H117+H120+H124+H125+H126+H127+H128</f>
        <v>#REF!</v>
      </c>
      <c r="I129" s="60" t="e">
        <f>+I117+I120+I124+I125+I126+I127+I128</f>
        <v>#REF!</v>
      </c>
      <c r="J129" s="59">
        <f>+J117+J120+J124+J125+J126+J127+J128</f>
        <v>377.72293360000003</v>
      </c>
      <c r="K129" s="59">
        <f>+K117+K120+K124+K125+K126+K127+K128</f>
        <v>375.53333500000002</v>
      </c>
      <c r="L129" s="59">
        <f>+L117+L120+L124+L125+L126+L127+L128</f>
        <v>373.13296180000003</v>
      </c>
      <c r="M129" s="59" t="e">
        <f>+L129/H129*100</f>
        <v>#REF!</v>
      </c>
      <c r="N129" s="59" t="e">
        <f t="shared" ref="N129" si="55">+N117+N120+N124+N125+N126+N127+N128</f>
        <v>#REF!</v>
      </c>
    </row>
    <row r="130" spans="7:14" hidden="1" x14ac:dyDescent="0.25"/>
    <row r="131" spans="7:14" hidden="1" x14ac:dyDescent="0.25">
      <c r="I131" s="93" t="e">
        <f>+I117+I120</f>
        <v>#REF!</v>
      </c>
      <c r="J131" s="93" t="e">
        <f>+J129/H129*100</f>
        <v>#REF!</v>
      </c>
      <c r="K131" s="93" t="e">
        <f>+K129/H129*100</f>
        <v>#REF!</v>
      </c>
      <c r="L131" s="94" t="e">
        <f>+L129/H129</f>
        <v>#REF!</v>
      </c>
    </row>
    <row r="132" spans="7:14" hidden="1" x14ac:dyDescent="0.25"/>
    <row r="133" spans="7:14" hidden="1" x14ac:dyDescent="0.25">
      <c r="G133" s="68" t="s">
        <v>23</v>
      </c>
      <c r="H133" s="93" t="e">
        <f>+H129</f>
        <v>#REF!</v>
      </c>
      <c r="I133" s="94">
        <v>1</v>
      </c>
    </row>
    <row r="134" spans="7:14" hidden="1" x14ac:dyDescent="0.25">
      <c r="G134" s="68" t="s">
        <v>77</v>
      </c>
      <c r="H134" s="93">
        <f>+J129</f>
        <v>377.72293360000003</v>
      </c>
      <c r="I134" s="94">
        <v>0.89539999999999997</v>
      </c>
    </row>
    <row r="135" spans="7:14" hidden="1" x14ac:dyDescent="0.25">
      <c r="G135" s="68" t="s">
        <v>78</v>
      </c>
      <c r="H135" s="93">
        <f>+K129</f>
        <v>375.53333500000002</v>
      </c>
      <c r="I135" s="94">
        <v>0.89019999999999999</v>
      </c>
    </row>
    <row r="136" spans="7:14" hidden="1" x14ac:dyDescent="0.25">
      <c r="G136" s="68" t="s">
        <v>79</v>
      </c>
      <c r="H136" s="93" t="e">
        <f>+M129</f>
        <v>#REF!</v>
      </c>
      <c r="I136" s="94">
        <v>0.88500000000000001</v>
      </c>
    </row>
    <row r="137" spans="7:14" hidden="1" x14ac:dyDescent="0.25"/>
    <row r="138" spans="7:14" hidden="1" x14ac:dyDescent="0.25"/>
    <row r="139" spans="7:14" hidden="1" x14ac:dyDescent="0.25"/>
    <row r="140" spans="7:14" hidden="1" x14ac:dyDescent="0.25"/>
    <row r="141" spans="7:14" hidden="1" x14ac:dyDescent="0.25"/>
    <row r="142" spans="7:14" hidden="1" x14ac:dyDescent="0.25"/>
    <row r="143" spans="7:14" hidden="1" x14ac:dyDescent="0.25"/>
    <row r="144" spans="7:1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</sheetData>
  <autoFilter ref="B5:R21" xr:uid="{72464A9E-8109-43F3-815F-A1B09F956DCB}"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5" showButton="0"/>
  </autoFilter>
  <mergeCells count="46">
    <mergeCell ref="N96:N97"/>
    <mergeCell ref="G114:G116"/>
    <mergeCell ref="H114:I115"/>
    <mergeCell ref="J114:J115"/>
    <mergeCell ref="K114:K115"/>
    <mergeCell ref="L114:M115"/>
    <mergeCell ref="N114:N115"/>
    <mergeCell ref="G96:G98"/>
    <mergeCell ref="H96:I97"/>
    <mergeCell ref="J96:J97"/>
    <mergeCell ref="K96:K97"/>
    <mergeCell ref="L96:M97"/>
    <mergeCell ref="G76:G78"/>
    <mergeCell ref="H76:H78"/>
    <mergeCell ref="I76:J77"/>
    <mergeCell ref="K76:M76"/>
    <mergeCell ref="N76:O77"/>
    <mergeCell ref="K77:K78"/>
    <mergeCell ref="L77:L78"/>
    <mergeCell ref="B2:R2"/>
    <mergeCell ref="C3:R3"/>
    <mergeCell ref="B7:E7"/>
    <mergeCell ref="C17:E17"/>
    <mergeCell ref="H5:H6"/>
    <mergeCell ref="I5:P5"/>
    <mergeCell ref="Q5:R5"/>
    <mergeCell ref="B5:B6"/>
    <mergeCell ref="C5:C6"/>
    <mergeCell ref="D5:D6"/>
    <mergeCell ref="E5:E6"/>
    <mergeCell ref="F5:F6"/>
    <mergeCell ref="G5:G6"/>
    <mergeCell ref="G57:O57"/>
    <mergeCell ref="G58:G60"/>
    <mergeCell ref="H58:H60"/>
    <mergeCell ref="I58:J59"/>
    <mergeCell ref="K58:M58"/>
    <mergeCell ref="N58:O59"/>
    <mergeCell ref="K59:K60"/>
    <mergeCell ref="L59:L60"/>
    <mergeCell ref="O33:O34"/>
    <mergeCell ref="B8:D8"/>
    <mergeCell ref="G33:G34"/>
    <mergeCell ref="H33:I33"/>
    <mergeCell ref="J33:K33"/>
    <mergeCell ref="L33:M33"/>
  </mergeCells>
  <conditionalFormatting sqref="C5:C6">
    <cfRule type="duplicateValues" dxfId="1" priority="1"/>
    <cfRule type="duplicateValues" dxfId="0" priority="2"/>
  </conditionalFormatting>
  <printOptions horizontalCentered="1"/>
  <pageMargins left="0.71311023622047243" right="0.11811023622047245" top="0.74803149606299213" bottom="0.15748031496062992" header="0.31496062992125984" footer="0.19685039370078741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Financiera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Copari Colorado, Luis Alberto</dc:creator>
  <cp:lastModifiedBy>Vega Farias, Oscar</cp:lastModifiedBy>
  <cp:lastPrinted>2025-01-24T20:41:42Z</cp:lastPrinted>
  <dcterms:created xsi:type="dcterms:W3CDTF">2025-01-20T15:37:36Z</dcterms:created>
  <dcterms:modified xsi:type="dcterms:W3CDTF">2025-01-24T21:35:58Z</dcterms:modified>
</cp:coreProperties>
</file>