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transparencia\Transparencia I trimestre 2024\"/>
    </mc:Choice>
  </mc:AlternateContent>
  <xr:revisionPtr revIDLastSave="0" documentId="8_{279D5EB4-B52F-4228-B0DC-2CD53CFF7B26}" xr6:coauthVersionLast="47" xr6:coauthVersionMax="47" xr10:uidLastSave="{00000000-0000-0000-0000-000000000000}"/>
  <bookViews>
    <workbookView xWindow="-110" yWindow="-110" windowWidth="19420" windowHeight="10300" xr2:uid="{E9F99218-C840-4D7D-805E-B048577D8163}"/>
  </bookViews>
  <sheets>
    <sheet name="EJEC FINAN TRIM PLIEGO_MEF" sheetId="1" r:id="rId1"/>
  </sheets>
  <definedNames>
    <definedName name="_xlnm._FilterDatabase" localSheetId="0" hidden="1">'EJEC FINAN TRIM PLIEGO_MEF'!$C$4:$S$19</definedName>
    <definedName name="_xlnm.Print_Area" localSheetId="0">'EJEC FINAN TRIM PLIEGO_MEF'!$C$1:$S$19</definedName>
    <definedName name="CATEGORIA_PRE_F11">#REF!</definedName>
    <definedName name="_xlnm.Print_Titles" localSheetId="0">'EJEC FINAN TRIM PLIEGO_MEF'!$1:$5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P18" i="1" s="1"/>
  <c r="O17" i="1"/>
  <c r="O16" i="1"/>
  <c r="P16" i="1" s="1"/>
  <c r="J14" i="1"/>
  <c r="N14" i="1"/>
  <c r="M14" i="1"/>
  <c r="L14" i="1"/>
  <c r="O13" i="1"/>
  <c r="P13" i="1" s="1"/>
  <c r="O12" i="1"/>
  <c r="P12" i="1" s="1"/>
  <c r="O11" i="1"/>
  <c r="Q11" i="1" s="1"/>
  <c r="O10" i="1"/>
  <c r="P10" i="1"/>
  <c r="O9" i="1"/>
  <c r="C9" i="1"/>
  <c r="C10" i="1" s="1"/>
  <c r="C11" i="1" s="1"/>
  <c r="C12" i="1" s="1"/>
  <c r="C13" i="1" s="1"/>
  <c r="C15" i="1" s="1"/>
  <c r="C16" i="1" s="1"/>
  <c r="C17" i="1" s="1"/>
  <c r="C18" i="1" s="1"/>
  <c r="N7" i="1"/>
  <c r="N6" i="1" s="1"/>
  <c r="M7" i="1"/>
  <c r="M6" i="1" s="1"/>
  <c r="L7" i="1"/>
  <c r="S11" i="1" l="1"/>
  <c r="P11" i="1"/>
  <c r="L6" i="1"/>
  <c r="Q12" i="1"/>
  <c r="R12" i="1" s="1"/>
  <c r="Q17" i="1"/>
  <c r="R17" i="1" s="1"/>
  <c r="P9" i="1"/>
  <c r="J7" i="1"/>
  <c r="P7" i="1" s="1"/>
  <c r="Q16" i="1"/>
  <c r="R16" i="1" s="1"/>
  <c r="S12" i="1"/>
  <c r="K7" i="1"/>
  <c r="O8" i="1"/>
  <c r="O7" i="1" s="1"/>
  <c r="S10" i="1"/>
  <c r="G14" i="1"/>
  <c r="S17" i="1"/>
  <c r="I14" i="1"/>
  <c r="G7" i="1"/>
  <c r="H7" i="1"/>
  <c r="I7" i="1"/>
  <c r="O15" i="1"/>
  <c r="O14" i="1" s="1"/>
  <c r="P14" i="1" s="1"/>
  <c r="K14" i="1"/>
  <c r="P17" i="1"/>
  <c r="Q13" i="1"/>
  <c r="R13" i="1" s="1"/>
  <c r="S16" i="1"/>
  <c r="S9" i="1"/>
  <c r="S18" i="1"/>
  <c r="Q9" i="1"/>
  <c r="R9" i="1" s="1"/>
  <c r="Q18" i="1"/>
  <c r="R18" i="1" s="1"/>
  <c r="S13" i="1"/>
  <c r="R11" i="1"/>
  <c r="Q10" i="1"/>
  <c r="R10" i="1" s="1"/>
  <c r="H14" i="1"/>
  <c r="S14" i="1" l="1"/>
  <c r="Q15" i="1"/>
  <c r="R15" i="1" s="1"/>
  <c r="P8" i="1"/>
  <c r="S8" i="1"/>
  <c r="O6" i="1"/>
  <c r="J6" i="1"/>
  <c r="P6" i="1" s="1"/>
  <c r="H6" i="1"/>
  <c r="Q6" i="1" s="1"/>
  <c r="S7" i="1"/>
  <c r="P15" i="1"/>
  <c r="G6" i="1"/>
  <c r="K6" i="1"/>
  <c r="S15" i="1"/>
  <c r="Q8" i="1"/>
  <c r="R8" i="1" s="1"/>
  <c r="Q7" i="1"/>
  <c r="R7" i="1" s="1"/>
  <c r="I6" i="1"/>
  <c r="Q14" i="1"/>
  <c r="R14" i="1" s="1"/>
  <c r="S6" i="1" l="1"/>
  <c r="R6" i="1"/>
</calcChain>
</file>

<file path=xl/sharedStrings.xml><?xml version="1.0" encoding="utf-8"?>
<sst xmlns="http://schemas.openxmlformats.org/spreadsheetml/2006/main" count="45" uniqueCount="37">
  <si>
    <t>EJECUCIÓN FINANCIERA DE PROYECTOS DE INVERSIÓN E IOARR, CARTERA DE INVERSIONES 2024 - PLIEGO MEF</t>
  </si>
  <si>
    <t>ÍNDICE</t>
  </si>
  <si>
    <t>Nro</t>
  </si>
  <si>
    <t>CÓDIGO</t>
  </si>
  <si>
    <t>NOMBRE DEL PROYECTO</t>
  </si>
  <si>
    <t>TIPO DE INVERSIÓN</t>
  </si>
  <si>
    <t xml:space="preserve">INVERSIÓN AUTORIZADA
(A) </t>
  </si>
  <si>
    <t>EJECUCIÓN HASTA EL 2023 (B)</t>
  </si>
  <si>
    <t>AÑO 2024</t>
  </si>
  <si>
    <t>EJECUCIÓN ACUMULADA</t>
  </si>
  <si>
    <t>SALDO POR EJECUTAR
(A - E)</t>
  </si>
  <si>
    <t>PIA</t>
  </si>
  <si>
    <t xml:space="preserve">PIM
(C) </t>
  </si>
  <si>
    <t>2do Trim</t>
  </si>
  <si>
    <t>3er Trim</t>
  </si>
  <si>
    <t>4to Trim</t>
  </si>
  <si>
    <t>Ejecución
(D)</t>
  </si>
  <si>
    <t>Avance %
(D/C)</t>
  </si>
  <si>
    <t>Total
(E=B+D)</t>
  </si>
  <si>
    <t>Avance %
(E/A)</t>
  </si>
  <si>
    <t>MINISTERIO DE ECONOMÍA Y FINANZAS</t>
  </si>
  <si>
    <t>Oficina General de Administración (OGA - MEF)</t>
  </si>
  <si>
    <t>Oficina General de Inversiones y Proyectos (OGIP - MEF)</t>
  </si>
  <si>
    <t>2424326: REFORZAMIENTO ESTRUCTURAL DE EDIFICIO PUBLICO; EN EL(LA) MINISTERIO DE ECONOMIA Y FINANZAS EN LA LOCALIDAD LIMA, DISTRITO DE LIMA, PROVINCIA LIMA, DEPARTAMENTO LIMA</t>
  </si>
  <si>
    <t>IOARR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</si>
  <si>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</si>
  <si>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</si>
  <si>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</si>
  <si>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2359928: ADQUISICION DE ASCENSORES EN EL(LA) SEDE CENTRAL DEL MINISTERIO DE ECONOMIA Y FINANZAS EN LA LOCALIDAD LIMA, DISTRITO DE LIMA, PROVINCIA LIMA, DEPARTAMENTO LIMA</t>
  </si>
  <si>
    <t>2500431: ADQUISICION DE EQUIPO DE TELECOMUNICACIONES Y SOFTWARE ; EN EL(LA) OFICINA GENERAL DE TECNOLOGIAS DE LA INFORMACION, PARA LA CENTRAL TELEFONICA DEL MINISTERIO DE ECONOMIA Y FINANZAS DISTRITO DE LIMA, PROVINCIA LIMA, DEPARTAMENTO LIMA</t>
  </si>
  <si>
    <t>2194717: MEJORAMIENTO DE LA GESTION DE LA POLITICA DE INGRESOS PUBLICOS CON ENFASIS EN LA RECAUDACION TRIBUTARIA MUNICIPAL</t>
  </si>
  <si>
    <t>Proyecto de inversión</t>
  </si>
  <si>
    <t>2359961: MEJORAMIENTO DE LA GESTION DE LA INVERSION PUBLICA</t>
  </si>
  <si>
    <t>2522012: MEJORAMIENTO DE LA ADMINISTRACION FINANCIERA DEL SECTOR PUBLICO (AFSP) A TRAVES DE LA TRANSFORMACION DIGITAL</t>
  </si>
  <si>
    <t>2565162: MEJORAMIENTO DEL SERVICIO DE ABASTECIMIENTO PUBLICO DE BIENES, SERVICIOS Y OBRAS</t>
  </si>
  <si>
    <t>Defengado 1er Trim</t>
  </si>
  <si>
    <r>
      <rPr>
        <b/>
        <sz val="10"/>
        <color theme="1"/>
        <rFont val="Arial Narrow"/>
        <family val="2"/>
      </rPr>
      <t>Fuente:</t>
    </r>
    <r>
      <rPr>
        <sz val="10"/>
        <color theme="1"/>
        <rFont val="Arial Narrow"/>
        <family val="2"/>
      </rPr>
      <t xml:space="preserve"> Consulta de inversiones del Banco de Inversiones (mensual)
</t>
    </r>
    <r>
      <rPr>
        <b/>
        <sz val="10"/>
        <color theme="1"/>
        <rFont val="Arial Narrow"/>
        <family val="2"/>
      </rPr>
      <t>Notas:</t>
    </r>
    <r>
      <rPr>
        <sz val="10"/>
        <color theme="1"/>
        <rFont val="Arial Narrow"/>
        <family val="2"/>
      </rPr>
      <t xml:space="preserve">
En el PIA no se considera S/3 200 000 000 por Contratos de Estado a Estado en ejecución y S/1 550 328 por Estudios de Pre-Inversión.
En el PIM no se considera S/3 200 000 000 por Contratos de Estado a Estado en ejecución y S/ 1 602 328 por Estudios de Pre-Inversión.
La ejecucion no considera S/ 12 929 de Estudios de Pre-inversion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</si>
</sst>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_ * #,##0.00_ ;_ * \-#,##0.00_ ;_ * &quot;-&quot;??_ ;_ @_ "/>
    <numFmt numFmtId="167" formatCode="_ * #,##0.0_ ;_ * \-#,##0.0_ ;_ * &quot;-&quot;??_ ;_ @_ "/>
    <numFmt numFmtId="168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rial Black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Black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justify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4" fillId="5" borderId="2" xfId="0" applyNumberFormat="1" applyFont="1" applyFill="1" applyBorder="1" applyAlignment="1">
      <alignment vertical="center" wrapText="1"/>
    </xf>
    <xf numFmtId="165" fontId="4" fillId="5" borderId="2" xfId="2" applyNumberFormat="1" applyFont="1" applyFill="1" applyBorder="1" applyAlignment="1">
      <alignment vertical="center" wrapText="1"/>
    </xf>
    <xf numFmtId="3" fontId="4" fillId="5" borderId="2" xfId="1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3" fontId="4" fillId="4" borderId="2" xfId="1" applyNumberFormat="1" applyFont="1" applyFill="1" applyBorder="1" applyAlignment="1">
      <alignment vertical="center" wrapText="1"/>
    </xf>
    <xf numFmtId="165" fontId="4" fillId="4" borderId="2" xfId="2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7" fontId="3" fillId="3" borderId="2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vertical="center" wrapText="1"/>
    </xf>
    <xf numFmtId="3" fontId="4" fillId="4" borderId="2" xfId="2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 wrapText="1"/>
    </xf>
    <xf numFmtId="164" fontId="3" fillId="3" borderId="0" xfId="2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68" fontId="3" fillId="3" borderId="0" xfId="0" applyNumberFormat="1" applyFont="1" applyFill="1" applyAlignment="1">
      <alignment vertical="center" wrapText="1"/>
    </xf>
    <xf numFmtId="3" fontId="3" fillId="3" borderId="0" xfId="2" applyNumberFormat="1" applyFont="1" applyFill="1" applyAlignment="1">
      <alignment vertical="center" wrapText="1"/>
    </xf>
    <xf numFmtId="168" fontId="3" fillId="3" borderId="0" xfId="0" applyNumberFormat="1" applyFont="1" applyFill="1" applyAlignment="1">
      <alignment horizontal="center" vertical="center" wrapText="1"/>
    </xf>
    <xf numFmtId="3" fontId="3" fillId="3" borderId="0" xfId="0" applyNumberFormat="1" applyFont="1" applyFill="1" applyAlignment="1">
      <alignment vertical="center" wrapText="1"/>
    </xf>
    <xf numFmtId="1" fontId="3" fillId="3" borderId="0" xfId="0" applyNumberFormat="1" applyFont="1" applyFill="1" applyAlignment="1">
      <alignment vertical="center" wrapText="1"/>
    </xf>
    <xf numFmtId="165" fontId="3" fillId="3" borderId="0" xfId="0" applyNumberFormat="1" applyFont="1" applyFill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1788-44AF-434C-A4C5-8DA08A890C14}">
  <sheetPr>
    <tabColor rgb="FF00B050"/>
    <pageSetUpPr fitToPage="1"/>
  </sheetPr>
  <dimension ref="A1:AB24"/>
  <sheetViews>
    <sheetView tabSelected="1" topLeftCell="B1" zoomScale="90" zoomScaleNormal="90" zoomScaleSheetLayoutView="55" workbookViewId="0">
      <selection activeCell="C19" sqref="C19:S19"/>
    </sheetView>
  </sheetViews>
  <sheetFormatPr baseColWidth="10" defaultColWidth="11.453125" defaultRowHeight="15.75" customHeight="1" x14ac:dyDescent="0.35"/>
  <cols>
    <col min="1" max="1" width="6.26953125" style="1" hidden="1" customWidth="1"/>
    <col min="2" max="2" width="1.81640625" style="2" customWidth="1"/>
    <col min="3" max="3" width="4" style="2" customWidth="1"/>
    <col min="4" max="4" width="8.453125" style="2" bestFit="1" customWidth="1"/>
    <col min="5" max="5" width="57.1796875" style="2" customWidth="1"/>
    <col min="6" max="6" width="10.81640625" style="2" customWidth="1"/>
    <col min="7" max="9" width="12.7265625" style="29" customWidth="1"/>
    <col min="10" max="10" width="12.26953125" style="29" bestFit="1" customWidth="1"/>
    <col min="11" max="11" width="10.81640625" style="29" customWidth="1"/>
    <col min="12" max="12" width="10.81640625" style="29" hidden="1" customWidth="1"/>
    <col min="13" max="13" width="12.1796875" style="29" hidden="1" customWidth="1"/>
    <col min="14" max="14" width="11.7265625" style="29" hidden="1" customWidth="1"/>
    <col min="15" max="15" width="13.7265625" style="29" customWidth="1"/>
    <col min="16" max="16" width="10.7265625" style="31" customWidth="1"/>
    <col min="17" max="17" width="12.7265625" style="29" customWidth="1"/>
    <col min="18" max="18" width="10.7265625" style="31" customWidth="1"/>
    <col min="19" max="19" width="12.7265625" style="29" customWidth="1"/>
    <col min="20" max="20" width="14.453125" style="2" customWidth="1"/>
    <col min="21" max="21" width="10.453125" style="2" customWidth="1"/>
    <col min="22" max="22" width="7.81640625" style="2" customWidth="1"/>
    <col min="23" max="23" width="10.453125" style="2" bestFit="1" customWidth="1"/>
    <col min="24" max="24" width="10.81640625" style="2" customWidth="1"/>
    <col min="25" max="25" width="9.453125" style="2" bestFit="1" customWidth="1"/>
    <col min="26" max="26" width="7.81640625" style="2" customWidth="1"/>
    <col min="27" max="27" width="10.7265625" style="2" customWidth="1"/>
    <col min="28" max="28" width="11" style="2" customWidth="1"/>
    <col min="29" max="29" width="6.7265625" style="2" customWidth="1"/>
    <col min="30" max="16384" width="11.453125" style="2"/>
  </cols>
  <sheetData>
    <row r="1" spans="1:28" ht="15.75" customHeight="1" x14ac:dyDescent="0.35"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8" ht="18.75" customHeight="1" x14ac:dyDescent="0.35">
      <c r="A2" s="2"/>
      <c r="C2" s="44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8" ht="5.25" customHeight="1" x14ac:dyDescent="0.35">
      <c r="A3" s="2"/>
      <c r="C3" s="5"/>
      <c r="D3" s="5"/>
      <c r="E3" s="5"/>
      <c r="F3" s="3"/>
      <c r="G3" s="5"/>
      <c r="H3" s="6"/>
      <c r="I3" s="6"/>
      <c r="J3" s="6"/>
      <c r="K3" s="6"/>
      <c r="L3" s="6"/>
      <c r="M3" s="6"/>
      <c r="N3" s="7"/>
      <c r="O3" s="6"/>
      <c r="P3" s="8"/>
      <c r="Q3" s="5"/>
      <c r="R3" s="5"/>
      <c r="S3" s="3"/>
    </row>
    <row r="4" spans="1:28" ht="18" customHeight="1" x14ac:dyDescent="0.35">
      <c r="A4" s="45" t="s">
        <v>1</v>
      </c>
      <c r="C4" s="46" t="s">
        <v>2</v>
      </c>
      <c r="D4" s="46" t="s">
        <v>3</v>
      </c>
      <c r="E4" s="46" t="s">
        <v>4</v>
      </c>
      <c r="F4" s="47" t="s">
        <v>5</v>
      </c>
      <c r="G4" s="36" t="s">
        <v>6</v>
      </c>
      <c r="H4" s="36" t="s">
        <v>7</v>
      </c>
      <c r="I4" s="33" t="s">
        <v>8</v>
      </c>
      <c r="J4" s="34"/>
      <c r="K4" s="34"/>
      <c r="L4" s="34"/>
      <c r="M4" s="34"/>
      <c r="N4" s="34"/>
      <c r="O4" s="34"/>
      <c r="P4" s="35"/>
      <c r="Q4" s="36" t="s">
        <v>9</v>
      </c>
      <c r="R4" s="36"/>
      <c r="S4" s="37" t="s">
        <v>10</v>
      </c>
    </row>
    <row r="5" spans="1:28" ht="35.25" customHeight="1" x14ac:dyDescent="0.35">
      <c r="A5" s="45"/>
      <c r="C5" s="46"/>
      <c r="D5" s="46"/>
      <c r="E5" s="46"/>
      <c r="F5" s="48"/>
      <c r="G5" s="36"/>
      <c r="H5" s="36"/>
      <c r="I5" s="9" t="s">
        <v>11</v>
      </c>
      <c r="J5" s="9" t="s">
        <v>12</v>
      </c>
      <c r="K5" s="9" t="s">
        <v>35</v>
      </c>
      <c r="L5" s="9" t="s">
        <v>13</v>
      </c>
      <c r="M5" s="9" t="s">
        <v>14</v>
      </c>
      <c r="N5" s="9" t="s">
        <v>15</v>
      </c>
      <c r="O5" s="9" t="s">
        <v>16</v>
      </c>
      <c r="P5" s="10" t="s">
        <v>17</v>
      </c>
      <c r="Q5" s="9" t="s">
        <v>18</v>
      </c>
      <c r="R5" s="10" t="s">
        <v>19</v>
      </c>
      <c r="S5" s="38"/>
    </row>
    <row r="6" spans="1:28" ht="17.25" customHeight="1" x14ac:dyDescent="0.35">
      <c r="A6" s="11"/>
      <c r="B6" s="4"/>
      <c r="C6" s="39" t="s">
        <v>20</v>
      </c>
      <c r="D6" s="40"/>
      <c r="E6" s="40"/>
      <c r="F6" s="40"/>
      <c r="G6" s="12">
        <f t="shared" ref="G6:O6" si="0">SUM(G7,G14)</f>
        <v>1107215418.48</v>
      </c>
      <c r="H6" s="12">
        <f t="shared" si="0"/>
        <v>227653818</v>
      </c>
      <c r="I6" s="12">
        <f t="shared" si="0"/>
        <v>168421642</v>
      </c>
      <c r="J6" s="12">
        <f t="shared" si="0"/>
        <v>169516773</v>
      </c>
      <c r="K6" s="12">
        <f t="shared" si="0"/>
        <v>15006276</v>
      </c>
      <c r="L6" s="12">
        <f t="shared" si="0"/>
        <v>0</v>
      </c>
      <c r="M6" s="12">
        <f t="shared" si="0"/>
        <v>0</v>
      </c>
      <c r="N6" s="12">
        <f t="shared" si="0"/>
        <v>0</v>
      </c>
      <c r="O6" s="12">
        <f t="shared" si="0"/>
        <v>15006276</v>
      </c>
      <c r="P6" s="13">
        <f>IF(J6&gt;0,(O6/J6)*100,"-.-")</f>
        <v>8.8523841826554825</v>
      </c>
      <c r="Q6" s="14">
        <f t="shared" ref="Q6:Q18" si="1">+H6+O6</f>
        <v>242660094</v>
      </c>
      <c r="R6" s="13">
        <f t="shared" ref="R6:R18" si="2">(Q6/G6)*100</f>
        <v>21.916249534632293</v>
      </c>
      <c r="S6" s="14">
        <f>+G6-H6-O6</f>
        <v>864555324.48000002</v>
      </c>
    </row>
    <row r="7" spans="1:28" ht="17.25" customHeight="1" x14ac:dyDescent="0.35">
      <c r="A7" s="11"/>
      <c r="B7" s="4"/>
      <c r="C7" s="15"/>
      <c r="D7" s="41" t="s">
        <v>21</v>
      </c>
      <c r="E7" s="42"/>
      <c r="F7" s="42"/>
      <c r="G7" s="16">
        <f>SUM(G8:G13)</f>
        <v>197563503.53</v>
      </c>
      <c r="H7" s="16">
        <f t="shared" ref="H7:O7" si="3">SUM(H8:H13)</f>
        <v>120005804</v>
      </c>
      <c r="I7" s="16">
        <f t="shared" si="3"/>
        <v>59171176</v>
      </c>
      <c r="J7" s="16">
        <f t="shared" si="3"/>
        <v>60266307</v>
      </c>
      <c r="K7" s="16">
        <f t="shared" si="3"/>
        <v>5030886</v>
      </c>
      <c r="L7" s="16">
        <f t="shared" si="3"/>
        <v>0</v>
      </c>
      <c r="M7" s="16">
        <f t="shared" si="3"/>
        <v>0</v>
      </c>
      <c r="N7" s="16">
        <f t="shared" si="3"/>
        <v>0</v>
      </c>
      <c r="O7" s="16">
        <f t="shared" si="3"/>
        <v>5030886</v>
      </c>
      <c r="P7" s="17">
        <f>IF(J7&gt;0,(O7/J7)*100,"-.-")</f>
        <v>8.3477588895566477</v>
      </c>
      <c r="Q7" s="16">
        <f t="shared" si="1"/>
        <v>125036690</v>
      </c>
      <c r="R7" s="17">
        <f t="shared" si="2"/>
        <v>63.289366591442928</v>
      </c>
      <c r="S7" s="16">
        <f>+G7-H7-O7</f>
        <v>72526813.530000001</v>
      </c>
      <c r="T7" s="4"/>
    </row>
    <row r="8" spans="1:28" ht="85.5" customHeight="1" x14ac:dyDescent="0.35">
      <c r="A8" s="11">
        <v>20</v>
      </c>
      <c r="B8" s="4"/>
      <c r="C8" s="18">
        <v>1</v>
      </c>
      <c r="D8" s="18">
        <v>2424326</v>
      </c>
      <c r="E8" s="19" t="s">
        <v>23</v>
      </c>
      <c r="F8" s="20" t="s">
        <v>24</v>
      </c>
      <c r="G8" s="21">
        <v>55666960.340000004</v>
      </c>
      <c r="H8" s="21">
        <v>16510195</v>
      </c>
      <c r="I8" s="21">
        <v>29938346</v>
      </c>
      <c r="J8" s="21">
        <v>30460220</v>
      </c>
      <c r="K8" s="21">
        <v>1991189</v>
      </c>
      <c r="L8" s="21"/>
      <c r="M8" s="21"/>
      <c r="N8" s="21"/>
      <c r="O8" s="22">
        <f t="shared" ref="O8:O13" si="4">SUM(K8:N8)</f>
        <v>1991189</v>
      </c>
      <c r="P8" s="17">
        <f t="shared" ref="P8:P18" si="5">IF(J8&gt;0,(O8/J8)*100,"-.-")</f>
        <v>6.537014506132917</v>
      </c>
      <c r="Q8" s="23">
        <f t="shared" si="1"/>
        <v>18501384</v>
      </c>
      <c r="R8" s="17">
        <f t="shared" si="2"/>
        <v>33.235843823693855</v>
      </c>
      <c r="S8" s="23">
        <f t="shared" ref="S8:S13" si="6">+G8-H8-O8</f>
        <v>37165576.340000004</v>
      </c>
      <c r="T8" s="24"/>
      <c r="U8" s="24"/>
      <c r="V8" s="25"/>
      <c r="W8" s="26"/>
      <c r="X8" s="27"/>
      <c r="Y8" s="28"/>
      <c r="Z8" s="26"/>
      <c r="AB8" s="29"/>
    </row>
    <row r="9" spans="1:28" ht="140.25" customHeight="1" x14ac:dyDescent="0.35">
      <c r="A9" s="11">
        <v>22</v>
      </c>
      <c r="B9" s="4"/>
      <c r="C9" s="18">
        <f>+C8+1</f>
        <v>2</v>
      </c>
      <c r="D9" s="18">
        <v>2455051</v>
      </c>
      <c r="E9" s="19" t="s">
        <v>25</v>
      </c>
      <c r="F9" s="20" t="s">
        <v>24</v>
      </c>
      <c r="G9" s="21">
        <v>115769583.93000001</v>
      </c>
      <c r="H9" s="21">
        <v>89251056</v>
      </c>
      <c r="I9" s="21">
        <v>18155917</v>
      </c>
      <c r="J9" s="21">
        <v>18729174</v>
      </c>
      <c r="K9" s="21">
        <v>2751447</v>
      </c>
      <c r="L9" s="21"/>
      <c r="M9" s="21"/>
      <c r="N9" s="21"/>
      <c r="O9" s="22">
        <f t="shared" si="4"/>
        <v>2751447</v>
      </c>
      <c r="P9" s="17">
        <f t="shared" si="5"/>
        <v>14.690701255698729</v>
      </c>
      <c r="Q9" s="23">
        <f t="shared" si="1"/>
        <v>92002503</v>
      </c>
      <c r="R9" s="17">
        <f t="shared" si="2"/>
        <v>79.47035816905867</v>
      </c>
      <c r="S9" s="23">
        <f t="shared" si="6"/>
        <v>23767080.930000007</v>
      </c>
      <c r="T9" s="24"/>
      <c r="U9" s="24"/>
      <c r="V9" s="25"/>
      <c r="W9" s="26"/>
      <c r="X9" s="27"/>
      <c r="Y9" s="28"/>
      <c r="Z9" s="26"/>
      <c r="AB9" s="29"/>
    </row>
    <row r="10" spans="1:28" ht="65.25" customHeight="1" x14ac:dyDescent="0.35">
      <c r="A10" s="11">
        <v>28</v>
      </c>
      <c r="B10" s="4"/>
      <c r="C10" s="18">
        <f>1+C9</f>
        <v>3</v>
      </c>
      <c r="D10" s="18">
        <v>2487753</v>
      </c>
      <c r="E10" s="19" t="s">
        <v>26</v>
      </c>
      <c r="F10" s="20" t="s">
        <v>24</v>
      </c>
      <c r="G10" s="21">
        <v>10723082.720000001</v>
      </c>
      <c r="H10" s="21">
        <v>10176325</v>
      </c>
      <c r="I10" s="21">
        <v>1453796</v>
      </c>
      <c r="J10" s="21">
        <v>1453796</v>
      </c>
      <c r="K10" s="21">
        <v>117740</v>
      </c>
      <c r="L10" s="21"/>
      <c r="M10" s="21"/>
      <c r="N10" s="21"/>
      <c r="O10" s="22">
        <f t="shared" si="4"/>
        <v>117740</v>
      </c>
      <c r="P10" s="17">
        <f t="shared" si="5"/>
        <v>8.0987979056208701</v>
      </c>
      <c r="Q10" s="23">
        <f t="shared" si="1"/>
        <v>10294065</v>
      </c>
      <c r="R10" s="17">
        <f t="shared" si="2"/>
        <v>95.999119551695472</v>
      </c>
      <c r="S10" s="23">
        <f t="shared" si="6"/>
        <v>429017.72000000067</v>
      </c>
      <c r="T10" s="24"/>
      <c r="U10" s="24"/>
      <c r="V10" s="25"/>
      <c r="W10" s="26"/>
      <c r="X10" s="27"/>
      <c r="Y10" s="28"/>
      <c r="Z10" s="26"/>
      <c r="AB10" s="29"/>
    </row>
    <row r="11" spans="1:28" ht="56" x14ac:dyDescent="0.35">
      <c r="A11" s="11">
        <v>29</v>
      </c>
      <c r="B11" s="4"/>
      <c r="C11" s="18">
        <f>+C10+1</f>
        <v>4</v>
      </c>
      <c r="D11" s="18">
        <v>2510338</v>
      </c>
      <c r="E11" s="19" t="s">
        <v>27</v>
      </c>
      <c r="F11" s="20" t="s">
        <v>24</v>
      </c>
      <c r="G11" s="21">
        <v>9917699</v>
      </c>
      <c r="H11" s="21">
        <v>2273111</v>
      </c>
      <c r="I11" s="21">
        <v>7644587</v>
      </c>
      <c r="J11" s="21">
        <v>7644587</v>
      </c>
      <c r="K11" s="21">
        <v>0</v>
      </c>
      <c r="L11" s="21"/>
      <c r="M11" s="21"/>
      <c r="N11" s="21"/>
      <c r="O11" s="22">
        <f t="shared" si="4"/>
        <v>0</v>
      </c>
      <c r="P11" s="17">
        <f t="shared" si="5"/>
        <v>0</v>
      </c>
      <c r="Q11" s="23">
        <f t="shared" si="1"/>
        <v>2273111</v>
      </c>
      <c r="R11" s="17">
        <f t="shared" si="2"/>
        <v>22.919741766714235</v>
      </c>
      <c r="S11" s="23">
        <f t="shared" si="6"/>
        <v>7644588</v>
      </c>
      <c r="T11" s="24"/>
      <c r="U11" s="24"/>
      <c r="V11" s="25"/>
      <c r="W11" s="26"/>
      <c r="X11" s="27"/>
      <c r="Y11" s="28"/>
      <c r="Z11" s="26"/>
      <c r="AB11" s="29"/>
    </row>
    <row r="12" spans="1:28" ht="42" x14ac:dyDescent="0.35">
      <c r="A12" s="11">
        <v>42</v>
      </c>
      <c r="B12" s="4"/>
      <c r="C12" s="18">
        <f>+C11+1</f>
        <v>5</v>
      </c>
      <c r="D12" s="18">
        <v>2359928</v>
      </c>
      <c r="E12" s="19" t="s">
        <v>28</v>
      </c>
      <c r="F12" s="20" t="s">
        <v>24</v>
      </c>
      <c r="G12" s="21">
        <v>3809040</v>
      </c>
      <c r="H12" s="21">
        <v>1109100</v>
      </c>
      <c r="I12" s="21">
        <v>1358528</v>
      </c>
      <c r="J12" s="21">
        <v>1358528</v>
      </c>
      <c r="K12" s="21">
        <v>0</v>
      </c>
      <c r="L12" s="21"/>
      <c r="M12" s="21"/>
      <c r="N12" s="21"/>
      <c r="O12" s="22">
        <f t="shared" si="4"/>
        <v>0</v>
      </c>
      <c r="P12" s="17">
        <f t="shared" si="5"/>
        <v>0</v>
      </c>
      <c r="Q12" s="23">
        <f t="shared" si="1"/>
        <v>1109100</v>
      </c>
      <c r="R12" s="17">
        <f t="shared" si="2"/>
        <v>29.117572931762332</v>
      </c>
      <c r="S12" s="23">
        <f t="shared" si="6"/>
        <v>2699940</v>
      </c>
      <c r="T12" s="24"/>
      <c r="U12" s="24"/>
      <c r="V12" s="25"/>
      <c r="W12" s="26"/>
      <c r="X12" s="27"/>
      <c r="Y12" s="28"/>
      <c r="Z12" s="26"/>
      <c r="AB12" s="29"/>
    </row>
    <row r="13" spans="1:28" ht="97.5" customHeight="1" x14ac:dyDescent="0.35">
      <c r="A13" s="11">
        <v>43</v>
      </c>
      <c r="B13" s="4"/>
      <c r="C13" s="18">
        <f>+C12+1</f>
        <v>6</v>
      </c>
      <c r="D13" s="18">
        <v>2500431</v>
      </c>
      <c r="E13" s="19" t="s">
        <v>29</v>
      </c>
      <c r="F13" s="20" t="s">
        <v>24</v>
      </c>
      <c r="G13" s="21">
        <v>1677137.54</v>
      </c>
      <c r="H13" s="21">
        <v>686017</v>
      </c>
      <c r="I13" s="21">
        <v>620002</v>
      </c>
      <c r="J13" s="21">
        <v>620002</v>
      </c>
      <c r="K13" s="21">
        <v>170510</v>
      </c>
      <c r="L13" s="21"/>
      <c r="M13" s="21"/>
      <c r="N13" s="21"/>
      <c r="O13" s="22">
        <f t="shared" si="4"/>
        <v>170510</v>
      </c>
      <c r="P13" s="17">
        <f t="shared" si="5"/>
        <v>27.501524188631649</v>
      </c>
      <c r="Q13" s="23">
        <f t="shared" si="1"/>
        <v>856527</v>
      </c>
      <c r="R13" s="17">
        <f t="shared" si="2"/>
        <v>51.07076668261805</v>
      </c>
      <c r="S13" s="23">
        <f t="shared" si="6"/>
        <v>820610.54</v>
      </c>
      <c r="T13" s="24"/>
      <c r="U13" s="24"/>
      <c r="V13" s="25"/>
      <c r="W13" s="26"/>
      <c r="X13" s="27"/>
      <c r="Y13" s="28"/>
      <c r="Z13" s="26"/>
      <c r="AB13" s="29"/>
    </row>
    <row r="14" spans="1:28" ht="17" x14ac:dyDescent="0.35">
      <c r="A14" s="11">
        <v>0</v>
      </c>
      <c r="B14" s="4"/>
      <c r="C14" s="15"/>
      <c r="D14" s="41" t="s">
        <v>22</v>
      </c>
      <c r="E14" s="42"/>
      <c r="F14" s="42"/>
      <c r="G14" s="16">
        <f t="shared" ref="G14:N14" si="7">SUM(G15:G18)</f>
        <v>909651914.95000005</v>
      </c>
      <c r="H14" s="16">
        <f t="shared" si="7"/>
        <v>107648014</v>
      </c>
      <c r="I14" s="16">
        <f t="shared" si="7"/>
        <v>109250466</v>
      </c>
      <c r="J14" s="16">
        <f t="shared" si="7"/>
        <v>109250466</v>
      </c>
      <c r="K14" s="16">
        <f t="shared" si="7"/>
        <v>9975390</v>
      </c>
      <c r="L14" s="16">
        <f t="shared" si="7"/>
        <v>0</v>
      </c>
      <c r="M14" s="16">
        <f t="shared" si="7"/>
        <v>0</v>
      </c>
      <c r="N14" s="16">
        <f t="shared" si="7"/>
        <v>0</v>
      </c>
      <c r="O14" s="17">
        <f>+SUM(O15:O18)</f>
        <v>9975390</v>
      </c>
      <c r="P14" s="17">
        <f t="shared" si="5"/>
        <v>9.1307528152786084</v>
      </c>
      <c r="Q14" s="16">
        <f t="shared" si="1"/>
        <v>117623404</v>
      </c>
      <c r="R14" s="17">
        <f t="shared" si="2"/>
        <v>12.93059488655782</v>
      </c>
      <c r="S14" s="16">
        <f>+G14-H14-O14</f>
        <v>792028510.95000005</v>
      </c>
      <c r="T14" s="26"/>
      <c r="U14" s="30"/>
      <c r="V14" s="26"/>
      <c r="W14" s="27"/>
      <c r="X14" s="28"/>
      <c r="Y14" s="26"/>
    </row>
    <row r="15" spans="1:28" ht="42" x14ac:dyDescent="0.35">
      <c r="A15" s="11">
        <v>5</v>
      </c>
      <c r="B15" s="4"/>
      <c r="C15" s="18">
        <f>+C13+1</f>
        <v>7</v>
      </c>
      <c r="D15" s="18">
        <v>2194717</v>
      </c>
      <c r="E15" s="19" t="s">
        <v>30</v>
      </c>
      <c r="F15" s="20" t="s">
        <v>31</v>
      </c>
      <c r="G15" s="21">
        <v>51274755.740000002</v>
      </c>
      <c r="H15" s="21">
        <v>20174149</v>
      </c>
      <c r="I15" s="21">
        <v>11626617</v>
      </c>
      <c r="J15" s="21">
        <v>11626617</v>
      </c>
      <c r="K15" s="21">
        <v>1285609</v>
      </c>
      <c r="L15" s="21"/>
      <c r="M15" s="21"/>
      <c r="N15" s="21"/>
      <c r="O15" s="22">
        <f>SUM(K15:N15)</f>
        <v>1285609</v>
      </c>
      <c r="P15" s="17">
        <f t="shared" si="5"/>
        <v>11.057464092951545</v>
      </c>
      <c r="Q15" s="23">
        <f t="shared" si="1"/>
        <v>21459758</v>
      </c>
      <c r="R15" s="17">
        <f t="shared" si="2"/>
        <v>41.852482162599571</v>
      </c>
      <c r="S15" s="23">
        <f>+G15-H15-O15</f>
        <v>29814997.740000002</v>
      </c>
      <c r="T15" s="24"/>
      <c r="U15" s="24"/>
      <c r="V15" s="25"/>
      <c r="W15" s="26"/>
      <c r="X15" s="27"/>
      <c r="Y15" s="28"/>
      <c r="Z15" s="26"/>
      <c r="AB15" s="29"/>
    </row>
    <row r="16" spans="1:28" ht="28" x14ac:dyDescent="0.35">
      <c r="A16" s="11">
        <v>10</v>
      </c>
      <c r="B16" s="4"/>
      <c r="C16" s="18">
        <f>1+C15</f>
        <v>8</v>
      </c>
      <c r="D16" s="18">
        <v>2359961</v>
      </c>
      <c r="E16" s="19" t="s">
        <v>32</v>
      </c>
      <c r="F16" s="20" t="s">
        <v>31</v>
      </c>
      <c r="G16" s="21">
        <v>184957821.41999999</v>
      </c>
      <c r="H16" s="21">
        <v>69285369</v>
      </c>
      <c r="I16" s="21">
        <v>36141070</v>
      </c>
      <c r="J16" s="21">
        <v>36141070</v>
      </c>
      <c r="K16" s="21">
        <v>4541554</v>
      </c>
      <c r="L16" s="21"/>
      <c r="M16" s="21"/>
      <c r="N16" s="21"/>
      <c r="O16" s="22">
        <f>SUM(K16:N16)</f>
        <v>4541554</v>
      </c>
      <c r="P16" s="17">
        <f t="shared" si="5"/>
        <v>12.566185782546007</v>
      </c>
      <c r="Q16" s="23">
        <f t="shared" si="1"/>
        <v>73826923</v>
      </c>
      <c r="R16" s="17">
        <f t="shared" si="2"/>
        <v>39.915545302815133</v>
      </c>
      <c r="S16" s="23">
        <f>+G16-H16-O16</f>
        <v>111130898.41999999</v>
      </c>
      <c r="T16" s="24"/>
      <c r="U16" s="24"/>
      <c r="V16" s="25"/>
      <c r="W16" s="26"/>
      <c r="X16" s="27"/>
      <c r="Y16" s="28"/>
      <c r="Z16" s="26"/>
      <c r="AB16" s="29"/>
    </row>
    <row r="17" spans="1:28" ht="42" x14ac:dyDescent="0.35">
      <c r="A17" s="11">
        <v>32</v>
      </c>
      <c r="B17" s="4"/>
      <c r="C17" s="18">
        <f>+C16+1</f>
        <v>9</v>
      </c>
      <c r="D17" s="18">
        <v>2522012</v>
      </c>
      <c r="E17" s="19" t="s">
        <v>33</v>
      </c>
      <c r="F17" s="20" t="s">
        <v>31</v>
      </c>
      <c r="G17" s="21">
        <v>410999253.79000002</v>
      </c>
      <c r="H17" s="21">
        <v>17807104</v>
      </c>
      <c r="I17" s="21">
        <v>44818931</v>
      </c>
      <c r="J17" s="21">
        <v>44818931</v>
      </c>
      <c r="K17" s="21">
        <v>3236166</v>
      </c>
      <c r="L17" s="21"/>
      <c r="M17" s="21"/>
      <c r="N17" s="21"/>
      <c r="O17" s="22">
        <f>SUM(K17:N17)</f>
        <v>3236166</v>
      </c>
      <c r="P17" s="17">
        <f t="shared" si="5"/>
        <v>7.2205336624383127</v>
      </c>
      <c r="Q17" s="23">
        <f t="shared" si="1"/>
        <v>21043270</v>
      </c>
      <c r="R17" s="17">
        <f t="shared" si="2"/>
        <v>5.1200263275300379</v>
      </c>
      <c r="S17" s="23">
        <f>+G17-H17-O17</f>
        <v>389955983.79000002</v>
      </c>
      <c r="T17" s="24"/>
      <c r="U17" s="24"/>
      <c r="V17" s="25"/>
      <c r="W17" s="26"/>
      <c r="X17" s="27"/>
      <c r="Y17" s="28"/>
      <c r="Z17" s="26"/>
      <c r="AB17" s="29"/>
    </row>
    <row r="18" spans="1:28" ht="28" x14ac:dyDescent="0.35">
      <c r="A18" s="11">
        <v>51</v>
      </c>
      <c r="B18" s="4"/>
      <c r="C18" s="18">
        <f>+C17+1</f>
        <v>10</v>
      </c>
      <c r="D18" s="18">
        <v>2565162</v>
      </c>
      <c r="E18" s="19" t="s">
        <v>34</v>
      </c>
      <c r="F18" s="20" t="s">
        <v>31</v>
      </c>
      <c r="G18" s="21">
        <v>262420084</v>
      </c>
      <c r="H18" s="21">
        <v>381392</v>
      </c>
      <c r="I18" s="21">
        <v>16663848</v>
      </c>
      <c r="J18" s="21">
        <v>16663848</v>
      </c>
      <c r="K18" s="21">
        <v>912061</v>
      </c>
      <c r="L18" s="21"/>
      <c r="M18" s="21"/>
      <c r="N18" s="21"/>
      <c r="O18" s="22">
        <f>SUM(K18:N18)</f>
        <v>912061</v>
      </c>
      <c r="P18" s="17">
        <f t="shared" si="5"/>
        <v>5.4732916430826783</v>
      </c>
      <c r="Q18" s="23">
        <f t="shared" si="1"/>
        <v>1293453</v>
      </c>
      <c r="R18" s="17">
        <f t="shared" si="2"/>
        <v>0.49289405760574334</v>
      </c>
      <c r="S18" s="23">
        <f>+G18-H18-O18</f>
        <v>261126631</v>
      </c>
      <c r="T18" s="24"/>
      <c r="U18" s="24"/>
      <c r="V18" s="25"/>
      <c r="W18" s="26"/>
      <c r="X18" s="27"/>
      <c r="Y18" s="28"/>
      <c r="Z18" s="26"/>
      <c r="AB18" s="29"/>
    </row>
    <row r="19" spans="1:28" ht="73.900000000000006" customHeight="1" x14ac:dyDescent="0.35">
      <c r="C19" s="32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2" spans="1:28" ht="15.75" customHeight="1" x14ac:dyDescent="0.35">
      <c r="P22" s="29"/>
      <c r="R22" s="29"/>
    </row>
    <row r="23" spans="1:28" ht="15.75" customHeight="1" x14ac:dyDescent="0.35">
      <c r="P23" s="29"/>
      <c r="R23" s="29"/>
    </row>
    <row r="24" spans="1:28" ht="15.75" customHeight="1" x14ac:dyDescent="0.35">
      <c r="P24" s="29"/>
      <c r="R24" s="29"/>
    </row>
  </sheetData>
  <mergeCells count="16">
    <mergeCell ref="C1:S1"/>
    <mergeCell ref="C2:S2"/>
    <mergeCell ref="A4:A5"/>
    <mergeCell ref="C4:C5"/>
    <mergeCell ref="D4:D5"/>
    <mergeCell ref="E4:E5"/>
    <mergeCell ref="F4:F5"/>
    <mergeCell ref="G4:G5"/>
    <mergeCell ref="H4:H5"/>
    <mergeCell ref="C19:S19"/>
    <mergeCell ref="I4:P4"/>
    <mergeCell ref="Q4:R4"/>
    <mergeCell ref="S4:S5"/>
    <mergeCell ref="C6:F6"/>
    <mergeCell ref="D7:F7"/>
    <mergeCell ref="D14:F14"/>
  </mergeCells>
  <conditionalFormatting sqref="A2:A1048576">
    <cfRule type="duplicateValues" dxfId="12" priority="11"/>
  </conditionalFormatting>
  <conditionalFormatting sqref="D7">
    <cfRule type="duplicateValues" dxfId="11" priority="7"/>
    <cfRule type="duplicateValues" dxfId="10" priority="8"/>
  </conditionalFormatting>
  <conditionalFormatting sqref="D8">
    <cfRule type="duplicateValues" dxfId="9" priority="9"/>
  </conditionalFormatting>
  <conditionalFormatting sqref="D9:D13">
    <cfRule type="duplicateValues" dxfId="8" priority="10"/>
  </conditionalFormatting>
  <conditionalFormatting sqref="D14">
    <cfRule type="duplicateValues" dxfId="7" priority="5"/>
    <cfRule type="duplicateValues" dxfId="6" priority="6"/>
  </conditionalFormatting>
  <conditionalFormatting sqref="D15:D16">
    <cfRule type="duplicateValues" dxfId="5" priority="3"/>
    <cfRule type="duplicateValues" dxfId="4" priority="4"/>
  </conditionalFormatting>
  <conditionalFormatting sqref="D17:D18">
    <cfRule type="duplicateValues" dxfId="3" priority="1"/>
    <cfRule type="duplicateValues" dxfId="2" priority="2"/>
  </conditionalFormatting>
  <conditionalFormatting sqref="D20:D1048576 D4:D5">
    <cfRule type="duplicateValues" dxfId="1" priority="12"/>
  </conditionalFormatting>
  <conditionalFormatting sqref="D20:D1048576 D4:D6 D8">
    <cfRule type="duplicateValues" dxfId="0" priority="1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rowBreaks count="1" manualBreakCount="1">
    <brk id="13" min="2" max="18" man="1"/>
  </rowBreaks>
  <ignoredErrors>
    <ignoredError sqref="C10:C13 O14" formula="1"/>
    <ignoredError sqref="O8:O13 O15:O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 FINAN TRIM PLIEGO_MEF</vt:lpstr>
      <vt:lpstr>'EJEC FINAN TRIM PLIEGO_MEF'!Área_de_impresión</vt:lpstr>
      <vt:lpstr>'EJEC FINAN TRIM PLIEGO_MEF'!Títulos_a_imprimir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Polo</dc:creator>
  <cp:lastModifiedBy>Arevalo Delgado, Christian</cp:lastModifiedBy>
  <dcterms:created xsi:type="dcterms:W3CDTF">2024-04-12T14:11:02Z</dcterms:created>
  <dcterms:modified xsi:type="dcterms:W3CDTF">2024-04-25T22:45:24Z</dcterms:modified>
</cp:coreProperties>
</file>