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PRESUPUESTO\Transparencia\2022\II trimestre\"/>
    </mc:Choice>
  </mc:AlternateContent>
  <xr:revisionPtr revIDLastSave="0" documentId="8_{7C36630D-59A5-481C-9FFD-8B37AD864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3 - EJEC FINAN Trimestral" sheetId="1" r:id="rId1"/>
  </sheets>
  <externalReferences>
    <externalReference r:id="rId2"/>
  </externalReferences>
  <definedNames>
    <definedName name="_xlnm._FilterDatabase" localSheetId="0" hidden="1">'A3 - EJEC FINAN Trimestral'!$C$7:$AB$21</definedName>
    <definedName name="_xlnm.Print_Area" localSheetId="0">'A3 - EJEC FINAN Trimestral'!$C$1:$W$19</definedName>
    <definedName name="CATEGORIA_PRE_F11">'[1]Lista Desplegable F11'!$F$3:$F$93</definedName>
    <definedName name="_xlnm.Print_Titles" localSheetId="0">'A3 - EJEC FINAN Trimestral'!$1:$5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N15" i="1"/>
  <c r="M15" i="1"/>
  <c r="O13" i="1"/>
  <c r="O12" i="1"/>
  <c r="K7" i="1"/>
  <c r="J7" i="1"/>
  <c r="C9" i="1"/>
  <c r="C10" i="1" s="1"/>
  <c r="C11" i="1" s="1"/>
  <c r="C12" i="1" s="1"/>
  <c r="C13" i="1" s="1"/>
  <c r="C14" i="1" s="1"/>
  <c r="C16" i="1" s="1"/>
  <c r="C17" i="1" s="1"/>
  <c r="C18" i="1" s="1"/>
  <c r="O8" i="1"/>
  <c r="H7" i="1"/>
  <c r="N7" i="1"/>
  <c r="M7" i="1"/>
  <c r="K6" i="1" l="1"/>
  <c r="M6" i="1"/>
  <c r="N6" i="1"/>
  <c r="I7" i="1"/>
  <c r="O9" i="1"/>
  <c r="P9" i="1" s="1"/>
  <c r="O10" i="1"/>
  <c r="S10" i="1" s="1"/>
  <c r="O11" i="1"/>
  <c r="S11" i="1" s="1"/>
  <c r="Q13" i="1"/>
  <c r="R13" i="1" s="1"/>
  <c r="T7" i="1"/>
  <c r="P13" i="1"/>
  <c r="O14" i="1"/>
  <c r="P14" i="1" s="1"/>
  <c r="O17" i="1"/>
  <c r="P17" i="1" s="1"/>
  <c r="S13" i="1"/>
  <c r="L15" i="1"/>
  <c r="O18" i="1"/>
  <c r="P18" i="1" s="1"/>
  <c r="S14" i="1"/>
  <c r="Q8" i="1"/>
  <c r="R8" i="1" s="1"/>
  <c r="P8" i="1"/>
  <c r="S12" i="1"/>
  <c r="P12" i="1"/>
  <c r="Q12" i="1"/>
  <c r="R12" i="1" s="1"/>
  <c r="J6" i="1"/>
  <c r="H15" i="1"/>
  <c r="H6" i="1" s="1"/>
  <c r="S8" i="1"/>
  <c r="L7" i="1"/>
  <c r="I15" i="1"/>
  <c r="O16" i="1"/>
  <c r="Q14" i="1" l="1"/>
  <c r="R14" i="1" s="1"/>
  <c r="S18" i="1"/>
  <c r="Q11" i="1"/>
  <c r="R11" i="1" s="1"/>
  <c r="I6" i="1"/>
  <c r="O7" i="1"/>
  <c r="S7" i="1" s="1"/>
  <c r="Q10" i="1"/>
  <c r="R10" i="1" s="1"/>
  <c r="Q18" i="1"/>
  <c r="R18" i="1" s="1"/>
  <c r="P10" i="1"/>
  <c r="Q9" i="1"/>
  <c r="R9" i="1" s="1"/>
  <c r="S17" i="1"/>
  <c r="T15" i="1"/>
  <c r="T6" i="1" s="1"/>
  <c r="O15" i="1"/>
  <c r="P15" i="1" s="1"/>
  <c r="L6" i="1"/>
  <c r="P11" i="1"/>
  <c r="Q17" i="1"/>
  <c r="R17" i="1" s="1"/>
  <c r="S9" i="1"/>
  <c r="P7" i="1"/>
  <c r="P16" i="1"/>
  <c r="Q16" i="1"/>
  <c r="Q7" i="1"/>
  <c r="R7" i="1" s="1"/>
  <c r="S16" i="1"/>
  <c r="S15" i="1" l="1"/>
  <c r="O6" i="1"/>
  <c r="Q6" i="1" s="1"/>
  <c r="R6" i="1" s="1"/>
  <c r="R16" i="1"/>
  <c r="Q15" i="1"/>
  <c r="R15" i="1" s="1"/>
  <c r="P6" i="1" l="1"/>
  <c r="S6" i="1"/>
</calcChain>
</file>

<file path=xl/sharedStrings.xml><?xml version="1.0" encoding="utf-8"?>
<sst xmlns="http://schemas.openxmlformats.org/spreadsheetml/2006/main" count="69" uniqueCount="51">
  <si>
    <t>Anexo 1</t>
  </si>
  <si>
    <t>EJECUCIÓN FINANCIERA DE PROYECTOS DE INVERSIÓN E IOARR, CARTERA DE INVERSIONES 2022</t>
  </si>
  <si>
    <t>ÍNDICE</t>
  </si>
  <si>
    <t>Nro</t>
  </si>
  <si>
    <t>CÓDIGO</t>
  </si>
  <si>
    <t>NOMBRE DEL PROYECTO</t>
  </si>
  <si>
    <t>TIPO DE INVERSIÓN</t>
  </si>
  <si>
    <t>SITUACIÓN ACTUAL</t>
  </si>
  <si>
    <t xml:space="preserve">INVERSIÓN AUTORIZADA
(A) </t>
  </si>
  <si>
    <t>EJECUCIÓN HASTA EL 2021 (B)</t>
  </si>
  <si>
    <t>AÑO 2022</t>
  </si>
  <si>
    <t>EJECUCIÓN ACUMULADA</t>
  </si>
  <si>
    <t>SALDO POR EJECUTAR
(A - E)</t>
  </si>
  <si>
    <t>4to Trim (Programado)</t>
  </si>
  <si>
    <t>COMENTARIO</t>
  </si>
  <si>
    <t>REGISTRO DEL FORMATO 12</t>
  </si>
  <si>
    <t>FECHA DE ULTIMA ACTUALIZACIÓN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</si>
  <si>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</si>
  <si>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</si>
  <si>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</si>
  <si>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</si>
  <si>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</si>
  <si>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</si>
  <si>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</si>
  <si>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</si>
  <si>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</si>
  <si>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-.-</t>
  </si>
  <si>
    <t>Oficina General de Administración (OGA - MEF)</t>
  </si>
  <si>
    <t>Cerrado sin culminar por cambios en la concepción técnica.</t>
  </si>
  <si>
    <t>En proceso de reformulación.</t>
  </si>
  <si>
    <t>Se prevé ejecutar el 100.0% en el IV Trim 2018.</t>
  </si>
  <si>
    <t>Oficina General de Inversiones y Proyectos (OGIP - MEF)</t>
  </si>
  <si>
    <t>Se prevé ejecutar 3.4 Millones de Soles en el IV Trim 2018.</t>
  </si>
  <si>
    <t>Se solicitó la ampliación de plazo hasta Junio 2019.</t>
  </si>
  <si>
    <t>Proyecto de inversión</t>
  </si>
  <si>
    <t>IOARR</t>
  </si>
  <si>
    <t>2359928: ADQUISICION DE ASCENSORES EN EL(LA) SEDE CENTRAL DEL MINISTERIO DE ECONOMIA Y FINANZAS EN LA LOCALIDAD LIMA, DISTRITO DE LIMA, PROVINCIA LIMA, DEPARTAMENTO LIMA</t>
  </si>
  <si>
    <t>2424326: REFORZAMIENTO ESTRUCTURAL DE EDIFICIO PUBLICO; EN EL(LA) MINISTERIO DE ECONOMIA Y FINANZAS EN LA LOCALIDAD LIMA, DISTRITO DE LIMA, PROVINCIA LIMA, DEPARTAMENTO LIMA</t>
  </si>
  <si>
    <t>2431712: MEJORAMIENTO Y AMPLIACION DE LA SEDE CENTRAL DEL TRIBUNAL FISCAL DEL MINISTERIO DE ECONOMIA Y FINANZAS LIMA DEL DISTRITO DE LIMA - PROVINCIA DE LIMA - DEPARTAMENTO DE LIMA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</si>
  <si>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</si>
  <si>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</si>
  <si>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</si>
  <si>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</si>
  <si>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2194717: MEJORAMIENTO DE LA GESTION DE LA POLITICA DE INGRESOS PUBLICOS CON ENFASIS EN LA RECAUDACION TRIBUTARIA MUNICIPAL</t>
  </si>
  <si>
    <t>2359961: MEJORAMIENTO DE LA GESTION DE LA INVERSION PUBLICA</t>
  </si>
  <si>
    <t>2522012: MEJORAMIENTO DE LA ADMINISTRACION FINANCIERA DEL SECTOR PUBLICO (AFSP) A TRAVES DE LA TRANSFORMACION DIGITAL</t>
  </si>
  <si>
    <t>SIN REGISTRO</t>
  </si>
  <si>
    <t xml:space="preserve">  -</t>
  </si>
  <si>
    <t>REGISTRO</t>
  </si>
  <si>
    <t>PLIEGO MINISTERIO DE ECONOMÍA Y FINANZAS</t>
  </si>
  <si>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Datos según Consulta Amigable -MEF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</si>
</sst>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#,##0.0"/>
    <numFmt numFmtId="167" formatCode="_ * #,##0.0_ ;_ * \-#,##0.0_ ;_ * &quot;-&quot;??_ ;_ @_ "/>
    <numFmt numFmtId="168" formatCode="#,##0\ _€"/>
    <numFmt numFmtId="169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 Black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Black"/>
      <family val="2"/>
    </font>
    <font>
      <sz val="11"/>
      <color theme="0"/>
      <name val="Arial Narrow"/>
      <family val="2"/>
    </font>
    <font>
      <sz val="11"/>
      <name val="Arial Black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justify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7" fontId="4" fillId="5" borderId="2" xfId="1" quotePrefix="1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vertical="center" wrapText="1"/>
    </xf>
    <xf numFmtId="166" fontId="4" fillId="5" borderId="2" xfId="2" applyNumberFormat="1" applyFont="1" applyFill="1" applyBorder="1" applyAlignment="1">
      <alignment vertical="center" wrapText="1"/>
    </xf>
    <xf numFmtId="3" fontId="4" fillId="5" borderId="2" xfId="1" applyNumberFormat="1" applyFont="1" applyFill="1" applyBorder="1" applyAlignment="1">
      <alignment vertical="center" wrapText="1"/>
    </xf>
    <xf numFmtId="168" fontId="5" fillId="3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7" fontId="4" fillId="4" borderId="2" xfId="1" quotePrefix="1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vertical="center" wrapText="1"/>
    </xf>
    <xf numFmtId="166" fontId="4" fillId="4" borderId="2" xfId="2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3" fillId="3" borderId="2" xfId="1" applyNumberFormat="1" applyFont="1" applyFill="1" applyBorder="1" applyAlignment="1">
      <alignment horizontal="center" vertical="center" wrapText="1"/>
    </xf>
    <xf numFmtId="167" fontId="3" fillId="3" borderId="2" xfId="1" applyNumberFormat="1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3" fontId="4" fillId="4" borderId="2" xfId="2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5" fillId="3" borderId="0" xfId="0" applyNumberFormat="1" applyFont="1" applyFill="1" applyAlignment="1">
      <alignment vertical="center" wrapText="1"/>
    </xf>
    <xf numFmtId="169" fontId="5" fillId="3" borderId="0" xfId="2" applyNumberFormat="1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vertical="center" wrapText="1"/>
    </xf>
    <xf numFmtId="169" fontId="3" fillId="3" borderId="0" xfId="0" applyNumberFormat="1" applyFont="1" applyFill="1" applyAlignment="1">
      <alignment vertical="center" wrapText="1"/>
    </xf>
    <xf numFmtId="1" fontId="3" fillId="3" borderId="0" xfId="0" applyNumberFormat="1" applyFont="1" applyFill="1" applyAlignment="1">
      <alignment vertical="center" wrapText="1"/>
    </xf>
    <xf numFmtId="169" fontId="3" fillId="3" borderId="0" xfId="0" applyNumberFormat="1" applyFont="1" applyFill="1" applyAlignment="1">
      <alignment horizontal="center" vertical="center" wrapText="1"/>
    </xf>
    <xf numFmtId="166" fontId="4" fillId="4" borderId="2" xfId="2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166" fontId="5" fillId="3" borderId="0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Border="1" applyAlignment="1">
      <alignment horizontal="left" vertical="center" wrapText="1"/>
    </xf>
    <xf numFmtId="165" fontId="5" fillId="3" borderId="0" xfId="2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66" fontId="5" fillId="3" borderId="0" xfId="0" applyNumberFormat="1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</cellXfs>
  <cellStyles count="3">
    <cellStyle name="Millares" xfId="1" builtinId="3"/>
    <cellStyle name="Normal" xfId="0" builtinId="0"/>
    <cellStyle name="Porcentaje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H26"/>
  <sheetViews>
    <sheetView tabSelected="1" topLeftCell="B1" zoomScale="90" zoomScaleNormal="90" zoomScaleSheetLayoutView="55" workbookViewId="0">
      <pane ySplit="7" topLeftCell="A11" activePane="bottomLeft" state="frozenSplit"/>
      <selection activeCell="B1" sqref="B1"/>
      <selection pane="bottomLeft" activeCell="E11" sqref="E11"/>
    </sheetView>
  </sheetViews>
  <sheetFormatPr baseColWidth="10" defaultRowHeight="15.75" customHeight="1" x14ac:dyDescent="0.25"/>
  <cols>
    <col min="1" max="1" width="6.28515625" style="1" hidden="1" customWidth="1"/>
    <col min="2" max="2" width="1.7109375" style="2" customWidth="1"/>
    <col min="3" max="3" width="4" style="2" customWidth="1"/>
    <col min="4" max="4" width="8.42578125" style="2" bestFit="1" customWidth="1"/>
    <col min="5" max="5" width="57.140625" style="2" customWidth="1"/>
    <col min="6" max="6" width="10.85546875" style="2" customWidth="1"/>
    <col min="7" max="7" width="11.7109375" style="2" hidden="1" customWidth="1"/>
    <col min="8" max="9" width="12.7109375" style="37" customWidth="1"/>
    <col min="10" max="10" width="10.7109375" style="37" customWidth="1"/>
    <col min="11" max="12" width="10.85546875" style="37" customWidth="1"/>
    <col min="13" max="13" width="12.140625" style="37" hidden="1" customWidth="1"/>
    <col min="14" max="14" width="10.85546875" style="37" hidden="1" customWidth="1"/>
    <col min="15" max="15" width="13.7109375" style="37" customWidth="1"/>
    <col min="16" max="16" width="10.7109375" style="46" customWidth="1"/>
    <col min="17" max="17" width="12.7109375" style="37" customWidth="1"/>
    <col min="18" max="18" width="10.7109375" style="46" customWidth="1"/>
    <col min="19" max="19" width="12.7109375" style="37" customWidth="1"/>
    <col min="20" max="20" width="13.7109375" style="2" hidden="1" customWidth="1"/>
    <col min="21" max="21" width="38.85546875" style="2" hidden="1" customWidth="1"/>
    <col min="22" max="22" width="16.5703125" style="2" hidden="1" customWidth="1"/>
    <col min="23" max="23" width="20.85546875" style="2" hidden="1" customWidth="1"/>
    <col min="24" max="24" width="11.28515625" style="3" customWidth="1"/>
    <col min="25" max="25" width="11.85546875" style="4" customWidth="1"/>
    <col min="26" max="26" width="14.42578125" style="2" customWidth="1"/>
    <col min="27" max="27" width="10.42578125" style="2" customWidth="1"/>
    <col min="28" max="28" width="7.85546875" style="2" customWidth="1"/>
    <col min="29" max="30" width="10.42578125" style="2" bestFit="1" customWidth="1"/>
    <col min="31" max="31" width="9.42578125" style="2" bestFit="1" customWidth="1"/>
    <col min="32" max="32" width="7.85546875" style="2" customWidth="1"/>
    <col min="33" max="33" width="7.7109375" style="2" customWidth="1"/>
    <col min="34" max="34" width="11" style="2" customWidth="1"/>
    <col min="35" max="35" width="6.7109375" style="2" customWidth="1"/>
    <col min="36" max="16384" width="11.42578125" style="2"/>
  </cols>
  <sheetData>
    <row r="1" spans="1:34" ht="15.75" customHeight="1" x14ac:dyDescent="0.25"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34" ht="18.75" customHeight="1" x14ac:dyDescent="0.25">
      <c r="A2" s="2"/>
      <c r="C2" s="72" t="s">
        <v>1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34" ht="5.25" customHeight="1" x14ac:dyDescent="0.25">
      <c r="A3" s="2"/>
      <c r="C3" s="5"/>
      <c r="D3" s="5"/>
      <c r="E3" s="5"/>
      <c r="F3" s="6"/>
      <c r="G3" s="6"/>
      <c r="H3" s="5"/>
      <c r="I3" s="7"/>
      <c r="J3" s="7"/>
      <c r="K3" s="7"/>
      <c r="L3" s="7"/>
      <c r="M3" s="7">
        <v>7511412</v>
      </c>
      <c r="N3" s="8">
        <v>19222162</v>
      </c>
      <c r="O3" s="7"/>
      <c r="P3" s="9"/>
      <c r="Q3" s="5"/>
      <c r="R3" s="5"/>
      <c r="S3" s="6"/>
      <c r="T3" s="6"/>
      <c r="U3" s="6"/>
      <c r="V3" s="6"/>
      <c r="W3" s="6"/>
      <c r="X3" s="10"/>
    </row>
    <row r="4" spans="1:34" ht="18" customHeight="1" x14ac:dyDescent="0.25">
      <c r="A4" s="73" t="s">
        <v>2</v>
      </c>
      <c r="C4" s="61" t="s">
        <v>3</v>
      </c>
      <c r="D4" s="61" t="s">
        <v>4</v>
      </c>
      <c r="E4" s="61" t="s">
        <v>5</v>
      </c>
      <c r="F4" s="69" t="s">
        <v>6</v>
      </c>
      <c r="G4" s="69" t="s">
        <v>7</v>
      </c>
      <c r="H4" s="62" t="s">
        <v>8</v>
      </c>
      <c r="I4" s="62" t="s">
        <v>9</v>
      </c>
      <c r="J4" s="61" t="s">
        <v>10</v>
      </c>
      <c r="K4" s="61"/>
      <c r="L4" s="61"/>
      <c r="M4" s="61"/>
      <c r="N4" s="61"/>
      <c r="O4" s="61"/>
      <c r="P4" s="61"/>
      <c r="Q4" s="62" t="s">
        <v>11</v>
      </c>
      <c r="R4" s="62"/>
      <c r="S4" s="63" t="s">
        <v>12</v>
      </c>
      <c r="T4" s="63" t="s">
        <v>13</v>
      </c>
      <c r="U4" s="11" t="s">
        <v>14</v>
      </c>
      <c r="V4" s="69" t="s">
        <v>15</v>
      </c>
      <c r="W4" s="69" t="s">
        <v>16</v>
      </c>
    </row>
    <row r="5" spans="1:34" ht="35.25" customHeight="1" x14ac:dyDescent="0.25">
      <c r="A5" s="73"/>
      <c r="C5" s="61"/>
      <c r="D5" s="61"/>
      <c r="E5" s="61"/>
      <c r="F5" s="70"/>
      <c r="G5" s="70"/>
      <c r="H5" s="62"/>
      <c r="I5" s="62"/>
      <c r="J5" s="12" t="s">
        <v>17</v>
      </c>
      <c r="K5" s="12" t="s">
        <v>18</v>
      </c>
      <c r="L5" s="12" t="s">
        <v>19</v>
      </c>
      <c r="M5" s="12" t="s">
        <v>20</v>
      </c>
      <c r="N5" s="12" t="s">
        <v>21</v>
      </c>
      <c r="O5" s="12" t="s">
        <v>22</v>
      </c>
      <c r="P5" s="13" t="s">
        <v>23</v>
      </c>
      <c r="Q5" s="12" t="s">
        <v>24</v>
      </c>
      <c r="R5" s="13" t="s">
        <v>25</v>
      </c>
      <c r="S5" s="64"/>
      <c r="T5" s="64"/>
      <c r="U5" s="14"/>
      <c r="V5" s="70"/>
      <c r="W5" s="70"/>
    </row>
    <row r="6" spans="1:34" ht="17.25" customHeight="1" x14ac:dyDescent="0.25">
      <c r="A6" s="15"/>
      <c r="B6" s="16"/>
      <c r="C6" s="65" t="s">
        <v>49</v>
      </c>
      <c r="D6" s="66"/>
      <c r="E6" s="66"/>
      <c r="F6" s="66"/>
      <c r="G6" s="17" t="s">
        <v>26</v>
      </c>
      <c r="H6" s="18">
        <f t="shared" ref="H6:O6" si="0">SUM(H7,H15)</f>
        <v>819934559.29000008</v>
      </c>
      <c r="I6" s="18">
        <f t="shared" si="0"/>
        <v>112332543</v>
      </c>
      <c r="J6" s="18">
        <f t="shared" si="0"/>
        <v>134368742</v>
      </c>
      <c r="K6" s="18">
        <f t="shared" si="0"/>
        <v>10430950</v>
      </c>
      <c r="L6" s="18">
        <f t="shared" si="0"/>
        <v>7885648</v>
      </c>
      <c r="M6" s="18">
        <f t="shared" si="0"/>
        <v>0</v>
      </c>
      <c r="N6" s="18">
        <f t="shared" si="0"/>
        <v>0</v>
      </c>
      <c r="O6" s="18">
        <f t="shared" si="0"/>
        <v>18316598</v>
      </c>
      <c r="P6" s="19">
        <f>IF(J6&gt;0,(O6/J6)*100,"-.-")</f>
        <v>13.631591490229178</v>
      </c>
      <c r="Q6" s="20">
        <f>+I6+O6</f>
        <v>130649141</v>
      </c>
      <c r="R6" s="19">
        <f t="shared" ref="R6:R18" si="1">(Q6/H6)*100</f>
        <v>15.934093705372298</v>
      </c>
      <c r="S6" s="20">
        <f>+H6-I6-O6</f>
        <v>689285418.29000008</v>
      </c>
      <c r="T6" s="18" t="e">
        <f>SUM(T7,T15)</f>
        <v>#VALUE!</v>
      </c>
      <c r="U6" s="17" t="s">
        <v>26</v>
      </c>
      <c r="V6" s="20"/>
      <c r="W6" s="20"/>
      <c r="X6" s="10"/>
      <c r="Y6" s="21"/>
    </row>
    <row r="7" spans="1:34" ht="17.25" customHeight="1" x14ac:dyDescent="0.25">
      <c r="A7" s="15"/>
      <c r="B7" s="16"/>
      <c r="C7" s="22"/>
      <c r="D7" s="67" t="s">
        <v>27</v>
      </c>
      <c r="E7" s="68"/>
      <c r="F7" s="68"/>
      <c r="G7" s="23" t="s">
        <v>26</v>
      </c>
      <c r="H7" s="24">
        <f>SUM(H8:H14)</f>
        <v>238931442.32000002</v>
      </c>
      <c r="I7" s="24">
        <f t="shared" ref="I7:O7" si="2">SUM(I8:I14)</f>
        <v>67437775</v>
      </c>
      <c r="J7" s="24">
        <f t="shared" si="2"/>
        <v>60502507</v>
      </c>
      <c r="K7" s="24">
        <f t="shared" si="2"/>
        <v>6235453</v>
      </c>
      <c r="L7" s="24">
        <f t="shared" si="2"/>
        <v>3567204</v>
      </c>
      <c r="M7" s="24">
        <f t="shared" si="2"/>
        <v>0</v>
      </c>
      <c r="N7" s="24">
        <f t="shared" si="2"/>
        <v>0</v>
      </c>
      <c r="O7" s="24">
        <f t="shared" si="2"/>
        <v>9802657</v>
      </c>
      <c r="P7" s="25">
        <f>IF(J7&gt;0,(O7/J7)*100,"-.-")</f>
        <v>16.202067461435938</v>
      </c>
      <c r="Q7" s="24">
        <f>+I7+O7</f>
        <v>77240432</v>
      </c>
      <c r="R7" s="25">
        <f t="shared" si="1"/>
        <v>32.327445584391597</v>
      </c>
      <c r="S7" s="24">
        <f>+H7-I7-O7</f>
        <v>161691010.32000002</v>
      </c>
      <c r="T7" s="24" t="e">
        <f>SUM(T8:T11)</f>
        <v>#VALUE!</v>
      </c>
      <c r="U7" s="23" t="s">
        <v>26</v>
      </c>
      <c r="V7" s="24"/>
      <c r="W7" s="24"/>
      <c r="X7" s="10"/>
      <c r="Y7" s="21"/>
      <c r="Z7" s="16"/>
    </row>
    <row r="8" spans="1:34" ht="66" x14ac:dyDescent="0.25">
      <c r="A8" s="15" t="e">
        <v>#VALUE!</v>
      </c>
      <c r="B8" s="16"/>
      <c r="C8" s="26">
        <v>1</v>
      </c>
      <c r="D8" s="26">
        <v>2359928</v>
      </c>
      <c r="E8" s="27" t="s">
        <v>36</v>
      </c>
      <c r="F8" s="28" t="s">
        <v>35</v>
      </c>
      <c r="G8" s="29" t="e">
        <v>#VALUE!</v>
      </c>
      <c r="H8" s="30">
        <v>2320213.35</v>
      </c>
      <c r="I8" s="30">
        <v>0</v>
      </c>
      <c r="J8" s="30">
        <v>598350</v>
      </c>
      <c r="K8" s="30">
        <v>0</v>
      </c>
      <c r="L8" s="30">
        <v>0</v>
      </c>
      <c r="M8" s="30"/>
      <c r="N8" s="30"/>
      <c r="O8" s="31">
        <f>SUM(K8:N8)</f>
        <v>0</v>
      </c>
      <c r="P8" s="25">
        <f>IF(J8&gt;0,(O8/J8)*100,"-.-")</f>
        <v>0</v>
      </c>
      <c r="Q8" s="32">
        <f>+I8+O8</f>
        <v>0</v>
      </c>
      <c r="R8" s="25">
        <f>(Q8/H8)*100</f>
        <v>0</v>
      </c>
      <c r="S8" s="32">
        <f>+H8-I8-M8</f>
        <v>2320213.35</v>
      </c>
      <c r="T8" s="32" t="e">
        <v>#VALUE!</v>
      </c>
      <c r="U8" s="29" t="s">
        <v>28</v>
      </c>
      <c r="V8" s="33" t="s">
        <v>46</v>
      </c>
      <c r="W8" s="34" t="s">
        <v>47</v>
      </c>
      <c r="X8" s="35"/>
      <c r="Y8" s="36"/>
      <c r="Z8" s="37"/>
      <c r="AA8" s="38"/>
      <c r="AB8" s="39"/>
      <c r="AC8" s="38"/>
      <c r="AD8" s="38"/>
      <c r="AE8" s="40"/>
      <c r="AF8" s="38"/>
      <c r="AH8" s="37"/>
    </row>
    <row r="9" spans="1:34" ht="66" x14ac:dyDescent="0.25">
      <c r="A9" s="15" t="e">
        <v>#VALUE!</v>
      </c>
      <c r="B9" s="16"/>
      <c r="C9" s="26">
        <f>1+C8</f>
        <v>2</v>
      </c>
      <c r="D9" s="26">
        <v>2424326</v>
      </c>
      <c r="E9" s="27" t="s">
        <v>37</v>
      </c>
      <c r="F9" s="28" t="s">
        <v>35</v>
      </c>
      <c r="G9" s="29" t="e">
        <v>#VALUE!</v>
      </c>
      <c r="H9" s="30">
        <v>48394388.880000003</v>
      </c>
      <c r="I9" s="30">
        <v>786760</v>
      </c>
      <c r="J9" s="30">
        <v>12000000</v>
      </c>
      <c r="K9" s="30">
        <v>177960</v>
      </c>
      <c r="L9" s="30">
        <v>28591</v>
      </c>
      <c r="M9" s="30"/>
      <c r="N9" s="30"/>
      <c r="O9" s="31">
        <f t="shared" ref="O9:O14" si="3">SUM(K9:N9)</f>
        <v>206551</v>
      </c>
      <c r="P9" s="25">
        <f t="shared" ref="P9:P18" si="4">IF(J9&gt;0,(O9/J9)*100,"-.-")</f>
        <v>1.7212583333333333</v>
      </c>
      <c r="Q9" s="32">
        <f>+I9+O9</f>
        <v>993311</v>
      </c>
      <c r="R9" s="25">
        <f t="shared" si="1"/>
        <v>2.0525334093236305</v>
      </c>
      <c r="S9" s="32">
        <f t="shared" ref="S9:S14" si="5">+H9-I9-O9</f>
        <v>47401077.880000003</v>
      </c>
      <c r="T9" s="32" t="e">
        <v>#VALUE!</v>
      </c>
      <c r="U9" s="29" t="s">
        <v>29</v>
      </c>
      <c r="V9" s="33" t="s">
        <v>48</v>
      </c>
      <c r="W9" s="34">
        <v>43570</v>
      </c>
      <c r="X9" s="35"/>
      <c r="Y9" s="36"/>
      <c r="Z9" s="37"/>
      <c r="AA9" s="38"/>
      <c r="AB9" s="39"/>
      <c r="AC9" s="38"/>
      <c r="AD9" s="38"/>
      <c r="AE9" s="40"/>
      <c r="AF9" s="38"/>
      <c r="AH9" s="37"/>
    </row>
    <row r="10" spans="1:34" ht="66" x14ac:dyDescent="0.25">
      <c r="A10" s="15" t="e">
        <v>#VALUE!</v>
      </c>
      <c r="B10" s="16"/>
      <c r="C10" s="26">
        <f>1+C9</f>
        <v>3</v>
      </c>
      <c r="D10" s="26">
        <v>2431712</v>
      </c>
      <c r="E10" s="27" t="s">
        <v>38</v>
      </c>
      <c r="F10" s="28" t="s">
        <v>34</v>
      </c>
      <c r="G10" s="29" t="e">
        <v>#VALUE!</v>
      </c>
      <c r="H10" s="30">
        <v>36797651.920000002</v>
      </c>
      <c r="I10" s="30">
        <v>23008897</v>
      </c>
      <c r="J10" s="30">
        <v>1057695</v>
      </c>
      <c r="K10" s="30">
        <v>0</v>
      </c>
      <c r="L10" s="30">
        <v>27000</v>
      </c>
      <c r="M10" s="30"/>
      <c r="N10" s="30"/>
      <c r="O10" s="31">
        <f t="shared" si="3"/>
        <v>27000</v>
      </c>
      <c r="P10" s="25">
        <f t="shared" si="4"/>
        <v>2.5527207748925731</v>
      </c>
      <c r="Q10" s="32">
        <f t="shared" ref="Q10:Q18" si="6">+I10+O10</f>
        <v>23035897</v>
      </c>
      <c r="R10" s="25">
        <f t="shared" si="1"/>
        <v>62.601540582212237</v>
      </c>
      <c r="S10" s="32">
        <f t="shared" si="5"/>
        <v>13761754.920000002</v>
      </c>
      <c r="T10" s="32" t="e">
        <v>#VALUE!</v>
      </c>
      <c r="U10" s="29" t="s">
        <v>30</v>
      </c>
      <c r="V10" s="33" t="s">
        <v>48</v>
      </c>
      <c r="W10" s="34">
        <v>43622</v>
      </c>
      <c r="X10" s="35"/>
      <c r="Y10" s="36"/>
      <c r="Z10" s="37"/>
      <c r="AA10" s="38"/>
      <c r="AB10" s="39"/>
      <c r="AC10" s="38"/>
      <c r="AD10" s="38"/>
      <c r="AE10" s="40"/>
      <c r="AF10" s="38"/>
      <c r="AH10" s="37"/>
    </row>
    <row r="11" spans="1:34" ht="115.5" x14ac:dyDescent="0.25">
      <c r="A11" s="15" t="e">
        <v>#VALUE!</v>
      </c>
      <c r="B11" s="16"/>
      <c r="C11" s="26">
        <f>1+C10</f>
        <v>4</v>
      </c>
      <c r="D11" s="26">
        <v>2455051</v>
      </c>
      <c r="E11" s="27" t="s">
        <v>39</v>
      </c>
      <c r="F11" s="28" t="s">
        <v>35</v>
      </c>
      <c r="G11" s="29" t="e">
        <v>#VALUE!</v>
      </c>
      <c r="H11" s="30">
        <v>114425528.27</v>
      </c>
      <c r="I11" s="30">
        <v>40143633</v>
      </c>
      <c r="J11" s="30">
        <v>35372507</v>
      </c>
      <c r="K11" s="30">
        <v>4428550</v>
      </c>
      <c r="L11" s="30">
        <v>2567149</v>
      </c>
      <c r="M11" s="30"/>
      <c r="N11" s="30"/>
      <c r="O11" s="31">
        <f t="shared" si="3"/>
        <v>6995699</v>
      </c>
      <c r="P11" s="41">
        <f t="shared" si="4"/>
        <v>19.77722133181004</v>
      </c>
      <c r="Q11" s="32">
        <f t="shared" si="6"/>
        <v>47139332</v>
      </c>
      <c r="R11" s="41">
        <f t="shared" si="1"/>
        <v>41.196516819891279</v>
      </c>
      <c r="S11" s="32">
        <f t="shared" si="5"/>
        <v>67286196.269999996</v>
      </c>
      <c r="T11" s="32" t="e">
        <v>#VALUE!</v>
      </c>
      <c r="U11" s="29" t="s">
        <v>30</v>
      </c>
      <c r="V11" s="33" t="e">
        <v>#N/A</v>
      </c>
      <c r="W11" s="34" t="e">
        <v>#N/A</v>
      </c>
      <c r="X11" s="35"/>
      <c r="Y11" s="36"/>
      <c r="Z11" s="37"/>
      <c r="AA11" s="38"/>
      <c r="AB11" s="39"/>
      <c r="AC11" s="38"/>
      <c r="AD11" s="38"/>
      <c r="AE11" s="40"/>
      <c r="AF11" s="38"/>
      <c r="AH11" s="37"/>
    </row>
    <row r="12" spans="1:34" ht="66" x14ac:dyDescent="0.25">
      <c r="A12" s="15" t="e">
        <v>#VALUE!</v>
      </c>
      <c r="B12" s="16"/>
      <c r="C12" s="26">
        <f>1+C11</f>
        <v>5</v>
      </c>
      <c r="D12" s="26">
        <v>2487753</v>
      </c>
      <c r="E12" s="27" t="s">
        <v>40</v>
      </c>
      <c r="F12" s="28" t="s">
        <v>35</v>
      </c>
      <c r="G12" s="29" t="e">
        <v>#VALUE!</v>
      </c>
      <c r="H12" s="30">
        <v>22699640</v>
      </c>
      <c r="I12" s="30">
        <v>2595854</v>
      </c>
      <c r="J12" s="30">
        <v>7045855</v>
      </c>
      <c r="K12" s="30">
        <v>315765</v>
      </c>
      <c r="L12" s="30">
        <v>944464</v>
      </c>
      <c r="M12" s="30"/>
      <c r="N12" s="30"/>
      <c r="O12" s="31">
        <f t="shared" si="3"/>
        <v>1260229</v>
      </c>
      <c r="P12" s="25">
        <f>IF(J12&gt;0,(O12/J12)*100,"-.-")</f>
        <v>17.886104667212141</v>
      </c>
      <c r="Q12" s="32">
        <f>+I12+O12</f>
        <v>3856083</v>
      </c>
      <c r="R12" s="41">
        <f>(Q12/H12)*100</f>
        <v>16.987419183740361</v>
      </c>
      <c r="S12" s="32">
        <f t="shared" si="5"/>
        <v>18843557</v>
      </c>
      <c r="T12" s="32"/>
      <c r="U12" s="29"/>
      <c r="V12" s="33" t="e">
        <v>#N/A</v>
      </c>
      <c r="W12" s="34" t="e">
        <v>#N/A</v>
      </c>
      <c r="X12" s="35"/>
      <c r="Y12" s="36"/>
      <c r="Z12" s="37"/>
      <c r="AA12" s="38"/>
      <c r="AB12" s="39"/>
      <c r="AC12" s="38"/>
      <c r="AD12" s="38"/>
      <c r="AE12" s="40"/>
      <c r="AF12" s="38"/>
      <c r="AH12" s="37"/>
    </row>
    <row r="13" spans="1:34" ht="82.5" x14ac:dyDescent="0.25">
      <c r="A13" s="15" t="e">
        <v>#VALUE!</v>
      </c>
      <c r="B13" s="16"/>
      <c r="C13" s="26">
        <f>+C12+1</f>
        <v>6</v>
      </c>
      <c r="D13" s="26">
        <v>2510338</v>
      </c>
      <c r="E13" s="27" t="s">
        <v>41</v>
      </c>
      <c r="F13" s="28" t="s">
        <v>35</v>
      </c>
      <c r="G13" s="29" t="e">
        <v>#VALUE!</v>
      </c>
      <c r="H13" s="30">
        <v>12994185</v>
      </c>
      <c r="I13" s="30">
        <v>902631</v>
      </c>
      <c r="J13" s="30">
        <v>3817683</v>
      </c>
      <c r="K13" s="30">
        <v>1313178</v>
      </c>
      <c r="L13" s="30">
        <v>0</v>
      </c>
      <c r="M13" s="30"/>
      <c r="N13" s="30"/>
      <c r="O13" s="31">
        <f t="shared" si="3"/>
        <v>1313178</v>
      </c>
      <c r="P13" s="25">
        <f>IF(J13&gt;0,(O13/J13)*100,"-.-")</f>
        <v>34.397250897992315</v>
      </c>
      <c r="Q13" s="32">
        <f>+I13+O13</f>
        <v>2215809</v>
      </c>
      <c r="R13" s="41">
        <f>(Q13/H13)*100</f>
        <v>17.052312245823806</v>
      </c>
      <c r="S13" s="32">
        <f t="shared" si="5"/>
        <v>10778376</v>
      </c>
      <c r="T13" s="32"/>
      <c r="U13" s="29"/>
      <c r="V13" s="33"/>
      <c r="W13" s="34"/>
      <c r="X13" s="35"/>
      <c r="Y13" s="36"/>
      <c r="Z13" s="37"/>
      <c r="AA13" s="38"/>
      <c r="AB13" s="39"/>
      <c r="AC13" s="38"/>
      <c r="AD13" s="38"/>
      <c r="AE13" s="40"/>
      <c r="AF13" s="38"/>
      <c r="AH13" s="37"/>
    </row>
    <row r="14" spans="1:34" ht="82.5" x14ac:dyDescent="0.25">
      <c r="A14" s="15" t="e">
        <v>#VALUE!</v>
      </c>
      <c r="B14" s="16"/>
      <c r="C14" s="26">
        <f>+C13+1</f>
        <v>7</v>
      </c>
      <c r="D14" s="26">
        <v>2500431</v>
      </c>
      <c r="E14" s="27" t="s">
        <v>42</v>
      </c>
      <c r="F14" s="28" t="s">
        <v>35</v>
      </c>
      <c r="G14" s="29" t="e">
        <v>#VALUE!</v>
      </c>
      <c r="H14" s="30">
        <v>1299834.8999999999</v>
      </c>
      <c r="I14" s="30">
        <v>0</v>
      </c>
      <c r="J14" s="30">
        <v>610417</v>
      </c>
      <c r="K14" s="30">
        <v>0</v>
      </c>
      <c r="L14" s="30">
        <v>0</v>
      </c>
      <c r="M14" s="30"/>
      <c r="N14" s="30"/>
      <c r="O14" s="31">
        <f t="shared" si="3"/>
        <v>0</v>
      </c>
      <c r="P14" s="25">
        <f>IF(J14&gt;0,(O14/J14)*100,"-.-")</f>
        <v>0</v>
      </c>
      <c r="Q14" s="32">
        <f>+I14+O14</f>
        <v>0</v>
      </c>
      <c r="R14" s="41">
        <f>(Q14/H14)*100</f>
        <v>0</v>
      </c>
      <c r="S14" s="32">
        <f t="shared" si="5"/>
        <v>1299834.8999999999</v>
      </c>
      <c r="T14" s="32"/>
      <c r="U14" s="29"/>
      <c r="V14" s="33"/>
      <c r="W14" s="34"/>
      <c r="X14" s="35"/>
      <c r="Y14" s="36"/>
      <c r="Z14" s="37"/>
      <c r="AA14" s="38"/>
      <c r="AB14" s="39"/>
      <c r="AC14" s="38"/>
      <c r="AD14" s="38"/>
      <c r="AE14" s="40"/>
      <c r="AF14" s="38"/>
      <c r="AH14" s="37"/>
    </row>
    <row r="15" spans="1:34" ht="18.75" x14ac:dyDescent="0.25">
      <c r="A15" s="15"/>
      <c r="B15" s="16"/>
      <c r="C15" s="22"/>
      <c r="D15" s="67" t="s">
        <v>31</v>
      </c>
      <c r="E15" s="68"/>
      <c r="F15" s="68"/>
      <c r="G15" s="23" t="s">
        <v>26</v>
      </c>
      <c r="H15" s="24">
        <f>SUM(H16:H18)</f>
        <v>581003116.97000003</v>
      </c>
      <c r="I15" s="24">
        <f t="shared" ref="I15" si="7">SUM(I16:I17)</f>
        <v>44894768</v>
      </c>
      <c r="J15" s="24">
        <f>SUM(J16:J18)</f>
        <v>73866235</v>
      </c>
      <c r="K15" s="24">
        <f>SUM(K16:K18)</f>
        <v>4195497</v>
      </c>
      <c r="L15" s="24">
        <f t="shared" ref="L15:O15" si="8">SUM(L16:L18)</f>
        <v>4318444</v>
      </c>
      <c r="M15" s="24">
        <f t="shared" si="8"/>
        <v>0</v>
      </c>
      <c r="N15" s="24">
        <f t="shared" si="8"/>
        <v>0</v>
      </c>
      <c r="O15" s="24">
        <f t="shared" si="8"/>
        <v>8513941</v>
      </c>
      <c r="P15" s="25">
        <f t="shared" si="4"/>
        <v>11.526160768854673</v>
      </c>
      <c r="Q15" s="24">
        <f>SUM(Q16:Q17)</f>
        <v>53226698</v>
      </c>
      <c r="R15" s="25">
        <f t="shared" si="1"/>
        <v>9.1611725385542719</v>
      </c>
      <c r="S15" s="24">
        <f>SUM(S16:S17)</f>
        <v>176276418.94999999</v>
      </c>
      <c r="T15" s="24" t="e">
        <f>SUM(T16:T18)</f>
        <v>#VALUE!</v>
      </c>
      <c r="U15" s="23" t="s">
        <v>26</v>
      </c>
      <c r="V15" s="42"/>
      <c r="W15" s="43"/>
      <c r="X15" s="35"/>
      <c r="Y15" s="21"/>
      <c r="Z15" s="44"/>
      <c r="AA15" s="38"/>
      <c r="AB15" s="39"/>
      <c r="AC15" s="38"/>
      <c r="AD15" s="38"/>
      <c r="AE15" s="38"/>
      <c r="AF15" s="38"/>
    </row>
    <row r="16" spans="1:34" ht="49.5" x14ac:dyDescent="0.25">
      <c r="A16" s="15" t="e">
        <v>#VALUE!</v>
      </c>
      <c r="B16" s="16"/>
      <c r="C16" s="26">
        <f>+C14+1</f>
        <v>8</v>
      </c>
      <c r="D16" s="26">
        <v>2194717</v>
      </c>
      <c r="E16" s="27" t="s">
        <v>43</v>
      </c>
      <c r="F16" s="28" t="s">
        <v>34</v>
      </c>
      <c r="G16" s="29" t="e">
        <v>#VALUE!</v>
      </c>
      <c r="H16" s="30">
        <v>47111928.950000003</v>
      </c>
      <c r="I16" s="30">
        <v>10271109</v>
      </c>
      <c r="J16" s="30">
        <v>8872907</v>
      </c>
      <c r="K16" s="30">
        <v>848649</v>
      </c>
      <c r="L16" s="30">
        <v>992913</v>
      </c>
      <c r="M16" s="30"/>
      <c r="N16" s="30"/>
      <c r="O16" s="31">
        <f>SUM(K16:N16)</f>
        <v>1841562</v>
      </c>
      <c r="P16" s="25">
        <f t="shared" si="4"/>
        <v>20.754889012135482</v>
      </c>
      <c r="Q16" s="45">
        <f t="shared" si="6"/>
        <v>12112671</v>
      </c>
      <c r="R16" s="25">
        <f t="shared" si="1"/>
        <v>25.710411927423316</v>
      </c>
      <c r="S16" s="32">
        <f t="shared" ref="S16:S18" si="9">+H16-I16-O16</f>
        <v>34999257.950000003</v>
      </c>
      <c r="T16" s="32" t="e">
        <v>#VALUE!</v>
      </c>
      <c r="U16" s="29" t="s">
        <v>32</v>
      </c>
      <c r="V16" s="33" t="s">
        <v>48</v>
      </c>
      <c r="W16" s="34">
        <v>43623</v>
      </c>
      <c r="X16" s="35"/>
      <c r="Y16" s="36"/>
      <c r="Z16" s="37"/>
      <c r="AA16" s="38"/>
      <c r="AB16" s="39"/>
      <c r="AC16" s="38"/>
      <c r="AD16" s="38"/>
      <c r="AE16" s="38"/>
      <c r="AF16" s="38"/>
      <c r="AH16" s="37"/>
    </row>
    <row r="17" spans="1:34" ht="33" x14ac:dyDescent="0.25">
      <c r="A17" s="15" t="e">
        <v>#VALUE!</v>
      </c>
      <c r="B17" s="16"/>
      <c r="C17" s="26">
        <f>1+C16</f>
        <v>9</v>
      </c>
      <c r="D17" s="26">
        <v>2359961</v>
      </c>
      <c r="E17" s="27" t="s">
        <v>44</v>
      </c>
      <c r="F17" s="28" t="s">
        <v>34</v>
      </c>
      <c r="G17" s="29" t="e">
        <v>#VALUE!</v>
      </c>
      <c r="H17" s="30">
        <v>182391188</v>
      </c>
      <c r="I17" s="30">
        <v>34623659</v>
      </c>
      <c r="J17" s="30">
        <v>44380984</v>
      </c>
      <c r="K17" s="30">
        <v>3328848</v>
      </c>
      <c r="L17" s="30">
        <v>3161520</v>
      </c>
      <c r="M17" s="30"/>
      <c r="N17" s="30"/>
      <c r="O17" s="31">
        <f>SUM(K17:N17)</f>
        <v>6490368</v>
      </c>
      <c r="P17" s="25">
        <f t="shared" si="4"/>
        <v>14.624209323524687</v>
      </c>
      <c r="Q17" s="45">
        <f t="shared" si="6"/>
        <v>41114027</v>
      </c>
      <c r="R17" s="25">
        <f t="shared" si="1"/>
        <v>22.541673997978453</v>
      </c>
      <c r="S17" s="32">
        <f t="shared" si="9"/>
        <v>141277161</v>
      </c>
      <c r="T17" s="32" t="e">
        <v>#VALUE!</v>
      </c>
      <c r="U17" s="29" t="s">
        <v>33</v>
      </c>
      <c r="V17" s="33" t="s">
        <v>46</v>
      </c>
      <c r="W17" s="34" t="s">
        <v>47</v>
      </c>
      <c r="X17" s="35"/>
      <c r="Y17" s="36"/>
      <c r="Z17" s="37"/>
      <c r="AA17" s="38"/>
      <c r="AB17" s="39"/>
      <c r="AC17" s="38"/>
      <c r="AD17" s="38"/>
      <c r="AE17" s="38"/>
      <c r="AF17" s="38"/>
      <c r="AH17" s="37"/>
    </row>
    <row r="18" spans="1:34" ht="51" customHeight="1" x14ac:dyDescent="0.25">
      <c r="A18" s="15" t="e">
        <v>#VALUE!</v>
      </c>
      <c r="B18" s="16"/>
      <c r="C18" s="26">
        <f>+C17+1</f>
        <v>10</v>
      </c>
      <c r="D18" s="26">
        <v>2522012</v>
      </c>
      <c r="E18" s="27" t="s">
        <v>45</v>
      </c>
      <c r="F18" s="28" t="s">
        <v>34</v>
      </c>
      <c r="G18" s="29" t="e">
        <v>#VALUE!</v>
      </c>
      <c r="H18" s="30">
        <v>351500000.01999998</v>
      </c>
      <c r="I18" s="30">
        <v>0</v>
      </c>
      <c r="J18" s="30">
        <v>20612344</v>
      </c>
      <c r="K18" s="30">
        <v>18000</v>
      </c>
      <c r="L18" s="30">
        <v>164011</v>
      </c>
      <c r="M18" s="30"/>
      <c r="N18" s="30"/>
      <c r="O18" s="31">
        <f>SUM(K18:N18)</f>
        <v>182011</v>
      </c>
      <c r="P18" s="25">
        <f t="shared" si="4"/>
        <v>0.88301941787891758</v>
      </c>
      <c r="Q18" s="45">
        <f t="shared" si="6"/>
        <v>182011</v>
      </c>
      <c r="R18" s="25">
        <f t="shared" si="1"/>
        <v>5.1781223325645449E-2</v>
      </c>
      <c r="S18" s="32">
        <f t="shared" si="9"/>
        <v>351317989.01999998</v>
      </c>
      <c r="T18" s="32"/>
      <c r="U18" s="29"/>
      <c r="V18" s="33"/>
      <c r="W18" s="34"/>
      <c r="X18" s="35"/>
      <c r="Y18" s="36"/>
      <c r="Z18" s="37"/>
      <c r="AA18" s="38"/>
      <c r="AB18" s="39"/>
      <c r="AC18" s="38"/>
      <c r="AD18" s="38"/>
      <c r="AE18" s="38"/>
      <c r="AF18" s="38"/>
      <c r="AH18" s="37"/>
    </row>
    <row r="19" spans="1:34" ht="44.25" customHeight="1" x14ac:dyDescent="0.25">
      <c r="C19" s="60" t="s">
        <v>50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1:34" s="3" customFormat="1" ht="25.5" customHeight="1" x14ac:dyDescent="0.25">
      <c r="A20" s="51"/>
      <c r="C20" s="52"/>
      <c r="D20" s="52"/>
      <c r="E20" s="52"/>
      <c r="F20" s="52"/>
      <c r="G20" s="52"/>
      <c r="H20" s="53"/>
      <c r="I20" s="53"/>
      <c r="J20" s="53"/>
      <c r="K20" s="53"/>
      <c r="L20" s="53"/>
      <c r="M20" s="53"/>
      <c r="N20" s="53"/>
      <c r="O20" s="53"/>
      <c r="P20" s="54"/>
      <c r="Q20" s="55"/>
      <c r="R20" s="56"/>
      <c r="S20" s="55"/>
      <c r="T20" s="52"/>
      <c r="U20" s="52"/>
      <c r="V20" s="52"/>
      <c r="W20" s="52"/>
      <c r="Y20" s="4"/>
    </row>
    <row r="21" spans="1:34" s="3" customFormat="1" ht="15.75" customHeight="1" x14ac:dyDescent="0.25">
      <c r="A21" s="51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W21" s="57"/>
      <c r="Y21" s="4"/>
    </row>
    <row r="22" spans="1:34" s="3" customFormat="1" ht="15.75" customHeight="1" x14ac:dyDescent="0.25">
      <c r="A22" s="58"/>
      <c r="H22" s="10"/>
      <c r="I22" s="10"/>
      <c r="J22" s="10"/>
      <c r="K22" s="10"/>
      <c r="L22" s="10"/>
      <c r="M22" s="10"/>
      <c r="N22" s="10"/>
      <c r="O22" s="10"/>
      <c r="P22" s="59"/>
      <c r="Q22" s="10"/>
      <c r="R22" s="59"/>
      <c r="S22" s="10"/>
      <c r="Y22" s="4"/>
    </row>
    <row r="23" spans="1:34" s="3" customFormat="1" ht="15.75" customHeight="1" x14ac:dyDescent="0.25">
      <c r="A23" s="58"/>
      <c r="H23" s="10"/>
      <c r="I23" s="10"/>
      <c r="J23" s="10"/>
      <c r="K23" s="10"/>
      <c r="L23" s="10"/>
      <c r="M23" s="10"/>
      <c r="N23" s="10"/>
      <c r="O23" s="10"/>
      <c r="P23" s="59"/>
      <c r="Q23" s="10"/>
      <c r="R23" s="59"/>
      <c r="S23" s="10"/>
      <c r="Y23" s="4"/>
    </row>
    <row r="24" spans="1:34" s="47" customFormat="1" ht="15.75" customHeight="1" x14ac:dyDescent="0.25">
      <c r="A24" s="1"/>
      <c r="H24" s="49"/>
      <c r="I24" s="49"/>
      <c r="J24" s="10"/>
      <c r="K24" s="49"/>
      <c r="L24" s="49"/>
      <c r="M24" s="49"/>
      <c r="N24" s="49"/>
      <c r="O24" s="49"/>
      <c r="P24" s="50"/>
      <c r="Q24" s="49"/>
      <c r="R24" s="50"/>
      <c r="S24" s="49"/>
      <c r="Y24" s="48"/>
    </row>
    <row r="25" spans="1:34" s="47" customFormat="1" ht="15.75" customHeight="1" x14ac:dyDescent="0.25">
      <c r="A25" s="1"/>
      <c r="H25" s="49"/>
      <c r="I25" s="49"/>
      <c r="J25" s="10"/>
      <c r="K25" s="49"/>
      <c r="L25" s="49"/>
      <c r="M25" s="49"/>
      <c r="N25" s="49"/>
      <c r="O25" s="49"/>
      <c r="P25" s="50"/>
      <c r="Q25" s="49"/>
      <c r="R25" s="50"/>
      <c r="S25" s="49"/>
      <c r="Y25" s="48"/>
    </row>
    <row r="26" spans="1:34" s="47" customFormat="1" ht="15.75" customHeight="1" x14ac:dyDescent="0.25">
      <c r="A26" s="1"/>
      <c r="H26" s="49"/>
      <c r="I26" s="49"/>
      <c r="J26" s="49"/>
      <c r="K26" s="49"/>
      <c r="L26" s="49"/>
      <c r="M26" s="49"/>
      <c r="N26" s="49"/>
      <c r="O26" s="49"/>
      <c r="P26" s="50"/>
      <c r="Q26" s="49"/>
      <c r="R26" s="50"/>
      <c r="S26" s="49"/>
      <c r="Y26" s="48"/>
    </row>
  </sheetData>
  <mergeCells count="20">
    <mergeCell ref="C1:W1"/>
    <mergeCell ref="C2:W2"/>
    <mergeCell ref="A4:A5"/>
    <mergeCell ref="C4:C5"/>
    <mergeCell ref="D4:D5"/>
    <mergeCell ref="E4:E5"/>
    <mergeCell ref="F4:F5"/>
    <mergeCell ref="G4:G5"/>
    <mergeCell ref="H4:H5"/>
    <mergeCell ref="I4:I5"/>
    <mergeCell ref="C19:W19"/>
    <mergeCell ref="J4:P4"/>
    <mergeCell ref="Q4:R4"/>
    <mergeCell ref="S4:S5"/>
    <mergeCell ref="T4:T5"/>
    <mergeCell ref="C6:F6"/>
    <mergeCell ref="D7:F7"/>
    <mergeCell ref="D15:F15"/>
    <mergeCell ref="V4:V5"/>
    <mergeCell ref="W4:W5"/>
  </mergeCells>
  <conditionalFormatting sqref="A9">
    <cfRule type="duplicateValues" dxfId="18" priority="60"/>
  </conditionalFormatting>
  <conditionalFormatting sqref="D9">
    <cfRule type="duplicateValues" dxfId="17" priority="59"/>
  </conditionalFormatting>
  <conditionalFormatting sqref="A10">
    <cfRule type="duplicateValues" dxfId="16" priority="58"/>
  </conditionalFormatting>
  <conditionalFormatting sqref="D7">
    <cfRule type="duplicateValues" dxfId="15" priority="51"/>
  </conditionalFormatting>
  <conditionalFormatting sqref="D7">
    <cfRule type="duplicateValues" dxfId="14" priority="52"/>
  </conditionalFormatting>
  <conditionalFormatting sqref="D15">
    <cfRule type="duplicateValues" dxfId="13" priority="49"/>
  </conditionalFormatting>
  <conditionalFormatting sqref="D15">
    <cfRule type="duplicateValues" dxfId="12" priority="50"/>
  </conditionalFormatting>
  <conditionalFormatting sqref="D10:D13">
    <cfRule type="duplicateValues" dxfId="11" priority="33"/>
  </conditionalFormatting>
  <conditionalFormatting sqref="D10:D13">
    <cfRule type="duplicateValues" dxfId="10" priority="34"/>
  </conditionalFormatting>
  <conditionalFormatting sqref="D16:D17">
    <cfRule type="duplicateValues" dxfId="9" priority="31"/>
  </conditionalFormatting>
  <conditionalFormatting sqref="D16:D17">
    <cfRule type="duplicateValues" dxfId="8" priority="32"/>
  </conditionalFormatting>
  <conditionalFormatting sqref="A13:A14">
    <cfRule type="duplicateValues" dxfId="7" priority="69"/>
  </conditionalFormatting>
  <conditionalFormatting sqref="D18">
    <cfRule type="duplicateValues" dxfId="6" priority="11"/>
  </conditionalFormatting>
  <conditionalFormatting sqref="D18">
    <cfRule type="duplicateValues" dxfId="5" priority="12"/>
  </conditionalFormatting>
  <conditionalFormatting sqref="D14">
    <cfRule type="duplicateValues" dxfId="4" priority="1"/>
  </conditionalFormatting>
  <conditionalFormatting sqref="D14">
    <cfRule type="duplicateValues" dxfId="3" priority="2"/>
  </conditionalFormatting>
  <conditionalFormatting sqref="D21:D1048576 D4:D5 D8">
    <cfRule type="duplicateValues" dxfId="2" priority="79"/>
  </conditionalFormatting>
  <conditionalFormatting sqref="D21:D1048576 D4:D6 D8:D9">
    <cfRule type="duplicateValues" dxfId="1" priority="86"/>
  </conditionalFormatting>
  <conditionalFormatting sqref="A2:A8 A11:A12 A15:A1048576">
    <cfRule type="duplicateValues" dxfId="0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ignoredErrors>
    <ignoredError sqref="I15:N18 P15:S18" formula="1"/>
    <ignoredError sqref="O15:O18" formula="1" formulaRange="1"/>
    <ignoredError sqref="O8:O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Trimestral</vt:lpstr>
      <vt:lpstr>'A3 - EJEC FINAN Trimestral'!Área_de_impresión</vt:lpstr>
      <vt:lpstr>'A3 - EJEC FINAN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 Gómez, Rolando Manuel</dc:creator>
  <cp:lastModifiedBy>Vega Farias, Oscar</cp:lastModifiedBy>
  <dcterms:created xsi:type="dcterms:W3CDTF">2022-07-22T22:19:21Z</dcterms:created>
  <dcterms:modified xsi:type="dcterms:W3CDTF">2022-07-25T18:22:58Z</dcterms:modified>
</cp:coreProperties>
</file>