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D:\Vanessa\SCRIPTS\GPNNA\MIMP_2023_JOSELUIS\INFORMACION\"/>
    </mc:Choice>
  </mc:AlternateContent>
  <xr:revisionPtr revIDLastSave="0" documentId="13_ncr:1_{963B0EA5-3B43-4404-81D3-56370BD566DF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Nacional" sheetId="3" r:id="rId1"/>
    <sheet name="Total_gp" sheetId="32" state="hidden" r:id="rId2"/>
    <sheet name="lineamiento" sheetId="31" state="hidden" r:id="rId3"/>
    <sheet name="regional" sheetId="26" state="hidden" r:id="rId4"/>
    <sheet name="derecho" sheetId="24" state="hidden" r:id="rId5"/>
    <sheet name="ciclo" sheetId="23" state="hidden" r:id="rId6"/>
    <sheet name="fuente" sheetId="22" state="hidden" r:id="rId7"/>
    <sheet name="departamento" sheetId="21" state="hidden" r:id="rId8"/>
    <sheet name="nivel_gob" sheetId="25" state="hidden" r:id="rId9"/>
    <sheet name="programa" sheetId="20" state="hidden" r:id="rId10"/>
    <sheet name="objetivo4" sheetId="17" state="hidden" r:id="rId11"/>
    <sheet name="funcion" sheetId="18" state="hidden" r:id="rId12"/>
    <sheet name="categoria" sheetId="16" state="hidden" r:id="rId13"/>
    <sheet name="categoriaPP" sheetId="19" state="hidden" r:id="rId14"/>
    <sheet name="gpnna_meta" sheetId="15" state="hidden" r:id="rId15"/>
  </sheets>
  <definedNames>
    <definedName name="_xlnm.Print_Area" localSheetId="0">Nacional!$B$1:$I$317</definedName>
    <definedName name="Consulta_desde_bdp_gpnna" localSheetId="12" hidden="1">categoria!$A$1:$D$3</definedName>
    <definedName name="Consulta_desde_bdp_gpnna" localSheetId="13" hidden="1">categoriaPP!$A$1:$D$3</definedName>
    <definedName name="Consulta_desde_bdp_gpnna" localSheetId="5" hidden="1">ciclo!$A$1:$D$4</definedName>
    <definedName name="Consulta_desde_bdp_gpnna" localSheetId="7" hidden="1">departamento!$A$1:$D$26</definedName>
    <definedName name="Consulta_desde_bdp_gpnna" localSheetId="4" hidden="1">derecho!$A$1:$D$5</definedName>
    <definedName name="Consulta_desde_bdp_gpnna" localSheetId="6" hidden="1">fuente!$A$1:$D$6</definedName>
    <definedName name="Consulta_desde_bdp_gpnna" localSheetId="11" hidden="1">funcion!$A$1:$E$16</definedName>
    <definedName name="Consulta_desde_bdp_gpnna" localSheetId="8" hidden="1">nivel_gob!$A$1:$D$4</definedName>
    <definedName name="Consulta_desde_bdp_gpnna" localSheetId="10" hidden="1">objetivo4!$A$1:$D$6</definedName>
    <definedName name="Consulta_desde_bdp_gpnna" localSheetId="9" hidden="1">programa!$B$1:$F$83</definedName>
    <definedName name="Consulta_desde_bdp_gpnna" localSheetId="3" hidden="1">regional!$A$1:$D$26</definedName>
    <definedName name="Consulta_desde_CALIDAD_GP_GPNNA" localSheetId="1" hidden="1">Total_gp!$A$1:$C$2</definedName>
    <definedName name="Consulta_desde_CALIDAD_GP_GPNNA_1" localSheetId="1" hidden="1">Total_gp!$A$9:$C$10</definedName>
    <definedName name="Consulta_desde_CALIDAD_GP_GPNNA_2" localSheetId="1" hidden="1">Total_gp!$A$15:$C$16</definedName>
    <definedName name="Consulta_desde_CALIDAD_GP_GPNNA_3" localSheetId="1" hidden="1">Total_gp!$A$21:$C$22</definedName>
    <definedName name="Consulta_desde_CALIDAD_GPNNA" localSheetId="2" hidden="1">lineamiento!$A$1:$E$23</definedName>
    <definedName name="GPNNAXMETA" localSheetId="14" hidden="1">gpnna_meta!$A$1:$D$26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5" i="3" l="1"/>
  <c r="I176" i="3"/>
  <c r="G174" i="3"/>
  <c r="I174" i="3" s="1"/>
  <c r="G175" i="3"/>
  <c r="G176" i="3"/>
  <c r="E174" i="3"/>
  <c r="E175" i="3"/>
  <c r="E176" i="3"/>
  <c r="C174" i="3"/>
  <c r="C175" i="3"/>
  <c r="C176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B59" i="3"/>
  <c r="B63" i="3"/>
  <c r="B64" i="3"/>
  <c r="B66" i="3"/>
  <c r="B67" i="3"/>
  <c r="B83" i="3"/>
  <c r="B87" i="3"/>
  <c r="B88" i="3"/>
  <c r="B89" i="3"/>
  <c r="B90" i="3"/>
  <c r="B91" i="3"/>
  <c r="B93" i="3"/>
  <c r="B107" i="3"/>
  <c r="B111" i="3"/>
  <c r="B112" i="3"/>
  <c r="B113" i="3"/>
  <c r="B114" i="3"/>
  <c r="B115" i="3"/>
  <c r="B117" i="3"/>
  <c r="A3" i="20"/>
  <c r="B54" i="3" s="1"/>
  <c r="A4" i="20"/>
  <c r="B55" i="3" s="1"/>
  <c r="A5" i="20"/>
  <c r="B56" i="3" s="1"/>
  <c r="A6" i="20"/>
  <c r="B57" i="3" s="1"/>
  <c r="A7" i="20"/>
  <c r="B58" i="3" s="1"/>
  <c r="A8" i="20"/>
  <c r="A9" i="20"/>
  <c r="B60" i="3" s="1"/>
  <c r="A10" i="20"/>
  <c r="B61" i="3" s="1"/>
  <c r="A11" i="20"/>
  <c r="B62" i="3" s="1"/>
  <c r="A12" i="20"/>
  <c r="A13" i="20"/>
  <c r="A14" i="20"/>
  <c r="B65" i="3" s="1"/>
  <c r="A15" i="20"/>
  <c r="A16" i="20"/>
  <c r="A17" i="20"/>
  <c r="B68" i="3" s="1"/>
  <c r="A18" i="20"/>
  <c r="B69" i="3" s="1"/>
  <c r="A19" i="20"/>
  <c r="B70" i="3" s="1"/>
  <c r="A20" i="20"/>
  <c r="B71" i="3" s="1"/>
  <c r="A21" i="20"/>
  <c r="B72" i="3" s="1"/>
  <c r="A22" i="20"/>
  <c r="B73" i="3" s="1"/>
  <c r="A23" i="20"/>
  <c r="B74" i="3" s="1"/>
  <c r="A24" i="20"/>
  <c r="B75" i="3" s="1"/>
  <c r="A25" i="20"/>
  <c r="B76" i="3" s="1"/>
  <c r="A26" i="20"/>
  <c r="B77" i="3" s="1"/>
  <c r="A27" i="20"/>
  <c r="B78" i="3" s="1"/>
  <c r="A28" i="20"/>
  <c r="B79" i="3" s="1"/>
  <c r="A29" i="20"/>
  <c r="B80" i="3" s="1"/>
  <c r="A30" i="20"/>
  <c r="B81" i="3" s="1"/>
  <c r="A31" i="20"/>
  <c r="B82" i="3" s="1"/>
  <c r="A32" i="20"/>
  <c r="A33" i="20"/>
  <c r="B84" i="3" s="1"/>
  <c r="A34" i="20"/>
  <c r="B85" i="3" s="1"/>
  <c r="A35" i="20"/>
  <c r="B86" i="3" s="1"/>
  <c r="A36" i="20"/>
  <c r="A37" i="20"/>
  <c r="A38" i="20"/>
  <c r="A39" i="20"/>
  <c r="A40" i="20"/>
  <c r="A41" i="20"/>
  <c r="B92" i="3" s="1"/>
  <c r="A42" i="20"/>
  <c r="A43" i="20"/>
  <c r="B94" i="3" s="1"/>
  <c r="A44" i="20"/>
  <c r="B95" i="3" s="1"/>
  <c r="A45" i="20"/>
  <c r="B96" i="3" s="1"/>
  <c r="A46" i="20"/>
  <c r="B97" i="3" s="1"/>
  <c r="A47" i="20"/>
  <c r="B98" i="3" s="1"/>
  <c r="A48" i="20"/>
  <c r="B99" i="3" s="1"/>
  <c r="A49" i="20"/>
  <c r="B100" i="3" s="1"/>
  <c r="A50" i="20"/>
  <c r="B101" i="3" s="1"/>
  <c r="A51" i="20"/>
  <c r="B102" i="3" s="1"/>
  <c r="A52" i="20"/>
  <c r="B103" i="3" s="1"/>
  <c r="A53" i="20"/>
  <c r="B104" i="3" s="1"/>
  <c r="A54" i="20"/>
  <c r="B105" i="3" s="1"/>
  <c r="A55" i="20"/>
  <c r="B106" i="3" s="1"/>
  <c r="A56" i="20"/>
  <c r="A57" i="20"/>
  <c r="B108" i="3" s="1"/>
  <c r="A58" i="20"/>
  <c r="B109" i="3" s="1"/>
  <c r="A59" i="20"/>
  <c r="B110" i="3" s="1"/>
  <c r="A60" i="20"/>
  <c r="A61" i="20"/>
  <c r="A62" i="20"/>
  <c r="A63" i="20"/>
  <c r="A64" i="20"/>
  <c r="A65" i="20"/>
  <c r="B116" i="3" s="1"/>
  <c r="A66" i="20"/>
  <c r="A67" i="20"/>
  <c r="B118" i="3" s="1"/>
  <c r="A68" i="20"/>
  <c r="B119" i="3" s="1"/>
  <c r="A69" i="20"/>
  <c r="B120" i="3" s="1"/>
  <c r="A70" i="20"/>
  <c r="B121" i="3" s="1"/>
  <c r="A71" i="20"/>
  <c r="B122" i="3" s="1"/>
  <c r="A72" i="20"/>
  <c r="B123" i="3" s="1"/>
  <c r="A73" i="20"/>
  <c r="B124" i="3" s="1"/>
  <c r="A74" i="20"/>
  <c r="B125" i="3" s="1"/>
  <c r="A75" i="20"/>
  <c r="B126" i="3" s="1"/>
  <c r="A76" i="20"/>
  <c r="B127" i="3" s="1"/>
  <c r="A77" i="20"/>
  <c r="B128" i="3" s="1"/>
  <c r="A78" i="20"/>
  <c r="B129" i="3" s="1"/>
  <c r="A79" i="20"/>
  <c r="B130" i="3" s="1"/>
  <c r="A80" i="20"/>
  <c r="B131" i="3" s="1"/>
  <c r="A81" i="20"/>
  <c r="B132" i="3" s="1"/>
  <c r="A82" i="20"/>
  <c r="B133" i="3" s="1"/>
  <c r="A83" i="20"/>
  <c r="B134" i="3" s="1"/>
  <c r="A84" i="20"/>
  <c r="B4" i="19"/>
  <c r="C4" i="19"/>
  <c r="D4" i="19"/>
  <c r="B4" i="16"/>
  <c r="C4" i="16"/>
  <c r="D4" i="16"/>
  <c r="C17" i="18"/>
  <c r="D17" i="18"/>
  <c r="E17" i="18"/>
  <c r="A7" i="17"/>
  <c r="B7" i="17"/>
  <c r="C7" i="17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G223" i="3"/>
  <c r="E223" i="3"/>
  <c r="C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23" i="3"/>
  <c r="G173" i="3"/>
  <c r="E173" i="3"/>
  <c r="I134" i="3" l="1"/>
  <c r="G9" i="3"/>
  <c r="E9" i="3"/>
  <c r="C9" i="3"/>
  <c r="G8" i="3"/>
  <c r="E8" i="3"/>
  <c r="C8" i="3"/>
  <c r="G7" i="3"/>
  <c r="E7" i="3"/>
  <c r="C7" i="3"/>
  <c r="G6" i="3"/>
  <c r="E6" i="3"/>
  <c r="C6" i="3"/>
  <c r="G17" i="3"/>
  <c r="E17" i="3"/>
  <c r="F7" i="3" l="1"/>
  <c r="D8" i="3"/>
  <c r="H7" i="3"/>
  <c r="F8" i="3"/>
  <c r="H8" i="3"/>
  <c r="D9" i="3"/>
  <c r="F9" i="3"/>
  <c r="D7" i="3"/>
  <c r="H9" i="3"/>
  <c r="C17" i="3"/>
  <c r="G16" i="3"/>
  <c r="E16" i="3"/>
  <c r="C16" i="3"/>
  <c r="G10" i="3" l="1"/>
  <c r="H10" i="3" s="1"/>
  <c r="E10" i="3"/>
  <c r="F10" i="3" s="1"/>
  <c r="C10" i="3"/>
  <c r="D10" i="3" s="1"/>
  <c r="I9" i="3"/>
  <c r="I8" i="3"/>
  <c r="I7" i="3"/>
  <c r="I6" i="3"/>
  <c r="G272" i="3"/>
  <c r="G273" i="3"/>
  <c r="G274" i="3"/>
  <c r="G275" i="3"/>
  <c r="G276" i="3"/>
  <c r="G277" i="3"/>
  <c r="G278" i="3"/>
  <c r="G279" i="3"/>
  <c r="G280" i="3"/>
  <c r="G281" i="3"/>
  <c r="E272" i="3"/>
  <c r="E273" i="3"/>
  <c r="E274" i="3"/>
  <c r="E275" i="3"/>
  <c r="E276" i="3"/>
  <c r="E277" i="3"/>
  <c r="E278" i="3"/>
  <c r="E279" i="3"/>
  <c r="E280" i="3"/>
  <c r="E281" i="3"/>
  <c r="C272" i="3"/>
  <c r="C273" i="3"/>
  <c r="C274" i="3"/>
  <c r="C275" i="3"/>
  <c r="C276" i="3"/>
  <c r="C277" i="3"/>
  <c r="C278" i="3"/>
  <c r="C279" i="3"/>
  <c r="C280" i="3"/>
  <c r="C281" i="3"/>
  <c r="G271" i="3"/>
  <c r="E271" i="3"/>
  <c r="C271" i="3"/>
  <c r="G263" i="3"/>
  <c r="G264" i="3"/>
  <c r="G265" i="3"/>
  <c r="G266" i="3"/>
  <c r="G267" i="3"/>
  <c r="G268" i="3"/>
  <c r="G269" i="3"/>
  <c r="E263" i="3"/>
  <c r="E264" i="3"/>
  <c r="E265" i="3"/>
  <c r="E266" i="3"/>
  <c r="E267" i="3"/>
  <c r="E268" i="3"/>
  <c r="E269" i="3"/>
  <c r="C263" i="3"/>
  <c r="C264" i="3"/>
  <c r="C265" i="3"/>
  <c r="C266" i="3"/>
  <c r="C267" i="3"/>
  <c r="C268" i="3"/>
  <c r="C269" i="3"/>
  <c r="G262" i="3"/>
  <c r="E262" i="3"/>
  <c r="C262" i="3"/>
  <c r="G260" i="3"/>
  <c r="E260" i="3"/>
  <c r="C260" i="3"/>
  <c r="G259" i="3"/>
  <c r="E259" i="3"/>
  <c r="C259" i="3"/>
  <c r="G255" i="3"/>
  <c r="G256" i="3"/>
  <c r="G257" i="3"/>
  <c r="E255" i="3"/>
  <c r="E256" i="3"/>
  <c r="E257" i="3"/>
  <c r="C255" i="3"/>
  <c r="C256" i="3"/>
  <c r="C257" i="3"/>
  <c r="G254" i="3"/>
  <c r="E254" i="3"/>
  <c r="C254" i="3"/>
  <c r="C289" i="3"/>
  <c r="E289" i="3"/>
  <c r="G289" i="3"/>
  <c r="C290" i="3"/>
  <c r="E290" i="3"/>
  <c r="G290" i="3"/>
  <c r="C291" i="3"/>
  <c r="E291" i="3"/>
  <c r="G291" i="3"/>
  <c r="C292" i="3"/>
  <c r="E292" i="3"/>
  <c r="G292" i="3"/>
  <c r="C294" i="3"/>
  <c r="E294" i="3"/>
  <c r="G294" i="3"/>
  <c r="C295" i="3"/>
  <c r="E295" i="3"/>
  <c r="G295" i="3"/>
  <c r="C296" i="3"/>
  <c r="E296" i="3"/>
  <c r="G296" i="3"/>
  <c r="C297" i="3"/>
  <c r="E297" i="3"/>
  <c r="G297" i="3"/>
  <c r="C298" i="3"/>
  <c r="E298" i="3"/>
  <c r="G298" i="3"/>
  <c r="C299" i="3"/>
  <c r="E299" i="3"/>
  <c r="G299" i="3"/>
  <c r="C301" i="3"/>
  <c r="E301" i="3"/>
  <c r="G301" i="3"/>
  <c r="C302" i="3"/>
  <c r="E302" i="3"/>
  <c r="G302" i="3"/>
  <c r="C303" i="3"/>
  <c r="E303" i="3"/>
  <c r="G303" i="3"/>
  <c r="C304" i="3"/>
  <c r="E304" i="3"/>
  <c r="G304" i="3"/>
  <c r="C305" i="3"/>
  <c r="E305" i="3"/>
  <c r="G305" i="3"/>
  <c r="C306" i="3"/>
  <c r="E306" i="3"/>
  <c r="G306" i="3"/>
  <c r="C307" i="3"/>
  <c r="E307" i="3"/>
  <c r="G307" i="3"/>
  <c r="C309" i="3"/>
  <c r="E309" i="3"/>
  <c r="G309" i="3"/>
  <c r="C310" i="3"/>
  <c r="E310" i="3"/>
  <c r="G310" i="3"/>
  <c r="C311" i="3"/>
  <c r="E311" i="3"/>
  <c r="G311" i="3"/>
  <c r="C313" i="3"/>
  <c r="E313" i="3"/>
  <c r="G313" i="3"/>
  <c r="C314" i="3"/>
  <c r="E314" i="3"/>
  <c r="G314" i="3"/>
  <c r="I303" i="3" l="1"/>
  <c r="I307" i="3"/>
  <c r="I291" i="3"/>
  <c r="I281" i="3"/>
  <c r="I10" i="3"/>
  <c r="I301" i="3"/>
  <c r="I280" i="3"/>
  <c r="I272" i="3"/>
  <c r="G253" i="3"/>
  <c r="E312" i="3"/>
  <c r="I256" i="3"/>
  <c r="I298" i="3"/>
  <c r="I254" i="3"/>
  <c r="I263" i="3"/>
  <c r="I294" i="3"/>
  <c r="E253" i="3"/>
  <c r="G258" i="3"/>
  <c r="I276" i="3"/>
  <c r="I260" i="3"/>
  <c r="I264" i="3"/>
  <c r="C293" i="3"/>
  <c r="I277" i="3"/>
  <c r="C312" i="3"/>
  <c r="I310" i="3"/>
  <c r="I267" i="3"/>
  <c r="I275" i="3"/>
  <c r="E288" i="3"/>
  <c r="I273" i="3"/>
  <c r="G293" i="3"/>
  <c r="C258" i="3"/>
  <c r="I268" i="3"/>
  <c r="I278" i="3"/>
  <c r="I255" i="3"/>
  <c r="I266" i="3"/>
  <c r="I274" i="3"/>
  <c r="I290" i="3"/>
  <c r="G300" i="3"/>
  <c r="C253" i="3"/>
  <c r="E308" i="3"/>
  <c r="C261" i="3"/>
  <c r="C308" i="3"/>
  <c r="I305" i="3"/>
  <c r="I297" i="3"/>
  <c r="G288" i="3"/>
  <c r="G270" i="3"/>
  <c r="I279" i="3"/>
  <c r="C270" i="3"/>
  <c r="I271" i="3"/>
  <c r="E270" i="3"/>
  <c r="G261" i="3"/>
  <c r="I269" i="3"/>
  <c r="I265" i="3"/>
  <c r="I262" i="3"/>
  <c r="E261" i="3"/>
  <c r="I259" i="3"/>
  <c r="E258" i="3"/>
  <c r="I257" i="3"/>
  <c r="C288" i="3"/>
  <c r="I309" i="3"/>
  <c r="I302" i="3"/>
  <c r="I295" i="3"/>
  <c r="G308" i="3"/>
  <c r="I311" i="3"/>
  <c r="I304" i="3"/>
  <c r="E300" i="3"/>
  <c r="E293" i="3"/>
  <c r="I289" i="3"/>
  <c r="C300" i="3"/>
  <c r="G312" i="3"/>
  <c r="I299" i="3"/>
  <c r="I292" i="3"/>
  <c r="I253" i="3" l="1"/>
  <c r="I288" i="3"/>
  <c r="I258" i="3"/>
  <c r="C282" i="3"/>
  <c r="I300" i="3"/>
  <c r="I293" i="3"/>
  <c r="I270" i="3"/>
  <c r="G282" i="3"/>
  <c r="I261" i="3"/>
  <c r="E282" i="3"/>
  <c r="G315" i="3"/>
  <c r="H312" i="3" s="1"/>
  <c r="I308" i="3"/>
  <c r="E315" i="3"/>
  <c r="F300" i="3" s="1"/>
  <c r="C315" i="3"/>
  <c r="D288" i="3" s="1"/>
  <c r="I282" i="3" l="1"/>
  <c r="D300" i="3"/>
  <c r="H308" i="3"/>
  <c r="F296" i="3"/>
  <c r="F303" i="3"/>
  <c r="F310" i="3"/>
  <c r="F294" i="3"/>
  <c r="F301" i="3"/>
  <c r="F307" i="3"/>
  <c r="F291" i="3"/>
  <c r="F298" i="3"/>
  <c r="F306" i="3"/>
  <c r="F288" i="3"/>
  <c r="F308" i="3"/>
  <c r="F314" i="3"/>
  <c r="F297" i="3"/>
  <c r="F305" i="3"/>
  <c r="F313" i="3"/>
  <c r="F304" i="3"/>
  <c r="F295" i="3"/>
  <c r="F302" i="3"/>
  <c r="F290" i="3"/>
  <c r="F292" i="3"/>
  <c r="F309" i="3"/>
  <c r="F289" i="3"/>
  <c r="F299" i="3"/>
  <c r="F311" i="3"/>
  <c r="F312" i="3"/>
  <c r="F293" i="3"/>
  <c r="D294" i="3"/>
  <c r="D301" i="3"/>
  <c r="D314" i="3"/>
  <c r="D306" i="3"/>
  <c r="D292" i="3"/>
  <c r="D299" i="3"/>
  <c r="D291" i="3"/>
  <c r="D298" i="3"/>
  <c r="D304" i="3"/>
  <c r="D289" i="3"/>
  <c r="D311" i="3"/>
  <c r="D296" i="3"/>
  <c r="D312" i="3"/>
  <c r="D309" i="3"/>
  <c r="D313" i="3"/>
  <c r="D295" i="3"/>
  <c r="D305" i="3"/>
  <c r="D310" i="3"/>
  <c r="D308" i="3"/>
  <c r="D307" i="3"/>
  <c r="D290" i="3"/>
  <c r="D297" i="3"/>
  <c r="D302" i="3"/>
  <c r="D293" i="3"/>
  <c r="D303" i="3"/>
  <c r="H290" i="3"/>
  <c r="H297" i="3"/>
  <c r="H305" i="3"/>
  <c r="H302" i="3"/>
  <c r="H309" i="3"/>
  <c r="I315" i="3"/>
  <c r="H296" i="3"/>
  <c r="H303" i="3"/>
  <c r="H310" i="3"/>
  <c r="H295" i="3"/>
  <c r="H307" i="3"/>
  <c r="H293" i="3"/>
  <c r="H299" i="3"/>
  <c r="H311" i="3"/>
  <c r="H300" i="3"/>
  <c r="H292" i="3"/>
  <c r="H294" i="3"/>
  <c r="H314" i="3"/>
  <c r="H291" i="3"/>
  <c r="H301" i="3"/>
  <c r="H313" i="3"/>
  <c r="H289" i="3"/>
  <c r="H304" i="3"/>
  <c r="H298" i="3"/>
  <c r="H306" i="3"/>
  <c r="H288" i="3"/>
  <c r="D315" i="3" l="1"/>
  <c r="H315" i="3"/>
  <c r="F315" i="3"/>
  <c r="I123" i="3" l="1"/>
  <c r="I115" i="3"/>
  <c r="I107" i="3"/>
  <c r="I99" i="3"/>
  <c r="I91" i="3"/>
  <c r="I83" i="3"/>
  <c r="I75" i="3"/>
  <c r="I67" i="3"/>
  <c r="I59" i="3"/>
  <c r="I132" i="3"/>
  <c r="I119" i="3"/>
  <c r="I111" i="3"/>
  <c r="I103" i="3"/>
  <c r="I95" i="3"/>
  <c r="I87" i="3"/>
  <c r="I79" i="3"/>
  <c r="I71" i="3"/>
  <c r="I63" i="3"/>
  <c r="I55" i="3"/>
  <c r="I117" i="3"/>
  <c r="I109" i="3"/>
  <c r="I101" i="3"/>
  <c r="I93" i="3"/>
  <c r="I85" i="3"/>
  <c r="I77" i="3"/>
  <c r="I69" i="3"/>
  <c r="I61" i="3"/>
  <c r="I126" i="3"/>
  <c r="I131" i="3"/>
  <c r="I120" i="3"/>
  <c r="I112" i="3"/>
  <c r="I104" i="3"/>
  <c r="I96" i="3"/>
  <c r="I88" i="3"/>
  <c r="I80" i="3"/>
  <c r="I72" i="3"/>
  <c r="I64" i="3"/>
  <c r="I56" i="3"/>
  <c r="I129" i="3"/>
  <c r="I124" i="3"/>
  <c r="I122" i="3"/>
  <c r="I114" i="3"/>
  <c r="I106" i="3"/>
  <c r="I98" i="3"/>
  <c r="I90" i="3"/>
  <c r="I82" i="3"/>
  <c r="I74" i="3"/>
  <c r="I66" i="3"/>
  <c r="I58" i="3"/>
  <c r="I121" i="3"/>
  <c r="I113" i="3"/>
  <c r="I105" i="3"/>
  <c r="I97" i="3"/>
  <c r="I89" i="3"/>
  <c r="I81" i="3"/>
  <c r="I73" i="3"/>
  <c r="I65" i="3"/>
  <c r="I57" i="3"/>
  <c r="I130" i="3"/>
  <c r="I127" i="3"/>
  <c r="I116" i="3"/>
  <c r="I108" i="3"/>
  <c r="I100" i="3"/>
  <c r="I92" i="3"/>
  <c r="I84" i="3"/>
  <c r="I76" i="3"/>
  <c r="I68" i="3"/>
  <c r="I60" i="3"/>
  <c r="I133" i="3"/>
  <c r="I125" i="3"/>
  <c r="I128" i="3"/>
  <c r="I118" i="3"/>
  <c r="I110" i="3"/>
  <c r="I102" i="3"/>
  <c r="I94" i="3"/>
  <c r="I86" i="3"/>
  <c r="I78" i="3"/>
  <c r="I70" i="3"/>
  <c r="I62" i="3"/>
  <c r="I54" i="3"/>
  <c r="C173" i="3"/>
  <c r="G193" i="3" l="1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G192" i="3"/>
  <c r="E192" i="3"/>
  <c r="C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192" i="3"/>
  <c r="G185" i="3"/>
  <c r="G184" i="3"/>
  <c r="G183" i="3"/>
  <c r="E185" i="3"/>
  <c r="E184" i="3"/>
  <c r="E183" i="3"/>
  <c r="C185" i="3"/>
  <c r="C184" i="3"/>
  <c r="C183" i="3"/>
  <c r="G166" i="3"/>
  <c r="G167" i="3"/>
  <c r="E166" i="3"/>
  <c r="E167" i="3"/>
  <c r="C166" i="3"/>
  <c r="C167" i="3"/>
  <c r="G165" i="3"/>
  <c r="E165" i="3"/>
  <c r="C165" i="3"/>
  <c r="G159" i="3"/>
  <c r="E159" i="3"/>
  <c r="C159" i="3"/>
  <c r="G158" i="3"/>
  <c r="E158" i="3"/>
  <c r="C158" i="3"/>
  <c r="B159" i="3"/>
  <c r="B158" i="3"/>
  <c r="G149" i="3"/>
  <c r="G150" i="3"/>
  <c r="G151" i="3"/>
  <c r="G152" i="3"/>
  <c r="E149" i="3"/>
  <c r="E150" i="3"/>
  <c r="E151" i="3"/>
  <c r="E152" i="3"/>
  <c r="C149" i="3"/>
  <c r="C150" i="3"/>
  <c r="C151" i="3"/>
  <c r="C152" i="3"/>
  <c r="G148" i="3"/>
  <c r="E148" i="3"/>
  <c r="C148" i="3"/>
  <c r="B149" i="3"/>
  <c r="B150" i="3"/>
  <c r="B151" i="3"/>
  <c r="B152" i="3"/>
  <c r="B148" i="3"/>
  <c r="G53" i="3"/>
  <c r="E53" i="3"/>
  <c r="C53" i="3"/>
  <c r="A2" i="20"/>
  <c r="B53" i="3" s="1"/>
  <c r="G46" i="3"/>
  <c r="E46" i="3"/>
  <c r="C46" i="3"/>
  <c r="G45" i="3"/>
  <c r="E45" i="3"/>
  <c r="C45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G24" i="3"/>
  <c r="E24" i="3"/>
  <c r="C24" i="3"/>
  <c r="B37" i="3"/>
  <c r="B38" i="3"/>
  <c r="B25" i="3"/>
  <c r="B26" i="3"/>
  <c r="B27" i="3"/>
  <c r="B28" i="3"/>
  <c r="B29" i="3"/>
  <c r="B30" i="3"/>
  <c r="B31" i="3"/>
  <c r="B32" i="3"/>
  <c r="B33" i="3"/>
  <c r="B34" i="3"/>
  <c r="B35" i="3"/>
  <c r="B36" i="3"/>
  <c r="B24" i="3"/>
  <c r="D270" i="3" l="1"/>
  <c r="D259" i="3"/>
  <c r="D268" i="3"/>
  <c r="D266" i="3"/>
  <c r="D264" i="3"/>
  <c r="D262" i="3"/>
  <c r="D281" i="3"/>
  <c r="D279" i="3"/>
  <c r="D277" i="3"/>
  <c r="D275" i="3"/>
  <c r="D273" i="3"/>
  <c r="D271" i="3"/>
  <c r="D257" i="3"/>
  <c r="D255" i="3"/>
  <c r="D267" i="3"/>
  <c r="D265" i="3"/>
  <c r="D253" i="3"/>
  <c r="D260" i="3"/>
  <c r="D269" i="3"/>
  <c r="D263" i="3"/>
  <c r="D280" i="3"/>
  <c r="D278" i="3"/>
  <c r="D276" i="3"/>
  <c r="D274" i="3"/>
  <c r="D272" i="3"/>
  <c r="D261" i="3"/>
  <c r="D256" i="3"/>
  <c r="D254" i="3"/>
  <c r="D258" i="3"/>
  <c r="F268" i="3"/>
  <c r="F266" i="3"/>
  <c r="F264" i="3"/>
  <c r="F262" i="3"/>
  <c r="F281" i="3"/>
  <c r="F279" i="3"/>
  <c r="F277" i="3"/>
  <c r="F275" i="3"/>
  <c r="F273" i="3"/>
  <c r="F271" i="3"/>
  <c r="F257" i="3"/>
  <c r="F255" i="3"/>
  <c r="F260" i="3"/>
  <c r="F253" i="3"/>
  <c r="F280" i="3"/>
  <c r="F278" i="3"/>
  <c r="F276" i="3"/>
  <c r="F272" i="3"/>
  <c r="F261" i="3"/>
  <c r="F269" i="3"/>
  <c r="F267" i="3"/>
  <c r="F265" i="3"/>
  <c r="F263" i="3"/>
  <c r="F274" i="3"/>
  <c r="F256" i="3"/>
  <c r="F254" i="3"/>
  <c r="F259" i="3"/>
  <c r="F258" i="3"/>
  <c r="F270" i="3"/>
  <c r="H281" i="3"/>
  <c r="H279" i="3"/>
  <c r="H277" i="3"/>
  <c r="H275" i="3"/>
  <c r="H273" i="3"/>
  <c r="H271" i="3"/>
  <c r="H257" i="3"/>
  <c r="H255" i="3"/>
  <c r="H260" i="3"/>
  <c r="H258" i="3"/>
  <c r="H269" i="3"/>
  <c r="H267" i="3"/>
  <c r="H265" i="3"/>
  <c r="H263" i="3"/>
  <c r="H261" i="3"/>
  <c r="H256" i="3"/>
  <c r="H280" i="3"/>
  <c r="H278" i="3"/>
  <c r="H276" i="3"/>
  <c r="H274" i="3"/>
  <c r="H272" i="3"/>
  <c r="H254" i="3"/>
  <c r="H259" i="3"/>
  <c r="H268" i="3"/>
  <c r="H266" i="3"/>
  <c r="H264" i="3"/>
  <c r="H262" i="3"/>
  <c r="H270" i="3"/>
  <c r="H253" i="3"/>
  <c r="E143" i="3"/>
  <c r="G143" i="3"/>
  <c r="C143" i="3"/>
  <c r="I27" i="3"/>
  <c r="I25" i="3"/>
  <c r="I37" i="3"/>
  <c r="I35" i="3"/>
  <c r="G39" i="3"/>
  <c r="E39" i="3"/>
  <c r="F25" i="3" s="1"/>
  <c r="I34" i="3"/>
  <c r="C39" i="3"/>
  <c r="D26" i="3" s="1"/>
  <c r="I33" i="3"/>
  <c r="I31" i="3"/>
  <c r="I30" i="3"/>
  <c r="I38" i="3"/>
  <c r="I29" i="3"/>
  <c r="I36" i="3"/>
  <c r="I26" i="3"/>
  <c r="I16" i="3"/>
  <c r="I17" i="3"/>
  <c r="F134" i="3" l="1"/>
  <c r="D134" i="3"/>
  <c r="H60" i="3"/>
  <c r="H100" i="3"/>
  <c r="H124" i="3"/>
  <c r="H102" i="3"/>
  <c r="H134" i="3"/>
  <c r="H61" i="3"/>
  <c r="H69" i="3"/>
  <c r="H77" i="3"/>
  <c r="H85" i="3"/>
  <c r="H93" i="3"/>
  <c r="H101" i="3"/>
  <c r="H109" i="3"/>
  <c r="H117" i="3"/>
  <c r="H125" i="3"/>
  <c r="H133" i="3"/>
  <c r="H86" i="3"/>
  <c r="H54" i="3"/>
  <c r="H110" i="3"/>
  <c r="H55" i="3"/>
  <c r="H63" i="3"/>
  <c r="H71" i="3"/>
  <c r="H79" i="3"/>
  <c r="H87" i="3"/>
  <c r="H95" i="3"/>
  <c r="H103" i="3"/>
  <c r="H111" i="3"/>
  <c r="H119" i="3"/>
  <c r="H127" i="3"/>
  <c r="H56" i="3"/>
  <c r="H64" i="3"/>
  <c r="H72" i="3"/>
  <c r="H80" i="3"/>
  <c r="H88" i="3"/>
  <c r="H96" i="3"/>
  <c r="H104" i="3"/>
  <c r="H112" i="3"/>
  <c r="H120" i="3"/>
  <c r="H128" i="3"/>
  <c r="H57" i="3"/>
  <c r="H65" i="3"/>
  <c r="H73" i="3"/>
  <c r="H81" i="3"/>
  <c r="H89" i="3"/>
  <c r="H97" i="3"/>
  <c r="H105" i="3"/>
  <c r="H113" i="3"/>
  <c r="H121" i="3"/>
  <c r="H129" i="3"/>
  <c r="H58" i="3"/>
  <c r="H66" i="3"/>
  <c r="H74" i="3"/>
  <c r="H82" i="3"/>
  <c r="H90" i="3"/>
  <c r="H98" i="3"/>
  <c r="H106" i="3"/>
  <c r="H114" i="3"/>
  <c r="H122" i="3"/>
  <c r="H130" i="3"/>
  <c r="H59" i="3"/>
  <c r="H67" i="3"/>
  <c r="H75" i="3"/>
  <c r="H83" i="3"/>
  <c r="H91" i="3"/>
  <c r="H99" i="3"/>
  <c r="H107" i="3"/>
  <c r="H115" i="3"/>
  <c r="H123" i="3"/>
  <c r="H131" i="3"/>
  <c r="H68" i="3"/>
  <c r="H76" i="3"/>
  <c r="H84" i="3"/>
  <c r="H92" i="3"/>
  <c r="H108" i="3"/>
  <c r="H116" i="3"/>
  <c r="H132" i="3"/>
  <c r="H62" i="3"/>
  <c r="H70" i="3"/>
  <c r="H78" i="3"/>
  <c r="H94" i="3"/>
  <c r="H118" i="3"/>
  <c r="H126" i="3"/>
  <c r="H27" i="3"/>
  <c r="H282" i="3"/>
  <c r="F282" i="3"/>
  <c r="D282" i="3"/>
  <c r="D60" i="3"/>
  <c r="D68" i="3"/>
  <c r="D76" i="3"/>
  <c r="D84" i="3"/>
  <c r="D92" i="3"/>
  <c r="D100" i="3"/>
  <c r="D108" i="3"/>
  <c r="D116" i="3"/>
  <c r="D124" i="3"/>
  <c r="D125" i="3"/>
  <c r="D133" i="3"/>
  <c r="D55" i="3"/>
  <c r="D63" i="3"/>
  <c r="D71" i="3"/>
  <c r="D79" i="3"/>
  <c r="D87" i="3"/>
  <c r="D95" i="3"/>
  <c r="D103" i="3"/>
  <c r="D111" i="3"/>
  <c r="D119" i="3"/>
  <c r="D127" i="3"/>
  <c r="D59" i="3"/>
  <c r="D75" i="3"/>
  <c r="D91" i="3"/>
  <c r="D107" i="3"/>
  <c r="D123" i="3"/>
  <c r="D58" i="3"/>
  <c r="D66" i="3"/>
  <c r="D74" i="3"/>
  <c r="D82" i="3"/>
  <c r="D90" i="3"/>
  <c r="D98" i="3"/>
  <c r="D106" i="3"/>
  <c r="D114" i="3"/>
  <c r="D122" i="3"/>
  <c r="D67" i="3"/>
  <c r="D83" i="3"/>
  <c r="D99" i="3"/>
  <c r="D115" i="3"/>
  <c r="D131" i="3"/>
  <c r="D81" i="3"/>
  <c r="D104" i="3"/>
  <c r="D78" i="3"/>
  <c r="D109" i="3"/>
  <c r="D126" i="3"/>
  <c r="D73" i="3"/>
  <c r="D96" i="3"/>
  <c r="D70" i="3"/>
  <c r="D101" i="3"/>
  <c r="D65" i="3"/>
  <c r="D88" i="3"/>
  <c r="D62" i="3"/>
  <c r="D93" i="3"/>
  <c r="D121" i="3"/>
  <c r="D57" i="3"/>
  <c r="D80" i="3"/>
  <c r="D118" i="3"/>
  <c r="D54" i="3"/>
  <c r="D85" i="3"/>
  <c r="D113" i="3"/>
  <c r="D130" i="3"/>
  <c r="D72" i="3"/>
  <c r="D110" i="3"/>
  <c r="D77" i="3"/>
  <c r="D132" i="3"/>
  <c r="D105" i="3"/>
  <c r="D64" i="3"/>
  <c r="D102" i="3"/>
  <c r="D69" i="3"/>
  <c r="D97" i="3"/>
  <c r="D120" i="3"/>
  <c r="D56" i="3"/>
  <c r="D94" i="3"/>
  <c r="D61" i="3"/>
  <c r="D89" i="3"/>
  <c r="D112" i="3"/>
  <c r="D129" i="3"/>
  <c r="D128" i="3"/>
  <c r="D86" i="3"/>
  <c r="D117" i="3"/>
  <c r="F127" i="3"/>
  <c r="F118" i="3"/>
  <c r="F54" i="3"/>
  <c r="F77" i="3"/>
  <c r="F100" i="3"/>
  <c r="F131" i="3"/>
  <c r="F67" i="3"/>
  <c r="F130" i="3"/>
  <c r="F66" i="3"/>
  <c r="F97" i="3"/>
  <c r="F72" i="3"/>
  <c r="F111" i="3"/>
  <c r="F110" i="3"/>
  <c r="F133" i="3"/>
  <c r="F69" i="3"/>
  <c r="F92" i="3"/>
  <c r="F123" i="3"/>
  <c r="F59" i="3"/>
  <c r="F122" i="3"/>
  <c r="F58" i="3"/>
  <c r="F89" i="3"/>
  <c r="F128" i="3"/>
  <c r="F64" i="3"/>
  <c r="F95" i="3"/>
  <c r="F102" i="3"/>
  <c r="F125" i="3"/>
  <c r="F61" i="3"/>
  <c r="F84" i="3"/>
  <c r="F115" i="3"/>
  <c r="F119" i="3"/>
  <c r="F114" i="3"/>
  <c r="F81" i="3"/>
  <c r="F120" i="3"/>
  <c r="F56" i="3"/>
  <c r="F80" i="3"/>
  <c r="F124" i="3"/>
  <c r="F71" i="3"/>
  <c r="F94" i="3"/>
  <c r="F117" i="3"/>
  <c r="F76" i="3"/>
  <c r="F107" i="3"/>
  <c r="F103" i="3"/>
  <c r="F106" i="3"/>
  <c r="F73" i="3"/>
  <c r="F112" i="3"/>
  <c r="F55" i="3"/>
  <c r="F86" i="3"/>
  <c r="F109" i="3"/>
  <c r="F68" i="3"/>
  <c r="F99" i="3"/>
  <c r="F87" i="3"/>
  <c r="F98" i="3"/>
  <c r="F129" i="3"/>
  <c r="F65" i="3"/>
  <c r="F104" i="3"/>
  <c r="F78" i="3"/>
  <c r="F101" i="3"/>
  <c r="F132" i="3"/>
  <c r="F60" i="3"/>
  <c r="F91" i="3"/>
  <c r="F79" i="3"/>
  <c r="F90" i="3"/>
  <c r="F121" i="3"/>
  <c r="F57" i="3"/>
  <c r="F96" i="3"/>
  <c r="F70" i="3"/>
  <c r="F93" i="3"/>
  <c r="F116" i="3"/>
  <c r="F83" i="3"/>
  <c r="F63" i="3"/>
  <c r="F82" i="3"/>
  <c r="F113" i="3"/>
  <c r="F88" i="3"/>
  <c r="F126" i="3"/>
  <c r="F62" i="3"/>
  <c r="F85" i="3"/>
  <c r="F108" i="3"/>
  <c r="F75" i="3"/>
  <c r="F74" i="3"/>
  <c r="F105" i="3"/>
  <c r="H33" i="3"/>
  <c r="H35" i="3"/>
  <c r="H37" i="3"/>
  <c r="H34" i="3"/>
  <c r="H30" i="3"/>
  <c r="H31" i="3"/>
  <c r="H28" i="3"/>
  <c r="H29" i="3"/>
  <c r="H26" i="3"/>
  <c r="H32" i="3"/>
  <c r="H25" i="3"/>
  <c r="D35" i="3"/>
  <c r="H36" i="3"/>
  <c r="D27" i="3"/>
  <c r="H38" i="3"/>
  <c r="F29" i="3"/>
  <c r="F33" i="3"/>
  <c r="F30" i="3"/>
  <c r="F38" i="3"/>
  <c r="F28" i="3"/>
  <c r="F37" i="3"/>
  <c r="F34" i="3"/>
  <c r="F26" i="3"/>
  <c r="F31" i="3"/>
  <c r="D37" i="3"/>
  <c r="F36" i="3"/>
  <c r="F27" i="3"/>
  <c r="F32" i="3"/>
  <c r="F35" i="3"/>
  <c r="D34" i="3"/>
  <c r="D25" i="3"/>
  <c r="D33" i="3"/>
  <c r="D31" i="3"/>
  <c r="D30" i="3"/>
  <c r="D32" i="3"/>
  <c r="D29" i="3"/>
  <c r="D38" i="3"/>
  <c r="D28" i="3"/>
  <c r="D36" i="3"/>
  <c r="G217" i="3" l="1"/>
  <c r="H211" i="3" s="1"/>
  <c r="E177" i="3"/>
  <c r="C177" i="3"/>
  <c r="C186" i="3"/>
  <c r="H196" i="3" l="1"/>
  <c r="H204" i="3"/>
  <c r="H212" i="3"/>
  <c r="H197" i="3"/>
  <c r="H205" i="3"/>
  <c r="H213" i="3"/>
  <c r="H198" i="3"/>
  <c r="H206" i="3"/>
  <c r="H214" i="3"/>
  <c r="H207" i="3"/>
  <c r="H192" i="3"/>
  <c r="H208" i="3"/>
  <c r="H216" i="3"/>
  <c r="H215" i="3"/>
  <c r="H200" i="3"/>
  <c r="H193" i="3"/>
  <c r="H201" i="3"/>
  <c r="H209" i="3"/>
  <c r="H194" i="3"/>
  <c r="H202" i="3"/>
  <c r="H210" i="3"/>
  <c r="H199" i="3"/>
  <c r="H195" i="3"/>
  <c r="H203" i="3"/>
  <c r="H217" i="3" l="1"/>
  <c r="G18" i="3"/>
  <c r="E18" i="3"/>
  <c r="C18" i="3"/>
  <c r="F16" i="3" l="1"/>
  <c r="F17" i="3"/>
  <c r="H16" i="3"/>
  <c r="H17" i="3"/>
  <c r="D16" i="3"/>
  <c r="D17" i="3"/>
  <c r="I18" i="3"/>
  <c r="F18" i="3" l="1"/>
  <c r="D18" i="3"/>
  <c r="H18" i="3"/>
  <c r="I244" i="3"/>
  <c r="I232" i="3" l="1"/>
  <c r="I242" i="3"/>
  <c r="F176" i="3"/>
  <c r="D185" i="3"/>
  <c r="I209" i="3"/>
  <c r="I197" i="3"/>
  <c r="I206" i="3"/>
  <c r="I243" i="3"/>
  <c r="I245" i="3"/>
  <c r="C248" i="3"/>
  <c r="D238" i="3" s="1"/>
  <c r="I233" i="3"/>
  <c r="C217" i="3"/>
  <c r="D207" i="3" s="1"/>
  <c r="I207" i="3"/>
  <c r="I195" i="3"/>
  <c r="I230" i="3"/>
  <c r="I194" i="3"/>
  <c r="I241" i="3"/>
  <c r="I229" i="3"/>
  <c r="D175" i="3"/>
  <c r="I165" i="3"/>
  <c r="I237" i="3"/>
  <c r="I225" i="3"/>
  <c r="I213" i="3"/>
  <c r="I210" i="3"/>
  <c r="I198" i="3"/>
  <c r="I211" i="3"/>
  <c r="I199" i="3"/>
  <c r="I239" i="3"/>
  <c r="I227" i="3"/>
  <c r="I238" i="3"/>
  <c r="I226" i="3"/>
  <c r="I208" i="3"/>
  <c r="I196" i="3"/>
  <c r="I223" i="3"/>
  <c r="I236" i="3"/>
  <c r="I224" i="3"/>
  <c r="I235" i="3"/>
  <c r="I173" i="3"/>
  <c r="I192" i="3"/>
  <c r="I205" i="3"/>
  <c r="I193" i="3"/>
  <c r="E186" i="3"/>
  <c r="I216" i="3"/>
  <c r="I204" i="3"/>
  <c r="I247" i="3"/>
  <c r="E248" i="3"/>
  <c r="F225" i="3" s="1"/>
  <c r="I201" i="3"/>
  <c r="I231" i="3"/>
  <c r="I185" i="3"/>
  <c r="I212" i="3"/>
  <c r="I200" i="3"/>
  <c r="I240" i="3"/>
  <c r="I228" i="3"/>
  <c r="I215" i="3"/>
  <c r="I203" i="3"/>
  <c r="I246" i="3"/>
  <c r="I234" i="3"/>
  <c r="E168" i="3"/>
  <c r="F165" i="3" s="1"/>
  <c r="I183" i="3"/>
  <c r="I214" i="3"/>
  <c r="I202" i="3"/>
  <c r="E217" i="3"/>
  <c r="F192" i="3" s="1"/>
  <c r="G177" i="3"/>
  <c r="H174" i="3" s="1"/>
  <c r="G248" i="3"/>
  <c r="H226" i="3" s="1"/>
  <c r="C168" i="3"/>
  <c r="D165" i="3" s="1"/>
  <c r="G186" i="3"/>
  <c r="I184" i="3"/>
  <c r="G168" i="3"/>
  <c r="H165" i="3" s="1"/>
  <c r="I167" i="3"/>
  <c r="I166" i="3"/>
  <c r="F184" i="3" l="1"/>
  <c r="F175" i="3"/>
  <c r="I150" i="3"/>
  <c r="F173" i="3"/>
  <c r="F174" i="3"/>
  <c r="D184" i="3"/>
  <c r="D183" i="3"/>
  <c r="D247" i="3"/>
  <c r="D236" i="3"/>
  <c r="D227" i="3"/>
  <c r="D240" i="3"/>
  <c r="D225" i="3"/>
  <c r="D228" i="3"/>
  <c r="D234" i="3"/>
  <c r="D215" i="3"/>
  <c r="F198" i="3"/>
  <c r="F210" i="3"/>
  <c r="D194" i="3"/>
  <c r="D196" i="3"/>
  <c r="D192" i="3"/>
  <c r="D237" i="3"/>
  <c r="D246" i="3"/>
  <c r="D232" i="3"/>
  <c r="F241" i="3"/>
  <c r="D244" i="3"/>
  <c r="D231" i="3"/>
  <c r="D243" i="3"/>
  <c r="D235" i="3"/>
  <c r="D223" i="3"/>
  <c r="D239" i="3"/>
  <c r="D224" i="3"/>
  <c r="D233" i="3"/>
  <c r="D229" i="3"/>
  <c r="F229" i="3"/>
  <c r="D230" i="3"/>
  <c r="D245" i="3"/>
  <c r="D241" i="3"/>
  <c r="D242" i="3"/>
  <c r="D226" i="3"/>
  <c r="H227" i="3"/>
  <c r="I149" i="3"/>
  <c r="F227" i="3"/>
  <c r="F235" i="3"/>
  <c r="D173" i="3"/>
  <c r="D174" i="3"/>
  <c r="F205" i="3"/>
  <c r="F237" i="3"/>
  <c r="D176" i="3"/>
  <c r="F185" i="3"/>
  <c r="F233" i="3"/>
  <c r="I53" i="3"/>
  <c r="F183" i="3"/>
  <c r="F231" i="3"/>
  <c r="D211" i="3"/>
  <c r="D195" i="3"/>
  <c r="D206" i="3"/>
  <c r="D198" i="3"/>
  <c r="D202" i="3"/>
  <c r="D216" i="3"/>
  <c r="D197" i="3"/>
  <c r="I148" i="3"/>
  <c r="F228" i="3"/>
  <c r="D210" i="3"/>
  <c r="D200" i="3"/>
  <c r="D214" i="3"/>
  <c r="D209" i="3"/>
  <c r="I152" i="3"/>
  <c r="D199" i="3"/>
  <c r="F240" i="3"/>
  <c r="D212" i="3"/>
  <c r="D205" i="3"/>
  <c r="D213" i="3"/>
  <c r="D208" i="3"/>
  <c r="F224" i="3"/>
  <c r="D204" i="3"/>
  <c r="F223" i="3"/>
  <c r="D203" i="3"/>
  <c r="F236" i="3"/>
  <c r="D201" i="3"/>
  <c r="F230" i="3"/>
  <c r="F239" i="3"/>
  <c r="F194" i="3"/>
  <c r="D193" i="3"/>
  <c r="F226" i="3"/>
  <c r="H239" i="3"/>
  <c r="D166" i="3"/>
  <c r="F238" i="3"/>
  <c r="G153" i="3"/>
  <c r="H247" i="3"/>
  <c r="H230" i="3"/>
  <c r="F242" i="3"/>
  <c r="I168" i="3"/>
  <c r="F245" i="3"/>
  <c r="F246" i="3"/>
  <c r="D167" i="3"/>
  <c r="F244" i="3"/>
  <c r="F203" i="3"/>
  <c r="I186" i="3"/>
  <c r="F232" i="3"/>
  <c r="F234" i="3"/>
  <c r="F167" i="3"/>
  <c r="F243" i="3"/>
  <c r="F193" i="3"/>
  <c r="F247" i="3"/>
  <c r="I248" i="3"/>
  <c r="H224" i="3"/>
  <c r="H240" i="3"/>
  <c r="H241" i="3"/>
  <c r="H228" i="3"/>
  <c r="H231" i="3"/>
  <c r="H243" i="3"/>
  <c r="H229" i="3"/>
  <c r="H232" i="3"/>
  <c r="H244" i="3"/>
  <c r="H233" i="3"/>
  <c r="H245" i="3"/>
  <c r="H236" i="3"/>
  <c r="H223" i="3"/>
  <c r="H225" i="3"/>
  <c r="I151" i="3"/>
  <c r="H242" i="3"/>
  <c r="F206" i="3"/>
  <c r="I217" i="3"/>
  <c r="H234" i="3"/>
  <c r="H238" i="3"/>
  <c r="F211" i="3"/>
  <c r="H246" i="3"/>
  <c r="I177" i="3"/>
  <c r="H176" i="3"/>
  <c r="H175" i="3"/>
  <c r="F201" i="3"/>
  <c r="C153" i="3"/>
  <c r="F215" i="3"/>
  <c r="E153" i="3"/>
  <c r="F209" i="3"/>
  <c r="F204" i="3"/>
  <c r="F208" i="3"/>
  <c r="F197" i="3"/>
  <c r="F196" i="3"/>
  <c r="F200" i="3"/>
  <c r="F212" i="3"/>
  <c r="F216" i="3"/>
  <c r="F199" i="3"/>
  <c r="F202" i="3"/>
  <c r="H237" i="3"/>
  <c r="F166" i="3"/>
  <c r="F213" i="3"/>
  <c r="F214" i="3"/>
  <c r="F195" i="3"/>
  <c r="H235" i="3"/>
  <c r="H173" i="3"/>
  <c r="F207" i="3"/>
  <c r="H185" i="3"/>
  <c r="H183" i="3"/>
  <c r="H184" i="3"/>
  <c r="H167" i="3"/>
  <c r="H166" i="3"/>
  <c r="I46" i="3"/>
  <c r="E47" i="3"/>
  <c r="F45" i="3" s="1"/>
  <c r="I45" i="3"/>
  <c r="C47" i="3"/>
  <c r="D46" i="3" s="1"/>
  <c r="G47" i="3"/>
  <c r="D149" i="3" l="1"/>
  <c r="D152" i="3"/>
  <c r="D151" i="3"/>
  <c r="D150" i="3"/>
  <c r="H149" i="3"/>
  <c r="H152" i="3"/>
  <c r="H151" i="3"/>
  <c r="H150" i="3"/>
  <c r="H148" i="3"/>
  <c r="F148" i="3"/>
  <c r="F150" i="3"/>
  <c r="F149" i="3"/>
  <c r="F152" i="3"/>
  <c r="F151" i="3"/>
  <c r="D168" i="3"/>
  <c r="H168" i="3"/>
  <c r="H177" i="3"/>
  <c r="D186" i="3"/>
  <c r="D177" i="3"/>
  <c r="F168" i="3"/>
  <c r="F217" i="3"/>
  <c r="D248" i="3"/>
  <c r="H248" i="3"/>
  <c r="D217" i="3"/>
  <c r="F177" i="3"/>
  <c r="F248" i="3"/>
  <c r="H186" i="3"/>
  <c r="F186" i="3"/>
  <c r="G160" i="3"/>
  <c r="H158" i="3" s="1"/>
  <c r="F46" i="3"/>
  <c r="F47" i="3" s="1"/>
  <c r="I153" i="3"/>
  <c r="I143" i="3"/>
  <c r="D148" i="3"/>
  <c r="I47" i="3"/>
  <c r="I159" i="3"/>
  <c r="D53" i="3"/>
  <c r="D143" i="3" s="1"/>
  <c r="F53" i="3"/>
  <c r="F143" i="3" s="1"/>
  <c r="H53" i="3"/>
  <c r="H143" i="3" s="1"/>
  <c r="I158" i="3"/>
  <c r="D45" i="3"/>
  <c r="D47" i="3" s="1"/>
  <c r="I24" i="3"/>
  <c r="C160" i="3"/>
  <c r="E160" i="3"/>
  <c r="F159" i="3" s="1"/>
  <c r="H46" i="3"/>
  <c r="H45" i="3"/>
  <c r="F24" i="3" l="1"/>
  <c r="F39" i="3" s="1"/>
  <c r="D159" i="3"/>
  <c r="F153" i="3"/>
  <c r="H153" i="3"/>
  <c r="D153" i="3"/>
  <c r="H47" i="3"/>
  <c r="H159" i="3"/>
  <c r="H160" i="3" s="1"/>
  <c r="D24" i="3"/>
  <c r="D39" i="3" s="1"/>
  <c r="F158" i="3"/>
  <c r="F160" i="3" s="1"/>
  <c r="D158" i="3"/>
  <c r="I39" i="3"/>
  <c r="H24" i="3"/>
  <c r="H39" i="3" s="1"/>
  <c r="I160" i="3"/>
  <c r="D16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bdp_gpnna" type="1" refreshedVersion="8" background="1" saveData="1">
    <dbPr connection="DRIVER=SQL Server;SERVER=VWD-SRV015\SEG;UID=vchagua;Trusted_Connection=Yes;APP=Microsoft Office;WSID=CPU-6997;DATABASE=CALIDAD_GP_GPNNA" command="SELECT TMP_GASTO_CATEGORIA.CATEGORIA, TMP_GASTO_CATEGORIA.PIA_INF, TMP_GASTO_CATEGORIA.PIM_INF, TMP_GASTO_CATEGORIA.DEV_INF_x000d__x000a_FROM CALIDAD_GP_GPNNA.dbo.TMP_GASTO_CATEGORIA TMP_GASTO_CATEGORIA_x000d__x000a_ORDER BY TMP_GASTO_CATEGORIA.CATEGORIA"/>
  </connection>
  <connection id="2" xr16:uid="{00000000-0015-0000-FFFF-FFFF01000000}" name="Consulta desde bdp_gpnna1" type="1" refreshedVersion="8" background="1" saveData="1">
    <dbPr connection="DRIVER=SQL Server;SERVER=10.117.67.29\SEG;UID=vchagua;Trusted_Connection=Yes;APP=Microsoft Office;WSID=CPU-6997;DATABASE=CALIDAD_GP_GPNNA" command="SELECT TMP_GASTO_OBJ_PIA_PIM_DEV.objetivo4, TMP_GASTO_OBJ_PIA_PIM_DEV.PIA_INF, TMP_GASTO_OBJ_PIA_PIM_DEV.PIM_INF, TMP_GASTO_OBJ_PIA_PIM_DEV.DEV_INF_x000d__x000a_FROM CALIDAD_GP_GPNNA.dbo.TMP_GASTO_OBJ_PIA_PIM_DEV TMP_GASTO_OBJ_PIA_PIM_DEV_x000d__x000a_ORDER BY TMP_GASTO_OBJ_PIA_PIM_DEV.objetivo4"/>
  </connection>
  <connection id="3" xr16:uid="{00000000-0015-0000-FFFF-FFFF02000000}" name="Consulta desde bdp_gpnna10" type="1" refreshedVersion="8" background="1" saveData="1">
    <dbPr connection="DRIVER=SQL Server;SERVER=VWD-SRV015\SEG;UID=vchagua;Trusted_Connection=Yes;APP=Microsoft Office;WSID=CPU-6997;DATABASE=CALIDAD_GP_GPNNA" command="SELECT TMP_GASTO_REGIONAL.DES_DEPARTAMENTO, TMP_GASTO_REGIONAL.PIA_INF, TMP_GASTO_REGIONAL.PIM_INF, TMP_GASTO_REGIONAL.DEV_INF_x000d__x000a_FROM CALIDAD_GP_GPNNA.dbo.TMP_GASTO_REGIONAL TMP_GASTO_REGIONAL_x000d__x000a_ORDER BY TMP_GASTO_REGIONAL.DES_DEPARTAMENTO"/>
  </connection>
  <connection id="4" xr16:uid="{00000000-0015-0000-FFFF-FFFF03000000}" name="Consulta desde bdp_gpnna11" type="1" refreshedVersion="5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TMP_GASTO_xlinea.dato"/>
  </connection>
  <connection id="5" xr16:uid="{00000000-0015-0000-FFFF-FFFF04000000}" name="Consulta desde bdp_gpnna2" type="1" refreshedVersion="8" background="1" saveData="1">
    <dbPr connection="DRIVER=SQL Server;SERVER=VWD-SRV015\SEG;UID=vchagua;Trusted_Connection=Yes;APP=Microsoft Office;WSID=CPU-6997;DATABASE=CALIDAD_GP_GPNNA" command="SELECT TMP_GASTO_FUNCION.FUNCION, TMP_GASTO_FUNCION.DES_FUNCION, TMP_GASTO_FUNCION.PIA_INF, TMP_GASTO_FUNCION.PIM_INF, TMP_GASTO_FUNCION.DEV_INF_x000d__x000a_FROM CALIDAD_GP_GPNNA_x000d__x000a_.dbo.TMP_GASTO_FUNCION TMP_GASTO_FUNCION_x000d__x000a_ORDER BY TMP_GASTO_FUNCION.FUNCION"/>
  </connection>
  <connection id="6" xr16:uid="{00000000-0015-0000-FFFF-FFFF05000000}" name="Consulta desde bdp_gpnna3" type="1" refreshedVersion="8" background="1" saveData="1">
    <dbPr connection="DRIVER=SQL Server;SERVER=VWD-SRV015\SEG;UID=vchagua;Trusted_Connection=Yes;APP=Microsoft Office;WSID=CPU-6997;DATABASE=CALIDAD_GP_GPNNA" command="SELECT TMP_GASTO_CATEGORIA_PRESUPUESTAL.CAT_PPTAL, TMP_GASTO_CATEGORIA_PRESUPUESTAL.PIA_INF, TMP_GASTO_CATEGORIA_PRESUPUESTAL.PIM_INF, TMP_GASTO_CATEGORIA_PRESUPUESTAL.DEV_INF_x000d__x000a_FROM CALIDAD_GP_GPNNA.dbo.TMP_GASTO_CATEGORIA_PRESUPUESTAL TMP_GASTO_CATEGORIA_PRESUPUESTAL_x000d__x000a_ORDER BY TMP_GASTO_CATEGORIA_PRESUPUESTAL.CAT_PPTAL"/>
  </connection>
  <connection id="7" xr16:uid="{00000000-0015-0000-FFFF-FFFF06000000}" name="Consulta desde bdp_gpnna4" type="1" refreshedVersion="8" background="1" saveData="1">
    <dbPr connection="DRIVER=SQL Server;SERVER=VWD-SRV015\SEG;UID=vchagua;Trusted_Connection=Yes;APP=Microsoft Office;WSID=CPU-6997;DATABASE=CALIDAD_GP_GPNNA" command="SELECT TMP_GASTO_PROGRAMA.PROGRAMA_PPTO, TMP_GASTO_PROGRAMA.DES_PROGRAMA_PPTO, TMP_GASTO_PROGRAMA.PIA_INF, TMP_GASTO_PROGRAMA.PIM_INF, TMP_GASTO_PROGRAMA.DEV_INF_x000d__x000a_FROM CALIDAD_GP_GPNNA.dbo.TMP_GASTO_PROGRAMA TMP_GASTO_PROGRAMA_x000d__x000a_ORDER BY TMP_GASTO_PROGRAMA.PROGRAMA_PPTO"/>
  </connection>
  <connection id="8" xr16:uid="{00000000-0015-0000-FFFF-FFFF07000000}" name="Consulta desde bdp_gpnna5" type="1" refreshedVersion="8" background="1" saveData="1">
    <dbPr connection="DRIVER=SQL Server;SERVER=VWD-SRV015\SEG;UID=vchagua;Trusted_Connection=Yes;APP=Microsoft Office;WSID=CPU-6997;DATABASE=CALIDAD_GP_GPNNA" command="SELECT TMP_GASTO_XDEPARTAMENTO.DES_DEPARTAMENTO, TMP_GASTO_XDEPARTAMENTO.PIA_INF, TMP_GASTO_XDEPARTAMENTO.PIM_INF, TMP_GASTO_XDEPARTAMENTO.DEV_INF_x000d__x000a_FROM CALIDAD_GP_GPNNA.dbo.TMP_GASTO_XDEPARTAMENTO TMP_GASTO_XDEPARTAMENTO_x000d__x000a_ORDER BY TMP_GASTO_XDEPARTAMENTO.DES_DEPARTAMENTO"/>
  </connection>
  <connection id="9" xr16:uid="{00000000-0015-0000-FFFF-FFFF08000000}" name="Consulta desde bdp_gpnna6" type="1" refreshedVersion="8" background="1" saveData="1">
    <dbPr connection="DRIVER=SQL Server;SERVER=VWD-SRV015\SEG;UID=vchagua;Trusted_Connection=Yes;APP=Microsoft Office;WSID=CPU-6997;DATABASE=CALIDAD_GP_GPNNA" command="SELECT TMP_GASTO_FUENTE.FUENTE, TMP_GASTO_FUENTE.PIA_INF, TMP_GASTO_FUENTE.PIM_INF, TMP_GASTO_FUENTE.DEV_INF_x000d__x000a_FROM CALIDAD_GP_GPNNA.dbo.TMP_GASTO_FUENTE TMP_GASTO_FUENTE_x000d__x000a_ORDER BY TMP_GASTO_FUENTE.FUENTE"/>
  </connection>
  <connection id="10" xr16:uid="{00000000-0015-0000-FFFF-FFFF09000000}" name="Consulta desde bdp_gpnna7" type="1" refreshedVersion="8" background="1" saveData="1">
    <dbPr connection="DRIVER=SQL Server;SERVER=VWD-SRV015\SEG;UID=vchagua;Trusted_Connection=Yes;APP=Microsoft Office;WSID=CPU-6997;DATABASE=CALIDAD_GP_GPNNA" command="SELECT TMP_GASTO_X_CICLOS.CICLO, TMP_GASTO_X_CICLOS.PIA_INF, TMP_GASTO_X_CICLOS.PIM_INF, TMP_GASTO_X_CICLOS.DEV_INF_x000d__x000a_FROM CALIDAD_GP_GPNNA.dbo.TMP_GASTO_X_CICLOS TMP_GASTO_X_CICLOS"/>
  </connection>
  <connection id="11" xr16:uid="{00000000-0015-0000-FFFF-FFFF0A000000}" name="Consulta desde bdp_gpnna8" type="1" refreshedVersion="8" background="1" saveData="1">
    <dbPr connection="DRIVER=SQL Server;SERVER=VWD-SRV015\SEG;UID=vchagua;Trusted_Connection=Yes;APP=Microsoft Office;WSID=CPU-6997;DATABASE=CALIDAD_GP_GPNNA" command="SELECT TMP_GASTO_DERECHO.DERECHO, TMP_GASTO_DERECHO.PIA_INF, TMP_GASTO_DERECHO.PIM_INF, TMP_GASTO_DERECHO.DEV_INF_x000d__x000a_FROM CALIDAD_GP_GPNNA.dbo.TMP_GASTO_DERECHO TMP_GASTO_DERECHO_x000d__x000a_WHERE (TMP_GASTO_DERECHO.DERECHO&lt;&gt;0)_x000d__x000a_ORDER BY TMP_GASTO_DERECHO.DERECHO"/>
  </connection>
  <connection id="12" xr16:uid="{00000000-0015-0000-FFFF-FFFF0B000000}" name="Consulta desde bdp_gpnna9" type="1" refreshedVersion="8" background="1" saveData="1">
    <dbPr connection="DRIVER=SQL Server;SERVER=VWD-SRV015\SEG;UID=vchagua;Trusted_Connection=Yes;APP=Microsoft Office;WSID=CPU-6997;DATABASE=CALIDAD_GP_GPNNA" command="SELECT TMP_GASTO_NIVELGOB.DES_NIVEL_GOB, TMP_GASTO_NIVELGOB.PIA_INF, TMP_GASTO_NIVELGOB.PIM_INF, TMP_GASTO_NIVELGOB.DEV_INF_x000d__x000a_FROM CALIDAD_GP_GPNNA.dbo.TMP_GASTO_NIVELGOB TMP_GASTO_NIVELGOB_x000d__x000a_ORDER BY TMP_GASTO_NIVELGOB.DES_NIVEL_GOB"/>
  </connection>
  <connection id="13" xr16:uid="{00000000-0015-0000-FFFF-FFFF0C000000}" name="Consulta desde CALIDAD_GP_GPNNA" type="1" refreshedVersion="8" background="1" saveData="1">
    <dbPr connection="DRIVER=SQL Server;SERVER=VWD-SRV015\SEG;UID=vchagua;Trusted_Connection=Yes;APP=Microsoft Office;WSID=CPU-6997;DATABASE=CALIDAD_GP_GPNNA" command="SELECT TMP_TOTAL_GP.PIA_INF, TMP_TOTAL_GP.PIM_INF, TMP_TOTAL_GP.DEV_INF_x000d__x000a_FROM CALIDAD_GP_GPNNA.dbo.TMP_TOTAL_GP TMP_TOTAL_GP"/>
  </connection>
  <connection id="14" xr16:uid="{00000000-0015-0000-FFFF-FFFF0D000000}" name="Consulta desde CALIDAD_GP_GPNNA1" type="1" refreshedVersion="8" background="1" saveData="1">
    <dbPr connection="DRIVER=SQL Server;SERVER=VWD-SRV015\SEG;UID=vchagua;Trusted_Connection=Yes;APP=Microsoft Office;WSID=CPU-6997;DATABASE=CALIDAD_GP_GPNNA" command="SELECT TMP_TOTAL_DEUDA.PIA_INF, TMP_TOTAL_DEUDA.PIM_INF, TMP_TOTAL_DEUDA.DEV_INF_x000d__x000a_FROM CALIDAD_GP_GPNNA.dbo.TMP_TOTAL_DEUDA TMP_TOTAL_DEUDA"/>
  </connection>
  <connection id="15" xr16:uid="{00000000-0015-0000-FFFF-FFFF0E000000}" name="Consulta desde CALIDAD_GP_GPNNA2" type="1" refreshedVersion="8" background="1" saveData="1">
    <dbPr connection="DRIVER=SQL Server;SERVER=VWD-SRV015\SEG;UID=vchagua;Trusted_Connection=Yes;APP=Microsoft Office;WSID=CPU-6997;DATABASE=CALIDAD_GP_GPNNA" command="SELECT TMP_RESERVA_CONTINGENCIA.PIA_INF, TMP_RESERVA_CONTINGENCIA.PIM_INF, TMP_RESERVA_CONTINGENCIA.DEV_INF_x000d__x000a_FROM CALIDAD_GP_GPNNA.dbo.TMP_RESERVA_CONTINGENCIA TMP_RESERVA_CONTINGENCIA"/>
  </connection>
  <connection id="16" xr16:uid="{00000000-0015-0000-FFFF-FFFF0F000000}" name="Consulta desde CALIDAD_GP_GPNNA3" type="1" refreshedVersion="8" background="1" saveData="1">
    <dbPr connection="DRIVER=SQL Server;SERVER=VWD-SRV015\SEG;UID=vchagua;Trusted_Connection=Yes;APP=Microsoft Office;WSID=CPU-6997;DATABASE=CALIDAD_GP_GPNNA" command="SELECT TMP_PENSIONES.PIA_INF, TMP_PENSIONES.PIM_INF, TMP_PENSIONES.DEV_INF_x000d__x000a_FROM CALIDAD_GP_GPNNA.dbo.TMP_PENSIONES TMP_PENSIONES"/>
  </connection>
  <connection id="17" xr16:uid="{00000000-0015-0000-FFFF-FFFF10000000}" name="Consulta desde CALIDAD_GPNNA" type="1" refreshedVersion="8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convert(int,TMP_GASTO_xlinea.dato)"/>
  </connection>
  <connection id="18" xr16:uid="{00000000-0015-0000-FFFF-FFFF11000000}" name="gpnna_meta" type="1" refreshedVersion="8" background="1" saveData="1">
    <dbPr connection="DRIVER=SQL Server;SERVER=VWD-SRV015\SEG;UID=vchagua;Trusted_Connection=Yes;APP=Microsoft Office;WSID=CPU-6997;DATABASE=CALIDAD_GP_GPNNA" command="SELECT TMP_GASTO_xMETA.META, TMP_GASTO_xMETA.PIA_INF, TMP_GASTO_xMETA.PIM_INF, TMP_GASTO_xMETA.DEV_INF_x000d__x000a_FROM CALIDAD_GP_GPNNA.dbo.TMP_GASTO_xMETA"/>
  </connection>
</connections>
</file>

<file path=xl/sharedStrings.xml><?xml version="1.0" encoding="utf-8"?>
<sst xmlns="http://schemas.openxmlformats.org/spreadsheetml/2006/main" count="676" uniqueCount="428">
  <si>
    <t>PIA_INF</t>
  </si>
  <si>
    <t>PIM_INF</t>
  </si>
  <si>
    <t>DEV_INF</t>
  </si>
  <si>
    <t>SEGUIMIENTO DEL GASTO EN NIÑAS NIÑOS Y ADOLESCENTES (GPNNA)</t>
  </si>
  <si>
    <t>(Soles)</t>
  </si>
  <si>
    <t>CLASE DE GASTO</t>
  </si>
  <si>
    <t>PIA</t>
  </si>
  <si>
    <t>PIM</t>
  </si>
  <si>
    <t>DEV</t>
  </si>
  <si>
    <t>AVANCE (%)</t>
  </si>
  <si>
    <t>Total</t>
  </si>
  <si>
    <t>Part (%)</t>
  </si>
  <si>
    <t>Gasto específico</t>
  </si>
  <si>
    <t>Gasto no específico</t>
  </si>
  <si>
    <t>FUNCIÓN</t>
  </si>
  <si>
    <t>CATEGORÍA DE GASTO</t>
  </si>
  <si>
    <t>APNOP</t>
  </si>
  <si>
    <t>PP</t>
  </si>
  <si>
    <t>FUENTE</t>
  </si>
  <si>
    <t>TIPO DE TRANSACCIÓN</t>
  </si>
  <si>
    <t>CICLO DE VIDA</t>
  </si>
  <si>
    <t>Primera infancia: 0 a 5 años</t>
  </si>
  <si>
    <t>Niñez: 6 a 11 años</t>
  </si>
  <si>
    <t>Adolescencia: 12 a 17 años</t>
  </si>
  <si>
    <t>DERECHO</t>
  </si>
  <si>
    <t>Derecho al Pleno Desarrollo</t>
  </si>
  <si>
    <t>Derecho a la Participación</t>
  </si>
  <si>
    <t>Derecho a la Protección</t>
  </si>
  <si>
    <t>Derecho a la Supervivencia</t>
  </si>
  <si>
    <t>NIVEL DE GOBIERNO</t>
  </si>
  <si>
    <t>Gobierno Nacional</t>
  </si>
  <si>
    <t>Gobierno Regional</t>
  </si>
  <si>
    <t>Gobierno Local</t>
  </si>
  <si>
    <t>Resultado 1: Niñas niños y madres gestantes acceden a condiciones saludables y seguras de atención durante la gestación el parto y el periodo neonatal con respeto de su cultura priorizando zonas rurales y las comunidades nativas.</t>
  </si>
  <si>
    <t>Resultado 2: Niñas y niños menores de 5 años de edad alcanzan un estado adecuado de nutrición y salud.</t>
  </si>
  <si>
    <t>Resultado 3: Niñas y niños de 0 a 2 años de edad cuentan con cuidados atención integral y aprendizaje oportuno.</t>
  </si>
  <si>
    <t>Resultado 4: Niñas y niños de 3 a 5 años de edad acceden a Educación inicial de calidad oportuna intercultural inclusiva con cultura ambiental y libre de violencia.</t>
  </si>
  <si>
    <t>Resultado 5: Niñas y niños de 6 a 11 años de edad acceden y concluyen en la edad normativa una educación primaria de calidad intercultural inclusiva con cultura ambiental y libre de violencia.</t>
  </si>
  <si>
    <t>Resultado 6: Niñas niños y adolescentes se encuentran protegidos frente al trabajo infantil.</t>
  </si>
  <si>
    <t>Resultado 7: Las y los adolescentes acceden y concluyen en la edad normativa una educación secundaria de calidad intercultural inclusiva con cultura ambiental y libre de violencia.</t>
  </si>
  <si>
    <t>Resultado 8: Las y los adolescentes se encuentran protegidos frente al trabajo peligroso.</t>
  </si>
  <si>
    <t>Resultado 9: Las y los adolescentes postergan su maternidad y paternidad hasta alcanzar la edad adulta.</t>
  </si>
  <si>
    <t>Resultado 10: Las y los adolescentes disminuyen el consumo de drogas legales e ilegales.</t>
  </si>
  <si>
    <t>Resultado 11: Las y los adolescentes involucrados en conflictos con la ley penal disminuyen.</t>
  </si>
  <si>
    <t>Resultado 12: Se reducen la infección de VIH y SIDA en las y los adolescentes</t>
  </si>
  <si>
    <t>Resultado 13: Las y los adolescentes acceden a una atención de salud de calidad con pertinencia cultural.</t>
  </si>
  <si>
    <t>Resultado 14: Las y los adolescentes no son objeto de explotación sexual.</t>
  </si>
  <si>
    <t>Resultado 15: Niñas niños y adolescentes tienen asegurado el derecho al nombre y a la identidad de manera universal y oportuna.</t>
  </si>
  <si>
    <t>Resultado 16: Niñas niños y adolescentes con discapacidad acceden a servicios especializados de educación y salud.</t>
  </si>
  <si>
    <t>Resultado 17: Niñas niños y adolescentes están protegidos integralmente ante situaciones de trata (sexual laboral mendicidad).</t>
  </si>
  <si>
    <t>Resultado 18: Niñas niños y adolescentes participan en el ciclo de políticas públicas que les involucran o interesan.</t>
  </si>
  <si>
    <t>Resultado 19: Niñas niños y adolescentes  son menos vulnerables en situaciones de emergencia y desastre.</t>
  </si>
  <si>
    <t>Resultado 20: Se reduce el número de niñas niños y adolescentes  víctimas de violencia familiar y escolar.</t>
  </si>
  <si>
    <t>Resultado 21: Se reduce el número de niñas niños y adolescentes víctimas de violencia sexual.</t>
  </si>
  <si>
    <t>Resultado 22: Niñas niños y adolescentes  sin cuidados parentales se integran a una familia.</t>
  </si>
  <si>
    <t>Resultado 23: Niñas niños y adolescentes  no participan en conflictos internos.</t>
  </si>
  <si>
    <t>Resultado 24: Ninguna niña niño o adolescente fallecerá de Tuberculosis en el Perú.</t>
  </si>
  <si>
    <t>Resultado 25: Todas las niñas niños y adolescentes cuentan con un seguro de salud.</t>
  </si>
  <si>
    <t>FUNCION</t>
  </si>
  <si>
    <t>DES_FUNCION</t>
  </si>
  <si>
    <t>PLANEAMIENTO, GESTION Y RESERVA DE CONTINGENCIA</t>
  </si>
  <si>
    <t>CATEGORIA</t>
  </si>
  <si>
    <t>CAT_PPTAL</t>
  </si>
  <si>
    <t>PROGRAMA_PPTO</t>
  </si>
  <si>
    <t>DES_PROGRAMA_PPTO</t>
  </si>
  <si>
    <t>RECURSOS POR OPERACIONES OFICIALES DE CREDITO</t>
  </si>
  <si>
    <t>CICLO</t>
  </si>
  <si>
    <t>DES_NIVEL_GOB</t>
  </si>
  <si>
    <t>GOBIERNOS REGIONALES</t>
  </si>
  <si>
    <t>DES_DEPARTAMENTO</t>
  </si>
  <si>
    <t>META</t>
  </si>
  <si>
    <t>10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</si>
  <si>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</si>
  <si>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</si>
  <si>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</si>
  <si>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</si>
  <si>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</si>
  <si>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</si>
  <si>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</si>
  <si>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</si>
  <si>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</si>
  <si>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Gasto en niñas niños y adolescentes por objetivo prioritario y lineamiento de la PNMNNA</t>
  </si>
  <si>
    <t>OBJETIVO PRIORITARIO Y LINEAMIENTO</t>
  </si>
  <si>
    <t>Total PNMNNA</t>
  </si>
  <si>
    <t>OP1: Mejorar las condiciones de vida saludables de las niñas, niños y adolescentes.</t>
  </si>
  <si>
    <t>OP2: Fortalecer el desarrollo de la autonomía de las niñas, niños y adolescentes.</t>
  </si>
  <si>
    <t>OP3: Disminuir el riego de desprotección de las niñas, niños y adolescentes.</t>
  </si>
  <si>
    <t>OP4: Fortalecer la participación de las niñas, niños y adolescentes en los distintos espacios de decisión de su vida diaria.</t>
  </si>
  <si>
    <t>OP5: Optimizar la gobernanza vinculado al ejercicio de derechos las niñas, niños y adolescentes.</t>
  </si>
  <si>
    <t>L1. Garantizar la atención y tratamiento integral en salud, por curso de vida, para las gestantes, niñas, niños y adolescentes y sus familias, con énfasis en disminuir el embarazo en adolescentes.</t>
  </si>
  <si>
    <t>L2. Garantizar las condiciones de habitabilidad y adecuación del hogar y el acceso a agua y saneamiento de los hogares.</t>
  </si>
  <si>
    <t>L3. Garantizar la atención y tratamiento de la salud mental de las niñas, niños y adolescentes.</t>
  </si>
  <si>
    <t>L4. Propiciar el desarrollo de saberes, conocimientos y prácticas de autocuidado de la salud física, emocional y mental.</t>
  </si>
  <si>
    <t>L1. Incentivar el aprendizaje de habilidades cognitivas y socioemocionales en la primera infancia (0-5 años).</t>
  </si>
  <si>
    <t>L2. Incrementar el acceso y conclusión oportuna de las niñas, niños y adolescentes en una educación básica de calidad con pertinencia cultural, que garanticen el nivel satisfactorio en sus logros de aprendizaje.</t>
  </si>
  <si>
    <t>L3. Implementar mecanismos para la reinserción de las/os estudiantes, en el que se desarrolle sus competencias en la atención educativa de estudiantes con extra edad y atraso escolar.</t>
  </si>
  <si>
    <t>L4. Fortalecer las conductas y actitudes positivas para la valoración de su identidad y el establecimiento de relaciones saludables hacia una reducción de las conductas de riesgo conducentes al consumo de drogas en las niñas, niños y adolescentes.</t>
  </si>
  <si>
    <t>L5. Incrementar la práctica regular de la actividad física, recreación, deporte, juego y prácticas que promuevan la diversidad cultural, para una vida activa y saludable de las niñas, niños y adolescentes.</t>
  </si>
  <si>
    <t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</t>
  </si>
  <si>
    <t>L1. Mejorar las competencias parentales, fortaleciendo pautas de crianza positiva con enfoques de ciclo de vida, género, perspectiva de discapacidad e interculturalidad en las madres, padres y cuidadores.</t>
  </si>
  <si>
    <t>L2. Mejorar la capacidad de identificación, prevención y denuncia de las diferentes formas de violencia, en las niñas, niños y adolescentes.</t>
  </si>
  <si>
    <t>L3. Incrementar el conocimiento de la sexualidad orientados a prevenir la violencia sexual, en las niñas, niños y adolescentes.</t>
  </si>
  <si>
    <t>L4. Incrementar el acceso oportuno a servicios orientados a la atención, recuperación y reintegración de niñas, niños y adolescentes víctimas de violencia, trata y explotación sexual.</t>
  </si>
  <si>
    <t>L5. Incrementar el acceso a intervenciones orientadas a la erradicación del trabajo infantil y protección del adolescente que trabaja.</t>
  </si>
  <si>
    <t>L6. Incrementar la adopción de actitudes y prácticas de reconocimiento y valoración de la diversidad a fin de prevenir todo tipo de discriminación hacia las niñas, niños y adolescentes, en la ciudadanía.</t>
  </si>
  <si>
    <t>L7. Incrementar el acceso oportuno a servicios orientados a la prevención y atención del riesgo y desprotección familiar de niñas, niños y adolescentes.</t>
  </si>
  <si>
    <t>L1. Incrementar el acceso a espacios seguros y de socialización que permitan la promoción de la diversidad cultural, política y artística de las niñas, niños y adolescentes.</t>
  </si>
  <si>
    <t>L2. Mejorar el acceso y uso de tecnologías de información y comunicación de las niñas, niños y adolescentes.</t>
  </si>
  <si>
    <t>L3. Desarrollar capacidades que permitan la participación en la toma de decisiones en el entorno familiar y comunitario de las niñas, niños y adolescentes.</t>
  </si>
  <si>
    <t>L1. Fortalecer la articulación intergubernamental para garantizar el ejercicio de derechos de las niñas, niños y adolescentes, en los tres niveles de gobierno.</t>
  </si>
  <si>
    <t>L2. Desarrollar las capacidades y competencias para fortalecer el seguimiento, la evaluación y la mejora continua de las intervenciones dirigidas a las niñas, niños y adolescentes en las entidades de los tres niveles de gobierno.</t>
  </si>
  <si>
    <t>-</t>
  </si>
  <si>
    <t>REGIONAL</t>
  </si>
  <si>
    <t>lin</t>
  </si>
  <si>
    <t xml:space="preserve">L1. Fortalecer la articulación intergubernamental para garantizar el ejercicio de derechos de las niñas, niños y adolescentes, en los tres niveles de gobierno._x000D_
</t>
  </si>
  <si>
    <t xml:space="preserve">L1. Garantizar la atención y tratamiento integral en salud, por curso de vida, para las gestantes, niñas, niños y adolescentes y sus familias, con énfasis en disminuir el embarazo en adolescentes._x000D_
</t>
  </si>
  <si>
    <t xml:space="preserve">L1. Incentivar el aprendizaje de habilidades cognitivas y socioemocionales en la primera infancia (0-5 años)._x000D_
</t>
  </si>
  <si>
    <t xml:space="preserve">L1. Incrementar el acceso a espacios seguros y de socialización que permitan la promoción de la diversidad cultural, política y artística de las niñas, niños y adolescentes._x000D_
</t>
  </si>
  <si>
    <t xml:space="preserve">L1. Mejorar las competencias parentales, fortaleciendo pautas de crianza positiva con enfoques de ciclo de vida, género, perspectiva de discapacidad e interculturalidad en las madres, padres y cuidadores._x000D_
</t>
  </si>
  <si>
    <t xml:space="preserve">L2. Desarrollar las capacidades y competencias para fortalecer el seguimiento, la evaluación y la mejora continua de las intervenciones dirigidas a las niñas, niños y adolescentes en las entidades de los tres niveles de gobierno._x000D_
</t>
  </si>
  <si>
    <t xml:space="preserve">L2. Incrementar el acceso y conclusión oportuna de las niñas, niños y adolescentes en una educación básica de calidad con pertinencia cultural, que garanticen el nivel satisfactorio en sus logros de aprendizaje._x000D_
</t>
  </si>
  <si>
    <t xml:space="preserve">L2. Mejorar el acceso y uso de tecnologías de información y comunicación de las niñas, niños y adolescentes._x000D_
</t>
  </si>
  <si>
    <t xml:space="preserve">L2. Mejorar la capacidad de identificación, prevención y denuncia de las diferentes formas de violencia, en las niñas, niños y adolescentes._x000D_
</t>
  </si>
  <si>
    <t xml:space="preserve">L3. Desarrollar capacidades que permitan la participación en la toma de decisiones en el entorno familiar y comunitario de las niñas, niños y adolescentes._x000D_
</t>
  </si>
  <si>
    <t xml:space="preserve">L3. Garantizar la atención y tratamiento de la salud mental de las niñas, niños y adolescentes._x000D_
</t>
  </si>
  <si>
    <t xml:space="preserve">L3. Implementar mecanismos para la reinserción de las/os estudiantes, en el que se desarrolle sus competencias en la atención educativa de estudiantes con extra edad y atraso escolar._x000D_
</t>
  </si>
  <si>
    <t xml:space="preserve">L3. Incrementar el conocimiento de la sexualidad orientados a prevenir la violencia sexual, en las niñas, niños y adolescentes._x000D_
</t>
  </si>
  <si>
    <t xml:space="preserve">L4. Fortalecer las conductas y actitudes positivas para la valoración de su identidad y el establecimiento de relaciones saludables hacia una reducción de las conductas de riesgo conducentes al consumo de drogas en las niñas, niños y adolescentes._x000D_
</t>
  </si>
  <si>
    <t xml:space="preserve">L4. Incrementar el acceso oportuno a servicios orientados a la atención, recuperación y reintegración de niñas, niños y adolescentes víctimas de violencia, trata y explotación sexual._x000D_
</t>
  </si>
  <si>
    <t xml:space="preserve">L4. Propiciar el desarrollo de saberes, conocimientos y prácticas de autocuidado de la salud física, emocional y mental._x000D_
</t>
  </si>
  <si>
    <t xml:space="preserve">L5. Incrementar el acceso a intervenciones orientadas a la erradicación del trabajo infantil y protección del adolescente que trabaja._x000D_
</t>
  </si>
  <si>
    <t xml:space="preserve">L5. Incrementar la práctica regular de la actividad física, recreación, deporte, juego y prácticas que promuevan la diversidad cultural, para una vida activa y saludable de las niñas, niños y adolescentes._x000D_
</t>
  </si>
  <si>
    <t xml:space="preserve"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adolescentes._x000D_
</t>
  </si>
  <si>
    <t xml:space="preserve">L6. Incrementar la adopción de actitudes y prácticas de reconocimiento y valoración de la diversidad a fin de prevenir todo tipo de discriminación hacia las niñas, niños y adolescentes, en la ciudadanía._x000D_
</t>
  </si>
  <si>
    <t xml:space="preserve">L7. Incrementar el acceso oportuno a servicios orientados a la prevención y atención del riesgo y desprotección familiar de niñas, niños y adolescentes._x000D_
</t>
  </si>
  <si>
    <t>dato</t>
  </si>
  <si>
    <t>1</t>
  </si>
  <si>
    <t>11</t>
  </si>
  <si>
    <t>13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</si>
  <si>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</si>
  <si>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</si>
  <si>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</si>
  <si>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</si>
  <si>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</si>
  <si>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</si>
  <si>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</si>
  <si>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</si>
  <si>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</si>
  <si>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0001-PROGRAMA ARTICULADO NUTRICIONAL</t>
  </si>
  <si>
    <t>0002-SALUD MATERNO NEONATAL</t>
  </si>
  <si>
    <t>0016-TBC-VIH/SIDA</t>
  </si>
  <si>
    <t>0017-ENFERMEDADES METAXENICAS Y ZOONOSIS</t>
  </si>
  <si>
    <t>0018-ENFERMEDADES NO TRANSMISIBLES</t>
  </si>
  <si>
    <t>0024-PREVENCION Y CONTROL DEL CANCER</t>
  </si>
  <si>
    <t>0046-ACCESO Y USO DE LA ELECTRIFICACION RURAL</t>
  </si>
  <si>
    <t>0047-ACCESO Y USO ADECUADO DE LOS SERVICIOS PUBLICOS DE TELECOMUNICACIONES E INFORMACION ASOCIADOS</t>
  </si>
  <si>
    <t>0048-PREVENCION Y ATENCION DE INCENDIOS, EMERGENCIAS MEDICAS, RESCATES Y OTROS</t>
  </si>
  <si>
    <t>0049-PROGRAMA NACIONAL DE APOYO DIRECTO A LOS MAS POBRES</t>
  </si>
  <si>
    <t>0051-PREVENCION Y TRATAMIENTO DEL CONSUMO DE DROGAS</t>
  </si>
  <si>
    <t>0058-ACCESO DE LA POBLACION A LA PROPIEDAD PREDIAL FORMALIZADA</t>
  </si>
  <si>
    <t>0066-FORMACION UNIVERSITARIA DE PREGRADO</t>
  </si>
  <si>
    <t>0067-CELERIDAD EN LOS PROCESOS JUDICIALES DE FAMILIA</t>
  </si>
  <si>
    <t>0068-REDUCCION DE VULNERABILIDAD Y ATENCION DE EMERGENCIAS POR DESASTRES</t>
  </si>
  <si>
    <t>0072-PROGRAMA DE DESARROLLO ALTERNATIVO INTEGRAL Y SOSTENIBLE - PIRDAIS</t>
  </si>
  <si>
    <t>0073-PROGRAMA PARA LA GENERACION DEL EMPLEO SOCIAL INCLUSIVO - TRABAJA PERU</t>
  </si>
  <si>
    <t>0079-ACCESO DE LA POBLACION A LA IDENTIDAD</t>
  </si>
  <si>
    <t>0080-LUCHA CONTRA LA VIOLENCIA FAMILIAR</t>
  </si>
  <si>
    <t>0082-PROGRAMA NACIONAL DE SANEAMIENTO URBANO</t>
  </si>
  <si>
    <t>0083-PROGRAMA NACIONAL DE SANEAMIENTO RURAL</t>
  </si>
  <si>
    <t>0090-LOGROS DE APRENDIZAJE DE ESTUDIANTES DE LA EDUCACION BASICA REGULAR</t>
  </si>
  <si>
    <t>91-INCREMENTO EN EL ACCESO DE LA POBLACIÓN DE 3 A 16 AÑOS A LOS SERVICIOS EDUCATIVOS PÚBLICOS DE LA EDUCACIÓN BÁSICA REGULAR</t>
  </si>
  <si>
    <t>0098-CUNA MAS</t>
  </si>
  <si>
    <t>0101-INCREMENTO DE LA PRACTICA DE ACTIVIDADES FISICAS, DEPORTIVAS Y RECREATIVAS EN LA POBLACION PERUANA</t>
  </si>
  <si>
    <t>0104-REDUCCION DE LA MORTALIDAD POR EMERGENCIAS Y URGENCIAS MEDICAS</t>
  </si>
  <si>
    <t>0106-INCLUSION DE NIÑOS, NIÑAS Y JOVENES CON DISCAPACIDAD EN LA EDUCACION BASICA Y TECNICO PRODUCTIVA</t>
  </si>
  <si>
    <t>0107-MEJORA DE  LA FORMACION EN CARRERAS DOCENTES EN INSTITUTOS DE EDUCACION SUPERIOR NO UNIVERSITARIA</t>
  </si>
  <si>
    <t>0111-APOYO AL HABITAT RURAL</t>
  </si>
  <si>
    <t>0115-PROGRAMA NACIONAL DE ALIMENTACION ESCOLAR</t>
  </si>
  <si>
    <t>0117-ATENCION OPORTUNA DE NIÑAS, NIÑOS Y ADOLESCENTES EN PRESUNTO ESTADO DE ABANDONO</t>
  </si>
  <si>
    <t>0122-ACCESO Y PERMANENCIA DE POBLACION CON ALTO RENDIMIENTO ACADEMICO A UNA EDUCACION SUPERIOR DE CALIDAD</t>
  </si>
  <si>
    <t>0127-MEJORA DE LA COMPETITIVIDAD DE LOS DESTINOS TURISTICOS</t>
  </si>
  <si>
    <t>0129-PREVENCION Y MANEJO DE CONDICIONES SECUNDARIAS DE SALUD EN PERSONAS CON DISCAPACIDAD</t>
  </si>
  <si>
    <t>0131-CONTROL Y PREVENCION EN SALUD MENTAL</t>
  </si>
  <si>
    <t>0135-MEJORA DE LAS CAPACIDADES MILITARES PARA LA DEFENSA Y EL DESARROLLO NACIONAL</t>
  </si>
  <si>
    <t>0137-DESARROLLO DE LA CIENCIA, TECNOLOGIA E INNOVACION TECNOLOGICA</t>
  </si>
  <si>
    <t>0138-REDUCCION DEL COSTO, TIEMPO E INSEGURIDAD EN EL SISTEMA DE TRANSPORTE</t>
  </si>
  <si>
    <t>0150-INCREMENTO EN EL ACCESO DE LA POBLACION A LOS SERVICIOS EDUCATIVOS PUBLICOS DE LA EDUCACION BASICA</t>
  </si>
  <si>
    <t>RESULTADOS PNAIA</t>
  </si>
  <si>
    <t>Objetivo 1: Garantizar el crecimiento y desarrollo integral de niñas y niños de 0 a 5 años de edad.</t>
  </si>
  <si>
    <t>Objetivo 2: Garantizar la continuación del crecimiento y desarrollo integral de niñas y niños de 6 a 11 años de edad</t>
  </si>
  <si>
    <t>Objetivo 3: Consolidar el crecimiento y desarrollo integral de las y los adolescentes de 12 a 17 años de edad.</t>
  </si>
  <si>
    <t xml:space="preserve">Objetivo 4: Garantizar la protección de niñas niños y adolescentes de 0 a 17 años de edad. </t>
  </si>
  <si>
    <t>Total PNAIA</t>
  </si>
  <si>
    <t>Deuda</t>
  </si>
  <si>
    <t>Reserva de contingencia</t>
  </si>
  <si>
    <t>Pensiones</t>
  </si>
  <si>
    <t>Gasto público total</t>
  </si>
  <si>
    <t>objetivo4</t>
  </si>
  <si>
    <t>DISMINUCION DE LA INCIDENCIA DE LOS CONFLICTOS, PROTESTAS Y MOVILIZACIONES SOCIALES VIOLENTAS QUE ALTERAN EL ORDEN PUBLICO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</si>
  <si>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</si>
  <si>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</si>
  <si>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</si>
  <si>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</si>
  <si>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</si>
  <si>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</si>
  <si>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</si>
  <si>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</si>
  <si>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</si>
  <si>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</si>
  <si>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</si>
  <si>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</si>
  <si>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</si>
  <si>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</si>
  <si>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</si>
  <si>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</si>
  <si>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</si>
  <si>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</si>
  <si>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</si>
  <si>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</si>
  <si>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</si>
  <si>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</si>
  <si>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</si>
  <si>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</si>
  <si>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03</t>
  </si>
  <si>
    <t>05</t>
  </si>
  <si>
    <t>ORDEN PUBLICO Y SEGURIDAD</t>
  </si>
  <si>
    <t>06</t>
  </si>
  <si>
    <t>JUSTICIA</t>
  </si>
  <si>
    <t>07</t>
  </si>
  <si>
    <t>TRABAJO</t>
  </si>
  <si>
    <t>AGROPECUARIA</t>
  </si>
  <si>
    <t>ENERGIA</t>
  </si>
  <si>
    <t>TRANSPORTE</t>
  </si>
  <si>
    <t>COMUNICACIONES</t>
  </si>
  <si>
    <t>AMBIENTE</t>
  </si>
  <si>
    <t>SANEAMIENTO</t>
  </si>
  <si>
    <t>VIVIENDA Y DESARROLLO URBANO</t>
  </si>
  <si>
    <t>SALUD</t>
  </si>
  <si>
    <t>CULTURA Y DEPORTE</t>
  </si>
  <si>
    <t>EDUCACION</t>
  </si>
  <si>
    <t>23</t>
  </si>
  <si>
    <t>PROTECCION SOCIAL</t>
  </si>
  <si>
    <t>0001</t>
  </si>
  <si>
    <t>PROGRAMA ARTICULADO NUTRICIONAL</t>
  </si>
  <si>
    <t>0002</t>
  </si>
  <si>
    <t>SALUD MATERNO NEONATAL</t>
  </si>
  <si>
    <t>0016</t>
  </si>
  <si>
    <t>TBC-VIH/SIDA</t>
  </si>
  <si>
    <t>0017</t>
  </si>
  <si>
    <t>ENFERMEDADES METAXENICAS Y ZOONOSIS</t>
  </si>
  <si>
    <t>0018</t>
  </si>
  <si>
    <t>ENFERMEDADES NO TRANSMISIBLES</t>
  </si>
  <si>
    <t>0024</t>
  </si>
  <si>
    <t>PREVENCION Y CONTROL DEL CANCER</t>
  </si>
  <si>
    <t>0030</t>
  </si>
  <si>
    <t>REDUCCION DE DELITOS Y FALTAS QUE AFECTAN LA SEGURIDAD CIUDADANA</t>
  </si>
  <si>
    <t>0031</t>
  </si>
  <si>
    <t>REDUCCION DEL TRAFICO ILICITO DE DROGAS</t>
  </si>
  <si>
    <t>0032</t>
  </si>
  <si>
    <t>LUCHA CONTRA EL TERRORISMO</t>
  </si>
  <si>
    <t>0036</t>
  </si>
  <si>
    <t>GESTION INTEGRAL DE RESIDUOS SOLIDOS</t>
  </si>
  <si>
    <t>0039</t>
  </si>
  <si>
    <t>MEJORA DE LA SANIDAD ANIMAL</t>
  </si>
  <si>
    <t>0040</t>
  </si>
  <si>
    <t>MEJORA Y MANTENIMIENTO DE LA SANIDAD VEGETAL</t>
  </si>
  <si>
    <t>0041</t>
  </si>
  <si>
    <t>MEJORA DE LA INOCUIDAD AGROALIMENTARIA</t>
  </si>
  <si>
    <t>0042</t>
  </si>
  <si>
    <t>APROVECHAMIENTO DE LOS RECURSOS HIDRICOS PARA USO AGRARIO</t>
  </si>
  <si>
    <t>0046</t>
  </si>
  <si>
    <t>ACCESO Y USO DE LA ELECTRIFICACION RURAL</t>
  </si>
  <si>
    <t>0047</t>
  </si>
  <si>
    <t>ACCESO Y USO ADECUADO DE LOS SERVICIOS PUBLICOS DE TELECOMUNICACIONES E INFORMACION ASOCIADOS</t>
  </si>
  <si>
    <t>0048</t>
  </si>
  <si>
    <t>PREVENCION Y ATENCION DE INCENDIOS, EMERGENCIAS MEDICAS, RESCATES Y OTROS</t>
  </si>
  <si>
    <t>0049</t>
  </si>
  <si>
    <t>PROGRAMA NACIONAL DE APOYO DIRECTO A LOS MAS POBRES</t>
  </si>
  <si>
    <t>0051</t>
  </si>
  <si>
    <t>PREVENCION Y TRATAMIENTO DEL CONSUMO DE DROGAS</t>
  </si>
  <si>
    <t>0057</t>
  </si>
  <si>
    <t>CONSERVACION DE LA DIVERSIDAD BIOLOGICA Y APROVECHAMIENTO SOSTENIBLE DE LOS RECURSOS NATURALES EN AREA NATURAL PROTEGIDA</t>
  </si>
  <si>
    <t>0058</t>
  </si>
  <si>
    <t>ACCESO DE LA POBLACION A LA PROPIEDAD PREDIAL FORMALIZADA</t>
  </si>
  <si>
    <t>0066</t>
  </si>
  <si>
    <t>FORMACION UNIVERSITARIA DE PREGRADO</t>
  </si>
  <si>
    <t>0067</t>
  </si>
  <si>
    <t>CELERIDAD EN LOS PROCESOS JUDICIALES DE FAMILIA</t>
  </si>
  <si>
    <t>0068</t>
  </si>
  <si>
    <t>REDUCCION DE VULNERABILIDAD Y ATENCION DE EMERGENCIAS POR DESASTRES</t>
  </si>
  <si>
    <t>0072</t>
  </si>
  <si>
    <t>PROGRAMA DE DESARROLLO ALTERNATIVO INTEGRAL Y SOSTENIBLE - PIRDAIS</t>
  </si>
  <si>
    <t>0073</t>
  </si>
  <si>
    <t>PROGRAMA PARA LA GENERACION DEL EMPLEO SOCIAL INCLUSIVO - TRABAJA PERU</t>
  </si>
  <si>
    <t>0074</t>
  </si>
  <si>
    <t>GESTION INTEGRADA Y EFECTIVA DEL CONTROL DE OFERTA DE DROGAS EN EL PERU</t>
  </si>
  <si>
    <t>0079</t>
  </si>
  <si>
    <t>ACCESO DE LA POBLACION A LA IDENTIDAD</t>
  </si>
  <si>
    <t>0080</t>
  </si>
  <si>
    <t>LUCHA CONTRA LA VIOLENCIA FAMILIAR</t>
  </si>
  <si>
    <t>0082</t>
  </si>
  <si>
    <t>PROGRAMA NACIONAL DE SANEAMIENTO URBANO</t>
  </si>
  <si>
    <t>0083</t>
  </si>
  <si>
    <t>PROGRAMA NACIONAL DE SANEAMIENTO RURAL</t>
  </si>
  <si>
    <t>0086</t>
  </si>
  <si>
    <t>MEJORA DE LOS SERVICIOS DEL SISTEMA DE JUSTICIA PENAL</t>
  </si>
  <si>
    <t>0089</t>
  </si>
  <si>
    <t xml:space="preserve">REDUCCION DE LA DEGRADACION DE LOS SUELOS AGRARIOS </t>
  </si>
  <si>
    <t>0090</t>
  </si>
  <si>
    <t>LOGROS DE APRENDIZAJE DE ESTUDIANTES DE LA EDUCACION BASICA REGULAR</t>
  </si>
  <si>
    <t>0096</t>
  </si>
  <si>
    <t>GESTION DE LA CALIDAD DEL AIRE</t>
  </si>
  <si>
    <t>0097</t>
  </si>
  <si>
    <t>PROGRAMA NACIONAL DE ASISTENCIA SOLIDARIA PENSION 65</t>
  </si>
  <si>
    <t>0099</t>
  </si>
  <si>
    <t>CELERIDAD DE LOS PROCESOS JUDICIALES LABORALES</t>
  </si>
  <si>
    <t>0101</t>
  </si>
  <si>
    <t>INCREMENTO DE LA PRACTICA DE ACTIVIDADES FISICAS, DEPORTIVAS Y RECREATIVAS EN LA POBLACION PERUANA</t>
  </si>
  <si>
    <t>0103</t>
  </si>
  <si>
    <t>FORTALECIMIENTO DE LAS CONDICIONES LABORALES</t>
  </si>
  <si>
    <t>0104</t>
  </si>
  <si>
    <t>REDUCCION DE LA MORTALIDAD POR EMERGENCIAS Y URGENCIAS MEDICAS</t>
  </si>
  <si>
    <t>0106</t>
  </si>
  <si>
    <t>INCLUSION DE NIÑOS, NIÑAS Y JOVENES CON DISCAPACIDAD EN LA EDUCACION BASICA Y TECNICO PRODUCTIVA</t>
  </si>
  <si>
    <t>0107</t>
  </si>
  <si>
    <t>MEJORA DE  LA FORMACION EN CARRERAS DOCENTES EN INSTITUTOS DE EDUCACION SUPERIOR NO UNIVERSITARIA</t>
  </si>
  <si>
    <t>0109</t>
  </si>
  <si>
    <t>NUESTRAS CIUDADES</t>
  </si>
  <si>
    <t>0110</t>
  </si>
  <si>
    <t>FISCALIZACION ADUANERA</t>
  </si>
  <si>
    <t>0111</t>
  </si>
  <si>
    <t>APOYO AL HABITAT RURAL</t>
  </si>
  <si>
    <t>0113</t>
  </si>
  <si>
    <t>SERVICIOS REGISTRALES ACCESIBLES Y OPORTUNOS CON COBERTURA UNIVERSAL</t>
  </si>
  <si>
    <t>0114</t>
  </si>
  <si>
    <t>PROTECCION AL CONSUMIDOR</t>
  </si>
  <si>
    <t>0115</t>
  </si>
  <si>
    <t>PROGRAMA NACIONAL DE ALIMENTACION ESCOLAR</t>
  </si>
  <si>
    <t>0116</t>
  </si>
  <si>
    <t>MEJORAMIENTO DE LA EMPLEABILIDAD E INSERCION LABORAL-PROEMPLEO</t>
  </si>
  <si>
    <t>0117</t>
  </si>
  <si>
    <t>ATENCION OPORTUNA DE NIÑAS, NIÑOS Y ADOLESCENTES EN PRESUNTO ESTADO DE ABANDONO</t>
  </si>
  <si>
    <t>0118</t>
  </si>
  <si>
    <t>ACCESO DE HOGARES RURALES CON ECONOMIAS DE SUBSISTENCIA A MERCADOS LOCALES - HAKU WIÑAY</t>
  </si>
  <si>
    <t>0119</t>
  </si>
  <si>
    <t>CELERIDAD EN LOS PROCESOS JUDICIALES CIVIL-COMERCIAL</t>
  </si>
  <si>
    <t>0121</t>
  </si>
  <si>
    <t>MEJORA DE LA ARTICULACION DE PEQUEÑOS PRODUCTORES AL MERCADO</t>
  </si>
  <si>
    <t>0122</t>
  </si>
  <si>
    <t>ACCESO Y PERMANENCIA DE POBLACION CON ALTO RENDIMIENTO ACADEMICO A UNA EDUCACION SUPERIOR DE CALIDAD</t>
  </si>
  <si>
    <t>0123</t>
  </si>
  <si>
    <t>MEJORA DE LAS COMPETENCIAS DE LA POBLACION PENITENCIARIA PARA SU REINSERCION SOCIAL POSITIVA</t>
  </si>
  <si>
    <t>0124</t>
  </si>
  <si>
    <t>MEJORA DE LA PROVISIÓN DE LOS SERVICIOS DE TELECOMUNICACIONES</t>
  </si>
  <si>
    <t>0125</t>
  </si>
  <si>
    <t>MEJORA DE LA EFICIENCIA DE LOS PROCESOS ELECTORALES E INCREMENTO DE LA PARTICIPACION POLITICA DE LA CIUDADANIA</t>
  </si>
  <si>
    <t>0127</t>
  </si>
  <si>
    <t>MEJORA DE LA COMPETITIVIDAD DE LOS DESTINOS TURISTICOS</t>
  </si>
  <si>
    <t>0128</t>
  </si>
  <si>
    <t>REDUCCION DE LA MINERIA ILEGAL</t>
  </si>
  <si>
    <t>0129</t>
  </si>
  <si>
    <t>PREVENCION Y MANEJO DE CONDICIONES SECUNDARIAS DE SALUD EN PERSONAS CON DISCAPACIDAD</t>
  </si>
  <si>
    <t>0130</t>
  </si>
  <si>
    <t>COMPETITIVIDAD Y APROVECHAMIENTO SOSTENIBLE DE LOS RECURSOS FORESTALES Y DE LA FAUNA SILVESTRE</t>
  </si>
  <si>
    <t>0131</t>
  </si>
  <si>
    <t>CONTROL Y PREVENCION EN SALUD MENTAL</t>
  </si>
  <si>
    <t>0132</t>
  </si>
  <si>
    <t>PUESTA EN VALOR Y USO SOCIAL DEL PATRIMONIO CULTURAL</t>
  </si>
  <si>
    <t>0134</t>
  </si>
  <si>
    <t>PROMOCION DE LA INVERSION PRIVADA</t>
  </si>
  <si>
    <t>0135</t>
  </si>
  <si>
    <t>MEJORA DE LAS CAPACIDADES MILITARES PARA LA DEFENSA Y EL DESARROLLO NACIONAL</t>
  </si>
  <si>
    <t>0137</t>
  </si>
  <si>
    <t>DESARROLLO DE LA CIENCIA, TECNOLOGIA E INNOVACION TECNOLOGICA</t>
  </si>
  <si>
    <t>0138</t>
  </si>
  <si>
    <t>REDUCCION DEL COSTO, TIEMPO E INSEGURIDAD EN EL SISTEMA DE TRANSPORTE</t>
  </si>
  <si>
    <t>0139</t>
  </si>
  <si>
    <t>0140</t>
  </si>
  <si>
    <t>DESARROLLO Y PROMOCION DE LAS ARTES E INDUSTRIAS CULTURALES</t>
  </si>
  <si>
    <t>0141</t>
  </si>
  <si>
    <t>PROTECCION DE LA PROPIEDAD INTELECTUAL</t>
  </si>
  <si>
    <t>0142</t>
  </si>
  <si>
    <t>ACCESO DE PERSONAS ADULTAS MAYORES A SERVICIOS ESPECIALIZADOS</t>
  </si>
  <si>
    <t>0143</t>
  </si>
  <si>
    <t>CELERIDAD, PREDICTIBILIDAD Y ACCCESO DE LOS PROCESOS JUDICIALES TRIBUTARIOS, ADUANEROS Y DE TEMAS DE MERCADO</t>
  </si>
  <si>
    <t>0144</t>
  </si>
  <si>
    <t>CONSERVACION Y USO SOSTENIBLE DE ECOSISTEMAS PARA LA PROVISION DE SERVICIOS ECOSISTEMICOS</t>
  </si>
  <si>
    <t>0145</t>
  </si>
  <si>
    <t>MEJORA DE LA CALIDAD DEL SERVICIO ELECTRICO</t>
  </si>
  <si>
    <t>0146</t>
  </si>
  <si>
    <t>ACCESO DE LAS FAMILIAS A VIVIENDA Y ENTORNO URBANO ADECUADO</t>
  </si>
  <si>
    <t>0147</t>
  </si>
  <si>
    <t>FORTALECIMIENTO DE LA EDUCACION SUPERIOR TECNOLOGICA</t>
  </si>
  <si>
    <t>0148</t>
  </si>
  <si>
    <t>REDUCCION DEL TIEMPO, INSEGURIDAD Y COSTO AMBIENTAL EN EL TRANSPORTE URBANO</t>
  </si>
  <si>
    <t>0149</t>
  </si>
  <si>
    <t>MEJORA DEL DESEMPEÑO EN LAS CONTRATACIONES PUBLICAS</t>
  </si>
  <si>
    <t>0150</t>
  </si>
  <si>
    <t>INCREMENTO EN EL ACCESO DE LA POBLACION A LOS SERVICIOS EDUCATIVOS PUBLICOS DE LA EDUCACION BASICA</t>
  </si>
  <si>
    <t>1001</t>
  </si>
  <si>
    <t>PRODUCTOS ESPECIFICOS PARA DESARROLLO INFANTIL TEMPRANO</t>
  </si>
  <si>
    <t>1002</t>
  </si>
  <si>
    <t>PRODUCTOS ESPECIFICOS PARA REDUCCION DE LA VIOLENCIA CONTRA LA MUJER</t>
  </si>
  <si>
    <t>9002</t>
  </si>
  <si>
    <t>ASIGNACIONES PRESUPUESTARIAS QUE NO RESULTAN EN PRODUCTOS</t>
  </si>
  <si>
    <t>DONACIONES Y TRANSFERENCIAS</t>
  </si>
  <si>
    <t>RECURSOS DETERMINADOS</t>
  </si>
  <si>
    <t>RECURSOS DIRECTAMENTE RECAUDADOS</t>
  </si>
  <si>
    <t>RECURSOS ORDINARIOS</t>
  </si>
  <si>
    <t>GOBIERNO NACIONAL</t>
  </si>
  <si>
    <t>GOBIERNOS LOCALES</t>
  </si>
  <si>
    <t>DEPARTAMENTO</t>
  </si>
  <si>
    <t>PROVINCIA CONSTITUCIONAL DEL CALLAO</t>
  </si>
  <si>
    <t>GASTO CORRIENTE</t>
  </si>
  <si>
    <t>GASTO DE CAPITAL</t>
  </si>
  <si>
    <t>Gasto público total 2022</t>
  </si>
  <si>
    <t>Gasto en niñas niños y adolescentes por clase de gasto 2022</t>
  </si>
  <si>
    <t>Gasto en niñas niños y adolescentes por función 2022</t>
  </si>
  <si>
    <t>Gasto en niñas niños y adolescentes en la categoría de gasto 2022</t>
  </si>
  <si>
    <t>Gasto en niñas niños y adolescentes por programa presupuestal 2022</t>
  </si>
  <si>
    <t>Gasto en niñas niños y adolescentes por fuente de financiamiento 2022</t>
  </si>
  <si>
    <t>Gasto en niñas niños y adolescentes por tipo de transacción 2022</t>
  </si>
  <si>
    <t>Gasto en niñas niños y adolescentes por ciclo de vida 2022</t>
  </si>
  <si>
    <t>Gasto en niñas niños y adolescentes por derecho 2022</t>
  </si>
  <si>
    <t>Gasto en niñas niños y adolescentes por nivel de gobierno 2022</t>
  </si>
  <si>
    <t>Gasto en niñas niños y adolescentes por departamento 2022</t>
  </si>
  <si>
    <t>Gasto en niñas niños y adolescentes por gobierno regional 2022</t>
  </si>
  <si>
    <t>Gasto en niñas niños y adolescentes por resultados del PNAIA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</si>
</sst>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 * #,##0_ ;_ * \-#,##0_ ;_ * &quot;-&quot;??_ ;_ @_ "/>
    <numFmt numFmtId="167" formatCode="_ * #,##0.0_ ;_ * \-#,##0.0_ ;_ * &quot;-&quot;??_ ;_ @_ "/>
    <numFmt numFmtId="168" formatCode="0.0"/>
    <numFmt numFmtId="169" formatCode="0.0%"/>
    <numFmt numFmtId="170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  <xf numFmtId="166" fontId="0" fillId="0" borderId="2" xfId="2" applyNumberFormat="1" applyFont="1" applyFill="1" applyBorder="1"/>
    <xf numFmtId="9" fontId="2" fillId="0" borderId="0" xfId="1" applyFont="1" applyFill="1" applyBorder="1" applyAlignment="1">
      <alignment horizontal="center"/>
    </xf>
    <xf numFmtId="166" fontId="0" fillId="0" borderId="0" xfId="2" applyNumberFormat="1" applyFont="1" applyFill="1"/>
    <xf numFmtId="9" fontId="0" fillId="0" borderId="0" xfId="1" applyFont="1" applyFill="1"/>
    <xf numFmtId="0" fontId="6" fillId="0" borderId="0" xfId="0" applyFont="1" applyAlignment="1">
      <alignment vertical="center"/>
    </xf>
    <xf numFmtId="0" fontId="0" fillId="0" borderId="2" xfId="0" applyBorder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169" fontId="0" fillId="0" borderId="0" xfId="1" applyNumberFormat="1" applyFont="1" applyAlignment="1">
      <alignment horizontal="right"/>
    </xf>
    <xf numFmtId="169" fontId="0" fillId="0" borderId="0" xfId="1" applyNumberFormat="1" applyFont="1"/>
    <xf numFmtId="169" fontId="0" fillId="0" borderId="0" xfId="1" applyNumberFormat="1" applyFont="1" applyFill="1" applyAlignment="1">
      <alignment horizontal="right"/>
    </xf>
    <xf numFmtId="169" fontId="0" fillId="0" borderId="0" xfId="1" applyNumberFormat="1" applyFont="1" applyFill="1" applyBorder="1" applyAlignment="1">
      <alignment horizontal="right"/>
    </xf>
    <xf numFmtId="166" fontId="0" fillId="0" borderId="2" xfId="2" applyNumberFormat="1" applyFont="1" applyFill="1" applyBorder="1" applyAlignment="1">
      <alignment horizontal="right"/>
    </xf>
    <xf numFmtId="166" fontId="0" fillId="0" borderId="2" xfId="0" applyNumberFormat="1" applyBorder="1"/>
    <xf numFmtId="0" fontId="2" fillId="0" borderId="0" xfId="0" applyFont="1" applyAlignment="1">
      <alignment horizontal="left"/>
    </xf>
    <xf numFmtId="166" fontId="0" fillId="0" borderId="0" xfId="2" applyNumberFormat="1" applyFont="1" applyFill="1" applyBorder="1"/>
    <xf numFmtId="169" fontId="0" fillId="0" borderId="2" xfId="1" applyNumberFormat="1" applyFont="1" applyBorder="1" applyAlignment="1">
      <alignment horizontal="right"/>
    </xf>
    <xf numFmtId="169" fontId="4" fillId="0" borderId="0" xfId="1" applyNumberFormat="1" applyFont="1" applyAlignment="1">
      <alignment horizontal="right"/>
    </xf>
    <xf numFmtId="169" fontId="2" fillId="0" borderId="1" xfId="1" applyNumberFormat="1" applyFont="1" applyBorder="1" applyAlignment="1">
      <alignment horizontal="right"/>
    </xf>
    <xf numFmtId="169" fontId="2" fillId="0" borderId="0" xfId="1" applyNumberFormat="1" applyFont="1" applyAlignment="1">
      <alignment horizontal="right"/>
    </xf>
    <xf numFmtId="169" fontId="0" fillId="0" borderId="3" xfId="1" applyNumberFormat="1" applyFont="1" applyBorder="1" applyAlignment="1">
      <alignment horizontal="right"/>
    </xf>
    <xf numFmtId="170" fontId="0" fillId="0" borderId="0" xfId="3" applyNumberFormat="1" applyFont="1"/>
    <xf numFmtId="9" fontId="0" fillId="0" borderId="2" xfId="1" applyFont="1" applyBorder="1"/>
    <xf numFmtId="9" fontId="0" fillId="0" borderId="2" xfId="1" applyFont="1" applyBorder="1" applyAlignment="1">
      <alignment horizontal="right"/>
    </xf>
    <xf numFmtId="9" fontId="0" fillId="0" borderId="2" xfId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9" fontId="0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9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9" fontId="2" fillId="0" borderId="0" xfId="1" applyNumberFormat="1" applyFont="1" applyFill="1" applyAlignment="1">
      <alignment vertical="center"/>
    </xf>
    <xf numFmtId="169" fontId="2" fillId="0" borderId="0" xfId="1" applyNumberFormat="1" applyFont="1" applyFill="1" applyAlignment="1">
      <alignment horizontal="right" vertical="center"/>
    </xf>
    <xf numFmtId="0" fontId="0" fillId="0" borderId="0" xfId="0" applyAlignment="1">
      <alignment vertical="center" wrapText="1"/>
    </xf>
    <xf numFmtId="170" fontId="0" fillId="0" borderId="0" xfId="3" applyNumberFormat="1" applyFont="1" applyAlignment="1">
      <alignment vertical="center"/>
    </xf>
    <xf numFmtId="169" fontId="1" fillId="0" borderId="0" xfId="1" applyNumberFormat="1" applyFont="1" applyFill="1" applyAlignment="1">
      <alignment vertical="center"/>
    </xf>
    <xf numFmtId="169" fontId="1" fillId="0" borderId="0" xfId="1" applyNumberFormat="1" applyFont="1" applyFill="1" applyAlignment="1">
      <alignment horizontal="right" vertical="center"/>
    </xf>
    <xf numFmtId="0" fontId="0" fillId="0" borderId="2" xfId="0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9" fontId="1" fillId="0" borderId="2" xfId="1" applyFont="1" applyFill="1" applyBorder="1" applyAlignment="1">
      <alignment vertical="center"/>
    </xf>
    <xf numFmtId="169" fontId="1" fillId="0" borderId="2" xfId="1" applyNumberFormat="1" applyFont="1" applyFill="1" applyBorder="1" applyAlignment="1">
      <alignment horizontal="right" vertical="center"/>
    </xf>
    <xf numFmtId="169" fontId="1" fillId="0" borderId="0" xfId="1" quotePrefix="1" applyNumberFormat="1" applyFont="1" applyFill="1" applyAlignment="1">
      <alignment horizontal="right" vertical="center"/>
    </xf>
    <xf numFmtId="169" fontId="2" fillId="0" borderId="0" xfId="1" quotePrefix="1" applyNumberFormat="1" applyFont="1" applyFill="1" applyAlignment="1">
      <alignment horizontal="right" vertical="center"/>
    </xf>
    <xf numFmtId="169" fontId="0" fillId="0" borderId="0" xfId="1" applyNumberFormat="1" applyFont="1" applyAlignment="1">
      <alignment vertical="center"/>
    </xf>
    <xf numFmtId="166" fontId="0" fillId="0" borderId="2" xfId="0" applyNumberFormat="1" applyBorder="1" applyAlignment="1">
      <alignment vertical="center"/>
    </xf>
    <xf numFmtId="9" fontId="0" fillId="0" borderId="2" xfId="1" applyFont="1" applyFill="1" applyBorder="1" applyAlignment="1">
      <alignment vertical="center"/>
    </xf>
    <xf numFmtId="169" fontId="0" fillId="0" borderId="2" xfId="1" applyNumberFormat="1" applyFont="1" applyFill="1" applyBorder="1" applyAlignment="1">
      <alignment horizontal="right" vertical="center"/>
    </xf>
    <xf numFmtId="170" fontId="7" fillId="0" borderId="0" xfId="0" applyNumberFormat="1" applyFont="1"/>
    <xf numFmtId="169" fontId="0" fillId="0" borderId="2" xfId="1" applyNumberFormat="1" applyFont="1" applyBorder="1"/>
    <xf numFmtId="0" fontId="0" fillId="0" borderId="0" xfId="0" applyAlignment="1">
      <alignment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2" fillId="0" borderId="0" xfId="0" applyFont="1" applyAlignment="1">
      <alignment wrapText="1"/>
    </xf>
    <xf numFmtId="3" fontId="2" fillId="0" borderId="0" xfId="0" applyNumberFormat="1" applyFont="1"/>
    <xf numFmtId="169" fontId="2" fillId="0" borderId="0" xfId="1" applyNumberFormat="1" applyFont="1" applyFill="1"/>
    <xf numFmtId="169" fontId="2" fillId="0" borderId="0" xfId="1" applyNumberFormat="1" applyFont="1" applyFill="1" applyAlignment="1">
      <alignment horizontal="right"/>
    </xf>
    <xf numFmtId="169" fontId="1" fillId="0" borderId="0" xfId="1" applyNumberFormat="1" applyFont="1" applyFill="1"/>
    <xf numFmtId="169" fontId="1" fillId="0" borderId="0" xfId="1" applyNumberFormat="1" applyFont="1" applyFill="1" applyAlignment="1">
      <alignment horizontal="right"/>
    </xf>
    <xf numFmtId="3" fontId="1" fillId="0" borderId="2" xfId="2" applyNumberFormat="1" applyFont="1" applyFill="1" applyBorder="1"/>
    <xf numFmtId="9" fontId="1" fillId="0" borderId="2" xfId="1" applyFont="1" applyFill="1" applyBorder="1"/>
    <xf numFmtId="169" fontId="1" fillId="0" borderId="2" xfId="1" applyNumberFormat="1" applyFont="1" applyFill="1" applyBorder="1" applyAlignment="1">
      <alignment horizontal="right"/>
    </xf>
    <xf numFmtId="170" fontId="0" fillId="0" borderId="2" xfId="3" applyNumberFormat="1" applyFont="1" applyFill="1" applyBorder="1"/>
    <xf numFmtId="0" fontId="7" fillId="0" borderId="0" xfId="0" applyFont="1"/>
  </cellXfs>
  <cellStyles count="5">
    <cellStyle name="Millares" xfId="3" builtinId="3"/>
    <cellStyle name="Millares 2" xfId="2" xr:uid="{00000000-0005-0000-0000-000001000000}"/>
    <cellStyle name="Millares 2 2" xfId="4" xr:uid="{00000000-0005-0000-0000-000002000000}"/>
    <cellStyle name="Normal" xfId="0" builtinId="0"/>
    <cellStyle name="Porcentaje" xfId="1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_GPNNA" connectionId="13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8" xr16:uid="{00000000-0016-0000-0700-000009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2" xr16:uid="{00000000-0016-0000-0800-00000A000000}" autoFormatId="16" applyNumberFormats="0" applyBorderFormats="0" applyFontFormats="0" applyPatternFormats="0" applyAlignmentFormats="0" applyWidthHeightFormats="0">
  <queryTableRefresh nextId="5">
    <queryTableFields count="4">
      <queryTableField id="1" name="DES_NIVEL_GOB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7" xr16:uid="{00000000-0016-0000-0900-00000B000000}" autoFormatId="16" applyNumberFormats="0" applyBorderFormats="0" applyFontFormats="0" applyPatternFormats="0" applyAlignmentFormats="0" applyWidthHeightFormats="0">
  <queryTableRefresh nextId="6">
    <queryTableFields count="5">
      <queryTableField id="1" name="PROGRAMA_PPTO" tableColumnId="1"/>
      <queryTableField id="2" name="DES_PROGRAMA_PPTO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2" xr16:uid="{00000000-0016-0000-0A00-00000C000000}" autoFormatId="16" applyNumberFormats="0" applyBorderFormats="0" applyFontFormats="0" applyPatternFormats="0" applyAlignmentFormats="0" applyWidthHeightFormats="0">
  <queryTableRefresh nextId="6">
    <queryTableFields count="4">
      <queryTableField id="2" name="PIA_INF" tableColumnId="2"/>
      <queryTableField id="3" name="PIM_INF" tableColumnId="3"/>
      <queryTableField id="4" name="DEV_INF" tableColumnId="4"/>
      <queryTableField id="5" name="objetivo4" tableColumnId="1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5" xr16:uid="{00000000-0016-0000-0B00-00000D000000}" autoFormatId="16" applyNumberFormats="0" applyBorderFormats="0" applyFontFormats="0" applyPatternFormats="0" applyAlignmentFormats="0" applyWidthHeightFormats="0">
  <queryTableRefresh nextId="6">
    <queryTableFields count="5">
      <queryTableField id="1" name="FUNCION" tableColumnId="1"/>
      <queryTableField id="2" name="DES_FUNCIO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" xr16:uid="{00000000-0016-0000-0C00-00000E000000}" autoFormatId="16" applyNumberFormats="0" applyBorderFormats="0" applyFontFormats="0" applyPatternFormats="0" applyAlignmentFormats="0" applyWidthHeightFormats="0">
  <queryTableRefresh nextId="5">
    <queryTableFields count="4">
      <queryTableField id="1" name="CATEGORI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6" xr16:uid="{00000000-0016-0000-0D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CAT_PPTAL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PNNAXMETA" connectionId="18" xr16:uid="{00000000-0016-0000-0E00-000010000000}" autoFormatId="16" applyNumberFormats="0" applyBorderFormats="0" applyFontFormats="0" applyPatternFormats="0" applyAlignmentFormats="0" applyWidthHeightFormats="0">
  <queryTableRefresh nextId="5">
    <queryTableFields count="4">
      <queryTableField id="1" name="MET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1" connectionId="14" xr16:uid="{00000000-0016-0000-0100-000001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2" connectionId="15" xr16:uid="{00000000-0016-0000-0100-000002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3" connectionId="16" xr16:uid="{00000000-0016-0000-0100-000003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NNA" connectionId="17" xr16:uid="{00000000-0016-0000-02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dato" tableColumnId="1"/>
      <queryTableField id="2" name="li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3" xr16:uid="{00000000-0016-0000-0300-000005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1" xr16:uid="{00000000-0016-0000-0400-000006000000}" autoFormatId="16" applyNumberFormats="0" applyBorderFormats="0" applyFontFormats="0" applyPatternFormats="0" applyAlignmentFormats="0" applyWidthHeightFormats="0">
  <queryTableRefresh nextId="5">
    <queryTableFields count="4">
      <queryTableField id="1" name="DERECH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0" xr16:uid="{00000000-0016-0000-05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CICL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9" xr16:uid="{00000000-0016-0000-06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FUENTE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Consulta_desde_CALIDAD_GP_GPNNA" displayName="Tabla_Consulta_desde_CALIDAD_GP_GPNNA" ref="A1:C2" tableType="queryTable" totalsRowShown="0">
  <autoFilter ref="A1:C2" xr:uid="{00000000-0009-0000-0100-000001000000}"/>
  <tableColumns count="3">
    <tableColumn id="1" xr3:uid="{00000000-0010-0000-0000-000001000000}" uniqueName="1" name="PIA_INF" queryTableFieldId="1"/>
    <tableColumn id="2" xr3:uid="{00000000-0010-0000-0000-000002000000}" uniqueName="2" name="PIM_INF" queryTableFieldId="2"/>
    <tableColumn id="3" xr3:uid="{00000000-0010-0000-0000-000003000000}" uniqueName="3" name="DEV_INF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abla_Consulta_desde_bdp_gpnna19" displayName="Tabla_Consulta_desde_bdp_gpnna19" ref="A1:D26" tableType="queryTable" totalsRowShown="0">
  <autoFilter ref="A1:D26" xr:uid="{00000000-0009-0000-0100-000012000000}"/>
  <tableColumns count="4">
    <tableColumn id="1" xr3:uid="{00000000-0010-0000-0900-000001000000}" uniqueName="1" name="DES_DEPARTAMENTO" queryTableFieldId="1"/>
    <tableColumn id="2" xr3:uid="{00000000-0010-0000-0900-000002000000}" uniqueName="2" name="PIA_INF" queryTableFieldId="2"/>
    <tableColumn id="3" xr3:uid="{00000000-0010-0000-0900-000003000000}" uniqueName="3" name="PIM_INF" queryTableFieldId="3"/>
    <tableColumn id="4" xr3:uid="{00000000-0010-0000-0900-000004000000}" uniqueName="4" name="DEV_INF" queryTableField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Tabla_Consulta_desde_bdp_gpnna23" displayName="Tabla_Consulta_desde_bdp_gpnna23" ref="A1:D4" tableType="queryTable" totalsRowShown="0">
  <autoFilter ref="A1:D4" xr:uid="{00000000-0009-0000-0100-000016000000}"/>
  <tableColumns count="4">
    <tableColumn id="1" xr3:uid="{00000000-0010-0000-0A00-000001000000}" uniqueName="1" name="DES_NIVEL_GOB" queryTableFieldId="1"/>
    <tableColumn id="2" xr3:uid="{00000000-0010-0000-0A00-000002000000}" uniqueName="2" name="PIA_INF" queryTableFieldId="2"/>
    <tableColumn id="3" xr3:uid="{00000000-0010-0000-0A00-000003000000}" uniqueName="3" name="PIM_INF" queryTableFieldId="3"/>
    <tableColumn id="4" xr3:uid="{00000000-0010-0000-0A00-000004000000}" uniqueName="4" name="DEV_INF" queryTableFieldId="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B000000}" name="Tabla_Consulta_desde_bdp_gpnna18" displayName="Tabla_Consulta_desde_bdp_gpnna18" ref="B1:F83" tableType="queryTable" totalsRowShown="0">
  <autoFilter ref="B1:F83" xr:uid="{00000000-0009-0000-0100-000011000000}"/>
  <tableColumns count="5">
    <tableColumn id="1" xr3:uid="{00000000-0010-0000-0B00-000001000000}" uniqueName="1" name="PROGRAMA_PPTO" queryTableFieldId="1"/>
    <tableColumn id="2" xr3:uid="{00000000-0010-0000-0B00-000002000000}" uniqueName="2" name="DES_PROGRAMA_PPTO" queryTableFieldId="2"/>
    <tableColumn id="3" xr3:uid="{00000000-0010-0000-0B00-000003000000}" uniqueName="3" name="PIA_INF" queryTableFieldId="3"/>
    <tableColumn id="4" xr3:uid="{00000000-0010-0000-0B00-000004000000}" uniqueName="4" name="PIM_INF" queryTableFieldId="4"/>
    <tableColumn id="5" xr3:uid="{00000000-0010-0000-0B00-000005000000}" uniqueName="5" name="DEV_INF" queryTableFieldId="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a_Consulta_desde_bdp_gpnna15" displayName="Tabla_Consulta_desde_bdp_gpnna15" ref="A1:D7" tableType="queryTable" totalsRowCount="1" headerRowDxfId="34" dataDxfId="33" headerRowCellStyle="Millares" dataCellStyle="Millares">
  <autoFilter ref="A1:D6" xr:uid="{00000000-0009-0000-0100-00000E000000}"/>
  <tableColumns count="4">
    <tableColumn id="2" xr3:uid="{00000000-0010-0000-0C00-000002000000}" uniqueName="2" name="PIA_INF" totalsRowFunction="custom" queryTableFieldId="2" dataDxfId="32" totalsRowDxfId="31" dataCellStyle="Millares">
      <totalsRowFormula>SUM(A2:A6)</totalsRowFormula>
    </tableColumn>
    <tableColumn id="3" xr3:uid="{00000000-0010-0000-0C00-000003000000}" uniqueName="3" name="PIM_INF" totalsRowFunction="custom" queryTableFieldId="3" dataDxfId="30" totalsRowDxfId="29" dataCellStyle="Millares">
      <totalsRowFormula>SUM(B2:B6)</totalsRowFormula>
    </tableColumn>
    <tableColumn id="4" xr3:uid="{00000000-0010-0000-0C00-000004000000}" uniqueName="4" name="DEV_INF" totalsRowFunction="custom" queryTableFieldId="4" dataDxfId="28" totalsRowDxfId="27" dataCellStyle="Millares">
      <totalsRowFormula>SUM(C2:C6)</totalsRowFormula>
    </tableColumn>
    <tableColumn id="1" xr3:uid="{00000000-0010-0000-0C00-000001000000}" uniqueName="1" name="objetivo4" queryTableFieldId="5" dataDxfId="26" totalsRowDxfId="25" dataCellStyle="Millare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a_Consulta_desde_bdp_gpnna16" displayName="Tabla_Consulta_desde_bdp_gpnna16" ref="A1:E17" tableType="queryTable" totalsRowCount="1" headerRowDxfId="24" dataDxfId="23" totalsRowDxfId="22" headerRowCellStyle="Millares" dataCellStyle="Millares" totalsRowCellStyle="Millares">
  <autoFilter ref="A1:E16" xr:uid="{00000000-0009-0000-0100-00000F000000}"/>
  <tableColumns count="5">
    <tableColumn id="1" xr3:uid="{00000000-0010-0000-0D00-000001000000}" uniqueName="1" name="FUNCION" queryTableFieldId="1" dataDxfId="21" totalsRowDxfId="20" dataCellStyle="Millares"/>
    <tableColumn id="2" xr3:uid="{00000000-0010-0000-0D00-000002000000}" uniqueName="2" name="DES_FUNCION" queryTableFieldId="2" dataDxfId="19" totalsRowDxfId="18" dataCellStyle="Millares"/>
    <tableColumn id="3" xr3:uid="{00000000-0010-0000-0D00-000003000000}" uniqueName="3" name="PIA_INF" totalsRowFunction="custom" queryTableFieldId="3" dataDxfId="17" totalsRowDxfId="16" dataCellStyle="Millares">
      <totalsRowFormula>SUM(C2:C16)</totalsRowFormula>
    </tableColumn>
    <tableColumn id="4" xr3:uid="{00000000-0010-0000-0D00-000004000000}" uniqueName="4" name="PIM_INF" totalsRowFunction="custom" queryTableFieldId="4" dataDxfId="15" totalsRowDxfId="14" dataCellStyle="Millares">
      <totalsRowFormula>SUM(D2:D16)</totalsRowFormula>
    </tableColumn>
    <tableColumn id="5" xr3:uid="{00000000-0010-0000-0D00-000005000000}" uniqueName="5" name="DEV_INF" totalsRowFunction="custom" queryTableFieldId="5" dataDxfId="13" totalsRowDxfId="12" dataCellStyle="Millares">
      <totalsRowFormula>SUM(E2:E16)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la_Consulta_desde_bdp_gpnna" displayName="Tabla_Consulta_desde_bdp_gpnna" ref="A1:D4" tableType="queryTable" totalsRowCount="1">
  <autoFilter ref="A1:D3" xr:uid="{00000000-0009-0000-0100-00000C000000}"/>
  <tableColumns count="4">
    <tableColumn id="1" xr3:uid="{00000000-0010-0000-0E00-000001000000}" uniqueName="1" name="CATEGORIA" queryTableFieldId="1"/>
    <tableColumn id="2" xr3:uid="{00000000-0010-0000-0E00-000002000000}" uniqueName="2" name="PIA_INF" totalsRowFunction="custom" queryTableFieldId="2" dataDxfId="11" totalsRowDxfId="10" dataCellStyle="Millares">
      <totalsRowFormula>SUM(B2:B3)</totalsRowFormula>
    </tableColumn>
    <tableColumn id="3" xr3:uid="{00000000-0010-0000-0E00-000003000000}" uniqueName="3" name="PIM_INF" totalsRowFunction="custom" queryTableFieldId="3" dataDxfId="9" totalsRowDxfId="8" dataCellStyle="Millares">
      <totalsRowFormula>SUM(C2:C3)</totalsRowFormula>
    </tableColumn>
    <tableColumn id="4" xr3:uid="{00000000-0010-0000-0E00-000004000000}" uniqueName="4" name="DEV_INF" totalsRowFunction="custom" queryTableFieldId="4" dataDxfId="7" totalsRowDxfId="6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_Consulta_desde_bdp_gpnna17" displayName="Tabla_Consulta_desde_bdp_gpnna17" ref="A1:D4" tableType="queryTable" totalsRowCount="1">
  <autoFilter ref="A1:D3" xr:uid="{00000000-0009-0000-0100-000010000000}"/>
  <tableColumns count="4">
    <tableColumn id="1" xr3:uid="{00000000-0010-0000-0F00-000001000000}" uniqueName="1" name="CAT_PPTAL" queryTableFieldId="1"/>
    <tableColumn id="2" xr3:uid="{00000000-0010-0000-0F00-000002000000}" uniqueName="2" name="PIA_INF" totalsRowFunction="custom" queryTableFieldId="2" dataDxfId="5" totalsRowDxfId="4" dataCellStyle="Millares">
      <totalsRowFormula>SUM(B2:B3)</totalsRowFormula>
    </tableColumn>
    <tableColumn id="3" xr3:uid="{00000000-0010-0000-0F00-000003000000}" uniqueName="3" name="PIM_INF" totalsRowFunction="custom" queryTableFieldId="3" dataDxfId="3" totalsRowDxfId="2" dataCellStyle="Millares">
      <totalsRowFormula>SUM(C2:C3)</totalsRowFormula>
    </tableColumn>
    <tableColumn id="4" xr3:uid="{00000000-0010-0000-0F00-000004000000}" uniqueName="4" name="DEV_INF" totalsRowFunction="custom" queryTableFieldId="4" dataDxfId="1" totalsRowDxfId="0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0000000}" name="Tabla_GPNNAXMETA" displayName="Tabla_GPNNAXMETA" ref="A1:D26" tableType="queryTable" totalsRowShown="0">
  <autoFilter ref="A1:D26" xr:uid="{00000000-0009-0000-0100-00000D000000}"/>
  <tableColumns count="4">
    <tableColumn id="1" xr3:uid="{00000000-0010-0000-1000-000001000000}" uniqueName="1" name="META" queryTableFieldId="1"/>
    <tableColumn id="2" xr3:uid="{00000000-0010-0000-1000-000002000000}" uniqueName="2" name="PIA_INF" queryTableFieldId="2"/>
    <tableColumn id="3" xr3:uid="{00000000-0010-0000-1000-000003000000}" uniqueName="3" name="PIM_INF" queryTableFieldId="3"/>
    <tableColumn id="4" xr3:uid="{00000000-0010-0000-1000-000004000000}" uniqueName="4" name="DEV_INF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_Consulta_desde_CALIDAD_GP_GPNNA_1" displayName="Tabla_Consulta_desde_CALIDAD_GP_GPNNA_1" ref="A9:C10" tableType="queryTable" totalsRowShown="0">
  <autoFilter ref="A9:C10" xr:uid="{00000000-0009-0000-0100-000003000000}"/>
  <tableColumns count="3">
    <tableColumn id="1" xr3:uid="{00000000-0010-0000-0100-000001000000}" uniqueName="1" name="PIA_INF" queryTableFieldId="1"/>
    <tableColumn id="2" xr3:uid="{00000000-0010-0000-0100-000002000000}" uniqueName="2" name="PIM_INF" queryTableFieldId="2"/>
    <tableColumn id="3" xr3:uid="{00000000-0010-0000-0100-000003000000}" uniqueName="3" name="DEV_INF" queryTableField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_Consulta_desde_CALIDAD_GP_GPNNA_2" displayName="Tabla_Consulta_desde_CALIDAD_GP_GPNNA_2" ref="A15:C16" tableType="queryTable" totalsRowShown="0">
  <autoFilter ref="A15:C16" xr:uid="{00000000-0009-0000-0100-000004000000}"/>
  <tableColumns count="3">
    <tableColumn id="1" xr3:uid="{00000000-0010-0000-0200-000001000000}" uniqueName="1" name="PIA_INF" queryTableFieldId="1"/>
    <tableColumn id="2" xr3:uid="{00000000-0010-0000-0200-000002000000}" uniqueName="2" name="PIM_INF" queryTableFieldId="2"/>
    <tableColumn id="3" xr3:uid="{00000000-0010-0000-0200-000003000000}" uniqueName="3" name="DEV_INF" queryTableField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_Consulta_desde_CALIDAD_GP_GPNNA_3" displayName="Tabla_Consulta_desde_CALIDAD_GP_GPNNA_3" ref="A21:C22" tableType="queryTable" totalsRowShown="0">
  <autoFilter ref="A21:C22" xr:uid="{00000000-0009-0000-0100-000005000000}"/>
  <tableColumns count="3">
    <tableColumn id="1" xr3:uid="{00000000-0010-0000-0300-000001000000}" uniqueName="1" name="PIA_INF" queryTableFieldId="1"/>
    <tableColumn id="2" xr3:uid="{00000000-0010-0000-0300-000002000000}" uniqueName="2" name="PIM_INF" queryTableFieldId="2"/>
    <tableColumn id="3" xr3:uid="{00000000-0010-0000-0300-000003000000}" uniqueName="3" name="DEV_INF" queryTableField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a_Consulta_desde_CALIDAD_GPNNA3" displayName="Tabla_Consulta_desde_CALIDAD_GPNNA3" ref="A1:E23" tableType="queryTable" totalsRowShown="0">
  <autoFilter ref="A1:E23" xr:uid="{00000000-0009-0000-0100-000002000000}"/>
  <tableColumns count="5">
    <tableColumn id="1" xr3:uid="{00000000-0010-0000-0400-000001000000}" uniqueName="1" name="dato" queryTableFieldId="1"/>
    <tableColumn id="2" xr3:uid="{00000000-0010-0000-0400-000002000000}" uniqueName="2" name="lin" queryTableFieldId="2"/>
    <tableColumn id="3" xr3:uid="{00000000-0010-0000-0400-000003000000}" uniqueName="3" name="PIA_INF" queryTableFieldId="3"/>
    <tableColumn id="4" xr3:uid="{00000000-0010-0000-0400-000004000000}" uniqueName="4" name="PIM_INF" queryTableFieldId="4"/>
    <tableColumn id="5" xr3:uid="{00000000-0010-0000-0400-000005000000}" uniqueName="5" name="DEV_INF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_Consulta_desde_bdp_gpnna24" displayName="Tabla_Consulta_desde_bdp_gpnna24" ref="A1:D26" tableType="queryTable" totalsRowShown="0">
  <autoFilter ref="A1:D26" xr:uid="{00000000-0009-0000-0100-000017000000}"/>
  <tableColumns count="4">
    <tableColumn id="1" xr3:uid="{00000000-0010-0000-0500-000001000000}" uniqueName="1" name="DES_DEPARTAMENTO" queryTableFieldId="1"/>
    <tableColumn id="2" xr3:uid="{00000000-0010-0000-0500-000002000000}" uniqueName="2" name="PIA_INF" queryTableFieldId="2"/>
    <tableColumn id="3" xr3:uid="{00000000-0010-0000-0500-000003000000}" uniqueName="3" name="PIM_INF" queryTableFieldId="3"/>
    <tableColumn id="4" xr3:uid="{00000000-0010-0000-0500-000004000000}" uniqueName="4" name="DEV_INF" queryTableField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6000000}" name="Tabla_Consulta_desde_bdp_gpnna22" displayName="Tabla_Consulta_desde_bdp_gpnna22" ref="A1:D5" tableType="queryTable" totalsRowShown="0">
  <autoFilter ref="A1:D5" xr:uid="{00000000-0009-0000-0100-000015000000}"/>
  <tableColumns count="4">
    <tableColumn id="1" xr3:uid="{00000000-0010-0000-0600-000001000000}" uniqueName="1" name="DERECHO" queryTableFieldId="1"/>
    <tableColumn id="2" xr3:uid="{00000000-0010-0000-0600-000002000000}" uniqueName="2" name="PIA_INF" queryTableFieldId="2"/>
    <tableColumn id="3" xr3:uid="{00000000-0010-0000-0600-000003000000}" uniqueName="3" name="PIM_INF" queryTableFieldId="3"/>
    <tableColumn id="4" xr3:uid="{00000000-0010-0000-0600-000004000000}" uniqueName="4" name="DEV_INF" queryTableField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Tabla_Consulta_desde_bdp_gpnna21" displayName="Tabla_Consulta_desde_bdp_gpnna21" ref="A1:D4" tableType="queryTable" totalsRowShown="0">
  <autoFilter ref="A1:D4" xr:uid="{00000000-0009-0000-0100-000014000000}"/>
  <tableColumns count="4">
    <tableColumn id="1" xr3:uid="{00000000-0010-0000-0700-000001000000}" uniqueName="1" name="CICLO" queryTableFieldId="1"/>
    <tableColumn id="2" xr3:uid="{00000000-0010-0000-0700-000002000000}" uniqueName="2" name="PIA_INF" queryTableFieldId="2"/>
    <tableColumn id="3" xr3:uid="{00000000-0010-0000-0700-000003000000}" uniqueName="3" name="PIM_INF" queryTableFieldId="3"/>
    <tableColumn id="4" xr3:uid="{00000000-0010-0000-0700-000004000000}" uniqueName="4" name="DEV_INF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Tabla_Consulta_desde_bdp_gpnna20" displayName="Tabla_Consulta_desde_bdp_gpnna20" ref="A1:D6" tableType="queryTable" totalsRowShown="0">
  <autoFilter ref="A1:D6" xr:uid="{00000000-0009-0000-0100-000013000000}"/>
  <tableColumns count="4">
    <tableColumn id="1" xr3:uid="{00000000-0010-0000-0800-000001000000}" uniqueName="1" name="FUENTE" queryTableFieldId="1"/>
    <tableColumn id="2" xr3:uid="{00000000-0010-0000-0800-000002000000}" uniqueName="2" name="PIA_INF" queryTableFieldId="2"/>
    <tableColumn id="3" xr3:uid="{00000000-0010-0000-0800-000003000000}" uniqueName="3" name="PIM_INF" queryTableFieldId="3"/>
    <tableColumn id="4" xr3:uid="{00000000-0010-0000-0800-000004000000}" uniqueName="4" name="DEV_INF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6"/>
  <sheetViews>
    <sheetView tabSelected="1" topLeftCell="A46" zoomScale="80" zoomScaleNormal="80" workbookViewId="0">
      <selection activeCell="K184" sqref="K184"/>
    </sheetView>
  </sheetViews>
  <sheetFormatPr baseColWidth="10" defaultColWidth="11.5703125" defaultRowHeight="15" x14ac:dyDescent="0.25"/>
  <cols>
    <col min="1" max="1" width="1.42578125" customWidth="1"/>
    <col min="2" max="2" width="41.28515625" customWidth="1"/>
    <col min="3" max="3" width="22.140625" customWidth="1"/>
    <col min="4" max="4" width="13.42578125" customWidth="1"/>
    <col min="5" max="5" width="22.140625" customWidth="1"/>
    <col min="6" max="6" width="8.42578125" customWidth="1"/>
    <col min="7" max="7" width="22.140625" customWidth="1"/>
    <col min="8" max="8" width="8.42578125" customWidth="1"/>
    <col min="9" max="9" width="12.140625" style="21" customWidth="1"/>
    <col min="10" max="12" width="15.7109375" bestFit="1" customWidth="1"/>
    <col min="14" max="14" width="15.7109375" bestFit="1" customWidth="1"/>
    <col min="16" max="16" width="15.7109375" bestFit="1" customWidth="1"/>
  </cols>
  <sheetData>
    <row r="1" spans="2:9" ht="21" x14ac:dyDescent="0.35">
      <c r="B1" s="1" t="s">
        <v>3</v>
      </c>
      <c r="H1" s="2"/>
      <c r="I1" s="30"/>
    </row>
    <row r="2" spans="2:9" ht="21" x14ac:dyDescent="0.35">
      <c r="B2" s="1"/>
      <c r="H2" s="2"/>
      <c r="I2" s="30"/>
    </row>
    <row r="3" spans="2:9" ht="15" customHeight="1" x14ac:dyDescent="0.25">
      <c r="B3" s="9" t="s">
        <v>415</v>
      </c>
      <c r="H3" s="2"/>
      <c r="I3" s="30"/>
    </row>
    <row r="4" spans="2:9" ht="15" customHeight="1" x14ac:dyDescent="0.25">
      <c r="B4" t="s">
        <v>4</v>
      </c>
      <c r="H4" s="2"/>
      <c r="I4" s="30"/>
    </row>
    <row r="5" spans="2:9" ht="15" customHeight="1" x14ac:dyDescent="0.25">
      <c r="B5" s="4" t="s">
        <v>5</v>
      </c>
      <c r="C5" s="4" t="s">
        <v>6</v>
      </c>
      <c r="D5" s="4" t="s">
        <v>11</v>
      </c>
      <c r="E5" s="4" t="s">
        <v>7</v>
      </c>
      <c r="F5" s="4" t="s">
        <v>11</v>
      </c>
      <c r="G5" s="4" t="s">
        <v>8</v>
      </c>
      <c r="H5" s="4" t="s">
        <v>11</v>
      </c>
      <c r="I5" s="31" t="s">
        <v>9</v>
      </c>
    </row>
    <row r="6" spans="2:9" ht="15" customHeight="1" x14ac:dyDescent="0.25">
      <c r="B6" s="5" t="s">
        <v>10</v>
      </c>
      <c r="C6" s="34">
        <f>Tabla_Consulta_desde_CALIDAD_GP_GPNNA[PIA_INF]</f>
        <v>197002269014</v>
      </c>
      <c r="D6" s="22">
        <v>1</v>
      </c>
      <c r="E6" s="34">
        <f>Tabla_Consulta_desde_CALIDAD_GP_GPNNA[PIM_INF]</f>
        <v>238070181438</v>
      </c>
      <c r="F6" s="22">
        <v>1</v>
      </c>
      <c r="G6" s="34">
        <f>Tabla_Consulta_desde_CALIDAD_GP_GPNNA[DEV_INF]</f>
        <v>209318562766.54984</v>
      </c>
      <c r="H6" s="21">
        <v>1</v>
      </c>
      <c r="I6" s="21">
        <f>G6/E6</f>
        <v>0.87923049204321346</v>
      </c>
    </row>
    <row r="7" spans="2:9" ht="15" customHeight="1" x14ac:dyDescent="0.25">
      <c r="B7" s="5" t="s">
        <v>193</v>
      </c>
      <c r="C7" s="34">
        <f>Tabla_Consulta_desde_CALIDAD_GP_GPNNA_1[PIA_INF]</f>
        <v>22952962786</v>
      </c>
      <c r="D7" s="22">
        <f>C7/$C$6</f>
        <v>0.11651115949516726</v>
      </c>
      <c r="E7" s="34">
        <f>Tabla_Consulta_desde_CALIDAD_GP_GPNNA_1[PIM_INF]</f>
        <v>23091688541</v>
      </c>
      <c r="F7" s="22">
        <f>E7/$E$6</f>
        <v>9.6995299459683521E-2</v>
      </c>
      <c r="G7" s="34">
        <f>Tabla_Consulta_desde_CALIDAD_GP_GPNNA_1[DEV_INF]</f>
        <v>21955698801.389999</v>
      </c>
      <c r="H7" s="21">
        <f>G7/G6</f>
        <v>0.10489131260602479</v>
      </c>
      <c r="I7" s="21">
        <f t="shared" ref="I7:I10" si="0">G7/E7</f>
        <v>0.95080525455758613</v>
      </c>
    </row>
    <row r="8" spans="2:9" ht="15" customHeight="1" x14ac:dyDescent="0.25">
      <c r="B8" s="5" t="s">
        <v>194</v>
      </c>
      <c r="C8" s="34">
        <f>Tabla_Consulta_desde_CALIDAD_GP_GPNNA_2[PIA_INF]</f>
        <v>6373390978</v>
      </c>
      <c r="D8" s="22">
        <f t="shared" ref="D8:D9" si="1">C8/$C$6</f>
        <v>3.235186584346942E-2</v>
      </c>
      <c r="E8" s="34">
        <f>Tabla_Consulta_desde_CALIDAD_GP_GPNNA_2[PIM_INF]</f>
        <v>1196129805</v>
      </c>
      <c r="F8" s="22">
        <f t="shared" ref="F8:F9" si="2">E8/$E$6</f>
        <v>5.0242739253403938E-3</v>
      </c>
      <c r="G8" s="34">
        <f>Tabla_Consulta_desde_CALIDAD_GP_GPNNA_2[DEV_INF]</f>
        <v>0</v>
      </c>
      <c r="H8" s="21">
        <f>G8/G6</f>
        <v>0</v>
      </c>
      <c r="I8" s="21">
        <f t="shared" si="0"/>
        <v>0</v>
      </c>
    </row>
    <row r="9" spans="2:9" ht="15" customHeight="1" x14ac:dyDescent="0.25">
      <c r="B9" s="5" t="s">
        <v>195</v>
      </c>
      <c r="C9" s="34">
        <f>Tabla_Consulta_desde_CALIDAD_GP_GPNNA_3[PIA_INF]</f>
        <v>13632179795</v>
      </c>
      <c r="D9" s="22">
        <f t="shared" si="1"/>
        <v>6.9198085195816841E-2</v>
      </c>
      <c r="E9" s="34">
        <f>Tabla_Consulta_desde_CALIDAD_GP_GPNNA_3[PIM_INF]</f>
        <v>14040533784</v>
      </c>
      <c r="F9" s="22">
        <f t="shared" si="2"/>
        <v>5.8976448453946929E-2</v>
      </c>
      <c r="G9" s="34">
        <f>Tabla_Consulta_desde_CALIDAD_GP_GPNNA_3[DEV_INF]</f>
        <v>13873953058.160004</v>
      </c>
      <c r="H9" s="21">
        <f>G9/G6</f>
        <v>6.6281522645621427E-2</v>
      </c>
      <c r="I9" s="21">
        <f t="shared" si="0"/>
        <v>0.98813572700278496</v>
      </c>
    </row>
    <row r="10" spans="2:9" ht="15" customHeight="1" x14ac:dyDescent="0.25">
      <c r="B10" s="6" t="s">
        <v>196</v>
      </c>
      <c r="C10" s="76">
        <f>C6-C7-C8-C9</f>
        <v>154043735455</v>
      </c>
      <c r="D10" s="63">
        <f>C10/C6</f>
        <v>0.78193888946554646</v>
      </c>
      <c r="E10" s="76">
        <f>E6-E7-E8-E9</f>
        <v>199741829308</v>
      </c>
      <c r="F10" s="63">
        <f>E10/E6</f>
        <v>0.83900397816102912</v>
      </c>
      <c r="G10" s="76">
        <f>G6-G7-G8-G9</f>
        <v>173488910906.99985</v>
      </c>
      <c r="H10" s="63">
        <f>G10/G6</f>
        <v>0.82882716474835383</v>
      </c>
      <c r="I10" s="29">
        <f t="shared" si="0"/>
        <v>0.86856574563298705</v>
      </c>
    </row>
    <row r="11" spans="2:9" ht="15" customHeight="1" x14ac:dyDescent="0.35">
      <c r="B11" s="1"/>
      <c r="H11" s="2"/>
      <c r="I11" s="30"/>
    </row>
    <row r="12" spans="2:9" ht="15" customHeight="1" x14ac:dyDescent="0.35">
      <c r="B12" s="1"/>
      <c r="H12" s="2"/>
      <c r="I12" s="30"/>
    </row>
    <row r="13" spans="2:9" x14ac:dyDescent="0.25">
      <c r="B13" s="9" t="s">
        <v>416</v>
      </c>
      <c r="G13" s="2"/>
      <c r="H13" s="2"/>
    </row>
    <row r="14" spans="2:9" x14ac:dyDescent="0.25">
      <c r="B14" s="3" t="s">
        <v>4</v>
      </c>
    </row>
    <row r="15" spans="2:9" x14ac:dyDescent="0.25">
      <c r="B15" s="4" t="s">
        <v>5</v>
      </c>
      <c r="C15" s="4" t="s">
        <v>6</v>
      </c>
      <c r="D15" s="4" t="s">
        <v>11</v>
      </c>
      <c r="E15" s="4" t="s">
        <v>7</v>
      </c>
      <c r="F15" s="4" t="s">
        <v>11</v>
      </c>
      <c r="G15" s="4" t="s">
        <v>8</v>
      </c>
      <c r="H15" s="4" t="s">
        <v>11</v>
      </c>
      <c r="I15" s="31" t="s">
        <v>9</v>
      </c>
    </row>
    <row r="16" spans="2:9" x14ac:dyDescent="0.25">
      <c r="B16" s="5" t="s">
        <v>12</v>
      </c>
      <c r="C16" s="34">
        <f>objetivo4!A3</f>
        <v>29117190110.62085</v>
      </c>
      <c r="D16" s="21">
        <f>C16/C18</f>
        <v>0.75104376777111936</v>
      </c>
      <c r="E16" s="34">
        <f>objetivo4!B3</f>
        <v>34515242558.256332</v>
      </c>
      <c r="F16" s="21">
        <f>E16/E18</f>
        <v>0.68078893389098061</v>
      </c>
      <c r="G16" s="34">
        <f>objetivo4!C3</f>
        <v>31517522067.955982</v>
      </c>
      <c r="H16" s="21">
        <f>G16/G18</f>
        <v>0.70859168527349703</v>
      </c>
      <c r="I16" s="21">
        <f>G16/E16</f>
        <v>0.9131479234068639</v>
      </c>
    </row>
    <row r="17" spans="2:9" x14ac:dyDescent="0.25">
      <c r="B17" s="5" t="s">
        <v>13</v>
      </c>
      <c r="C17" s="34">
        <f>objetivo4!A4+objetivo4!A5+objetivo4!A6+objetivo4!A2</f>
        <v>9651775640.912178</v>
      </c>
      <c r="D17" s="21">
        <f>C17/C18</f>
        <v>0.24895623222888069</v>
      </c>
      <c r="E17" s="34">
        <f>objetivo4!B4+objetivo4!B5+objetivo4!B6+objetivo4!B2</f>
        <v>16183646392.52014</v>
      </c>
      <c r="F17" s="21">
        <f>E17/E18</f>
        <v>0.31921106610901934</v>
      </c>
      <c r="G17" s="34">
        <f>objetivo4!C4+objetivo4!C5+objetivo4!C6+objetivo4!C2</f>
        <v>12961580245.799049</v>
      </c>
      <c r="H17" s="21">
        <f>G17/G18</f>
        <v>0.29140831472650286</v>
      </c>
      <c r="I17" s="21">
        <f>G17/E17</f>
        <v>0.80090604622884709</v>
      </c>
    </row>
    <row r="18" spans="2:9" x14ac:dyDescent="0.25">
      <c r="B18" s="6" t="s">
        <v>10</v>
      </c>
      <c r="C18" s="10">
        <f>SUM(C16:C17)</f>
        <v>38768965751.533028</v>
      </c>
      <c r="D18" s="35">
        <f>+SUM(D16:D17)</f>
        <v>1</v>
      </c>
      <c r="E18" s="10">
        <f>SUM(E16:E17)</f>
        <v>50698888950.776474</v>
      </c>
      <c r="F18" s="35">
        <f>+SUM(F16:F17)</f>
        <v>1</v>
      </c>
      <c r="G18" s="10">
        <f>SUM(G16:G17)</f>
        <v>44479102313.755035</v>
      </c>
      <c r="H18" s="35">
        <f>+SUM(H16:H17)</f>
        <v>0.99999999999999989</v>
      </c>
      <c r="I18" s="29">
        <f>G18/E18</f>
        <v>0.87731907413079158</v>
      </c>
    </row>
    <row r="19" spans="2:9" x14ac:dyDescent="0.25">
      <c r="B19" s="7"/>
      <c r="C19" s="7"/>
      <c r="D19" s="7"/>
      <c r="E19" s="11"/>
      <c r="F19" s="7"/>
      <c r="G19" s="12"/>
      <c r="H19" s="7"/>
      <c r="I19" s="32"/>
    </row>
    <row r="20" spans="2:9" x14ac:dyDescent="0.25">
      <c r="B20" s="7"/>
      <c r="C20" s="7"/>
      <c r="E20" s="12"/>
    </row>
    <row r="21" spans="2:9" x14ac:dyDescent="0.25">
      <c r="B21" s="27" t="s">
        <v>417</v>
      </c>
      <c r="C21" s="7"/>
      <c r="E21" s="13"/>
      <c r="G21" s="11"/>
    </row>
    <row r="22" spans="2:9" x14ac:dyDescent="0.25">
      <c r="B22" s="3" t="s">
        <v>4</v>
      </c>
    </row>
    <row r="23" spans="2:9" x14ac:dyDescent="0.25">
      <c r="B23" s="4" t="s">
        <v>14</v>
      </c>
      <c r="C23" s="4" t="s">
        <v>6</v>
      </c>
      <c r="D23" s="4" t="s">
        <v>11</v>
      </c>
      <c r="E23" s="4" t="s">
        <v>7</v>
      </c>
      <c r="F23" s="4" t="s">
        <v>11</v>
      </c>
      <c r="G23" s="4" t="s">
        <v>8</v>
      </c>
      <c r="H23" s="4" t="s">
        <v>11</v>
      </c>
      <c r="I23" s="31" t="s">
        <v>9</v>
      </c>
    </row>
    <row r="24" spans="2:9" x14ac:dyDescent="0.25">
      <c r="B24" s="14" t="str">
        <f>funcion!B2</f>
        <v>PLANEAMIENTO, GESTION Y RESERVA DE CONTINGENCIA</v>
      </c>
      <c r="C24" s="34">
        <f>funcion!C2</f>
        <v>100462300.51663053</v>
      </c>
      <c r="D24" s="21">
        <f t="shared" ref="D24:D38" si="3">C24/$C$39</f>
        <v>2.5913072110431193E-3</v>
      </c>
      <c r="E24" s="34">
        <f>funcion!D2</f>
        <v>112633306.78022768</v>
      </c>
      <c r="F24" s="21">
        <f t="shared" ref="F24:F38" si="4">E24/$E$39</f>
        <v>2.2216129211348845E-3</v>
      </c>
      <c r="G24" s="34">
        <f>funcion!E2</f>
        <v>99604042.708466098</v>
      </c>
      <c r="H24" s="21">
        <f t="shared" ref="H24:H38" si="5">G24/$G$39</f>
        <v>2.2393447153194819E-3</v>
      </c>
      <c r="I24" s="21">
        <f t="shared" ref="I24:I38" si="6">G24/E24</f>
        <v>0.88432139263047183</v>
      </c>
    </row>
    <row r="25" spans="2:9" x14ac:dyDescent="0.25">
      <c r="B25" s="14" t="str">
        <f>funcion!B3</f>
        <v>ORDEN PUBLICO Y SEGURIDAD</v>
      </c>
      <c r="C25" s="34">
        <f>funcion!C3</f>
        <v>16276005.194240525</v>
      </c>
      <c r="D25" s="21">
        <f t="shared" si="3"/>
        <v>4.1982046409368162E-4</v>
      </c>
      <c r="E25" s="34">
        <f>funcion!D3</f>
        <v>17990492.513762701</v>
      </c>
      <c r="F25" s="21">
        <f t="shared" si="4"/>
        <v>3.5484983766073566E-4</v>
      </c>
      <c r="G25" s="34">
        <f>funcion!E3</f>
        <v>16904419.523608766</v>
      </c>
      <c r="H25" s="21">
        <f t="shared" si="5"/>
        <v>3.8005307311205351E-4</v>
      </c>
      <c r="I25" s="21">
        <f t="shared" si="6"/>
        <v>0.93963072498859657</v>
      </c>
    </row>
    <row r="26" spans="2:9" x14ac:dyDescent="0.25">
      <c r="B26" s="14" t="str">
        <f>funcion!B4</f>
        <v>JUSTICIA</v>
      </c>
      <c r="C26" s="34">
        <f>funcion!C4</f>
        <v>150668558.96753058</v>
      </c>
      <c r="D26" s="21">
        <f t="shared" si="3"/>
        <v>3.8863187615876455E-3</v>
      </c>
      <c r="E26" s="34">
        <f>funcion!D4</f>
        <v>193756724.02285182</v>
      </c>
      <c r="F26" s="21">
        <f t="shared" si="4"/>
        <v>3.8217153873129268E-3</v>
      </c>
      <c r="G26" s="34">
        <f>funcion!E4</f>
        <v>190238492.33204761</v>
      </c>
      <c r="H26" s="21">
        <f t="shared" si="5"/>
        <v>4.2770308400133525E-3</v>
      </c>
      <c r="I26" s="21">
        <f t="shared" si="6"/>
        <v>0.98184201498788104</v>
      </c>
    </row>
    <row r="27" spans="2:9" x14ac:dyDescent="0.25">
      <c r="B27" s="14" t="str">
        <f>funcion!B5</f>
        <v>TRABAJO</v>
      </c>
      <c r="C27" s="34">
        <f>funcion!C5</f>
        <v>168546</v>
      </c>
      <c r="D27" s="21">
        <f t="shared" si="3"/>
        <v>4.3474463848274434E-6</v>
      </c>
      <c r="E27" s="34">
        <f>funcion!D5</f>
        <v>191508</v>
      </c>
      <c r="F27" s="21">
        <f t="shared" si="4"/>
        <v>3.7773608842973848E-6</v>
      </c>
      <c r="G27" s="34">
        <f>funcion!E5</f>
        <v>191431.34999999998</v>
      </c>
      <c r="H27" s="21">
        <f t="shared" si="5"/>
        <v>4.303849224510816E-6</v>
      </c>
      <c r="I27" s="21">
        <f t="shared" si="6"/>
        <v>0.99959975562378578</v>
      </c>
    </row>
    <row r="28" spans="2:9" x14ac:dyDescent="0.25">
      <c r="B28" s="14" t="str">
        <f>funcion!B6</f>
        <v>AGROPECUARIA</v>
      </c>
      <c r="C28" s="34">
        <f>funcion!C6</f>
        <v>0</v>
      </c>
      <c r="D28" s="21">
        <f t="shared" si="3"/>
        <v>0</v>
      </c>
      <c r="E28" s="34">
        <f>funcion!D6</f>
        <v>0</v>
      </c>
      <c r="F28" s="21">
        <f t="shared" si="4"/>
        <v>0</v>
      </c>
      <c r="G28" s="34">
        <f>funcion!E6</f>
        <v>0</v>
      </c>
      <c r="H28" s="21">
        <f t="shared" si="5"/>
        <v>0</v>
      </c>
    </row>
    <row r="29" spans="2:9" x14ac:dyDescent="0.25">
      <c r="B29" s="14" t="str">
        <f>funcion!B7</f>
        <v>ENERGIA</v>
      </c>
      <c r="C29" s="34">
        <f>funcion!C7</f>
        <v>124922926.08373421</v>
      </c>
      <c r="D29" s="21">
        <f t="shared" si="3"/>
        <v>3.222240358031613E-3</v>
      </c>
      <c r="E29" s="34">
        <f>funcion!D7</f>
        <v>285738399.50565523</v>
      </c>
      <c r="F29" s="21">
        <f t="shared" si="4"/>
        <v>5.6359893760803796E-3</v>
      </c>
      <c r="G29" s="34">
        <f>funcion!E7</f>
        <v>217147876.23935056</v>
      </c>
      <c r="H29" s="21">
        <f t="shared" si="5"/>
        <v>4.8820202059740988E-3</v>
      </c>
      <c r="I29" s="21">
        <f t="shared" si="6"/>
        <v>0.75995342808327326</v>
      </c>
    </row>
    <row r="30" spans="2:9" x14ac:dyDescent="0.25">
      <c r="B30" s="14" t="str">
        <f>funcion!B8</f>
        <v>TRANSPORTE</v>
      </c>
      <c r="C30" s="34">
        <f>funcion!C8</f>
        <v>1299885940.3995035</v>
      </c>
      <c r="D30" s="21">
        <f t="shared" si="3"/>
        <v>3.3529033215133217E-2</v>
      </c>
      <c r="E30" s="34">
        <f>funcion!D8</f>
        <v>2807391438.4421391</v>
      </c>
      <c r="F30" s="21">
        <f t="shared" si="4"/>
        <v>5.5373825670377769E-2</v>
      </c>
      <c r="G30" s="34">
        <f>funcion!E8</f>
        <v>1721236646.269382</v>
      </c>
      <c r="H30" s="21">
        <f t="shared" si="5"/>
        <v>3.8697648035424075E-2</v>
      </c>
      <c r="I30" s="21">
        <f t="shared" si="6"/>
        <v>0.61310888916314443</v>
      </c>
    </row>
    <row r="31" spans="2:9" x14ac:dyDescent="0.25">
      <c r="B31" s="14" t="str">
        <f>funcion!B9</f>
        <v>COMUNICACIONES</v>
      </c>
      <c r="C31" s="34">
        <f>funcion!C9</f>
        <v>275887734.17726082</v>
      </c>
      <c r="D31" s="21">
        <f t="shared" si="3"/>
        <v>7.1162005183579985E-3</v>
      </c>
      <c r="E31" s="34">
        <f>funcion!D9</f>
        <v>234227683.83139154</v>
      </c>
      <c r="F31" s="21">
        <f t="shared" si="4"/>
        <v>4.6199766637648213E-3</v>
      </c>
      <c r="G31" s="34">
        <f>funcion!E9</f>
        <v>227580315.31667101</v>
      </c>
      <c r="H31" s="21">
        <f t="shared" si="5"/>
        <v>5.1165671849965101E-3</v>
      </c>
      <c r="I31" s="21">
        <f t="shared" si="6"/>
        <v>0.97162005615226243</v>
      </c>
    </row>
    <row r="32" spans="2:9" x14ac:dyDescent="0.25">
      <c r="B32" s="14" t="str">
        <f>funcion!B10</f>
        <v>AMBIENTE</v>
      </c>
      <c r="C32" s="34">
        <f>funcion!C10</f>
        <v>0</v>
      </c>
      <c r="D32" s="21">
        <f t="shared" si="3"/>
        <v>0</v>
      </c>
      <c r="E32" s="34">
        <f>funcion!D10</f>
        <v>0</v>
      </c>
      <c r="F32" s="21">
        <f t="shared" si="4"/>
        <v>0</v>
      </c>
      <c r="G32" s="34">
        <f>funcion!E10</f>
        <v>0</v>
      </c>
      <c r="H32" s="21">
        <f t="shared" si="5"/>
        <v>0</v>
      </c>
    </row>
    <row r="33" spans="2:9" x14ac:dyDescent="0.25">
      <c r="B33" s="14" t="str">
        <f>funcion!B11</f>
        <v>SANEAMIENTO</v>
      </c>
      <c r="C33" s="34">
        <f>funcion!C11</f>
        <v>990351669.20058668</v>
      </c>
      <c r="D33" s="21">
        <f t="shared" si="3"/>
        <v>2.5544959737839608E-2</v>
      </c>
      <c r="E33" s="34">
        <f>funcion!D11</f>
        <v>2441335526.5527105</v>
      </c>
      <c r="F33" s="21">
        <f t="shared" si="4"/>
        <v>4.8153629735811394E-2</v>
      </c>
      <c r="G33" s="34">
        <f>funcion!E11</f>
        <v>1621882193.644599</v>
      </c>
      <c r="H33" s="21">
        <f t="shared" si="5"/>
        <v>3.6463914721205332E-2</v>
      </c>
      <c r="I33" s="21">
        <f t="shared" si="6"/>
        <v>0.66434219139668149</v>
      </c>
    </row>
    <row r="34" spans="2:9" x14ac:dyDescent="0.25">
      <c r="B34" s="14" t="str">
        <f>funcion!B12</f>
        <v>VIVIENDA Y DESARROLLO URBANO</v>
      </c>
      <c r="C34" s="34">
        <f>funcion!C12</f>
        <v>15732148.795684811</v>
      </c>
      <c r="D34" s="21">
        <f t="shared" si="3"/>
        <v>4.0579232617426309E-4</v>
      </c>
      <c r="E34" s="34">
        <f>funcion!D12</f>
        <v>25535244.431634553</v>
      </c>
      <c r="F34" s="21">
        <f t="shared" si="4"/>
        <v>5.0366477372761954E-4</v>
      </c>
      <c r="G34" s="34">
        <f>funcion!E12</f>
        <v>24777884.214459237</v>
      </c>
      <c r="H34" s="21">
        <f t="shared" si="5"/>
        <v>5.5706799205782755E-4</v>
      </c>
      <c r="I34" s="21">
        <f t="shared" si="6"/>
        <v>0.9703405926188412</v>
      </c>
    </row>
    <row r="35" spans="2:9" x14ac:dyDescent="0.25">
      <c r="B35" s="14" t="str">
        <f>funcion!B13</f>
        <v>SALUD</v>
      </c>
      <c r="C35" s="34">
        <f>funcion!C13</f>
        <v>7544712249.3163996</v>
      </c>
      <c r="D35" s="21">
        <f t="shared" si="3"/>
        <v>0.1946070033869324</v>
      </c>
      <c r="E35" s="34">
        <f>funcion!D13</f>
        <v>11017699625.020401</v>
      </c>
      <c r="F35" s="21">
        <f t="shared" si="4"/>
        <v>0.21731639199662692</v>
      </c>
      <c r="G35" s="34">
        <f>funcion!E13</f>
        <v>9612461311.9745579</v>
      </c>
      <c r="H35" s="21">
        <f t="shared" si="5"/>
        <v>0.21611185504977073</v>
      </c>
      <c r="I35" s="21">
        <f t="shared" si="6"/>
        <v>0.87245628753077931</v>
      </c>
    </row>
    <row r="36" spans="2:9" x14ac:dyDescent="0.25">
      <c r="B36" s="14" t="str">
        <f>funcion!B14</f>
        <v>CULTURA Y DEPORTE</v>
      </c>
      <c r="C36" s="34">
        <f>funcion!C14</f>
        <v>147640078.00615287</v>
      </c>
      <c r="D36" s="21">
        <f t="shared" si="3"/>
        <v>3.8082026472505488E-3</v>
      </c>
      <c r="E36" s="34">
        <f>funcion!D14</f>
        <v>775520482.1557703</v>
      </c>
      <c r="F36" s="21">
        <f t="shared" si="4"/>
        <v>1.5296597187932906E-2</v>
      </c>
      <c r="G36" s="34">
        <f>funcion!E14</f>
        <v>506342089.93188626</v>
      </c>
      <c r="H36" s="21">
        <f t="shared" si="5"/>
        <v>1.1383819897266226E-2</v>
      </c>
      <c r="I36" s="21">
        <f t="shared" si="6"/>
        <v>0.65290614701028993</v>
      </c>
    </row>
    <row r="37" spans="2:9" x14ac:dyDescent="0.25">
      <c r="B37" s="14" t="str">
        <f>funcion!B15</f>
        <v>EDUCACION</v>
      </c>
      <c r="C37" s="34">
        <f>funcion!C15</f>
        <v>24329925812.358467</v>
      </c>
      <c r="D37" s="21">
        <f t="shared" si="3"/>
        <v>0.62756190011069801</v>
      </c>
      <c r="E37" s="34">
        <f>funcion!D15</f>
        <v>29025422978.354195</v>
      </c>
      <c r="F37" s="21">
        <f t="shared" si="4"/>
        <v>0.57250609587391466</v>
      </c>
      <c r="G37" s="34">
        <f>funcion!E15</f>
        <v>26532977509.272446</v>
      </c>
      <c r="H37" s="21">
        <f t="shared" si="5"/>
        <v>0.59652682111495925</v>
      </c>
      <c r="I37" s="21">
        <f t="shared" si="6"/>
        <v>0.91412888380849788</v>
      </c>
    </row>
    <row r="38" spans="2:9" x14ac:dyDescent="0.25">
      <c r="B38" s="14" t="str">
        <f>funcion!B16</f>
        <v>PROTECCION SOCIAL</v>
      </c>
      <c r="C38" s="34">
        <f>funcion!C16</f>
        <v>3772331782.5165558</v>
      </c>
      <c r="D38" s="21">
        <f t="shared" si="3"/>
        <v>9.730287381647304E-2</v>
      </c>
      <c r="E38" s="34">
        <f>funcion!D16</f>
        <v>3761445541.1657524</v>
      </c>
      <c r="F38" s="21">
        <f t="shared" si="4"/>
        <v>7.4191873214770776E-2</v>
      </c>
      <c r="G38" s="34">
        <f>funcion!E16</f>
        <v>3707758100.9794469</v>
      </c>
      <c r="H38" s="21">
        <f t="shared" si="5"/>
        <v>8.335955332067653E-2</v>
      </c>
      <c r="I38" s="21">
        <f t="shared" si="6"/>
        <v>0.98572691280553093</v>
      </c>
    </row>
    <row r="39" spans="2:9" x14ac:dyDescent="0.25">
      <c r="B39" s="15" t="s">
        <v>10</v>
      </c>
      <c r="C39" s="10">
        <f>SUM(C24:C38)</f>
        <v>38768965751.532745</v>
      </c>
      <c r="D39" s="35">
        <f>+SUM(D24:D38)</f>
        <v>1</v>
      </c>
      <c r="E39" s="10">
        <f>SUM(E24:E38)</f>
        <v>50698888950.776489</v>
      </c>
      <c r="F39" s="35">
        <f>+SUM(F24:F38)</f>
        <v>1.0000000000000002</v>
      </c>
      <c r="G39" s="10">
        <f>SUM(G24:G38)</f>
        <v>44479102313.75692</v>
      </c>
      <c r="H39" s="35">
        <f>+SUM(H24:H38)</f>
        <v>1</v>
      </c>
      <c r="I39" s="63">
        <f t="shared" ref="I39" si="7">G39/E39</f>
        <v>0.87731907413082844</v>
      </c>
    </row>
    <row r="40" spans="2:9" x14ac:dyDescent="0.25">
      <c r="C40" s="28"/>
      <c r="D40" s="18"/>
      <c r="E40" s="28"/>
      <c r="F40" s="18"/>
      <c r="G40" s="28"/>
      <c r="H40" s="18"/>
    </row>
    <row r="41" spans="2:9" x14ac:dyDescent="0.25">
      <c r="C41" s="28"/>
      <c r="D41" s="18"/>
      <c r="E41" s="28"/>
      <c r="F41" s="18"/>
      <c r="G41" s="28"/>
      <c r="H41" s="18"/>
    </row>
    <row r="42" spans="2:9" x14ac:dyDescent="0.25">
      <c r="B42" s="9" t="s">
        <v>418</v>
      </c>
    </row>
    <row r="43" spans="2:9" x14ac:dyDescent="0.25">
      <c r="B43" t="s">
        <v>4</v>
      </c>
    </row>
    <row r="44" spans="2:9" x14ac:dyDescent="0.25">
      <c r="B44" s="4" t="s">
        <v>15</v>
      </c>
      <c r="C44" s="4" t="s">
        <v>6</v>
      </c>
      <c r="D44" s="4" t="s">
        <v>11</v>
      </c>
      <c r="E44" s="4" t="s">
        <v>7</v>
      </c>
      <c r="F44" s="4" t="s">
        <v>11</v>
      </c>
      <c r="G44" s="4" t="s">
        <v>8</v>
      </c>
      <c r="H44" s="4" t="s">
        <v>11</v>
      </c>
      <c r="I44" s="31" t="s">
        <v>9</v>
      </c>
    </row>
    <row r="45" spans="2:9" x14ac:dyDescent="0.25">
      <c r="B45" s="5" t="s">
        <v>16</v>
      </c>
      <c r="C45" s="8">
        <f>categoriaPP!B2</f>
        <v>7848099794.8583813</v>
      </c>
      <c r="D45" s="23">
        <f>C45/$C$47</f>
        <v>0.20243252928530905</v>
      </c>
      <c r="E45" s="8">
        <f>categoriaPP!C2</f>
        <v>9112867061.3817272</v>
      </c>
      <c r="F45" s="24">
        <f>E45/$E$47</f>
        <v>0.17974490664340603</v>
      </c>
      <c r="G45" s="8">
        <f>categoriaPP!D2</f>
        <v>7943055470.9794273</v>
      </c>
      <c r="H45" s="24">
        <f>G45/$G$47</f>
        <v>0.1785794914418205</v>
      </c>
      <c r="I45" s="21">
        <f>G45/E45</f>
        <v>0.8716307850731525</v>
      </c>
    </row>
    <row r="46" spans="2:9" x14ac:dyDescent="0.25">
      <c r="B46" s="5" t="s">
        <v>17</v>
      </c>
      <c r="C46" s="8">
        <f>categoriaPP!B3</f>
        <v>30920865956.674782</v>
      </c>
      <c r="D46" s="23">
        <f>C46/$C$47</f>
        <v>0.79756747071469092</v>
      </c>
      <c r="E46" s="8">
        <f>categoriaPP!C3</f>
        <v>41586021889.394745</v>
      </c>
      <c r="F46" s="24">
        <f>E46/$E$47</f>
        <v>0.82025509335659397</v>
      </c>
      <c r="G46" s="8">
        <f>categoriaPP!D3</f>
        <v>36536046842.777573</v>
      </c>
      <c r="H46" s="24">
        <f>G46/$G$47</f>
        <v>0.82142050855817939</v>
      </c>
      <c r="I46" s="21">
        <f>G46/E46</f>
        <v>0.87856556561124166</v>
      </c>
    </row>
    <row r="47" spans="2:9" x14ac:dyDescent="0.25">
      <c r="B47" s="6" t="s">
        <v>10</v>
      </c>
      <c r="C47" s="25">
        <f>SUM(C45:C46)</f>
        <v>38768965751.533165</v>
      </c>
      <c r="D47" s="36">
        <f>+SUM(D45:D46)</f>
        <v>1</v>
      </c>
      <c r="E47" s="25">
        <f>SUM(E45:E46)</f>
        <v>50698888950.776474</v>
      </c>
      <c r="F47" s="36">
        <f>+SUM(F45:F46)</f>
        <v>1</v>
      </c>
      <c r="G47" s="25">
        <f>SUM(G45:G46)</f>
        <v>44479102313.757004</v>
      </c>
      <c r="H47" s="36">
        <f>+SUM(H45:H46)</f>
        <v>0.99999999999999989</v>
      </c>
      <c r="I47" s="29">
        <f>G47/E47</f>
        <v>0.87731907413083043</v>
      </c>
    </row>
    <row r="48" spans="2:9" x14ac:dyDescent="0.25">
      <c r="H48" s="16"/>
    </row>
    <row r="50" spans="1:9" x14ac:dyDescent="0.25">
      <c r="B50" s="9" t="s">
        <v>419</v>
      </c>
    </row>
    <row r="51" spans="1:9" x14ac:dyDescent="0.25">
      <c r="B51" t="s">
        <v>4</v>
      </c>
    </row>
    <row r="52" spans="1:9" x14ac:dyDescent="0.25">
      <c r="A52" s="39"/>
      <c r="B52" s="42" t="s">
        <v>17</v>
      </c>
      <c r="C52" s="42" t="s">
        <v>6</v>
      </c>
      <c r="D52" s="42" t="s">
        <v>11</v>
      </c>
      <c r="E52" s="42" t="s">
        <v>7</v>
      </c>
      <c r="F52" s="42" t="s">
        <v>11</v>
      </c>
      <c r="G52" s="42" t="s">
        <v>8</v>
      </c>
      <c r="H52" s="42" t="s">
        <v>11</v>
      </c>
      <c r="I52" s="43" t="s">
        <v>9</v>
      </c>
    </row>
    <row r="53" spans="1:9" x14ac:dyDescent="0.25">
      <c r="A53" s="39"/>
      <c r="B53" s="48" t="str">
        <f>programa!A2</f>
        <v>0001-PROGRAMA ARTICULADO NUTRICIONAL</v>
      </c>
      <c r="C53" s="49">
        <f>programa!D2</f>
        <v>842893199</v>
      </c>
      <c r="D53" s="58">
        <f>C53/$C$143</f>
        <v>2.1741441450928167E-2</v>
      </c>
      <c r="E53" s="49">
        <f>programa!E2</f>
        <v>1243433828</v>
      </c>
      <c r="F53" s="58">
        <f>E53/$E$143</f>
        <v>2.4525859515525991E-2</v>
      </c>
      <c r="G53" s="49">
        <f>programa!F2</f>
        <v>967490340.06999969</v>
      </c>
      <c r="H53" s="58">
        <f>G53/$G$143</f>
        <v>2.1751570731920043E-2</v>
      </c>
      <c r="I53" s="40">
        <f t="shared" ref="I53:I143" si="8">G53/E53</f>
        <v>0.77807947498594165</v>
      </c>
    </row>
    <row r="54" spans="1:9" x14ac:dyDescent="0.25">
      <c r="A54" s="39"/>
      <c r="B54" s="48" t="str">
        <f>programa!A3</f>
        <v>0002-SALUD MATERNO NEONATAL</v>
      </c>
      <c r="C54" s="49">
        <f>programa!D3</f>
        <v>1865822810.527916</v>
      </c>
      <c r="D54" s="58">
        <f t="shared" ref="D54:D117" si="9">C54/$C$143</f>
        <v>4.8126711000902177E-2</v>
      </c>
      <c r="E54" s="49">
        <f>programa!E3</f>
        <v>2225467546.9385009</v>
      </c>
      <c r="F54" s="58">
        <f t="shared" ref="F54:F117" si="10">E54/$E$143</f>
        <v>4.3895785351414709E-2</v>
      </c>
      <c r="G54" s="49">
        <f>programa!F3</f>
        <v>1976279177.2615294</v>
      </c>
      <c r="H54" s="58">
        <f t="shared" ref="H54:H117" si="11">G54/$G$143</f>
        <v>4.4431633608987463E-2</v>
      </c>
      <c r="I54" s="40">
        <f t="shared" si="8"/>
        <v>0.88802875601588915</v>
      </c>
    </row>
    <row r="55" spans="1:9" x14ac:dyDescent="0.25">
      <c r="A55" s="39"/>
      <c r="B55" s="48" t="str">
        <f>programa!A4</f>
        <v>0016-TBC-VIH/SIDA</v>
      </c>
      <c r="C55" s="49">
        <f>programa!D4</f>
        <v>175044262.96780789</v>
      </c>
      <c r="D55" s="58">
        <f t="shared" si="9"/>
        <v>4.5150614563630722E-3</v>
      </c>
      <c r="E55" s="49">
        <f>programa!E4</f>
        <v>201704344.5114083</v>
      </c>
      <c r="F55" s="58">
        <f t="shared" si="10"/>
        <v>3.9784766231710207E-3</v>
      </c>
      <c r="G55" s="49">
        <f>programa!F4</f>
        <v>191692203.15502587</v>
      </c>
      <c r="H55" s="58">
        <f t="shared" si="11"/>
        <v>4.3097138472539716E-3</v>
      </c>
      <c r="I55" s="40">
        <f t="shared" si="8"/>
        <v>0.95036229199408173</v>
      </c>
    </row>
    <row r="56" spans="1:9" x14ac:dyDescent="0.25">
      <c r="A56" s="39"/>
      <c r="B56" s="48" t="str">
        <f>programa!A5</f>
        <v>0017-ENFERMEDADES METAXENICAS Y ZOONOSIS</v>
      </c>
      <c r="C56" s="49">
        <f>programa!D5</f>
        <v>104189647.73119918</v>
      </c>
      <c r="D56" s="58">
        <f t="shared" si="9"/>
        <v>2.6874497606910906E-3</v>
      </c>
      <c r="E56" s="49">
        <f>programa!E5</f>
        <v>116530105.41182581</v>
      </c>
      <c r="F56" s="58">
        <f t="shared" si="10"/>
        <v>2.2984745390567537E-3</v>
      </c>
      <c r="G56" s="49">
        <f>programa!F5</f>
        <v>112627451.09948233</v>
      </c>
      <c r="H56" s="58">
        <f t="shared" si="11"/>
        <v>2.5321430793500289E-3</v>
      </c>
      <c r="I56" s="40">
        <f t="shared" si="8"/>
        <v>0.96650947582557134</v>
      </c>
    </row>
    <row r="57" spans="1:9" x14ac:dyDescent="0.25">
      <c r="A57" s="39"/>
      <c r="B57" s="48" t="str">
        <f>programa!A6</f>
        <v>0018-ENFERMEDADES NO TRANSMISIBLES</v>
      </c>
      <c r="C57" s="49">
        <f>programa!D6</f>
        <v>114797093.14010246</v>
      </c>
      <c r="D57" s="58">
        <f t="shared" si="9"/>
        <v>2.961056373694012E-3</v>
      </c>
      <c r="E57" s="49">
        <f>programa!E6</f>
        <v>145391685.38293862</v>
      </c>
      <c r="F57" s="58">
        <f t="shared" si="10"/>
        <v>2.8677489466110181E-3</v>
      </c>
      <c r="G57" s="49">
        <f>programa!F6</f>
        <v>139169099.10104585</v>
      </c>
      <c r="H57" s="58">
        <f t="shared" si="11"/>
        <v>3.1288648345315462E-3</v>
      </c>
      <c r="I57" s="40">
        <f t="shared" si="8"/>
        <v>0.95720122326456658</v>
      </c>
    </row>
    <row r="58" spans="1:9" x14ac:dyDescent="0.25">
      <c r="A58" s="39"/>
      <c r="B58" s="48" t="str">
        <f>programa!A7</f>
        <v>0024-PREVENCION Y CONTROL DEL CANCER</v>
      </c>
      <c r="C58" s="49">
        <f>programa!D7</f>
        <v>50778525.828903951</v>
      </c>
      <c r="D58" s="58">
        <f t="shared" si="9"/>
        <v>1.3097725163559648E-3</v>
      </c>
      <c r="E58" s="49">
        <f>programa!E7</f>
        <v>105768661.08014549</v>
      </c>
      <c r="F58" s="58">
        <f t="shared" si="10"/>
        <v>2.0862126028607045E-3</v>
      </c>
      <c r="G58" s="49">
        <f>programa!F7</f>
        <v>101839878.52594252</v>
      </c>
      <c r="H58" s="58">
        <f t="shared" si="11"/>
        <v>2.2896118228187289E-3</v>
      </c>
      <c r="I58" s="40">
        <f t="shared" si="8"/>
        <v>0.96285494669138372</v>
      </c>
    </row>
    <row r="59" spans="1:9" hidden="1" x14ac:dyDescent="0.25">
      <c r="A59" s="39"/>
      <c r="B59" s="48" t="str">
        <f>programa!A8</f>
        <v>0030-REDUCCION DE DELITOS Y FALTAS QUE AFECTAN LA SEGURIDAD CIUDADANA</v>
      </c>
      <c r="C59" s="49">
        <f>programa!D8</f>
        <v>0</v>
      </c>
      <c r="D59" s="58">
        <f t="shared" si="9"/>
        <v>0</v>
      </c>
      <c r="E59" s="49">
        <f>programa!E8</f>
        <v>0</v>
      </c>
      <c r="F59" s="58">
        <f t="shared" si="10"/>
        <v>0</v>
      </c>
      <c r="G59" s="49">
        <f>programa!F8</f>
        <v>0</v>
      </c>
      <c r="H59" s="58">
        <f t="shared" si="11"/>
        <v>0</v>
      </c>
      <c r="I59" s="40" t="e">
        <f t="shared" si="8"/>
        <v>#DIV/0!</v>
      </c>
    </row>
    <row r="60" spans="1:9" hidden="1" x14ac:dyDescent="0.25">
      <c r="A60" s="39"/>
      <c r="B60" s="48" t="str">
        <f>programa!A9</f>
        <v>0031-REDUCCION DEL TRAFICO ILICITO DE DROGAS</v>
      </c>
      <c r="C60" s="49">
        <f>programa!D9</f>
        <v>0</v>
      </c>
      <c r="D60" s="58">
        <f t="shared" si="9"/>
        <v>0</v>
      </c>
      <c r="E60" s="49">
        <f>programa!E9</f>
        <v>0</v>
      </c>
      <c r="F60" s="58">
        <f t="shared" si="10"/>
        <v>0</v>
      </c>
      <c r="G60" s="49">
        <f>programa!F9</f>
        <v>0</v>
      </c>
      <c r="H60" s="58">
        <f t="shared" si="11"/>
        <v>0</v>
      </c>
      <c r="I60" s="40" t="e">
        <f t="shared" si="8"/>
        <v>#DIV/0!</v>
      </c>
    </row>
    <row r="61" spans="1:9" hidden="1" x14ac:dyDescent="0.25">
      <c r="A61" s="39"/>
      <c r="B61" s="48" t="str">
        <f>programa!A10</f>
        <v>0032-LUCHA CONTRA EL TERRORISMO</v>
      </c>
      <c r="C61" s="49">
        <f>programa!D10</f>
        <v>0</v>
      </c>
      <c r="D61" s="58">
        <f t="shared" si="9"/>
        <v>0</v>
      </c>
      <c r="E61" s="49">
        <f>programa!E10</f>
        <v>0</v>
      </c>
      <c r="F61" s="58">
        <f t="shared" si="10"/>
        <v>0</v>
      </c>
      <c r="G61" s="49">
        <f>programa!F10</f>
        <v>0</v>
      </c>
      <c r="H61" s="58">
        <f t="shared" si="11"/>
        <v>0</v>
      </c>
      <c r="I61" s="40" t="e">
        <f t="shared" si="8"/>
        <v>#DIV/0!</v>
      </c>
    </row>
    <row r="62" spans="1:9" hidden="1" x14ac:dyDescent="0.25">
      <c r="A62" s="39"/>
      <c r="B62" s="48" t="str">
        <f>programa!A11</f>
        <v>0036-GESTION INTEGRAL DE RESIDUOS SOLIDOS</v>
      </c>
      <c r="C62" s="49">
        <f>programa!D11</f>
        <v>0</v>
      </c>
      <c r="D62" s="58">
        <f t="shared" si="9"/>
        <v>0</v>
      </c>
      <c r="E62" s="49">
        <f>programa!E11</f>
        <v>0</v>
      </c>
      <c r="F62" s="58">
        <f t="shared" si="10"/>
        <v>0</v>
      </c>
      <c r="G62" s="49">
        <f>programa!F11</f>
        <v>0</v>
      </c>
      <c r="H62" s="58">
        <f t="shared" si="11"/>
        <v>0</v>
      </c>
      <c r="I62" s="40" t="e">
        <f t="shared" si="8"/>
        <v>#DIV/0!</v>
      </c>
    </row>
    <row r="63" spans="1:9" hidden="1" x14ac:dyDescent="0.25">
      <c r="A63" s="39"/>
      <c r="B63" s="48" t="str">
        <f>programa!A12</f>
        <v>0039-MEJORA DE LA SANIDAD ANIMAL</v>
      </c>
      <c r="C63" s="49">
        <f>programa!D12</f>
        <v>0</v>
      </c>
      <c r="D63" s="58">
        <f t="shared" si="9"/>
        <v>0</v>
      </c>
      <c r="E63" s="49">
        <f>programa!E12</f>
        <v>0</v>
      </c>
      <c r="F63" s="58">
        <f t="shared" si="10"/>
        <v>0</v>
      </c>
      <c r="G63" s="49">
        <f>programa!F12</f>
        <v>0</v>
      </c>
      <c r="H63" s="58">
        <f t="shared" si="11"/>
        <v>0</v>
      </c>
      <c r="I63" s="40" t="e">
        <f t="shared" si="8"/>
        <v>#DIV/0!</v>
      </c>
    </row>
    <row r="64" spans="1:9" hidden="1" x14ac:dyDescent="0.25">
      <c r="A64" s="39"/>
      <c r="B64" s="48" t="str">
        <f>programa!A13</f>
        <v>0040-MEJORA Y MANTENIMIENTO DE LA SANIDAD VEGETAL</v>
      </c>
      <c r="C64" s="49">
        <f>programa!D13</f>
        <v>0</v>
      </c>
      <c r="D64" s="58">
        <f t="shared" si="9"/>
        <v>0</v>
      </c>
      <c r="E64" s="49">
        <f>programa!E13</f>
        <v>0</v>
      </c>
      <c r="F64" s="58">
        <f t="shared" si="10"/>
        <v>0</v>
      </c>
      <c r="G64" s="49">
        <f>programa!F13</f>
        <v>0</v>
      </c>
      <c r="H64" s="58">
        <f t="shared" si="11"/>
        <v>0</v>
      </c>
      <c r="I64" s="40" t="e">
        <f t="shared" si="8"/>
        <v>#DIV/0!</v>
      </c>
    </row>
    <row r="65" spans="1:9" hidden="1" x14ac:dyDescent="0.25">
      <c r="A65" s="39"/>
      <c r="B65" s="48" t="str">
        <f>programa!A14</f>
        <v>0041-MEJORA DE LA INOCUIDAD AGROALIMENTARIA</v>
      </c>
      <c r="C65" s="49">
        <f>programa!D14</f>
        <v>0</v>
      </c>
      <c r="D65" s="58">
        <f t="shared" si="9"/>
        <v>0</v>
      </c>
      <c r="E65" s="49">
        <f>programa!E14</f>
        <v>0</v>
      </c>
      <c r="F65" s="58">
        <f t="shared" si="10"/>
        <v>0</v>
      </c>
      <c r="G65" s="49">
        <f>programa!F14</f>
        <v>0</v>
      </c>
      <c r="H65" s="58">
        <f t="shared" si="11"/>
        <v>0</v>
      </c>
      <c r="I65" s="40" t="e">
        <f t="shared" si="8"/>
        <v>#DIV/0!</v>
      </c>
    </row>
    <row r="66" spans="1:9" hidden="1" x14ac:dyDescent="0.25">
      <c r="A66" s="39"/>
      <c r="B66" s="48" t="str">
        <f>programa!A15</f>
        <v>0042-APROVECHAMIENTO DE LOS RECURSOS HIDRICOS PARA USO AGRARIO</v>
      </c>
      <c r="C66" s="49">
        <f>programa!D15</f>
        <v>0</v>
      </c>
      <c r="D66" s="58">
        <f t="shared" si="9"/>
        <v>0</v>
      </c>
      <c r="E66" s="49">
        <f>programa!E15</f>
        <v>0</v>
      </c>
      <c r="F66" s="58">
        <f t="shared" si="10"/>
        <v>0</v>
      </c>
      <c r="G66" s="49">
        <f>programa!F15</f>
        <v>0</v>
      </c>
      <c r="H66" s="58">
        <f t="shared" si="11"/>
        <v>0</v>
      </c>
      <c r="I66" s="40" t="e">
        <f t="shared" si="8"/>
        <v>#DIV/0!</v>
      </c>
    </row>
    <row r="67" spans="1:9" x14ac:dyDescent="0.25">
      <c r="A67" s="39"/>
      <c r="B67" s="48" t="str">
        <f>programa!A16</f>
        <v>0046-ACCESO Y USO DE LA ELECTRIFICACION RURAL</v>
      </c>
      <c r="C67" s="49">
        <f>programa!D16</f>
        <v>115355673.856189</v>
      </c>
      <c r="D67" s="58">
        <f t="shared" si="9"/>
        <v>2.9754643081141984E-3</v>
      </c>
      <c r="E67" s="49">
        <f>programa!E16</f>
        <v>262463371.97374439</v>
      </c>
      <c r="F67" s="58">
        <f t="shared" si="10"/>
        <v>5.1769057942979623E-3</v>
      </c>
      <c r="G67" s="49">
        <f>programa!F16</f>
        <v>200969241.15904167</v>
      </c>
      <c r="H67" s="58">
        <f t="shared" si="11"/>
        <v>4.5182845584741584E-3</v>
      </c>
      <c r="I67" s="40">
        <f t="shared" si="8"/>
        <v>0.76570395193713237</v>
      </c>
    </row>
    <row r="68" spans="1:9" x14ac:dyDescent="0.25">
      <c r="A68" s="39"/>
      <c r="B68" s="48" t="str">
        <f>programa!A17</f>
        <v>0047-ACCESO Y USO ADECUADO DE LOS SERVICIOS PUBLICOS DE TELECOMUNICACIONES E INFORMACION ASOCIADOS</v>
      </c>
      <c r="C68" s="49">
        <f>programa!D17</f>
        <v>275887734.17726082</v>
      </c>
      <c r="D68" s="58">
        <f t="shared" si="9"/>
        <v>7.1162005183579022E-3</v>
      </c>
      <c r="E68" s="49">
        <f>programa!E17</f>
        <v>234227683.83139166</v>
      </c>
      <c r="F68" s="58">
        <f t="shared" si="10"/>
        <v>4.6199766637648127E-3</v>
      </c>
      <c r="G68" s="49">
        <f>programa!F17</f>
        <v>227580315.31667128</v>
      </c>
      <c r="H68" s="58">
        <f t="shared" si="11"/>
        <v>5.1165671849964763E-3</v>
      </c>
      <c r="I68" s="40">
        <f t="shared" si="8"/>
        <v>0.9716200561522631</v>
      </c>
    </row>
    <row r="69" spans="1:9" x14ac:dyDescent="0.25">
      <c r="A69" s="39"/>
      <c r="B69" s="48" t="str">
        <f>programa!A18</f>
        <v>0048-PREVENCION Y ATENCION DE INCENDIOS, EMERGENCIAS MEDICAS, RESCATES Y OTROS</v>
      </c>
      <c r="C69" s="49">
        <f>programa!D18</f>
        <v>13611388.343982788</v>
      </c>
      <c r="D69" s="58">
        <f t="shared" si="9"/>
        <v>3.5108979773195191E-4</v>
      </c>
      <c r="E69" s="49">
        <f>programa!E18</f>
        <v>15563661.964782931</v>
      </c>
      <c r="F69" s="58">
        <f t="shared" si="10"/>
        <v>3.0698230842679097E-4</v>
      </c>
      <c r="G69" s="49">
        <f>programa!F18</f>
        <v>14726407.962701768</v>
      </c>
      <c r="H69" s="58">
        <f t="shared" si="11"/>
        <v>3.3108599761796291E-4</v>
      </c>
      <c r="I69" s="40">
        <f t="shared" si="8"/>
        <v>0.94620456265526187</v>
      </c>
    </row>
    <row r="70" spans="1:9" x14ac:dyDescent="0.25">
      <c r="A70" s="39"/>
      <c r="B70" s="48" t="str">
        <f>programa!A19</f>
        <v>0049-PROGRAMA NACIONAL DE APOYO DIRECTO A LOS MAS POBRES</v>
      </c>
      <c r="C70" s="49">
        <f>programa!D19</f>
        <v>937709777</v>
      </c>
      <c r="D70" s="58">
        <f t="shared" si="9"/>
        <v>2.4187123871441285E-2</v>
      </c>
      <c r="E70" s="49">
        <f>programa!E19</f>
        <v>944220193</v>
      </c>
      <c r="F70" s="58">
        <f t="shared" si="10"/>
        <v>1.8624080577322719E-2</v>
      </c>
      <c r="G70" s="49">
        <f>programa!F19</f>
        <v>936075462.20999992</v>
      </c>
      <c r="H70" s="58">
        <f t="shared" si="11"/>
        <v>2.1045286741780179E-2</v>
      </c>
      <c r="I70" s="40">
        <f t="shared" si="8"/>
        <v>0.99137411924635666</v>
      </c>
    </row>
    <row r="71" spans="1:9" x14ac:dyDescent="0.25">
      <c r="A71" s="39"/>
      <c r="B71" s="48" t="str">
        <f>programa!A20</f>
        <v>0051-PREVENCION Y TRATAMIENTO DEL CONSUMO DE DROGAS</v>
      </c>
      <c r="C71" s="49">
        <f>programa!D20</f>
        <v>15497820.469890254</v>
      </c>
      <c r="D71" s="58">
        <f t="shared" si="9"/>
        <v>3.9974810185070079E-4</v>
      </c>
      <c r="E71" s="49">
        <f>programa!E20</f>
        <v>16663526.525725139</v>
      </c>
      <c r="F71" s="58">
        <f t="shared" si="10"/>
        <v>3.2867636491804985E-4</v>
      </c>
      <c r="G71" s="49">
        <f>programa!F20</f>
        <v>15647254.868265709</v>
      </c>
      <c r="H71" s="58">
        <f t="shared" si="11"/>
        <v>3.5178890882035753E-4</v>
      </c>
      <c r="I71" s="40">
        <f t="shared" si="8"/>
        <v>0.9390122099370436</v>
      </c>
    </row>
    <row r="72" spans="1:9" hidden="1" x14ac:dyDescent="0.25">
      <c r="A72" s="39"/>
      <c r="B72" s="48" t="str">
        <f>programa!A21</f>
        <v>0057-CONSERVACION DE LA DIVERSIDAD BIOLOGICA Y APROVECHAMIENTO SOSTENIBLE DE LOS RECURSOS NATURALES EN AREA NATURAL PROTEGIDA</v>
      </c>
      <c r="C72" s="49">
        <f>programa!D21</f>
        <v>0</v>
      </c>
      <c r="D72" s="58">
        <f t="shared" si="9"/>
        <v>0</v>
      </c>
      <c r="E72" s="49">
        <f>programa!E21</f>
        <v>0</v>
      </c>
      <c r="F72" s="58">
        <f t="shared" si="10"/>
        <v>0</v>
      </c>
      <c r="G72" s="49">
        <f>programa!F21</f>
        <v>0</v>
      </c>
      <c r="H72" s="58">
        <f t="shared" si="11"/>
        <v>0</v>
      </c>
      <c r="I72" s="40" t="e">
        <f t="shared" si="8"/>
        <v>#DIV/0!</v>
      </c>
    </row>
    <row r="73" spans="1:9" x14ac:dyDescent="0.25">
      <c r="A73" s="39"/>
      <c r="B73" s="48" t="str">
        <f>programa!A22</f>
        <v>0058-ACCESO DE LA POBLACION A LA PROPIEDAD PREDIAL FORMALIZADA</v>
      </c>
      <c r="C73" s="49">
        <f>programa!D22</f>
        <v>14599577.728824357</v>
      </c>
      <c r="D73" s="58">
        <f t="shared" si="9"/>
        <v>3.7657898388086244E-4</v>
      </c>
      <c r="E73" s="49">
        <f>programa!E22</f>
        <v>23827779.660892561</v>
      </c>
      <c r="F73" s="58">
        <f t="shared" si="10"/>
        <v>4.6998622956070842E-4</v>
      </c>
      <c r="G73" s="49">
        <f>programa!F22</f>
        <v>23098004.389750794</v>
      </c>
      <c r="H73" s="58">
        <f t="shared" si="11"/>
        <v>5.1930014744489667E-4</v>
      </c>
      <c r="I73" s="40">
        <f t="shared" si="8"/>
        <v>0.96937292179432422</v>
      </c>
    </row>
    <row r="74" spans="1:9" ht="15" customHeight="1" x14ac:dyDescent="0.25">
      <c r="A74" s="39"/>
      <c r="B74" s="48" t="str">
        <f>programa!A23</f>
        <v>0066-FORMACION UNIVERSITARIA DE PREGRADO</v>
      </c>
      <c r="C74" s="49">
        <f>programa!D23</f>
        <v>184597256.20104361</v>
      </c>
      <c r="D74" s="58">
        <f t="shared" si="9"/>
        <v>4.7614697122463981E-3</v>
      </c>
      <c r="E74" s="49">
        <f>programa!E23</f>
        <v>220772846.18300748</v>
      </c>
      <c r="F74" s="58">
        <f t="shared" si="10"/>
        <v>4.3545894348366318E-3</v>
      </c>
      <c r="G74" s="49">
        <f>programa!F23</f>
        <v>188332799.62140071</v>
      </c>
      <c r="H74" s="58">
        <f t="shared" si="11"/>
        <v>4.2341861643900545E-3</v>
      </c>
      <c r="I74" s="40">
        <f t="shared" si="8"/>
        <v>0.85306142887374881</v>
      </c>
    </row>
    <row r="75" spans="1:9" x14ac:dyDescent="0.25">
      <c r="A75" s="39"/>
      <c r="B75" s="48" t="str">
        <f>programa!A24</f>
        <v>0067-CELERIDAD EN LOS PROCESOS JUDICIALES DE FAMILIA</v>
      </c>
      <c r="C75" s="49">
        <f>programa!D24</f>
        <v>35052984.429964542</v>
      </c>
      <c r="D75" s="58">
        <f t="shared" si="9"/>
        <v>9.0415062023103455E-4</v>
      </c>
      <c r="E75" s="49">
        <f>programa!E24</f>
        <v>44115388.130493388</v>
      </c>
      <c r="F75" s="58">
        <f t="shared" si="10"/>
        <v>8.7014506714979247E-4</v>
      </c>
      <c r="G75" s="49">
        <f>programa!F24</f>
        <v>43969964.66693376</v>
      </c>
      <c r="H75" s="58">
        <f t="shared" si="11"/>
        <v>9.8855332908402618E-4</v>
      </c>
      <c r="I75" s="40">
        <f t="shared" si="8"/>
        <v>0.9967035660407324</v>
      </c>
    </row>
    <row r="76" spans="1:9" x14ac:dyDescent="0.25">
      <c r="A76" s="39"/>
      <c r="B76" s="48" t="str">
        <f>programa!A25</f>
        <v>0068-REDUCCION DE VULNERABILIDAD Y ATENCION DE EMERGENCIAS POR DESASTRES</v>
      </c>
      <c r="C76" s="49">
        <f>programa!D25</f>
        <v>568577374.41165626</v>
      </c>
      <c r="D76" s="58">
        <f t="shared" si="9"/>
        <v>1.4665786496746295E-2</v>
      </c>
      <c r="E76" s="49">
        <f>programa!E25</f>
        <v>341308525.50093478</v>
      </c>
      <c r="F76" s="58">
        <f t="shared" si="10"/>
        <v>6.7320711077576102E-3</v>
      </c>
      <c r="G76" s="49">
        <f>programa!F25</f>
        <v>267827070.60478029</v>
      </c>
      <c r="H76" s="58">
        <f t="shared" si="11"/>
        <v>6.0214135778981779E-3</v>
      </c>
      <c r="I76" s="40">
        <f t="shared" si="8"/>
        <v>0.78470665276143758</v>
      </c>
    </row>
    <row r="77" spans="1:9" x14ac:dyDescent="0.25">
      <c r="A77" s="39"/>
      <c r="B77" s="48" t="str">
        <f>programa!A26</f>
        <v>0072-PROGRAMA DE DESARROLLO ALTERNATIVO INTEGRAL Y SOSTENIBLE - PIRDAIS</v>
      </c>
      <c r="C77" s="49">
        <f>programa!D26</f>
        <v>135126.89868085441</v>
      </c>
      <c r="D77" s="58">
        <f t="shared" si="9"/>
        <v>3.4854398630819881E-6</v>
      </c>
      <c r="E77" s="49">
        <f>programa!E26</f>
        <v>12149228.263928842</v>
      </c>
      <c r="F77" s="58">
        <f t="shared" si="10"/>
        <v>2.39635000201375E-4</v>
      </c>
      <c r="G77" s="49">
        <f>programa!F26</f>
        <v>9819089.566395279</v>
      </c>
      <c r="H77" s="58">
        <f t="shared" si="11"/>
        <v>2.2075736819351816E-4</v>
      </c>
      <c r="I77" s="40">
        <f t="shared" si="8"/>
        <v>0.80820685504347933</v>
      </c>
    </row>
    <row r="78" spans="1:9" s="66" customFormat="1" x14ac:dyDescent="0.25">
      <c r="A78" s="65"/>
      <c r="B78" s="48" t="str">
        <f>programa!A27</f>
        <v>0073-PROGRAMA PARA LA GENERACION DEL EMPLEO SOCIAL INCLUSIVO - TRABAJA PERU</v>
      </c>
      <c r="C78" s="49">
        <f>programa!D27</f>
        <v>99133.885970301824</v>
      </c>
      <c r="D78" s="58">
        <f t="shared" si="9"/>
        <v>2.5570423158987982E-6</v>
      </c>
      <c r="E78" s="49">
        <f>programa!E27</f>
        <v>1220322.8758529283</v>
      </c>
      <c r="F78" s="58">
        <f t="shared" si="10"/>
        <v>2.407001220554825E-5</v>
      </c>
      <c r="G78" s="49">
        <f>programa!F27</f>
        <v>917968.93386954383</v>
      </c>
      <c r="H78" s="58">
        <f t="shared" si="11"/>
        <v>2.0638207295510514E-5</v>
      </c>
      <c r="I78" s="40">
        <f t="shared" si="8"/>
        <v>0.75223447174006453</v>
      </c>
    </row>
    <row r="79" spans="1:9" ht="47.25" hidden="1" customHeight="1" x14ac:dyDescent="0.25">
      <c r="A79" s="39"/>
      <c r="B79" s="48" t="str">
        <f>programa!A28</f>
        <v>0074-GESTION INTEGRADA Y EFECTIVA DEL CONTROL DE OFERTA DE DROGAS EN EL PERU</v>
      </c>
      <c r="C79" s="49">
        <f>programa!D28</f>
        <v>0</v>
      </c>
      <c r="D79" s="58">
        <f t="shared" si="9"/>
        <v>0</v>
      </c>
      <c r="E79" s="49">
        <f>programa!E28</f>
        <v>0</v>
      </c>
      <c r="F79" s="58">
        <f t="shared" si="10"/>
        <v>0</v>
      </c>
      <c r="G79" s="49">
        <f>programa!F28</f>
        <v>0</v>
      </c>
      <c r="H79" s="58">
        <f t="shared" si="11"/>
        <v>0</v>
      </c>
      <c r="I79" s="40" t="e">
        <f t="shared" si="8"/>
        <v>#DIV/0!</v>
      </c>
    </row>
    <row r="80" spans="1:9" x14ac:dyDescent="0.25">
      <c r="A80" s="39"/>
      <c r="B80" s="48" t="str">
        <f>programa!A29</f>
        <v>0079-ACCESO DE LA POBLACION A LA IDENTIDAD</v>
      </c>
      <c r="C80" s="49">
        <f>programa!D29</f>
        <v>100456300.51663062</v>
      </c>
      <c r="D80" s="58">
        <f t="shared" si="9"/>
        <v>2.5911524480803998E-3</v>
      </c>
      <c r="E80" s="49">
        <f>programa!E29</f>
        <v>112618726.78022748</v>
      </c>
      <c r="F80" s="58">
        <f t="shared" si="10"/>
        <v>2.2213253408682907E-3</v>
      </c>
      <c r="G80" s="49">
        <f>programa!F29</f>
        <v>99593572.708465874</v>
      </c>
      <c r="H80" s="58">
        <f t="shared" si="11"/>
        <v>2.2391093238781899E-3</v>
      </c>
      <c r="I80" s="40">
        <f t="shared" si="8"/>
        <v>0.88434291130657283</v>
      </c>
    </row>
    <row r="81" spans="1:9" x14ac:dyDescent="0.25">
      <c r="A81" s="39"/>
      <c r="B81" s="48" t="str">
        <f>programa!A30</f>
        <v>0080-LUCHA CONTRA LA VIOLENCIA FAMILIAR</v>
      </c>
      <c r="C81" s="49">
        <f>programa!D30</f>
        <v>82282572.672161371</v>
      </c>
      <c r="D81" s="58">
        <f t="shared" si="9"/>
        <v>2.1223824540356016E-3</v>
      </c>
      <c r="E81" s="49">
        <f>programa!E30</f>
        <v>86527343.537450492</v>
      </c>
      <c r="F81" s="58">
        <f t="shared" si="10"/>
        <v>1.7066911194337929E-3</v>
      </c>
      <c r="G81" s="49">
        <f>programa!F30</f>
        <v>84722013.358125463</v>
      </c>
      <c r="H81" s="58">
        <f t="shared" si="11"/>
        <v>1.9047599648143341E-3</v>
      </c>
      <c r="I81" s="40">
        <f t="shared" si="8"/>
        <v>0.97913572628583412</v>
      </c>
    </row>
    <row r="82" spans="1:9" x14ac:dyDescent="0.25">
      <c r="A82" s="39"/>
      <c r="B82" s="48" t="str">
        <f>programa!A31</f>
        <v>0082-PROGRAMA NACIONAL DE SANEAMIENTO URBANO</v>
      </c>
      <c r="C82" s="49">
        <f>programa!D31</f>
        <v>540075286.45416725</v>
      </c>
      <c r="D82" s="58">
        <f t="shared" si="9"/>
        <v>1.3930608567570772E-2</v>
      </c>
      <c r="E82" s="49">
        <f>programa!E31</f>
        <v>855420392.87444282</v>
      </c>
      <c r="F82" s="58">
        <f t="shared" si="10"/>
        <v>1.6872566846681151E-2</v>
      </c>
      <c r="G82" s="49">
        <f>programa!F31</f>
        <v>518898008.50288749</v>
      </c>
      <c r="H82" s="58">
        <f t="shared" si="11"/>
        <v>1.1666107936319427E-2</v>
      </c>
      <c r="I82" s="40">
        <f t="shared" si="8"/>
        <v>0.60659999787852903</v>
      </c>
    </row>
    <row r="83" spans="1:9" ht="15" customHeight="1" x14ac:dyDescent="0.25">
      <c r="A83" s="39"/>
      <c r="B83" s="48" t="str">
        <f>programa!A32</f>
        <v>0083-PROGRAMA NACIONAL DE SANEAMIENTO RURAL</v>
      </c>
      <c r="C83" s="49">
        <f>programa!D32</f>
        <v>355084584.48869753</v>
      </c>
      <c r="D83" s="58">
        <f t="shared" si="9"/>
        <v>9.1589903832978645E-3</v>
      </c>
      <c r="E83" s="49">
        <f>programa!E32</f>
        <v>1429821039.8786323</v>
      </c>
      <c r="F83" s="58">
        <f t="shared" si="10"/>
        <v>2.8202216448309961E-2</v>
      </c>
      <c r="G83" s="49">
        <f>programa!F32</f>
        <v>987905137.85984373</v>
      </c>
      <c r="H83" s="58">
        <f t="shared" si="11"/>
        <v>2.2210545772509603E-2</v>
      </c>
      <c r="I83" s="40">
        <f t="shared" si="8"/>
        <v>0.6909292214245919</v>
      </c>
    </row>
    <row r="84" spans="1:9" hidden="1" x14ac:dyDescent="0.25">
      <c r="A84" s="39"/>
      <c r="B84" s="48" t="str">
        <f>programa!A33</f>
        <v>0086-MEJORA DE LOS SERVICIOS DEL SISTEMA DE JUSTICIA PENAL</v>
      </c>
      <c r="C84" s="49">
        <f>programa!D33</f>
        <v>0</v>
      </c>
      <c r="D84" s="58">
        <f t="shared" si="9"/>
        <v>0</v>
      </c>
      <c r="E84" s="49">
        <f>programa!E33</f>
        <v>0</v>
      </c>
      <c r="F84" s="58">
        <f t="shared" si="10"/>
        <v>0</v>
      </c>
      <c r="G84" s="49">
        <f>programa!F33</f>
        <v>0</v>
      </c>
      <c r="H84" s="58">
        <f t="shared" si="11"/>
        <v>0</v>
      </c>
      <c r="I84" s="40" t="e">
        <f t="shared" si="8"/>
        <v>#DIV/0!</v>
      </c>
    </row>
    <row r="85" spans="1:9" hidden="1" x14ac:dyDescent="0.25">
      <c r="A85" s="39"/>
      <c r="B85" s="48" t="str">
        <f>programa!A34</f>
        <v xml:space="preserve">0089-REDUCCION DE LA DEGRADACION DE LOS SUELOS AGRARIOS </v>
      </c>
      <c r="C85" s="49">
        <f>programa!D34</f>
        <v>0</v>
      </c>
      <c r="D85" s="58">
        <f t="shared" si="9"/>
        <v>0</v>
      </c>
      <c r="E85" s="49">
        <f>programa!E34</f>
        <v>0</v>
      </c>
      <c r="F85" s="58">
        <f t="shared" si="10"/>
        <v>0</v>
      </c>
      <c r="G85" s="49">
        <f>programa!F34</f>
        <v>0</v>
      </c>
      <c r="H85" s="58">
        <f t="shared" si="11"/>
        <v>0</v>
      </c>
      <c r="I85" s="40" t="e">
        <f t="shared" si="8"/>
        <v>#DIV/0!</v>
      </c>
    </row>
    <row r="86" spans="1:9" x14ac:dyDescent="0.25">
      <c r="A86" s="39"/>
      <c r="B86" s="48" t="str">
        <f>programa!A35</f>
        <v>0090-LOGROS DE APRENDIZAJE DE ESTUDIANTES DE LA EDUCACION BASICA REGULAR</v>
      </c>
      <c r="C86" s="49">
        <f>programa!D35</f>
        <v>18310324218.717453</v>
      </c>
      <c r="D86" s="58">
        <f t="shared" si="9"/>
        <v>0.4722933373066136</v>
      </c>
      <c r="E86" s="49">
        <f>programa!E35</f>
        <v>23855679942.290554</v>
      </c>
      <c r="F86" s="58">
        <f t="shared" si="10"/>
        <v>0.47053654302862452</v>
      </c>
      <c r="G86" s="49">
        <f>programa!F35</f>
        <v>21962202807.413029</v>
      </c>
      <c r="H86" s="58">
        <f t="shared" si="11"/>
        <v>0.49376452457360354</v>
      </c>
      <c r="I86" s="40">
        <f t="shared" si="8"/>
        <v>0.92062782786078412</v>
      </c>
    </row>
    <row r="87" spans="1:9" hidden="1" x14ac:dyDescent="0.25">
      <c r="A87" s="39"/>
      <c r="B87" s="48" t="str">
        <f>programa!A36</f>
        <v>0096-GESTION DE LA CALIDAD DEL AIRE</v>
      </c>
      <c r="C87" s="49">
        <f>programa!D36</f>
        <v>0</v>
      </c>
      <c r="D87" s="58">
        <f t="shared" si="9"/>
        <v>0</v>
      </c>
      <c r="E87" s="49">
        <f>programa!E36</f>
        <v>0</v>
      </c>
      <c r="F87" s="58">
        <f t="shared" si="10"/>
        <v>0</v>
      </c>
      <c r="G87" s="49">
        <f>programa!F36</f>
        <v>0</v>
      </c>
      <c r="H87" s="58">
        <f t="shared" si="11"/>
        <v>0</v>
      </c>
      <c r="I87" s="40" t="e">
        <f t="shared" si="8"/>
        <v>#DIV/0!</v>
      </c>
    </row>
    <row r="88" spans="1:9" ht="15" hidden="1" customHeight="1" x14ac:dyDescent="0.25">
      <c r="A88" s="39"/>
      <c r="B88" s="48" t="str">
        <f>programa!A37</f>
        <v>0097-PROGRAMA NACIONAL DE ASISTENCIA SOLIDARIA PENSION 65</v>
      </c>
      <c r="C88" s="49">
        <f>programa!D37</f>
        <v>0</v>
      </c>
      <c r="D88" s="58">
        <f t="shared" si="9"/>
        <v>0</v>
      </c>
      <c r="E88" s="49">
        <f>programa!E37</f>
        <v>0</v>
      </c>
      <c r="F88" s="58">
        <f t="shared" si="10"/>
        <v>0</v>
      </c>
      <c r="G88" s="49">
        <f>programa!F37</f>
        <v>0</v>
      </c>
      <c r="H88" s="58">
        <f t="shared" si="11"/>
        <v>0</v>
      </c>
      <c r="I88" s="40" t="e">
        <f t="shared" si="8"/>
        <v>#DIV/0!</v>
      </c>
    </row>
    <row r="89" spans="1:9" ht="15" hidden="1" customHeight="1" x14ac:dyDescent="0.25">
      <c r="A89" s="39"/>
      <c r="B89" s="48" t="str">
        <f>programa!A38</f>
        <v>0099-CELERIDAD DE LOS PROCESOS JUDICIALES LABORALES</v>
      </c>
      <c r="C89" s="49">
        <f>programa!D38</f>
        <v>0</v>
      </c>
      <c r="D89" s="58">
        <f t="shared" si="9"/>
        <v>0</v>
      </c>
      <c r="E89" s="49">
        <f>programa!E38</f>
        <v>0</v>
      </c>
      <c r="F89" s="58">
        <f t="shared" si="10"/>
        <v>0</v>
      </c>
      <c r="G89" s="49">
        <f>programa!F38</f>
        <v>0</v>
      </c>
      <c r="H89" s="58">
        <f t="shared" si="11"/>
        <v>0</v>
      </c>
      <c r="I89" s="40" t="e">
        <f t="shared" si="8"/>
        <v>#DIV/0!</v>
      </c>
    </row>
    <row r="90" spans="1:9" ht="15" customHeight="1" x14ac:dyDescent="0.25">
      <c r="A90" s="39"/>
      <c r="B90" s="48" t="str">
        <f>programa!A39</f>
        <v>0101-INCREMENTO DE LA PRACTICA DE ACTIVIDADES FISICAS, DEPORTIVAS Y RECREATIVAS EN LA POBLACION PERUANA</v>
      </c>
      <c r="C90" s="49">
        <f>programa!D39</f>
        <v>147541830.55407721</v>
      </c>
      <c r="D90" s="58">
        <f t="shared" si="9"/>
        <v>3.8056684694572252E-3</v>
      </c>
      <c r="E90" s="49">
        <f>programa!E39</f>
        <v>774591106.67425764</v>
      </c>
      <c r="F90" s="58">
        <f t="shared" si="10"/>
        <v>1.5278265908870423E-2</v>
      </c>
      <c r="G90" s="49">
        <f>programa!F39</f>
        <v>505656521.96781158</v>
      </c>
      <c r="H90" s="58">
        <f t="shared" si="11"/>
        <v>1.136840663736627E-2</v>
      </c>
      <c r="I90" s="40">
        <f t="shared" si="8"/>
        <v>0.65280445077515925</v>
      </c>
    </row>
    <row r="91" spans="1:9" hidden="1" x14ac:dyDescent="0.25">
      <c r="A91" s="39"/>
      <c r="B91" s="48" t="str">
        <f>programa!A40</f>
        <v>0103-FORTALECIMIENTO DE LAS CONDICIONES LABORALES</v>
      </c>
      <c r="C91" s="49">
        <f>programa!D40</f>
        <v>0</v>
      </c>
      <c r="D91" s="58">
        <f t="shared" si="9"/>
        <v>0</v>
      </c>
      <c r="E91" s="49">
        <f>programa!E40</f>
        <v>0</v>
      </c>
      <c r="F91" s="58">
        <f t="shared" si="10"/>
        <v>0</v>
      </c>
      <c r="G91" s="49">
        <f>programa!F40</f>
        <v>0</v>
      </c>
      <c r="H91" s="58">
        <f t="shared" si="11"/>
        <v>0</v>
      </c>
      <c r="I91" s="40" t="e">
        <f t="shared" si="8"/>
        <v>#DIV/0!</v>
      </c>
    </row>
    <row r="92" spans="1:9" ht="30" x14ac:dyDescent="0.25">
      <c r="A92" s="39"/>
      <c r="B92" s="48" t="str">
        <f>programa!A41</f>
        <v>0104-REDUCCION DE LA MORTALIDAD POR EMERGENCIAS Y URGENCIAS MEDICAS</v>
      </c>
      <c r="C92" s="49">
        <f>programa!D41</f>
        <v>161973084.87367916</v>
      </c>
      <c r="D92" s="58">
        <f t="shared" si="9"/>
        <v>4.1779057484212945E-3</v>
      </c>
      <c r="E92" s="49">
        <f>programa!E41</f>
        <v>213678518.90642101</v>
      </c>
      <c r="F92" s="58">
        <f t="shared" si="10"/>
        <v>4.2146588086748957E-3</v>
      </c>
      <c r="G92" s="49">
        <f>programa!F41</f>
        <v>203042609.18346441</v>
      </c>
      <c r="H92" s="58">
        <f t="shared" si="11"/>
        <v>4.5648989889947459E-3</v>
      </c>
      <c r="I92" s="40">
        <f t="shared" si="8"/>
        <v>0.95022471244470519</v>
      </c>
    </row>
    <row r="93" spans="1:9" ht="45" x14ac:dyDescent="0.25">
      <c r="A93" s="39"/>
      <c r="B93" s="48" t="str">
        <f>programa!A42</f>
        <v>0106-INCLUSION DE NIÑOS, NIÑAS Y JOVENES CON DISCAPACIDAD EN LA EDUCACION BASICA Y TECNICO PRODUCTIVA</v>
      </c>
      <c r="C93" s="49">
        <f>programa!D42</f>
        <v>210976936</v>
      </c>
      <c r="D93" s="58">
        <f t="shared" si="9"/>
        <v>5.4419026123144927E-3</v>
      </c>
      <c r="E93" s="49">
        <f>programa!E42</f>
        <v>252273105</v>
      </c>
      <c r="F93" s="58">
        <f t="shared" si="10"/>
        <v>4.9759099305890344E-3</v>
      </c>
      <c r="G93" s="49">
        <f>programa!F42</f>
        <v>242570098.07999989</v>
      </c>
      <c r="H93" s="58">
        <f t="shared" si="11"/>
        <v>5.453574498174474E-3</v>
      </c>
      <c r="I93" s="40">
        <f t="shared" si="8"/>
        <v>0.9615376878165427</v>
      </c>
    </row>
    <row r="94" spans="1:9" ht="15" customHeight="1" x14ac:dyDescent="0.25">
      <c r="A94" s="39"/>
      <c r="B94" s="48" t="str">
        <f>programa!A43</f>
        <v>0107-MEJORA DE  LA FORMACION EN CARRERAS DOCENTES EN INSTITUTOS DE EDUCACION SUPERIOR NO UNIVERSITARIA</v>
      </c>
      <c r="C94" s="49">
        <f>programa!D43</f>
        <v>152620806</v>
      </c>
      <c r="D94" s="58">
        <f t="shared" si="9"/>
        <v>3.9366746840277522E-3</v>
      </c>
      <c r="E94" s="49">
        <f>programa!E43</f>
        <v>239604767</v>
      </c>
      <c r="F94" s="58">
        <f t="shared" si="10"/>
        <v>4.7260358551965802E-3</v>
      </c>
      <c r="G94" s="49">
        <f>programa!F43</f>
        <v>214695005.02000004</v>
      </c>
      <c r="H94" s="58">
        <f t="shared" si="11"/>
        <v>4.8268736069701527E-3</v>
      </c>
      <c r="I94" s="40">
        <f t="shared" si="8"/>
        <v>0.89603812022654805</v>
      </c>
    </row>
    <row r="95" spans="1:9" hidden="1" x14ac:dyDescent="0.25">
      <c r="A95" s="39"/>
      <c r="B95" s="48" t="str">
        <f>programa!A44</f>
        <v>0109-NUESTRAS CIUDADES</v>
      </c>
      <c r="C95" s="49">
        <f>programa!D44</f>
        <v>0</v>
      </c>
      <c r="D95" s="58">
        <f t="shared" si="9"/>
        <v>0</v>
      </c>
      <c r="E95" s="49">
        <f>programa!E44</f>
        <v>0</v>
      </c>
      <c r="F95" s="58">
        <f t="shared" si="10"/>
        <v>0</v>
      </c>
      <c r="G95" s="49">
        <f>programa!F44</f>
        <v>0</v>
      </c>
      <c r="H95" s="58">
        <f t="shared" si="11"/>
        <v>0</v>
      </c>
      <c r="I95" s="40" t="e">
        <f t="shared" si="8"/>
        <v>#DIV/0!</v>
      </c>
    </row>
    <row r="96" spans="1:9" hidden="1" x14ac:dyDescent="0.25">
      <c r="A96" s="39"/>
      <c r="B96" s="48" t="str">
        <f>programa!A45</f>
        <v>0110-FISCALIZACION ADUANERA</v>
      </c>
      <c r="C96" s="49">
        <f>programa!D45</f>
        <v>0</v>
      </c>
      <c r="D96" s="58">
        <f t="shared" si="9"/>
        <v>0</v>
      </c>
      <c r="E96" s="49">
        <f>programa!E45</f>
        <v>0</v>
      </c>
      <c r="F96" s="58">
        <f t="shared" si="10"/>
        <v>0</v>
      </c>
      <c r="G96" s="49">
        <f>programa!F45</f>
        <v>0</v>
      </c>
      <c r="H96" s="58">
        <f t="shared" si="11"/>
        <v>0</v>
      </c>
      <c r="I96" s="40" t="e">
        <f t="shared" si="8"/>
        <v>#DIV/0!</v>
      </c>
    </row>
    <row r="97" spans="1:9" x14ac:dyDescent="0.25">
      <c r="A97" s="39"/>
      <c r="B97" s="48" t="str">
        <f>programa!A46</f>
        <v>0111-APOYO AL HABITAT RURAL</v>
      </c>
      <c r="C97" s="49">
        <f>programa!D46</f>
        <v>997444.16817961587</v>
      </c>
      <c r="D97" s="58">
        <f t="shared" si="9"/>
        <v>2.5727902430313554E-5</v>
      </c>
      <c r="E97" s="49">
        <f>programa!E46</f>
        <v>1695535.5781088402</v>
      </c>
      <c r="F97" s="58">
        <f t="shared" si="10"/>
        <v>3.3443249215086947E-5</v>
      </c>
      <c r="G97" s="49">
        <f>programa!F46</f>
        <v>1671108.3595368029</v>
      </c>
      <c r="H97" s="58">
        <f t="shared" si="11"/>
        <v>3.7570640426795066E-5</v>
      </c>
      <c r="I97" s="40">
        <f t="shared" si="8"/>
        <v>0.98559321379780018</v>
      </c>
    </row>
    <row r="98" spans="1:9" ht="15" hidden="1" customHeight="1" x14ac:dyDescent="0.25">
      <c r="A98" s="39"/>
      <c r="B98" s="48" t="str">
        <f>programa!A47</f>
        <v>0113-SERVICIOS REGISTRALES ACCESIBLES Y OPORTUNOS CON COBERTURA UNIVERSAL</v>
      </c>
      <c r="C98" s="49">
        <f>programa!D47</f>
        <v>0</v>
      </c>
      <c r="D98" s="58">
        <f t="shared" si="9"/>
        <v>0</v>
      </c>
      <c r="E98" s="49">
        <f>programa!E47</f>
        <v>0</v>
      </c>
      <c r="F98" s="58">
        <f t="shared" si="10"/>
        <v>0</v>
      </c>
      <c r="G98" s="49">
        <f>programa!F47</f>
        <v>0</v>
      </c>
      <c r="H98" s="58">
        <f t="shared" si="11"/>
        <v>0</v>
      </c>
      <c r="I98" s="40" t="e">
        <f t="shared" si="8"/>
        <v>#DIV/0!</v>
      </c>
    </row>
    <row r="99" spans="1:9" ht="15" hidden="1" customHeight="1" x14ac:dyDescent="0.25">
      <c r="A99" s="39"/>
      <c r="B99" s="48" t="str">
        <f>programa!A48</f>
        <v>0114-PROTECCION AL CONSUMIDOR</v>
      </c>
      <c r="C99" s="49">
        <f>programa!D48</f>
        <v>0</v>
      </c>
      <c r="D99" s="58">
        <f t="shared" si="9"/>
        <v>0</v>
      </c>
      <c r="E99" s="49">
        <f>programa!E48</f>
        <v>0</v>
      </c>
      <c r="F99" s="58">
        <f t="shared" si="10"/>
        <v>0</v>
      </c>
      <c r="G99" s="49">
        <f>programa!F48</f>
        <v>0</v>
      </c>
      <c r="H99" s="58">
        <f t="shared" si="11"/>
        <v>0</v>
      </c>
      <c r="I99" s="40" t="e">
        <f t="shared" si="8"/>
        <v>#DIV/0!</v>
      </c>
    </row>
    <row r="100" spans="1:9" ht="30" x14ac:dyDescent="0.25">
      <c r="A100" s="39"/>
      <c r="B100" s="48" t="str">
        <f>programa!A49</f>
        <v>0115-PROGRAMA NACIONAL DE ALIMENTACION ESCOLAR</v>
      </c>
      <c r="C100" s="49">
        <f>programa!D49</f>
        <v>1905945839</v>
      </c>
      <c r="D100" s="58">
        <f t="shared" si="9"/>
        <v>4.9161637460618142E-2</v>
      </c>
      <c r="E100" s="49">
        <f>programa!E49</f>
        <v>1924889180</v>
      </c>
      <c r="F100" s="58">
        <f t="shared" si="10"/>
        <v>3.796708803360304E-2</v>
      </c>
      <c r="G100" s="49">
        <f>programa!F49</f>
        <v>1921859158.2399998</v>
      </c>
      <c r="H100" s="58">
        <f t="shared" si="11"/>
        <v>4.3208137265971162E-2</v>
      </c>
      <c r="I100" s="40">
        <f t="shared" si="8"/>
        <v>0.99842587210137457</v>
      </c>
    </row>
    <row r="101" spans="1:9" ht="30" hidden="1" customHeight="1" x14ac:dyDescent="0.25">
      <c r="A101" s="39"/>
      <c r="B101" s="48" t="str">
        <f>programa!A50</f>
        <v>0116-MEJORAMIENTO DE LA EMPLEABILIDAD E INSERCION LABORAL-PROEMPLEO</v>
      </c>
      <c r="C101" s="49">
        <f>programa!D50</f>
        <v>0</v>
      </c>
      <c r="D101" s="58">
        <f t="shared" si="9"/>
        <v>0</v>
      </c>
      <c r="E101" s="49">
        <f>programa!E50</f>
        <v>0</v>
      </c>
      <c r="F101" s="58">
        <f t="shared" si="10"/>
        <v>0</v>
      </c>
      <c r="G101" s="49">
        <f>programa!F50</f>
        <v>0</v>
      </c>
      <c r="H101" s="58">
        <f t="shared" si="11"/>
        <v>0</v>
      </c>
      <c r="I101" s="40" t="e">
        <f t="shared" si="8"/>
        <v>#DIV/0!</v>
      </c>
    </row>
    <row r="102" spans="1:9" ht="45" x14ac:dyDescent="0.25">
      <c r="A102" s="39"/>
      <c r="B102" s="48" t="str">
        <f>programa!A51</f>
        <v>0117-ATENCION OPORTUNA DE NIÑAS, NIÑOS Y ADOLESCENTES EN PRESUNTO ESTADO DE ABANDONO</v>
      </c>
      <c r="C102" s="49">
        <f>programa!D51</f>
        <v>204423303</v>
      </c>
      <c r="D102" s="58">
        <f t="shared" si="9"/>
        <v>5.2728593357411211E-3</v>
      </c>
      <c r="E102" s="49">
        <f>programa!E51</f>
        <v>222595408</v>
      </c>
      <c r="F102" s="58">
        <f t="shared" si="10"/>
        <v>4.3905381874564777E-3</v>
      </c>
      <c r="G102" s="49">
        <f>programa!F51</f>
        <v>213606997.84000003</v>
      </c>
      <c r="H102" s="58">
        <f t="shared" si="11"/>
        <v>4.802412520225975E-3</v>
      </c>
      <c r="I102" s="40">
        <f t="shared" si="8"/>
        <v>0.95961996592490373</v>
      </c>
    </row>
    <row r="103" spans="1:9" hidden="1" x14ac:dyDescent="0.25">
      <c r="A103" s="39"/>
      <c r="B103" s="48" t="str">
        <f>programa!A52</f>
        <v>0118-ACCESO DE HOGARES RURALES CON ECONOMIAS DE SUBSISTENCIA A MERCADOS LOCALES - HAKU WIÑAY</v>
      </c>
      <c r="C103" s="49">
        <f>programa!D52</f>
        <v>0</v>
      </c>
      <c r="D103" s="58">
        <f t="shared" si="9"/>
        <v>0</v>
      </c>
      <c r="E103" s="49">
        <f>programa!E52</f>
        <v>0</v>
      </c>
      <c r="F103" s="58">
        <f t="shared" si="10"/>
        <v>0</v>
      </c>
      <c r="G103" s="49">
        <f>programa!F52</f>
        <v>0</v>
      </c>
      <c r="H103" s="58">
        <f t="shared" si="11"/>
        <v>0</v>
      </c>
      <c r="I103" s="40" t="e">
        <f t="shared" si="8"/>
        <v>#DIV/0!</v>
      </c>
    </row>
    <row r="104" spans="1:9" hidden="1" x14ac:dyDescent="0.25">
      <c r="A104" s="39"/>
      <c r="B104" s="48" t="str">
        <f>programa!A53</f>
        <v>0119-CELERIDAD EN LOS PROCESOS JUDICIALES CIVIL-COMERCIAL</v>
      </c>
      <c r="C104" s="49">
        <f>programa!D53</f>
        <v>0</v>
      </c>
      <c r="D104" s="58">
        <f t="shared" si="9"/>
        <v>0</v>
      </c>
      <c r="E104" s="49">
        <f>programa!E53</f>
        <v>0</v>
      </c>
      <c r="F104" s="58">
        <f t="shared" si="10"/>
        <v>0</v>
      </c>
      <c r="G104" s="49">
        <f>programa!F53</f>
        <v>0</v>
      </c>
      <c r="H104" s="58">
        <f t="shared" si="11"/>
        <v>0</v>
      </c>
      <c r="I104" s="40" t="e">
        <f t="shared" si="8"/>
        <v>#DIV/0!</v>
      </c>
    </row>
    <row r="105" spans="1:9" hidden="1" x14ac:dyDescent="0.25">
      <c r="A105" s="39"/>
      <c r="B105" s="48" t="str">
        <f>programa!A54</f>
        <v>0121-MEJORA DE LA ARTICULACION DE PEQUEÑOS PRODUCTORES AL MERCADO</v>
      </c>
      <c r="C105" s="49">
        <f>programa!D54</f>
        <v>0</v>
      </c>
      <c r="D105" s="58">
        <f t="shared" si="9"/>
        <v>0</v>
      </c>
      <c r="E105" s="49">
        <f>programa!E54</f>
        <v>0</v>
      </c>
      <c r="F105" s="58">
        <f t="shared" si="10"/>
        <v>0</v>
      </c>
      <c r="G105" s="49">
        <f>programa!F54</f>
        <v>0</v>
      </c>
      <c r="H105" s="58">
        <f t="shared" si="11"/>
        <v>0</v>
      </c>
      <c r="I105" s="40" t="e">
        <f t="shared" si="8"/>
        <v>#DIV/0!</v>
      </c>
    </row>
    <row r="106" spans="1:9" ht="15" customHeight="1" x14ac:dyDescent="0.25">
      <c r="A106" s="39"/>
      <c r="B106" s="48" t="str">
        <f>programa!A55</f>
        <v>0122-ACCESO Y PERMANENCIA DE POBLACION CON ALTO RENDIMIENTO ACADEMICO A UNA EDUCACION SUPERIOR DE CALIDAD</v>
      </c>
      <c r="C106" s="49">
        <f>programa!D55</f>
        <v>41310789.893984444</v>
      </c>
      <c r="D106" s="58">
        <f t="shared" si="9"/>
        <v>1.0655633724856498E-3</v>
      </c>
      <c r="E106" s="49">
        <f>programa!E55</f>
        <v>40769798.377051406</v>
      </c>
      <c r="F106" s="58">
        <f t="shared" si="10"/>
        <v>8.0415565746686619E-4</v>
      </c>
      <c r="G106" s="49">
        <f>programa!F55</f>
        <v>40197712.032440811</v>
      </c>
      <c r="H106" s="58">
        <f t="shared" si="11"/>
        <v>9.0374377946939282E-4</v>
      </c>
      <c r="I106" s="40">
        <f t="shared" si="8"/>
        <v>0.98596788879553032</v>
      </c>
    </row>
    <row r="107" spans="1:9" hidden="1" x14ac:dyDescent="0.25">
      <c r="A107" s="39"/>
      <c r="B107" s="48" t="str">
        <f>programa!A56</f>
        <v>0123-MEJORA DE LAS COMPETENCIAS DE LA POBLACION PENITENCIARIA PARA SU REINSERCION SOCIAL POSITIVA</v>
      </c>
      <c r="C107" s="49">
        <f>programa!D56</f>
        <v>0</v>
      </c>
      <c r="D107" s="58">
        <f t="shared" si="9"/>
        <v>0</v>
      </c>
      <c r="E107" s="49">
        <f>programa!E56</f>
        <v>0</v>
      </c>
      <c r="F107" s="58">
        <f t="shared" si="10"/>
        <v>0</v>
      </c>
      <c r="G107" s="49">
        <f>programa!F56</f>
        <v>0</v>
      </c>
      <c r="H107" s="58">
        <f t="shared" si="11"/>
        <v>0</v>
      </c>
      <c r="I107" s="40" t="e">
        <f t="shared" si="8"/>
        <v>#DIV/0!</v>
      </c>
    </row>
    <row r="108" spans="1:9" ht="15" hidden="1" customHeight="1" x14ac:dyDescent="0.25">
      <c r="A108" s="39"/>
      <c r="B108" s="48" t="str">
        <f>programa!A57</f>
        <v>0124-MEJORA DE LA PROVISIÓN DE LOS SERVICIOS DE TELECOMUNICACIONES</v>
      </c>
      <c r="C108" s="49">
        <f>programa!D57</f>
        <v>0</v>
      </c>
      <c r="D108" s="58">
        <f t="shared" si="9"/>
        <v>0</v>
      </c>
      <c r="E108" s="49">
        <f>programa!E57</f>
        <v>0</v>
      </c>
      <c r="F108" s="58">
        <f t="shared" si="10"/>
        <v>0</v>
      </c>
      <c r="G108" s="49">
        <f>programa!F57</f>
        <v>0</v>
      </c>
      <c r="H108" s="58">
        <f t="shared" si="11"/>
        <v>0</v>
      </c>
      <c r="I108" s="40" t="e">
        <f t="shared" si="8"/>
        <v>#DIV/0!</v>
      </c>
    </row>
    <row r="109" spans="1:9" ht="15" hidden="1" customHeight="1" x14ac:dyDescent="0.25">
      <c r="A109" s="39"/>
      <c r="B109" s="48" t="str">
        <f>programa!A58</f>
        <v>0125-MEJORA DE LA EFICIENCIA DE LOS PROCESOS ELECTORALES E INCREMENTO DE LA PARTICIPACION POLITICA DE LA CIUDADANIA</v>
      </c>
      <c r="C109" s="49">
        <f>programa!D58</f>
        <v>0</v>
      </c>
      <c r="D109" s="58">
        <f t="shared" si="9"/>
        <v>0</v>
      </c>
      <c r="E109" s="49">
        <f>programa!E58</f>
        <v>0</v>
      </c>
      <c r="F109" s="58">
        <f t="shared" si="10"/>
        <v>0</v>
      </c>
      <c r="G109" s="49">
        <f>programa!F58</f>
        <v>0</v>
      </c>
      <c r="H109" s="58">
        <f t="shared" si="11"/>
        <v>0</v>
      </c>
      <c r="I109" s="40" t="e">
        <f t="shared" si="8"/>
        <v>#DIV/0!</v>
      </c>
    </row>
    <row r="110" spans="1:9" ht="30" x14ac:dyDescent="0.25">
      <c r="A110" s="39"/>
      <c r="B110" s="48" t="str">
        <f>programa!A59</f>
        <v>0127-MEJORA DE LA COMPETITIVIDAD DE LOS DESTINOS TURISTICOS</v>
      </c>
      <c r="C110" s="49">
        <f>programa!D59</f>
        <v>538049.28773028951</v>
      </c>
      <c r="D110" s="58">
        <f t="shared" si="9"/>
        <v>1.387835030675303E-5</v>
      </c>
      <c r="E110" s="49">
        <f>programa!E59</f>
        <v>573259.85530082695</v>
      </c>
      <c r="F110" s="58">
        <f t="shared" si="10"/>
        <v>1.1307148285979267E-5</v>
      </c>
      <c r="G110" s="49">
        <f>programa!F59</f>
        <v>555384.49807674717</v>
      </c>
      <c r="H110" s="58">
        <f t="shared" si="11"/>
        <v>1.248641427515879E-5</v>
      </c>
      <c r="I110" s="40">
        <f t="shared" si="8"/>
        <v>0.96881805509527719</v>
      </c>
    </row>
    <row r="111" spans="1:9" ht="15" hidden="1" customHeight="1" x14ac:dyDescent="0.25">
      <c r="A111" s="39"/>
      <c r="B111" s="48" t="str">
        <f>programa!A60</f>
        <v>0128-REDUCCION DE LA MINERIA ILEGAL</v>
      </c>
      <c r="C111" s="49">
        <f>programa!D60</f>
        <v>0</v>
      </c>
      <c r="D111" s="58">
        <f t="shared" si="9"/>
        <v>0</v>
      </c>
      <c r="E111" s="49">
        <f>programa!E60</f>
        <v>0</v>
      </c>
      <c r="F111" s="58">
        <f t="shared" si="10"/>
        <v>0</v>
      </c>
      <c r="G111" s="49">
        <f>programa!F60</f>
        <v>0</v>
      </c>
      <c r="H111" s="58">
        <f t="shared" si="11"/>
        <v>0</v>
      </c>
      <c r="I111" s="40" t="e">
        <f t="shared" si="8"/>
        <v>#DIV/0!</v>
      </c>
    </row>
    <row r="112" spans="1:9" ht="45" x14ac:dyDescent="0.25">
      <c r="A112" s="39"/>
      <c r="B112" s="48" t="str">
        <f>programa!A61</f>
        <v>0129-PREVENCION Y MANEJO DE CONDICIONES SECUNDARIAS DE SALUD EN PERSONAS CON DISCAPACIDAD</v>
      </c>
      <c r="C112" s="49">
        <f>programa!D61</f>
        <v>24641115.120635044</v>
      </c>
      <c r="D112" s="58">
        <f t="shared" si="9"/>
        <v>6.3558866332823216E-4</v>
      </c>
      <c r="E112" s="49">
        <f>programa!E61</f>
        <v>29745588.1694539</v>
      </c>
      <c r="F112" s="58">
        <f t="shared" si="10"/>
        <v>5.8671084879855645E-4</v>
      </c>
      <c r="G112" s="49">
        <f>programa!F61</f>
        <v>28704943.511861525</v>
      </c>
      <c r="H112" s="58">
        <f t="shared" si="11"/>
        <v>6.453579775368614E-4</v>
      </c>
      <c r="I112" s="40">
        <f t="shared" si="8"/>
        <v>0.96501515950318217</v>
      </c>
    </row>
    <row r="113" spans="1:9" hidden="1" x14ac:dyDescent="0.25">
      <c r="A113" s="39"/>
      <c r="B113" s="48" t="str">
        <f>programa!A62</f>
        <v>0130-COMPETITIVIDAD Y APROVECHAMIENTO SOSTENIBLE DE LOS RECURSOS FORESTALES Y DE LA FAUNA SILVESTRE</v>
      </c>
      <c r="C113" s="49">
        <f>programa!D62</f>
        <v>0</v>
      </c>
      <c r="D113" s="58">
        <f t="shared" si="9"/>
        <v>0</v>
      </c>
      <c r="E113" s="49">
        <f>programa!E62</f>
        <v>0</v>
      </c>
      <c r="F113" s="58">
        <f t="shared" si="10"/>
        <v>0</v>
      </c>
      <c r="G113" s="49">
        <f>programa!F62</f>
        <v>0</v>
      </c>
      <c r="H113" s="58">
        <f t="shared" si="11"/>
        <v>0</v>
      </c>
      <c r="I113" s="40" t="e">
        <f t="shared" si="8"/>
        <v>#DIV/0!</v>
      </c>
    </row>
    <row r="114" spans="1:9" ht="30" x14ac:dyDescent="0.25">
      <c r="A114" s="39"/>
      <c r="B114" s="48" t="str">
        <f>programa!A63</f>
        <v>0131-CONTROL Y PREVENCION EN SALUD MENTAL</v>
      </c>
      <c r="C114" s="49">
        <f>programa!D63</f>
        <v>40329666.33511778</v>
      </c>
      <c r="D114" s="58">
        <f t="shared" si="9"/>
        <v>1.0402564410303564E-3</v>
      </c>
      <c r="E114" s="49">
        <f>programa!E63</f>
        <v>63749729.452679515</v>
      </c>
      <c r="F114" s="58">
        <f t="shared" si="10"/>
        <v>1.2574186687714975E-3</v>
      </c>
      <c r="G114" s="49">
        <f>programa!F63</f>
        <v>59944681.34346278</v>
      </c>
      <c r="H114" s="58">
        <f t="shared" si="11"/>
        <v>1.3477043875708356E-3</v>
      </c>
      <c r="I114" s="40">
        <f t="shared" si="8"/>
        <v>0.9403127175301792</v>
      </c>
    </row>
    <row r="115" spans="1:9" ht="15" hidden="1" customHeight="1" x14ac:dyDescent="0.25">
      <c r="A115" s="39"/>
      <c r="B115" s="48" t="str">
        <f>programa!A64</f>
        <v>0132-PUESTA EN VALOR Y USO SOCIAL DEL PATRIMONIO CULTURAL</v>
      </c>
      <c r="C115" s="49">
        <f>programa!D64</f>
        <v>0</v>
      </c>
      <c r="D115" s="58">
        <f t="shared" si="9"/>
        <v>0</v>
      </c>
      <c r="E115" s="49">
        <f>programa!E64</f>
        <v>0</v>
      </c>
      <c r="F115" s="58">
        <f t="shared" si="10"/>
        <v>0</v>
      </c>
      <c r="G115" s="49">
        <f>programa!F64</f>
        <v>0</v>
      </c>
      <c r="H115" s="58">
        <f t="shared" si="11"/>
        <v>0</v>
      </c>
      <c r="I115" s="40" t="e">
        <f t="shared" si="8"/>
        <v>#DIV/0!</v>
      </c>
    </row>
    <row r="116" spans="1:9" ht="15" hidden="1" customHeight="1" x14ac:dyDescent="0.25">
      <c r="A116" s="39"/>
      <c r="B116" s="48" t="str">
        <f>programa!A65</f>
        <v>0134-PROMOCION DE LA INVERSION PRIVADA</v>
      </c>
      <c r="C116" s="49">
        <f>programa!D65</f>
        <v>0</v>
      </c>
      <c r="D116" s="58">
        <f t="shared" si="9"/>
        <v>0</v>
      </c>
      <c r="E116" s="49">
        <f>programa!E65</f>
        <v>0</v>
      </c>
      <c r="F116" s="58">
        <f t="shared" si="10"/>
        <v>0</v>
      </c>
      <c r="G116" s="49">
        <f>programa!F65</f>
        <v>0</v>
      </c>
      <c r="H116" s="58">
        <f t="shared" si="11"/>
        <v>0</v>
      </c>
      <c r="I116" s="40" t="e">
        <f t="shared" si="8"/>
        <v>#DIV/0!</v>
      </c>
    </row>
    <row r="117" spans="1:9" ht="15" hidden="1" customHeight="1" x14ac:dyDescent="0.25">
      <c r="A117" s="39"/>
      <c r="B117" s="48" t="str">
        <f>programa!A66</f>
        <v>0135-MEJORA DE LAS CAPACIDADES MILITARES PARA LA DEFENSA Y EL DESARROLLO NACIONAL</v>
      </c>
      <c r="C117" s="49">
        <f>programa!D66</f>
        <v>0</v>
      </c>
      <c r="D117" s="58">
        <f t="shared" si="9"/>
        <v>0</v>
      </c>
      <c r="E117" s="49">
        <f>programa!E66</f>
        <v>0</v>
      </c>
      <c r="F117" s="58">
        <f t="shared" si="10"/>
        <v>0</v>
      </c>
      <c r="G117" s="49">
        <f>programa!F66</f>
        <v>0</v>
      </c>
      <c r="H117" s="58">
        <f t="shared" si="11"/>
        <v>0</v>
      </c>
      <c r="I117" s="40" t="e">
        <f t="shared" si="8"/>
        <v>#DIV/0!</v>
      </c>
    </row>
    <row r="118" spans="1:9" hidden="1" x14ac:dyDescent="0.25">
      <c r="A118" s="39"/>
      <c r="B118" s="48" t="str">
        <f>programa!A67</f>
        <v>0137-DESARROLLO DE LA CIENCIA, TECNOLOGIA E INNOVACION TECNOLOGICA</v>
      </c>
      <c r="C118" s="49">
        <f>programa!D67</f>
        <v>0</v>
      </c>
      <c r="D118" s="58">
        <f t="shared" ref="D118:D134" si="12">C118/$C$143</f>
        <v>0</v>
      </c>
      <c r="E118" s="49">
        <f>programa!E67</f>
        <v>0</v>
      </c>
      <c r="F118" s="58">
        <f t="shared" ref="F118:F134" si="13">E118/$E$143</f>
        <v>0</v>
      </c>
      <c r="G118" s="49">
        <f>programa!F67</f>
        <v>0</v>
      </c>
      <c r="H118" s="58">
        <f t="shared" ref="H118:H134" si="14">G118/$G$143</f>
        <v>0</v>
      </c>
      <c r="I118" s="40" t="e">
        <f t="shared" si="8"/>
        <v>#DIV/0!</v>
      </c>
    </row>
    <row r="119" spans="1:9" ht="45" x14ac:dyDescent="0.25">
      <c r="A119" s="39"/>
      <c r="B119" s="48" t="str">
        <f>programa!A68</f>
        <v>0138-REDUCCION DEL COSTO, TIEMPO E INSEGURIDAD EN EL SISTEMA DE TRANSPORTE</v>
      </c>
      <c r="C119" s="49">
        <f>programa!D68</f>
        <v>1221320633.0742459</v>
      </c>
      <c r="D119" s="58">
        <f t="shared" si="12"/>
        <v>3.1502533260793629E-2</v>
      </c>
      <c r="E119" s="49">
        <f>programa!E68</f>
        <v>2584239194.8458233</v>
      </c>
      <c r="F119" s="58">
        <f t="shared" si="13"/>
        <v>5.0972304291615797E-2</v>
      </c>
      <c r="G119" s="49">
        <f>programa!F68</f>
        <v>1577955683.3645062</v>
      </c>
      <c r="H119" s="58">
        <f t="shared" si="14"/>
        <v>3.5476338353988064E-2</v>
      </c>
      <c r="I119" s="40">
        <f t="shared" si="8"/>
        <v>0.61060744164537284</v>
      </c>
    </row>
    <row r="120" spans="1:9" ht="15" hidden="1" customHeight="1" x14ac:dyDescent="0.25">
      <c r="A120" s="39"/>
      <c r="B120" s="48" t="str">
        <f>programa!A69</f>
        <v>0139-DISMINUCION DE LA INCIDENCIA DE LOS CONFLICTOS, PROTESTAS Y MOVILIZACIONES SOCIALES VIOLENTAS QUE ALTERAN EL ORDEN PUBLICO</v>
      </c>
      <c r="C120" s="49">
        <f>programa!D69</f>
        <v>0</v>
      </c>
      <c r="D120" s="58">
        <f t="shared" si="12"/>
        <v>0</v>
      </c>
      <c r="E120" s="49">
        <f>programa!E69</f>
        <v>0</v>
      </c>
      <c r="F120" s="58">
        <f t="shared" si="13"/>
        <v>0</v>
      </c>
      <c r="G120" s="49">
        <f>programa!F69</f>
        <v>0</v>
      </c>
      <c r="H120" s="58">
        <f t="shared" si="14"/>
        <v>0</v>
      </c>
      <c r="I120" s="40" t="e">
        <f t="shared" si="8"/>
        <v>#DIV/0!</v>
      </c>
    </row>
    <row r="121" spans="1:9" ht="15" hidden="1" customHeight="1" x14ac:dyDescent="0.25">
      <c r="A121" s="39"/>
      <c r="B121" s="48" t="str">
        <f>programa!A70</f>
        <v>0140-DESARROLLO Y PROMOCION DE LAS ARTES E INDUSTRIAS CULTURALES</v>
      </c>
      <c r="C121" s="49">
        <f>programa!D70</f>
        <v>0</v>
      </c>
      <c r="D121" s="58">
        <f t="shared" si="12"/>
        <v>0</v>
      </c>
      <c r="E121" s="49">
        <f>programa!E70</f>
        <v>0</v>
      </c>
      <c r="F121" s="58">
        <f t="shared" si="13"/>
        <v>0</v>
      </c>
      <c r="G121" s="49">
        <f>programa!F70</f>
        <v>0</v>
      </c>
      <c r="H121" s="58">
        <f t="shared" si="14"/>
        <v>0</v>
      </c>
      <c r="I121" s="40" t="e">
        <f t="shared" si="8"/>
        <v>#DIV/0!</v>
      </c>
    </row>
    <row r="122" spans="1:9" hidden="1" x14ac:dyDescent="0.25">
      <c r="A122" s="39"/>
      <c r="B122" s="48" t="str">
        <f>programa!A71</f>
        <v>0141-PROTECCION DE LA PROPIEDAD INTELECTUAL</v>
      </c>
      <c r="C122" s="49">
        <f>programa!D71</f>
        <v>0</v>
      </c>
      <c r="D122" s="58">
        <f t="shared" si="12"/>
        <v>0</v>
      </c>
      <c r="E122" s="49">
        <f>programa!E71</f>
        <v>0</v>
      </c>
      <c r="F122" s="58">
        <f t="shared" si="13"/>
        <v>0</v>
      </c>
      <c r="G122" s="49">
        <f>programa!F71</f>
        <v>0</v>
      </c>
      <c r="H122" s="58">
        <f t="shared" si="14"/>
        <v>0</v>
      </c>
      <c r="I122" s="40" t="e">
        <f t="shared" si="8"/>
        <v>#DIV/0!</v>
      </c>
    </row>
    <row r="123" spans="1:9" hidden="1" x14ac:dyDescent="0.25">
      <c r="A123" s="39"/>
      <c r="B123" s="48" t="str">
        <f>programa!A72</f>
        <v>0142-ACCESO DE PERSONAS ADULTAS MAYORES A SERVICIOS ESPECIALIZADOS</v>
      </c>
      <c r="C123" s="49">
        <f>programa!D72</f>
        <v>0</v>
      </c>
      <c r="D123" s="58">
        <f t="shared" si="12"/>
        <v>0</v>
      </c>
      <c r="E123" s="49">
        <f>programa!E72</f>
        <v>0</v>
      </c>
      <c r="F123" s="58">
        <f t="shared" si="13"/>
        <v>0</v>
      </c>
      <c r="G123" s="49">
        <f>programa!F72</f>
        <v>0</v>
      </c>
      <c r="H123" s="58">
        <f t="shared" si="14"/>
        <v>0</v>
      </c>
      <c r="I123" s="40" t="e">
        <f t="shared" si="8"/>
        <v>#DIV/0!</v>
      </c>
    </row>
    <row r="124" spans="1:9" hidden="1" x14ac:dyDescent="0.25">
      <c r="A124" s="39"/>
      <c r="B124" s="48" t="str">
        <f>programa!A73</f>
        <v>0143-CELERIDAD, PREDICTIBILIDAD Y ACCCESO DE LOS PROCESOS JUDICIALES TRIBUTARIOS, ADUANEROS Y DE TEMAS DE MERCADO</v>
      </c>
      <c r="C124" s="49">
        <f>programa!D73</f>
        <v>0</v>
      </c>
      <c r="D124" s="58">
        <f t="shared" si="12"/>
        <v>0</v>
      </c>
      <c r="E124" s="49">
        <f>programa!E73</f>
        <v>0</v>
      </c>
      <c r="F124" s="58">
        <f t="shared" si="13"/>
        <v>0</v>
      </c>
      <c r="G124" s="49">
        <f>programa!F73</f>
        <v>0</v>
      </c>
      <c r="H124" s="58">
        <f t="shared" si="14"/>
        <v>0</v>
      </c>
      <c r="I124" s="40" t="e">
        <f t="shared" si="8"/>
        <v>#DIV/0!</v>
      </c>
    </row>
    <row r="125" spans="1:9" ht="15" hidden="1" customHeight="1" x14ac:dyDescent="0.25">
      <c r="A125" s="39"/>
      <c r="B125" s="48" t="str">
        <f>programa!A74</f>
        <v>0144-CONSERVACION Y USO SOSTENIBLE DE ECOSISTEMAS PARA LA PROVISION DE SERVICIOS ECOSISTEMICOS</v>
      </c>
      <c r="C125" s="49">
        <f>programa!D74</f>
        <v>0</v>
      </c>
      <c r="D125" s="58">
        <f t="shared" si="12"/>
        <v>0</v>
      </c>
      <c r="E125" s="49">
        <f>programa!E74</f>
        <v>0</v>
      </c>
      <c r="F125" s="58">
        <f t="shared" si="13"/>
        <v>0</v>
      </c>
      <c r="G125" s="49">
        <f>programa!F74</f>
        <v>0</v>
      </c>
      <c r="H125" s="58">
        <f t="shared" si="14"/>
        <v>0</v>
      </c>
      <c r="I125" s="40" t="e">
        <f t="shared" si="8"/>
        <v>#DIV/0!</v>
      </c>
    </row>
    <row r="126" spans="1:9" ht="15" hidden="1" customHeight="1" x14ac:dyDescent="0.25">
      <c r="A126" s="39"/>
      <c r="B126" s="48" t="str">
        <f>programa!A75</f>
        <v>0145-MEJORA DE LA CALIDAD DEL SERVICIO ELECTRICO</v>
      </c>
      <c r="C126" s="49">
        <f>programa!D75</f>
        <v>0</v>
      </c>
      <c r="D126" s="58">
        <f t="shared" si="12"/>
        <v>0</v>
      </c>
      <c r="E126" s="49">
        <f>programa!E75</f>
        <v>0</v>
      </c>
      <c r="F126" s="58">
        <f t="shared" si="13"/>
        <v>0</v>
      </c>
      <c r="G126" s="49">
        <f>programa!F75</f>
        <v>0</v>
      </c>
      <c r="H126" s="58">
        <f t="shared" si="14"/>
        <v>0</v>
      </c>
      <c r="I126" s="40" t="e">
        <f t="shared" si="8"/>
        <v>#DIV/0!</v>
      </c>
    </row>
    <row r="127" spans="1:9" ht="15" hidden="1" customHeight="1" x14ac:dyDescent="0.25">
      <c r="A127" s="39"/>
      <c r="B127" s="48" t="str">
        <f>programa!A76</f>
        <v>0146-ACCESO DE LAS FAMILIAS A VIVIENDA Y ENTORNO URBANO ADECUADO</v>
      </c>
      <c r="C127" s="49">
        <f>programa!D76</f>
        <v>0</v>
      </c>
      <c r="D127" s="58">
        <f t="shared" si="12"/>
        <v>0</v>
      </c>
      <c r="E127" s="49">
        <f>programa!E76</f>
        <v>0</v>
      </c>
      <c r="F127" s="58">
        <f t="shared" si="13"/>
        <v>0</v>
      </c>
      <c r="G127" s="49">
        <f>programa!F76</f>
        <v>0</v>
      </c>
      <c r="H127" s="58">
        <f t="shared" si="14"/>
        <v>0</v>
      </c>
      <c r="I127" s="40" t="e">
        <f t="shared" si="8"/>
        <v>#DIV/0!</v>
      </c>
    </row>
    <row r="128" spans="1:9" ht="30" customHeight="1" x14ac:dyDescent="0.25">
      <c r="A128" s="39"/>
      <c r="B128" s="48" t="str">
        <f>programa!A77</f>
        <v>0147-FORTALECIMIENTO DE LA EDUCACION SUPERIOR TECNOLOGICA</v>
      </c>
      <c r="C128" s="49">
        <f>programa!D77</f>
        <v>15636178.553589486</v>
      </c>
      <c r="D128" s="58">
        <f t="shared" si="12"/>
        <v>4.0331688634152153E-4</v>
      </c>
      <c r="E128" s="49">
        <f>programa!E77</f>
        <v>23486266.908198733</v>
      </c>
      <c r="F128" s="58">
        <f t="shared" si="13"/>
        <v>4.6325013021491406E-4</v>
      </c>
      <c r="G128" s="49">
        <f>programa!F77</f>
        <v>22382046.300712895</v>
      </c>
      <c r="H128" s="58">
        <f t="shared" si="14"/>
        <v>5.0320364252922853E-4</v>
      </c>
      <c r="I128" s="40">
        <f t="shared" si="8"/>
        <v>0.95298441375115384</v>
      </c>
    </row>
    <row r="129" spans="1:9" ht="15" customHeight="1" x14ac:dyDescent="0.25">
      <c r="A129" s="39"/>
      <c r="B129" s="48" t="str">
        <f>programa!A78</f>
        <v>0148-REDUCCION DEL TIEMPO, INSEGURIDAD Y COSTO AMBIENTAL EN EL TRANSPORTE URBANO</v>
      </c>
      <c r="C129" s="49">
        <f>programa!D78</f>
        <v>24990882.823532294</v>
      </c>
      <c r="D129" s="58">
        <f t="shared" si="12"/>
        <v>6.4461051098697235E-4</v>
      </c>
      <c r="E129" s="49">
        <f>programa!E78</f>
        <v>84239496.426860422</v>
      </c>
      <c r="F129" s="58">
        <f t="shared" si="13"/>
        <v>1.6615649409723412E-3</v>
      </c>
      <c r="G129" s="49">
        <f>programa!F78</f>
        <v>47667701.851456232</v>
      </c>
      <c r="H129" s="58">
        <f t="shared" si="14"/>
        <v>1.0716875874698742E-3</v>
      </c>
      <c r="I129" s="40">
        <f t="shared" si="8"/>
        <v>0.56585929253319955</v>
      </c>
    </row>
    <row r="130" spans="1:9" ht="15" hidden="1" customHeight="1" x14ac:dyDescent="0.25">
      <c r="A130" s="39"/>
      <c r="B130" s="48" t="str">
        <f>programa!A79</f>
        <v>0149-MEJORA DEL DESEMPEÑO EN LAS CONTRATACIONES PUBLICAS</v>
      </c>
      <c r="C130" s="49">
        <f>programa!D79</f>
        <v>0</v>
      </c>
      <c r="D130" s="58">
        <f t="shared" si="12"/>
        <v>0</v>
      </c>
      <c r="E130" s="49">
        <f>programa!E79</f>
        <v>0</v>
      </c>
      <c r="F130" s="58">
        <f t="shared" si="13"/>
        <v>0</v>
      </c>
      <c r="G130" s="49">
        <f>programa!F79</f>
        <v>0</v>
      </c>
      <c r="H130" s="58">
        <f t="shared" si="14"/>
        <v>0</v>
      </c>
      <c r="I130" s="40" t="e">
        <f t="shared" si="8"/>
        <v>#DIV/0!</v>
      </c>
    </row>
    <row r="131" spans="1:9" ht="30" customHeight="1" x14ac:dyDescent="0.25">
      <c r="A131" s="39"/>
      <c r="B131" s="48" t="str">
        <f>programa!A80</f>
        <v>0150-INCREMENTO EN EL ACCESO DE LA POBLACION A LOS SERVICIOS EDUCATIVOS PUBLICOS DE LA EDUCACION BASICA</v>
      </c>
      <c r="C131" s="49">
        <f>programa!D80</f>
        <v>200065148</v>
      </c>
      <c r="D131" s="58">
        <f t="shared" si="12"/>
        <v>5.1604458391332668E-3</v>
      </c>
      <c r="E131" s="49">
        <f>programa!E80</f>
        <v>552598314.31745517</v>
      </c>
      <c r="F131" s="58">
        <f t="shared" si="13"/>
        <v>1.0899613892011936E-2</v>
      </c>
      <c r="G131" s="49">
        <f>programa!F80</f>
        <v>348309692.42115539</v>
      </c>
      <c r="H131" s="58">
        <f t="shared" si="14"/>
        <v>7.8308615575054911E-3</v>
      </c>
      <c r="I131" s="40">
        <f t="shared" si="8"/>
        <v>0.63031262201979754</v>
      </c>
    </row>
    <row r="132" spans="1:9" ht="30" customHeight="1" x14ac:dyDescent="0.25">
      <c r="A132" s="39"/>
      <c r="B132" s="48" t="str">
        <f>programa!A81</f>
        <v>1001-PRODUCTOS ESPECIFICOS PARA DESARROLLO INFANTIL TEMPRANO</v>
      </c>
      <c r="C132" s="49">
        <f>programa!D81</f>
        <v>1794794694</v>
      </c>
      <c r="D132" s="58">
        <f t="shared" si="12"/>
        <v>4.6294624042918085E-2</v>
      </c>
      <c r="E132" s="49">
        <f>programa!E81</f>
        <v>1989514676</v>
      </c>
      <c r="F132" s="58">
        <f t="shared" si="13"/>
        <v>3.9241780582837102E-2</v>
      </c>
      <c r="G132" s="49">
        <f>programa!F81</f>
        <v>1945964798.2599976</v>
      </c>
      <c r="H132" s="58">
        <f t="shared" si="14"/>
        <v>4.3750091549354754E-2</v>
      </c>
      <c r="I132" s="40">
        <f t="shared" si="8"/>
        <v>0.97811030083600026</v>
      </c>
    </row>
    <row r="133" spans="1:9" ht="15" customHeight="1" x14ac:dyDescent="0.25">
      <c r="A133" s="39"/>
      <c r="B133" s="48" t="str">
        <f>programa!A82</f>
        <v>1002-PRODUCTOS ESPECIFICOS PARA REDUCCION DE LA VIOLENCIA CONTRA LA MUJER</v>
      </c>
      <c r="C133" s="49">
        <f>programa!D82</f>
        <v>69887206.541616023</v>
      </c>
      <c r="D133" s="58">
        <f t="shared" si="12"/>
        <v>1.8026585230443517E-3</v>
      </c>
      <c r="E133" s="49">
        <f>programa!E82</f>
        <v>92881799.286390752</v>
      </c>
      <c r="F133" s="58">
        <f t="shared" si="13"/>
        <v>1.8320282990139959E-3</v>
      </c>
      <c r="G133" s="49">
        <f>programa!F82</f>
        <v>89879432.14818272</v>
      </c>
      <c r="H133" s="58">
        <f t="shared" si="14"/>
        <v>2.0207114683693434E-3</v>
      </c>
      <c r="I133" s="40">
        <f t="shared" si="8"/>
        <v>0.96767539861119012</v>
      </c>
    </row>
    <row r="134" spans="1:9" ht="15" customHeight="1" x14ac:dyDescent="0.25">
      <c r="A134" s="39"/>
      <c r="B134" s="48" t="str">
        <f>programa!A83</f>
        <v>9002-ASIGNACIONES PRESUPUESTARIAS QUE NO RESULTAN EN PRODUCTOS</v>
      </c>
      <c r="C134" s="49">
        <f>programa!D83</f>
        <v>7848099794.8583803</v>
      </c>
      <c r="D134" s="58">
        <f t="shared" si="12"/>
        <v>0.20243252928530847</v>
      </c>
      <c r="E134" s="49">
        <f>programa!E83</f>
        <v>9112867061.3817253</v>
      </c>
      <c r="F134" s="58">
        <f t="shared" si="13"/>
        <v>0.17974490664340551</v>
      </c>
      <c r="G134" s="49">
        <f>programa!F83</f>
        <v>7943055470.9794245</v>
      </c>
      <c r="H134" s="58">
        <f t="shared" si="14"/>
        <v>0.17857949144181937</v>
      </c>
      <c r="I134" s="40">
        <f t="shared" si="8"/>
        <v>0.87163078507315239</v>
      </c>
    </row>
    <row r="135" spans="1:9" hidden="1" x14ac:dyDescent="0.25">
      <c r="A135" s="39"/>
      <c r="B135" s="48"/>
      <c r="C135" s="49"/>
      <c r="D135" s="58"/>
      <c r="E135" s="49"/>
      <c r="F135" s="58"/>
      <c r="G135" s="49"/>
      <c r="H135" s="58"/>
      <c r="I135" s="40"/>
    </row>
    <row r="136" spans="1:9" ht="30" hidden="1" customHeight="1" x14ac:dyDescent="0.25">
      <c r="A136" s="39"/>
      <c r="B136" s="48"/>
      <c r="C136" s="49"/>
      <c r="D136" s="58"/>
      <c r="E136" s="49"/>
      <c r="F136" s="58"/>
      <c r="G136" s="49"/>
      <c r="H136" s="58"/>
      <c r="I136" s="40"/>
    </row>
    <row r="137" spans="1:9" ht="30" hidden="1" customHeight="1" x14ac:dyDescent="0.25">
      <c r="A137" s="39"/>
      <c r="B137" s="48"/>
      <c r="C137" s="49"/>
      <c r="D137" s="58"/>
      <c r="E137" s="49"/>
      <c r="F137" s="58"/>
      <c r="G137" s="49"/>
      <c r="H137" s="58"/>
      <c r="I137" s="40"/>
    </row>
    <row r="138" spans="1:9" ht="15" hidden="1" customHeight="1" x14ac:dyDescent="0.25">
      <c r="A138" s="39"/>
      <c r="B138" s="48"/>
      <c r="C138" s="49"/>
      <c r="D138" s="58"/>
      <c r="E138" s="49"/>
      <c r="F138" s="58"/>
      <c r="G138" s="49"/>
      <c r="H138" s="58"/>
      <c r="I138" s="40"/>
    </row>
    <row r="139" spans="1:9" ht="15" hidden="1" customHeight="1" x14ac:dyDescent="0.25">
      <c r="A139" s="39"/>
      <c r="B139" s="48"/>
      <c r="C139" s="49"/>
      <c r="D139" s="58"/>
      <c r="E139" s="49"/>
      <c r="F139" s="58"/>
      <c r="G139" s="49"/>
      <c r="H139" s="58"/>
      <c r="I139" s="40"/>
    </row>
    <row r="140" spans="1:9" ht="15" hidden="1" customHeight="1" x14ac:dyDescent="0.25">
      <c r="A140" s="39"/>
      <c r="B140" s="48"/>
      <c r="C140" s="49"/>
      <c r="D140" s="58"/>
      <c r="E140" s="49"/>
      <c r="F140" s="58"/>
      <c r="G140" s="49"/>
      <c r="H140" s="58"/>
      <c r="I140" s="40"/>
    </row>
    <row r="141" spans="1:9" ht="15" hidden="1" customHeight="1" x14ac:dyDescent="0.25">
      <c r="A141" s="39"/>
      <c r="B141" s="48"/>
      <c r="C141" s="49"/>
      <c r="D141" s="58"/>
      <c r="E141" s="49"/>
      <c r="F141" s="58"/>
      <c r="G141" s="49"/>
      <c r="H141" s="58"/>
      <c r="I141" s="40"/>
    </row>
    <row r="142" spans="1:9" ht="15" hidden="1" customHeight="1" x14ac:dyDescent="0.25">
      <c r="A142" s="39"/>
      <c r="B142" s="48"/>
      <c r="C142" s="49"/>
      <c r="D142" s="58"/>
      <c r="E142" s="49"/>
      <c r="F142" s="58"/>
      <c r="G142" s="49"/>
      <c r="H142" s="58"/>
      <c r="I142" s="40"/>
    </row>
    <row r="143" spans="1:9" x14ac:dyDescent="0.25">
      <c r="A143" s="39"/>
      <c r="B143" s="52" t="s">
        <v>10</v>
      </c>
      <c r="C143" s="59">
        <f>SUM(C53:C142)</f>
        <v>38768965751.533272</v>
      </c>
      <c r="D143" s="60">
        <f>+SUM(D53:D142)</f>
        <v>1</v>
      </c>
      <c r="E143" s="59">
        <f>SUM(E53:E142)</f>
        <v>50698888950.776611</v>
      </c>
      <c r="F143" s="60">
        <f>+SUM(F53:F142)</f>
        <v>0.99999999999999989</v>
      </c>
      <c r="G143" s="59">
        <f>SUM(G53:G142)</f>
        <v>44479102313.757271</v>
      </c>
      <c r="H143" s="60">
        <f>+SUM(H53:H142)</f>
        <v>1.0000000000000002</v>
      </c>
      <c r="I143" s="61">
        <f t="shared" si="8"/>
        <v>0.87731907413083332</v>
      </c>
    </row>
    <row r="145" spans="2:9" x14ac:dyDescent="0.25">
      <c r="B145" s="9" t="s">
        <v>420</v>
      </c>
    </row>
    <row r="146" spans="2:9" x14ac:dyDescent="0.25">
      <c r="B146" t="s">
        <v>4</v>
      </c>
    </row>
    <row r="147" spans="2:9" x14ac:dyDescent="0.25">
      <c r="B147" s="4" t="s">
        <v>18</v>
      </c>
      <c r="C147" s="4" t="s">
        <v>6</v>
      </c>
      <c r="D147" s="4" t="s">
        <v>11</v>
      </c>
      <c r="E147" s="4" t="s">
        <v>7</v>
      </c>
      <c r="F147" s="4" t="s">
        <v>11</v>
      </c>
      <c r="G147" s="4" t="s">
        <v>8</v>
      </c>
      <c r="H147" s="4" t="s">
        <v>11</v>
      </c>
      <c r="I147" s="31" t="s">
        <v>9</v>
      </c>
    </row>
    <row r="148" spans="2:9" x14ac:dyDescent="0.25">
      <c r="B148" s="64" t="str">
        <f>fuente!A2</f>
        <v>DONACIONES Y TRANSFERENCIAS</v>
      </c>
      <c r="C148" s="34">
        <f>fuente!B2</f>
        <v>11729506.913652526</v>
      </c>
      <c r="D148" s="22">
        <f>C148/$C$153</f>
        <v>3.0254887346817244E-4</v>
      </c>
      <c r="E148" s="34">
        <f>fuente!C2</f>
        <v>1561779125.4084358</v>
      </c>
      <c r="F148" s="22">
        <f>E148/$E$153</f>
        <v>3.0804997066597728E-2</v>
      </c>
      <c r="G148" s="34">
        <f>fuente!D2</f>
        <v>1019044940.4117584</v>
      </c>
      <c r="H148" s="22">
        <f>G148/$G$153</f>
        <v>2.2910645390803661E-2</v>
      </c>
      <c r="I148" s="21">
        <f t="shared" ref="I148:I153" si="15">G148/E148</f>
        <v>0.6524897943845025</v>
      </c>
    </row>
    <row r="149" spans="2:9" x14ac:dyDescent="0.25">
      <c r="B149" s="64" t="str">
        <f>fuente!A3</f>
        <v>RECURSOS DETERMINADOS</v>
      </c>
      <c r="C149" s="34">
        <f>fuente!B3</f>
        <v>3327871348.9655104</v>
      </c>
      <c r="D149" s="22">
        <f t="shared" ref="D149:D152" si="16">C149/$C$153</f>
        <v>8.5838538234255163E-2</v>
      </c>
      <c r="E149" s="34">
        <f>fuente!C3</f>
        <v>7117249468.7628126</v>
      </c>
      <c r="F149" s="22">
        <f t="shared" ref="F149:F152" si="17">E149/$E$153</f>
        <v>0.14038275031377778</v>
      </c>
      <c r="G149" s="34">
        <f>fuente!D3</f>
        <v>4590564540.476141</v>
      </c>
      <c r="H149" s="22">
        <f t="shared" ref="H149:H152" si="18">G149/$G$153</f>
        <v>0.10320722095725238</v>
      </c>
      <c r="I149" s="21">
        <f t="shared" si="15"/>
        <v>0.64499137772588377</v>
      </c>
    </row>
    <row r="150" spans="2:9" x14ac:dyDescent="0.25">
      <c r="B150" s="64" t="str">
        <f>fuente!A4</f>
        <v>RECURSOS DIRECTAMENTE RECAUDADOS</v>
      </c>
      <c r="C150" s="34">
        <f>fuente!B4</f>
        <v>350787106.61099875</v>
      </c>
      <c r="D150" s="22">
        <f t="shared" si="16"/>
        <v>9.0481419818924692E-3</v>
      </c>
      <c r="E150" s="34">
        <f>fuente!C4</f>
        <v>639312635.49144185</v>
      </c>
      <c r="F150" s="22">
        <f t="shared" si="17"/>
        <v>1.2609993014090489E-2</v>
      </c>
      <c r="G150" s="34">
        <f>fuente!D4</f>
        <v>524418291.16287565</v>
      </c>
      <c r="H150" s="22">
        <f t="shared" si="18"/>
        <v>1.1790217515263997E-2</v>
      </c>
      <c r="I150" s="21">
        <f t="shared" si="15"/>
        <v>0.82028457135021815</v>
      </c>
    </row>
    <row r="151" spans="2:9" x14ac:dyDescent="0.25">
      <c r="B151" s="64" t="str">
        <f>fuente!A5</f>
        <v>RECURSOS ORDINARIOS</v>
      </c>
      <c r="C151" s="34">
        <f>fuente!B5</f>
        <v>32672520336.711014</v>
      </c>
      <c r="D151" s="22">
        <f t="shared" si="16"/>
        <v>0.84274934095756526</v>
      </c>
      <c r="E151" s="34">
        <f>fuente!C5</f>
        <v>35528306250.892723</v>
      </c>
      <c r="F151" s="22">
        <f t="shared" si="17"/>
        <v>0.70077090417873023</v>
      </c>
      <c r="G151" s="34">
        <f>fuente!D5</f>
        <v>33940560900.278934</v>
      </c>
      <c r="H151" s="22">
        <f t="shared" si="18"/>
        <v>0.76306757858693364</v>
      </c>
      <c r="I151" s="21">
        <f t="shared" si="15"/>
        <v>0.95531041250878956</v>
      </c>
    </row>
    <row r="152" spans="2:9" ht="30" x14ac:dyDescent="0.25">
      <c r="B152" s="64" t="str">
        <f>fuente!A6</f>
        <v>RECURSOS POR OPERACIONES OFICIALES DE CREDITO</v>
      </c>
      <c r="C152" s="34">
        <f>fuente!B6</f>
        <v>2406057452.3320141</v>
      </c>
      <c r="D152" s="22">
        <f t="shared" si="16"/>
        <v>6.2061429952818957E-2</v>
      </c>
      <c r="E152" s="34">
        <f>fuente!C6</f>
        <v>5852241470.2211447</v>
      </c>
      <c r="F152" s="22">
        <f t="shared" si="17"/>
        <v>0.1154313554268038</v>
      </c>
      <c r="G152" s="34">
        <f>fuente!D6</f>
        <v>4404513641.4271622</v>
      </c>
      <c r="H152" s="22">
        <f t="shared" si="18"/>
        <v>9.9024337549746294E-2</v>
      </c>
      <c r="I152" s="21">
        <f t="shared" si="15"/>
        <v>0.75261994294653123</v>
      </c>
    </row>
    <row r="153" spans="2:9" x14ac:dyDescent="0.25">
      <c r="B153" s="15" t="s">
        <v>10</v>
      </c>
      <c r="C153" s="10">
        <f>SUM(C148:C152)</f>
        <v>38768965751.533188</v>
      </c>
      <c r="D153" s="37">
        <f>+SUM(D148:D152)</f>
        <v>1</v>
      </c>
      <c r="E153" s="10">
        <f>SUM(E148:E152)</f>
        <v>50698888950.776558</v>
      </c>
      <c r="F153" s="37">
        <f>+SUM(F148:F152)</f>
        <v>1</v>
      </c>
      <c r="G153" s="10">
        <f>SUM(G148:G152)</f>
        <v>44479102313.756874</v>
      </c>
      <c r="H153" s="37">
        <f>+SUM(H148:H152)</f>
        <v>0.99999999999999989</v>
      </c>
      <c r="I153" s="29">
        <f t="shared" si="15"/>
        <v>0.87731907413082644</v>
      </c>
    </row>
    <row r="154" spans="2:9" x14ac:dyDescent="0.25">
      <c r="C154" s="17"/>
    </row>
    <row r="155" spans="2:9" x14ac:dyDescent="0.25">
      <c r="B155" s="9" t="s">
        <v>421</v>
      </c>
    </row>
    <row r="156" spans="2:9" x14ac:dyDescent="0.25">
      <c r="B156" s="3" t="s">
        <v>4</v>
      </c>
    </row>
    <row r="157" spans="2:9" x14ac:dyDescent="0.25">
      <c r="B157" s="4" t="s">
        <v>19</v>
      </c>
      <c r="C157" s="4" t="s">
        <v>6</v>
      </c>
      <c r="D157" s="4" t="s">
        <v>11</v>
      </c>
      <c r="E157" s="4" t="s">
        <v>7</v>
      </c>
      <c r="F157" s="4" t="s">
        <v>11</v>
      </c>
      <c r="G157" s="4" t="s">
        <v>8</v>
      </c>
      <c r="H157" s="4" t="s">
        <v>11</v>
      </c>
      <c r="I157" s="31" t="s">
        <v>9</v>
      </c>
    </row>
    <row r="158" spans="2:9" x14ac:dyDescent="0.25">
      <c r="B158" t="str">
        <f>categoria!A2</f>
        <v>GASTO CORRIENTE</v>
      </c>
      <c r="C158" s="34">
        <f>categoria!B2</f>
        <v>28520611165.935822</v>
      </c>
      <c r="D158" s="22">
        <f>C158/$C$160</f>
        <v>0.73565571361180759</v>
      </c>
      <c r="E158" s="34">
        <f>categoria!C2</f>
        <v>33711828327.135502</v>
      </c>
      <c r="F158" s="22">
        <f>E158/$E$160</f>
        <v>0.66494215208278584</v>
      </c>
      <c r="G158" s="34">
        <f>categoria!D2</f>
        <v>32781728052.13615</v>
      </c>
      <c r="H158" s="22">
        <f>G158/$G$160</f>
        <v>0.73701415601630305</v>
      </c>
      <c r="I158" s="21">
        <f>G158/E158</f>
        <v>0.97241026900191319</v>
      </c>
    </row>
    <row r="159" spans="2:9" x14ac:dyDescent="0.25">
      <c r="B159" t="str">
        <f>categoria!A3</f>
        <v>GASTO DE CAPITAL</v>
      </c>
      <c r="C159" s="34">
        <f>categoria!B3</f>
        <v>10248354585.597292</v>
      </c>
      <c r="D159" s="22">
        <f>C159/$C$160</f>
        <v>0.26434428638819241</v>
      </c>
      <c r="E159" s="34">
        <f>categoria!C3</f>
        <v>16987060623.640999</v>
      </c>
      <c r="F159" s="22">
        <f>E159/$E$160</f>
        <v>0.33505784791721405</v>
      </c>
      <c r="G159" s="34">
        <f>categoria!D3</f>
        <v>11697374261.620502</v>
      </c>
      <c r="H159" s="22">
        <f>G159/$G$160</f>
        <v>0.26298584398369695</v>
      </c>
      <c r="I159" s="33">
        <f>G159/E159</f>
        <v>0.68860496355332912</v>
      </c>
    </row>
    <row r="160" spans="2:9" x14ac:dyDescent="0.25">
      <c r="B160" s="15" t="s">
        <v>10</v>
      </c>
      <c r="C160" s="10">
        <f>SUM(C158:C159)</f>
        <v>38768965751.533112</v>
      </c>
      <c r="D160" s="37">
        <f>+SUM(D158:D159)</f>
        <v>1</v>
      </c>
      <c r="E160" s="10">
        <f>SUM(E158:E159)</f>
        <v>50698888950.776505</v>
      </c>
      <c r="F160" s="37">
        <f>+SUM(F158:F159)</f>
        <v>0.99999999999999989</v>
      </c>
      <c r="G160" s="10">
        <f>SUM(G158:G159)</f>
        <v>44479102313.756653</v>
      </c>
      <c r="H160" s="37">
        <f>+SUM(H158:H159)</f>
        <v>1</v>
      </c>
      <c r="I160" s="21">
        <f>G160/E160</f>
        <v>0.877319074130823</v>
      </c>
    </row>
    <row r="161" spans="2:9" x14ac:dyDescent="0.25">
      <c r="G161" s="19"/>
    </row>
    <row r="162" spans="2:9" x14ac:dyDescent="0.25">
      <c r="B162" s="9" t="s">
        <v>422</v>
      </c>
    </row>
    <row r="163" spans="2:9" x14ac:dyDescent="0.25">
      <c r="B163" t="s">
        <v>4</v>
      </c>
    </row>
    <row r="164" spans="2:9" x14ac:dyDescent="0.25">
      <c r="B164" s="4" t="s">
        <v>20</v>
      </c>
      <c r="C164" s="4" t="s">
        <v>6</v>
      </c>
      <c r="D164" s="4" t="s">
        <v>11</v>
      </c>
      <c r="E164" s="4" t="s">
        <v>7</v>
      </c>
      <c r="F164" s="4" t="s">
        <v>11</v>
      </c>
      <c r="G164" s="4" t="s">
        <v>8</v>
      </c>
      <c r="H164" s="4" t="s">
        <v>11</v>
      </c>
      <c r="I164" s="31" t="s">
        <v>9</v>
      </c>
    </row>
    <row r="165" spans="2:9" x14ac:dyDescent="0.25">
      <c r="B165" t="s">
        <v>21</v>
      </c>
      <c r="C165" s="34">
        <f>ciclo!B2</f>
        <v>12501425550.340668</v>
      </c>
      <c r="D165" s="22">
        <f>C165/$C$168</f>
        <v>0.32245960932930617</v>
      </c>
      <c r="E165" s="34">
        <f>ciclo!C2</f>
        <v>16406624678.001694</v>
      </c>
      <c r="F165" s="22">
        <f>E165/$E$168</f>
        <v>0.3236091562860644</v>
      </c>
      <c r="G165" s="34">
        <f>ciclo!D2</f>
        <v>14203494162.704334</v>
      </c>
      <c r="H165" s="22">
        <f>G165/$G$168</f>
        <v>0.31932960477737093</v>
      </c>
      <c r="I165" s="21">
        <f>G165/E165</f>
        <v>0.86571701623360975</v>
      </c>
    </row>
    <row r="166" spans="2:9" x14ac:dyDescent="0.25">
      <c r="B166" t="s">
        <v>22</v>
      </c>
      <c r="C166" s="34">
        <f>ciclo!B3</f>
        <v>12387806039.827824</v>
      </c>
      <c r="D166" s="22">
        <f>C166/$C$168</f>
        <v>0.31952892731831262</v>
      </c>
      <c r="E166" s="34">
        <f>ciclo!C3</f>
        <v>16692178962.403086</v>
      </c>
      <c r="F166" s="22">
        <f>E166/$E$168</f>
        <v>0.32924151412093994</v>
      </c>
      <c r="G166" s="34">
        <f>ciclo!D3</f>
        <v>14662716341.976597</v>
      </c>
      <c r="H166" s="22">
        <f t="shared" ref="H166:H167" si="19">G166/$G$168</f>
        <v>0.32965405278517673</v>
      </c>
      <c r="I166" s="21">
        <f>G166/E166</f>
        <v>0.87841835239140531</v>
      </c>
    </row>
    <row r="167" spans="2:9" x14ac:dyDescent="0.25">
      <c r="B167" t="s">
        <v>23</v>
      </c>
      <c r="C167" s="34">
        <f>ciclo!B4</f>
        <v>13879734161.364771</v>
      </c>
      <c r="D167" s="22">
        <f>C167/$C$168</f>
        <v>0.35801146335238115</v>
      </c>
      <c r="E167" s="34">
        <f>ciclo!C4</f>
        <v>17600085310.371841</v>
      </c>
      <c r="F167" s="22">
        <f>E167/$E$168</f>
        <v>0.34714932959299571</v>
      </c>
      <c r="G167" s="34">
        <f>ciclo!D4</f>
        <v>15612891809.076279</v>
      </c>
      <c r="H167" s="22">
        <f t="shared" si="19"/>
        <v>0.35101634243745233</v>
      </c>
      <c r="I167" s="21">
        <f>G167/E167</f>
        <v>0.88709182562174871</v>
      </c>
    </row>
    <row r="168" spans="2:9" x14ac:dyDescent="0.25">
      <c r="B168" s="15" t="s">
        <v>10</v>
      </c>
      <c r="C168" s="10">
        <f>SUM(C165:C167)</f>
        <v>38768965751.533264</v>
      </c>
      <c r="D168" s="35">
        <f>+SUM(D165:D167)</f>
        <v>1</v>
      </c>
      <c r="E168" s="10">
        <f>SUM(E165:E167)</f>
        <v>50698888950.776619</v>
      </c>
      <c r="F168" s="35">
        <f>+SUM(F165:F167)</f>
        <v>1</v>
      </c>
      <c r="G168" s="10">
        <f>SUM(G165:G167)</f>
        <v>44479102313.75721</v>
      </c>
      <c r="H168" s="35">
        <f>+SUM(H165:H167)</f>
        <v>1</v>
      </c>
      <c r="I168" s="29">
        <f>G168/E168</f>
        <v>0.87731907413083199</v>
      </c>
    </row>
    <row r="169" spans="2:9" x14ac:dyDescent="0.25">
      <c r="C169" s="17"/>
      <c r="E169" s="20"/>
    </row>
    <row r="170" spans="2:9" x14ac:dyDescent="0.25">
      <c r="B170" s="9" t="s">
        <v>423</v>
      </c>
      <c r="E170" s="20"/>
    </row>
    <row r="171" spans="2:9" x14ac:dyDescent="0.25">
      <c r="B171" t="s">
        <v>4</v>
      </c>
    </row>
    <row r="172" spans="2:9" x14ac:dyDescent="0.25">
      <c r="B172" s="4" t="s">
        <v>24</v>
      </c>
      <c r="C172" s="4" t="s">
        <v>6</v>
      </c>
      <c r="D172" s="4" t="s">
        <v>11</v>
      </c>
      <c r="E172" s="4" t="s">
        <v>7</v>
      </c>
      <c r="F172" s="4" t="s">
        <v>11</v>
      </c>
      <c r="G172" s="4" t="s">
        <v>8</v>
      </c>
      <c r="H172" s="4" t="s">
        <v>11</v>
      </c>
      <c r="I172" s="31" t="s">
        <v>9</v>
      </c>
    </row>
    <row r="173" spans="2:9" x14ac:dyDescent="0.25">
      <c r="B173" t="s">
        <v>25</v>
      </c>
      <c r="C173" s="34">
        <f>derecho!B2</f>
        <v>24493862637.914326</v>
      </c>
      <c r="D173" s="22">
        <f>C173/$C$177</f>
        <v>0.63179045824676427</v>
      </c>
      <c r="E173" s="34">
        <f>derecho!C2</f>
        <v>29822621245.358696</v>
      </c>
      <c r="F173" s="22">
        <f>E173/$E$177</f>
        <v>0.58823027215277657</v>
      </c>
      <c r="G173" s="34">
        <f>derecho!D2</f>
        <v>27059890986.880608</v>
      </c>
      <c r="H173" s="22">
        <f>G173/$G$177</f>
        <v>0.6083731365799423</v>
      </c>
      <c r="I173" s="21">
        <f>G173/E173</f>
        <v>0.90736125319942984</v>
      </c>
    </row>
    <row r="174" spans="2:9" x14ac:dyDescent="0.25">
      <c r="B174" t="s">
        <v>26</v>
      </c>
      <c r="C174" s="34">
        <f>derecho!B3</f>
        <v>3035682</v>
      </c>
      <c r="D174" s="22">
        <f>C174/$C$177</f>
        <v>7.8301856682363023E-5</v>
      </c>
      <c r="E174" s="34">
        <f>derecho!C3</f>
        <v>871006</v>
      </c>
      <c r="F174" s="22">
        <f>E174/$E$177</f>
        <v>1.7179982008001353E-5</v>
      </c>
      <c r="G174" s="34">
        <f>derecho!D3</f>
        <v>840255.87999999989</v>
      </c>
      <c r="H174" s="22">
        <f t="shared" ref="H174:H176" si="20">G174/$G$177</f>
        <v>1.8891026038988046E-5</v>
      </c>
      <c r="I174" s="21">
        <f t="shared" ref="I174:I176" si="21">G174/E174</f>
        <v>0.9646958574338178</v>
      </c>
    </row>
    <row r="175" spans="2:9" x14ac:dyDescent="0.25">
      <c r="B175" t="s">
        <v>27</v>
      </c>
      <c r="C175" s="34">
        <f>derecho!B4</f>
        <v>593292823.99059641</v>
      </c>
      <c r="D175" s="22">
        <f>C175/$C$177</f>
        <v>1.5303292530240688E-2</v>
      </c>
      <c r="E175" s="34">
        <f>derecho!C4</f>
        <v>679070045.30744362</v>
      </c>
      <c r="F175" s="22">
        <f>E175/$E$177</f>
        <v>1.339418001776629E-2</v>
      </c>
      <c r="G175" s="34">
        <f>derecho!D4</f>
        <v>645699552.21093655</v>
      </c>
      <c r="H175" s="22">
        <f t="shared" si="20"/>
        <v>1.4516919600943139E-2</v>
      </c>
      <c r="I175" s="21">
        <f t="shared" si="21"/>
        <v>0.95085854054805374</v>
      </c>
    </row>
    <row r="176" spans="2:9" x14ac:dyDescent="0.25">
      <c r="B176" t="s">
        <v>28</v>
      </c>
      <c r="C176" s="34">
        <f>derecho!B5</f>
        <v>13678774607.628365</v>
      </c>
      <c r="D176" s="22">
        <f>C176/$C$177</f>
        <v>0.35282794736631268</v>
      </c>
      <c r="E176" s="34">
        <f>derecho!C5</f>
        <v>20196326654.110428</v>
      </c>
      <c r="F176" s="22">
        <f>E176/$E$177</f>
        <v>0.39835836784744916</v>
      </c>
      <c r="G176" s="34">
        <f>derecho!D5</f>
        <v>16772671518.785614</v>
      </c>
      <c r="H176" s="22">
        <f t="shared" si="20"/>
        <v>0.37709105279307564</v>
      </c>
      <c r="I176" s="21">
        <f t="shared" si="21"/>
        <v>0.83048129523949743</v>
      </c>
    </row>
    <row r="177" spans="2:9" x14ac:dyDescent="0.25">
      <c r="B177" s="15" t="s">
        <v>10</v>
      </c>
      <c r="C177" s="10">
        <f>+SUM(C173:C176)</f>
        <v>38768965751.533287</v>
      </c>
      <c r="D177" s="37">
        <f>+SUM(D173:D176)</f>
        <v>1</v>
      </c>
      <c r="E177" s="10">
        <f>+SUM(E173:E176)</f>
        <v>50698888950.776566</v>
      </c>
      <c r="F177" s="37">
        <f>+SUM(F173:F176)</f>
        <v>1</v>
      </c>
      <c r="G177" s="10">
        <f>SUM(G173:G176)</f>
        <v>44479102313.757156</v>
      </c>
      <c r="H177" s="37">
        <f>+SUM(H173:H176)</f>
        <v>1</v>
      </c>
      <c r="I177" s="29">
        <f>G177/E177</f>
        <v>0.87731907413083188</v>
      </c>
    </row>
    <row r="180" spans="2:9" x14ac:dyDescent="0.25">
      <c r="B180" s="9" t="s">
        <v>424</v>
      </c>
    </row>
    <row r="181" spans="2:9" x14ac:dyDescent="0.25">
      <c r="B181" t="s">
        <v>4</v>
      </c>
    </row>
    <row r="182" spans="2:9" x14ac:dyDescent="0.25">
      <c r="B182" s="4" t="s">
        <v>29</v>
      </c>
      <c r="C182" s="4" t="s">
        <v>6</v>
      </c>
      <c r="D182" s="4" t="s">
        <v>11</v>
      </c>
      <c r="E182" s="4" t="s">
        <v>7</v>
      </c>
      <c r="F182" s="4" t="s">
        <v>11</v>
      </c>
      <c r="G182" s="4" t="s">
        <v>8</v>
      </c>
      <c r="H182" s="4" t="s">
        <v>11</v>
      </c>
      <c r="I182" s="31" t="s">
        <v>9</v>
      </c>
    </row>
    <row r="183" spans="2:9" x14ac:dyDescent="0.25">
      <c r="B183" t="s">
        <v>30</v>
      </c>
      <c r="C183" s="34">
        <f>nivel_gob!B2</f>
        <v>16367342140.696049</v>
      </c>
      <c r="D183" s="22">
        <f>C183/$C$186</f>
        <v>0.42217639349970948</v>
      </c>
      <c r="E183" s="34">
        <f>nivel_gob!C2</f>
        <v>15565490490.506914</v>
      </c>
      <c r="F183" s="22">
        <f>E183/$E$186</f>
        <v>0.30701837481329081</v>
      </c>
      <c r="G183" s="34">
        <f>nivel_gob!D2</f>
        <v>14916928407.952524</v>
      </c>
      <c r="H183" s="22">
        <f>G183/$G$186</f>
        <v>0.33536936745548412</v>
      </c>
      <c r="I183" s="21">
        <f>G183/E183</f>
        <v>0.95833333469639548</v>
      </c>
    </row>
    <row r="184" spans="2:9" x14ac:dyDescent="0.25">
      <c r="B184" t="s">
        <v>31</v>
      </c>
      <c r="C184" s="34">
        <f>nivel_gob!B4</f>
        <v>20383124704.525925</v>
      </c>
      <c r="D184" s="22">
        <f>C184/$C$186</f>
        <v>0.52575879468024811</v>
      </c>
      <c r="E184" s="34">
        <f>nivel_gob!C4</f>
        <v>25780752023.254105</v>
      </c>
      <c r="F184" s="22">
        <f>E184/$E$186</f>
        <v>0.50850723865535985</v>
      </c>
      <c r="G184" s="34">
        <f>nivel_gob!D4</f>
        <v>23689593434.422478</v>
      </c>
      <c r="H184" s="22">
        <f t="shared" ref="H184:H185" si="22">G184/$G$186</f>
        <v>0.53260052928485857</v>
      </c>
      <c r="I184" s="21">
        <f>G184/E184</f>
        <v>0.91888682739179162</v>
      </c>
    </row>
    <row r="185" spans="2:9" x14ac:dyDescent="0.25">
      <c r="B185" t="s">
        <v>32</v>
      </c>
      <c r="C185" s="34">
        <f>nivel_gob!B3</f>
        <v>2018498906.3112471</v>
      </c>
      <c r="D185" s="22">
        <f>C185/$C$186</f>
        <v>5.2064811820042439E-2</v>
      </c>
      <c r="E185" s="34">
        <f>nivel_gob!C3</f>
        <v>9352646437.0155067</v>
      </c>
      <c r="F185" s="22">
        <f>E185/$E$186</f>
        <v>0.1844743865313494</v>
      </c>
      <c r="G185" s="34">
        <f>nivel_gob!D3</f>
        <v>5872580471.3822317</v>
      </c>
      <c r="H185" s="22">
        <f t="shared" si="22"/>
        <v>0.13203010325965736</v>
      </c>
      <c r="I185" s="21">
        <f>G185/E185</f>
        <v>0.62790574955768474</v>
      </c>
    </row>
    <row r="186" spans="2:9" x14ac:dyDescent="0.25">
      <c r="B186" s="15" t="s">
        <v>10</v>
      </c>
      <c r="C186" s="10">
        <f>SUM(C183:C185)</f>
        <v>38768965751.533218</v>
      </c>
      <c r="D186" s="37">
        <f>+SUM(D183:D185)</f>
        <v>1</v>
      </c>
      <c r="E186" s="10">
        <f>SUM(E183:E185)</f>
        <v>50698888950.77652</v>
      </c>
      <c r="F186" s="37">
        <f>+SUM(F183:F185)</f>
        <v>1</v>
      </c>
      <c r="G186" s="10">
        <f>SUM(G183:G185)</f>
        <v>44479102313.757233</v>
      </c>
      <c r="H186" s="37">
        <f>+SUM(H183:H185)</f>
        <v>1</v>
      </c>
      <c r="I186" s="29">
        <f>G186/E186</f>
        <v>0.8773190741308341</v>
      </c>
    </row>
    <row r="187" spans="2:9" x14ac:dyDescent="0.25">
      <c r="E187" s="20"/>
      <c r="F187" s="18"/>
      <c r="G187" s="16"/>
    </row>
    <row r="188" spans="2:9" x14ac:dyDescent="0.25">
      <c r="E188" s="20"/>
      <c r="G188" s="16"/>
    </row>
    <row r="189" spans="2:9" x14ac:dyDescent="0.25">
      <c r="B189" s="9" t="s">
        <v>425</v>
      </c>
      <c r="E189" s="20"/>
      <c r="G189" s="16"/>
    </row>
    <row r="190" spans="2:9" x14ac:dyDescent="0.25">
      <c r="B190" s="3" t="s">
        <v>4</v>
      </c>
    </row>
    <row r="191" spans="2:9" x14ac:dyDescent="0.25">
      <c r="B191" s="4" t="s">
        <v>411</v>
      </c>
      <c r="C191" s="4" t="s">
        <v>6</v>
      </c>
      <c r="D191" s="4" t="s">
        <v>11</v>
      </c>
      <c r="E191" s="4" t="s">
        <v>7</v>
      </c>
      <c r="F191" s="4" t="s">
        <v>11</v>
      </c>
      <c r="G191" s="4" t="s">
        <v>8</v>
      </c>
      <c r="H191" s="4" t="s">
        <v>11</v>
      </c>
      <c r="I191" s="31" t="s">
        <v>9</v>
      </c>
    </row>
    <row r="192" spans="2:9" x14ac:dyDescent="0.25">
      <c r="B192" t="str">
        <f>departamento!A2</f>
        <v>AMAZONAS</v>
      </c>
      <c r="C192" s="34">
        <f>departamento!B2</f>
        <v>911315877.71932578</v>
      </c>
      <c r="D192" s="22">
        <f t="shared" ref="D192:D216" si="23">C192/$C$217</f>
        <v>2.3506324196520094E-2</v>
      </c>
      <c r="E192" s="34">
        <f>departamento!C2</f>
        <v>1209282182.3429108</v>
      </c>
      <c r="F192" s="22">
        <f t="shared" ref="F192:F216" si="24">E192/$E$217</f>
        <v>2.3852242275309011E-2</v>
      </c>
      <c r="G192" s="34">
        <f>departamento!D2</f>
        <v>1072545708.8877978</v>
      </c>
      <c r="H192" s="22">
        <f>G192/$G$217</f>
        <v>2.4113474712731786E-2</v>
      </c>
      <c r="I192" s="21">
        <f t="shared" ref="I192:I217" si="25">G192/E192</f>
        <v>0.88692757120575916</v>
      </c>
    </row>
    <row r="193" spans="2:9" x14ac:dyDescent="0.25">
      <c r="B193" t="str">
        <f>departamento!A3</f>
        <v>ANCASH</v>
      </c>
      <c r="C193" s="34">
        <f>departamento!B3</f>
        <v>2071812996.5336156</v>
      </c>
      <c r="D193" s="22">
        <f t="shared" si="23"/>
        <v>5.3439986246000819E-2</v>
      </c>
      <c r="E193" s="34">
        <f>departamento!C3</f>
        <v>3261194613.6293712</v>
      </c>
      <c r="F193" s="22">
        <f t="shared" si="24"/>
        <v>6.4324774785413041E-2</v>
      </c>
      <c r="G193" s="34">
        <f>departamento!D3</f>
        <v>2550116989.0802059</v>
      </c>
      <c r="H193" s="22">
        <f t="shared" ref="H193:H216" si="26">G193/$G$217</f>
        <v>5.7332923922150662E-2</v>
      </c>
      <c r="I193" s="21">
        <f t="shared" si="25"/>
        <v>0.78195792990170265</v>
      </c>
    </row>
    <row r="194" spans="2:9" x14ac:dyDescent="0.25">
      <c r="B194" t="str">
        <f>departamento!A4</f>
        <v>APURIMAC</v>
      </c>
      <c r="C194" s="34">
        <f>departamento!B4</f>
        <v>972552493.99539411</v>
      </c>
      <c r="D194" s="22">
        <f t="shared" si="23"/>
        <v>2.5085850889817206E-2</v>
      </c>
      <c r="E194" s="34">
        <f>departamento!C4</f>
        <v>1425016918.2551758</v>
      </c>
      <c r="F194" s="22">
        <f t="shared" si="24"/>
        <v>2.8107458521205862E-2</v>
      </c>
      <c r="G194" s="34">
        <f>departamento!D4</f>
        <v>1271329928.1564929</v>
      </c>
      <c r="H194" s="22">
        <f t="shared" si="26"/>
        <v>2.8582634586203675E-2</v>
      </c>
      <c r="I194" s="21">
        <f t="shared" si="25"/>
        <v>0.89215076106825397</v>
      </c>
    </row>
    <row r="195" spans="2:9" x14ac:dyDescent="0.25">
      <c r="B195" t="str">
        <f>departamento!A5</f>
        <v>AREQUIPA</v>
      </c>
      <c r="C195" s="34">
        <f>departamento!B5</f>
        <v>1297955395.1922839</v>
      </c>
      <c r="D195" s="22">
        <f t="shared" si="23"/>
        <v>3.3479237065821149E-2</v>
      </c>
      <c r="E195" s="34">
        <f>departamento!C5</f>
        <v>1783499126.5116427</v>
      </c>
      <c r="F195" s="22">
        <f t="shared" si="24"/>
        <v>3.5178268467445831E-2</v>
      </c>
      <c r="G195" s="34">
        <f>departamento!D5</f>
        <v>1498842974.1731844</v>
      </c>
      <c r="H195" s="22">
        <f t="shared" si="26"/>
        <v>3.3697689391307552E-2</v>
      </c>
      <c r="I195" s="21">
        <f t="shared" si="25"/>
        <v>0.8403945658806018</v>
      </c>
    </row>
    <row r="196" spans="2:9" x14ac:dyDescent="0.25">
      <c r="B196" t="str">
        <f>departamento!A6</f>
        <v>AYACUCHO</v>
      </c>
      <c r="C196" s="34">
        <f>departamento!B6</f>
        <v>1203595328.6773248</v>
      </c>
      <c r="D196" s="22">
        <f t="shared" si="23"/>
        <v>3.1045329823628925E-2</v>
      </c>
      <c r="E196" s="34">
        <f>departamento!C6</f>
        <v>1858211963.7738609</v>
      </c>
      <c r="F196" s="22">
        <f t="shared" si="24"/>
        <v>3.6651926742970499E-2</v>
      </c>
      <c r="G196" s="34">
        <f>departamento!D6</f>
        <v>1564238107.9228528</v>
      </c>
      <c r="H196" s="22">
        <f t="shared" si="26"/>
        <v>3.5167933401368021E-2</v>
      </c>
      <c r="I196" s="21">
        <f t="shared" si="25"/>
        <v>0.84179745821140139</v>
      </c>
    </row>
    <row r="197" spans="2:9" x14ac:dyDescent="0.25">
      <c r="B197" t="str">
        <f>departamento!A7</f>
        <v>CAJAMARCA</v>
      </c>
      <c r="C197" s="34">
        <f>departamento!B7</f>
        <v>2233797733.3832808</v>
      </c>
      <c r="D197" s="22">
        <f t="shared" si="23"/>
        <v>5.7618192543476235E-2</v>
      </c>
      <c r="E197" s="34">
        <f>departamento!C7</f>
        <v>3398184027.4408479</v>
      </c>
      <c r="F197" s="22">
        <f t="shared" si="24"/>
        <v>6.7026794822666311E-2</v>
      </c>
      <c r="G197" s="34">
        <f>departamento!D7</f>
        <v>2880377422.7704272</v>
      </c>
      <c r="H197" s="22">
        <f t="shared" si="26"/>
        <v>6.475799359555709E-2</v>
      </c>
      <c r="I197" s="21">
        <f t="shared" si="25"/>
        <v>0.84762255354946814</v>
      </c>
    </row>
    <row r="198" spans="2:9" x14ac:dyDescent="0.25">
      <c r="B198" t="str">
        <f>departamento!A8</f>
        <v>CUSCO</v>
      </c>
      <c r="C198" s="34">
        <f>departamento!B8</f>
        <v>1831983568.9467766</v>
      </c>
      <c r="D198" s="22">
        <f t="shared" si="23"/>
        <v>4.7253867453875088E-2</v>
      </c>
      <c r="E198" s="34">
        <f>departamento!C8</f>
        <v>3038963584.0649066</v>
      </c>
      <c r="F198" s="22">
        <f t="shared" si="24"/>
        <v>5.9941423706847435E-2</v>
      </c>
      <c r="G198" s="34">
        <f>departamento!D8</f>
        <v>2536744351.6430249</v>
      </c>
      <c r="H198" s="22">
        <f t="shared" si="26"/>
        <v>5.7032274027221358E-2</v>
      </c>
      <c r="I198" s="21">
        <f t="shared" si="25"/>
        <v>0.83473996363256353</v>
      </c>
    </row>
    <row r="199" spans="2:9" x14ac:dyDescent="0.25">
      <c r="B199" t="str">
        <f>departamento!A9</f>
        <v>HUANCAVELICA</v>
      </c>
      <c r="C199" s="34">
        <f>departamento!B9</f>
        <v>1058701408.0398395</v>
      </c>
      <c r="D199" s="22">
        <f t="shared" si="23"/>
        <v>2.7307961084774839E-2</v>
      </c>
      <c r="E199" s="34">
        <f>departamento!C9</f>
        <v>1214938365.2951031</v>
      </c>
      <c r="F199" s="22">
        <f t="shared" si="24"/>
        <v>2.3963806514077316E-2</v>
      </c>
      <c r="G199" s="34">
        <f>departamento!D9</f>
        <v>1092073130.6084273</v>
      </c>
      <c r="H199" s="22">
        <f t="shared" si="26"/>
        <v>2.4552499349130296E-2</v>
      </c>
      <c r="I199" s="21">
        <f t="shared" si="25"/>
        <v>0.89887121997597597</v>
      </c>
    </row>
    <row r="200" spans="2:9" x14ac:dyDescent="0.25">
      <c r="B200" t="str">
        <f>departamento!A10</f>
        <v>HUANUCO</v>
      </c>
      <c r="C200" s="34">
        <f>departamento!B10</f>
        <v>1212390527.5431221</v>
      </c>
      <c r="D200" s="22">
        <f t="shared" si="23"/>
        <v>3.1272191662610263E-2</v>
      </c>
      <c r="E200" s="34">
        <f>departamento!C10</f>
        <v>1726563196.5746861</v>
      </c>
      <c r="F200" s="22">
        <f t="shared" si="24"/>
        <v>3.4055247211649958E-2</v>
      </c>
      <c r="G200" s="34">
        <f>departamento!D10</f>
        <v>1431548316.968987</v>
      </c>
      <c r="H200" s="22">
        <f t="shared" si="26"/>
        <v>3.2184739405727844E-2</v>
      </c>
      <c r="I200" s="21">
        <f t="shared" si="25"/>
        <v>0.82913172237716137</v>
      </c>
    </row>
    <row r="201" spans="2:9" x14ac:dyDescent="0.25">
      <c r="B201" t="str">
        <f>departamento!A11</f>
        <v>ICA</v>
      </c>
      <c r="C201" s="34">
        <f>departamento!B11</f>
        <v>811837912.10868144</v>
      </c>
      <c r="D201" s="22">
        <f t="shared" si="23"/>
        <v>2.094040674986471E-2</v>
      </c>
      <c r="E201" s="34">
        <f>departamento!C11</f>
        <v>1151405742.861798</v>
      </c>
      <c r="F201" s="22">
        <f t="shared" si="24"/>
        <v>2.2710670128879829E-2</v>
      </c>
      <c r="G201" s="34">
        <f>departamento!D11</f>
        <v>966483977.21215653</v>
      </c>
      <c r="H201" s="22">
        <f t="shared" si="26"/>
        <v>2.1728945211046305E-2</v>
      </c>
      <c r="I201" s="21">
        <f t="shared" si="25"/>
        <v>0.83939478607252571</v>
      </c>
    </row>
    <row r="202" spans="2:9" x14ac:dyDescent="0.25">
      <c r="B202" t="str">
        <f>departamento!A12</f>
        <v>JUNIN</v>
      </c>
      <c r="C202" s="34">
        <f>departamento!B12</f>
        <v>1524974192.9683709</v>
      </c>
      <c r="D202" s="22">
        <f t="shared" si="23"/>
        <v>3.9334920687381481E-2</v>
      </c>
      <c r="E202" s="34">
        <f>departamento!C12</f>
        <v>1975525612.0690789</v>
      </c>
      <c r="F202" s="22">
        <f t="shared" si="24"/>
        <v>3.896585611544881E-2</v>
      </c>
      <c r="G202" s="34">
        <f>departamento!D12</f>
        <v>1836791404.8852503</v>
      </c>
      <c r="H202" s="22">
        <f t="shared" si="26"/>
        <v>4.1295604212703098E-2</v>
      </c>
      <c r="I202" s="21">
        <f t="shared" si="25"/>
        <v>0.92977352136754909</v>
      </c>
    </row>
    <row r="203" spans="2:9" x14ac:dyDescent="0.25">
      <c r="B203" t="str">
        <f>departamento!A13</f>
        <v>LA LIBERTAD</v>
      </c>
      <c r="C203" s="34">
        <f>departamento!B13</f>
        <v>2022284485.5401189</v>
      </c>
      <c r="D203" s="22">
        <f t="shared" si="23"/>
        <v>5.2162456396199812E-2</v>
      </c>
      <c r="E203" s="34">
        <f>departamento!C13</f>
        <v>2845287543.6891832</v>
      </c>
      <c r="F203" s="22">
        <f t="shared" si="24"/>
        <v>5.6121299747843856E-2</v>
      </c>
      <c r="G203" s="34">
        <f>departamento!D13</f>
        <v>2414494160.2907777</v>
      </c>
      <c r="H203" s="22">
        <f t="shared" si="26"/>
        <v>5.4283787996862884E-2</v>
      </c>
      <c r="I203" s="21">
        <f t="shared" si="25"/>
        <v>0.84859407817888188</v>
      </c>
    </row>
    <row r="204" spans="2:9" x14ac:dyDescent="0.25">
      <c r="B204" t="str">
        <f>departamento!A14</f>
        <v>LAMBAYEQUE</v>
      </c>
      <c r="C204" s="34">
        <f>departamento!B14</f>
        <v>1149823599.5610743</v>
      </c>
      <c r="D204" s="22">
        <f t="shared" si="23"/>
        <v>2.9658351139160825E-2</v>
      </c>
      <c r="E204" s="34">
        <f>departamento!C14</f>
        <v>1601014436.9006016</v>
      </c>
      <c r="F204" s="22">
        <f t="shared" si="24"/>
        <v>3.1578886047286391E-2</v>
      </c>
      <c r="G204" s="34">
        <f>departamento!D14</f>
        <v>1394413470.9082599</v>
      </c>
      <c r="H204" s="22">
        <f t="shared" si="26"/>
        <v>3.1349856412838814E-2</v>
      </c>
      <c r="I204" s="21">
        <f t="shared" si="25"/>
        <v>0.87095621299187043</v>
      </c>
    </row>
    <row r="205" spans="2:9" x14ac:dyDescent="0.25">
      <c r="B205" t="str">
        <f>departamento!A15</f>
        <v>LIMA</v>
      </c>
      <c r="C205" s="34">
        <f>departamento!B15</f>
        <v>10031748856.384647</v>
      </c>
      <c r="D205" s="22">
        <f t="shared" si="23"/>
        <v>0.25875719565688693</v>
      </c>
      <c r="E205" s="34">
        <f>departamento!C15</f>
        <v>9339513378.7671814</v>
      </c>
      <c r="F205" s="22">
        <f t="shared" si="24"/>
        <v>0.18421534617523641</v>
      </c>
      <c r="G205" s="34">
        <f>departamento!D15</f>
        <v>8837380058.3441048</v>
      </c>
      <c r="H205" s="22">
        <f t="shared" si="26"/>
        <v>0.1986861154706962</v>
      </c>
      <c r="I205" s="21">
        <f t="shared" si="25"/>
        <v>0.94623560135749185</v>
      </c>
    </row>
    <row r="206" spans="2:9" x14ac:dyDescent="0.25">
      <c r="B206" t="str">
        <f>departamento!A16</f>
        <v>LORETO</v>
      </c>
      <c r="C206" s="34">
        <f>departamento!B16</f>
        <v>1675275018.2757027</v>
      </c>
      <c r="D206" s="22">
        <f t="shared" si="23"/>
        <v>4.3211754190513756E-2</v>
      </c>
      <c r="E206" s="34">
        <f>departamento!C16</f>
        <v>2321475746.5973315</v>
      </c>
      <c r="F206" s="22">
        <f t="shared" si="24"/>
        <v>4.5789479703416083E-2</v>
      </c>
      <c r="G206" s="34">
        <f>departamento!D16</f>
        <v>2182693079.6826315</v>
      </c>
      <c r="H206" s="22">
        <f t="shared" si="26"/>
        <v>4.9072327590737506E-2</v>
      </c>
      <c r="I206" s="21">
        <f t="shared" si="25"/>
        <v>0.94021791219739481</v>
      </c>
    </row>
    <row r="207" spans="2:9" x14ac:dyDescent="0.25">
      <c r="B207" t="str">
        <f>departamento!A17</f>
        <v>MADRE DE DIOS</v>
      </c>
      <c r="C207" s="34">
        <f>departamento!B17</f>
        <v>256002370.5824441</v>
      </c>
      <c r="D207" s="22">
        <f t="shared" si="23"/>
        <v>6.6032808876857743E-3</v>
      </c>
      <c r="E207" s="34">
        <f>departamento!C17</f>
        <v>376438498.34701622</v>
      </c>
      <c r="F207" s="22">
        <f t="shared" si="24"/>
        <v>7.4249851651088279E-3</v>
      </c>
      <c r="G207" s="34">
        <f>departamento!D17</f>
        <v>327496648.35038894</v>
      </c>
      <c r="H207" s="22">
        <f t="shared" si="26"/>
        <v>7.3629329575991571E-3</v>
      </c>
      <c r="I207" s="21">
        <f t="shared" si="25"/>
        <v>0.86998712880978846</v>
      </c>
    </row>
    <row r="208" spans="2:9" x14ac:dyDescent="0.25">
      <c r="B208" t="str">
        <f>departamento!A18</f>
        <v>MOQUEGUA</v>
      </c>
      <c r="C208" s="34">
        <f>departamento!B18</f>
        <v>385534294.70272571</v>
      </c>
      <c r="D208" s="22">
        <f t="shared" si="23"/>
        <v>9.9444049442427556E-3</v>
      </c>
      <c r="E208" s="34">
        <f>departamento!C18</f>
        <v>534958393.13320851</v>
      </c>
      <c r="F208" s="22">
        <f t="shared" si="24"/>
        <v>1.0551678827766775E-2</v>
      </c>
      <c r="G208" s="34">
        <f>departamento!D18</f>
        <v>435497081.10084933</v>
      </c>
      <c r="H208" s="22">
        <f t="shared" si="26"/>
        <v>9.7910492444032628E-3</v>
      </c>
      <c r="I208" s="21">
        <f t="shared" si="25"/>
        <v>0.81407654630891524</v>
      </c>
    </row>
    <row r="209" spans="2:9" x14ac:dyDescent="0.25">
      <c r="B209" t="str">
        <f>departamento!A19</f>
        <v>PASCO</v>
      </c>
      <c r="C209" s="34">
        <f>departamento!B19</f>
        <v>484075123.91071576</v>
      </c>
      <c r="D209" s="22">
        <f t="shared" si="23"/>
        <v>1.2486150056545445E-2</v>
      </c>
      <c r="E209" s="34">
        <f>departamento!C19</f>
        <v>686241939.21967065</v>
      </c>
      <c r="F209" s="22">
        <f t="shared" si="24"/>
        <v>1.3535640591373526E-2</v>
      </c>
      <c r="G209" s="34">
        <f>departamento!D19</f>
        <v>536725678.85339767</v>
      </c>
      <c r="H209" s="22">
        <f t="shared" si="26"/>
        <v>1.2066917966718695E-2</v>
      </c>
      <c r="I209" s="21">
        <f t="shared" si="25"/>
        <v>0.78212310874457958</v>
      </c>
    </row>
    <row r="210" spans="2:9" x14ac:dyDescent="0.25">
      <c r="B210" t="str">
        <f>departamento!A20</f>
        <v>PIURA</v>
      </c>
      <c r="C210" s="34">
        <f>departamento!B20</f>
        <v>2433746909.2969213</v>
      </c>
      <c r="D210" s="22">
        <f t="shared" si="23"/>
        <v>6.2775647018663838E-2</v>
      </c>
      <c r="E210" s="34">
        <f>departamento!C20</f>
        <v>4302169270.7449188</v>
      </c>
      <c r="F210" s="22">
        <f t="shared" si="24"/>
        <v>8.4857269257357523E-2</v>
      </c>
      <c r="G210" s="34">
        <f>departamento!D20</f>
        <v>3671941385.0782995</v>
      </c>
      <c r="H210" s="22">
        <f t="shared" si="26"/>
        <v>8.2554305147084103E-2</v>
      </c>
      <c r="I210" s="21">
        <f t="shared" si="25"/>
        <v>0.85350927729594062</v>
      </c>
    </row>
    <row r="211" spans="2:9" x14ac:dyDescent="0.25">
      <c r="B211" t="str">
        <f>departamento!A21</f>
        <v>PROVINCIA CONSTITUCIONAL DEL CALLAO</v>
      </c>
      <c r="C211" s="34">
        <f>departamento!B21</f>
        <v>634592679.08227026</v>
      </c>
      <c r="D211" s="22">
        <f t="shared" si="23"/>
        <v>1.6368573852326009E-2</v>
      </c>
      <c r="E211" s="34">
        <f>departamento!C21</f>
        <v>732559449.38514292</v>
      </c>
      <c r="F211" s="22">
        <f t="shared" si="24"/>
        <v>1.4449220970037086E-2</v>
      </c>
      <c r="G211" s="34">
        <f>departamento!D21</f>
        <v>681398880.34473872</v>
      </c>
      <c r="H211" s="22">
        <f t="shared" si="26"/>
        <v>1.5319528607797072E-2</v>
      </c>
      <c r="I211" s="21">
        <f t="shared" si="25"/>
        <v>0.93016188777123188</v>
      </c>
    </row>
    <row r="212" spans="2:9" x14ac:dyDescent="0.25">
      <c r="B212" t="str">
        <f>departamento!A22</f>
        <v>PUNO</v>
      </c>
      <c r="C212" s="34">
        <f>departamento!B22</f>
        <v>1917199364.4087265</v>
      </c>
      <c r="D212" s="22">
        <f t="shared" si="23"/>
        <v>4.9451908949438572E-2</v>
      </c>
      <c r="E212" s="34">
        <f>departamento!C22</f>
        <v>2237529071.7103863</v>
      </c>
      <c r="F212" s="22">
        <f t="shared" si="24"/>
        <v>4.4133690461792885E-2</v>
      </c>
      <c r="G212" s="34">
        <f>departamento!D22</f>
        <v>2012724832.5109792</v>
      </c>
      <c r="H212" s="22">
        <f t="shared" si="26"/>
        <v>4.5251021891429787E-2</v>
      </c>
      <c r="I212" s="21">
        <f t="shared" si="25"/>
        <v>0.89953013704194473</v>
      </c>
    </row>
    <row r="213" spans="2:9" x14ac:dyDescent="0.25">
      <c r="B213" t="str">
        <f>departamento!A23</f>
        <v>SAN MARTIN</v>
      </c>
      <c r="C213" s="34">
        <f>departamento!B23</f>
        <v>1164883164.8450778</v>
      </c>
      <c r="D213" s="22">
        <f t="shared" si="23"/>
        <v>3.0046794962514764E-2</v>
      </c>
      <c r="E213" s="34">
        <f>departamento!C23</f>
        <v>1572978746.7015755</v>
      </c>
      <c r="F213" s="22">
        <f t="shared" si="24"/>
        <v>3.102590173581073E-2</v>
      </c>
      <c r="G213" s="34">
        <f>departamento!D23</f>
        <v>1434822623.0610807</v>
      </c>
      <c r="H213" s="22">
        <f t="shared" si="26"/>
        <v>3.2258353888075006E-2</v>
      </c>
      <c r="I213" s="21">
        <f t="shared" si="25"/>
        <v>0.91216910976693211</v>
      </c>
    </row>
    <row r="214" spans="2:9" x14ac:dyDescent="0.25">
      <c r="B214" t="str">
        <f>departamento!A24</f>
        <v>TACNA</v>
      </c>
      <c r="C214" s="34">
        <f>departamento!B24</f>
        <v>396658496.70018405</v>
      </c>
      <c r="D214" s="22">
        <f t="shared" si="23"/>
        <v>1.0231340687351105E-2</v>
      </c>
      <c r="E214" s="34">
        <f>departamento!C24</f>
        <v>608081805.99768949</v>
      </c>
      <c r="F214" s="22">
        <f t="shared" si="24"/>
        <v>1.1993986822631836E-2</v>
      </c>
      <c r="G214" s="34">
        <f>departamento!D24</f>
        <v>537883309.63010383</v>
      </c>
      <c r="H214" s="22">
        <f t="shared" si="26"/>
        <v>1.209294436375657E-2</v>
      </c>
      <c r="I214" s="21">
        <f t="shared" si="25"/>
        <v>0.88455747947858776</v>
      </c>
    </row>
    <row r="215" spans="2:9" x14ac:dyDescent="0.25">
      <c r="B215" t="str">
        <f>departamento!A25</f>
        <v>TUMBES</v>
      </c>
      <c r="C215" s="34">
        <f>departamento!B25</f>
        <v>316441237.50746572</v>
      </c>
      <c r="D215" s="22">
        <f t="shared" si="23"/>
        <v>8.1622305721413442E-3</v>
      </c>
      <c r="E215" s="34">
        <f>departamento!C25</f>
        <v>509408367.03226137</v>
      </c>
      <c r="F215" s="22">
        <f t="shared" si="24"/>
        <v>1.0047722495986931E-2</v>
      </c>
      <c r="G215" s="34">
        <f>departamento!D25</f>
        <v>426854865.77290821</v>
      </c>
      <c r="H215" s="22">
        <f t="shared" si="26"/>
        <v>9.5967509137629848E-3</v>
      </c>
      <c r="I215" s="21">
        <f t="shared" si="25"/>
        <v>0.83794239238688251</v>
      </c>
    </row>
    <row r="216" spans="2:9" x14ac:dyDescent="0.25">
      <c r="B216" t="str">
        <f>departamento!A26</f>
        <v>UCAYALI</v>
      </c>
      <c r="C216" s="34">
        <f>departamento!B26</f>
        <v>769782715.62719214</v>
      </c>
      <c r="D216" s="22">
        <f t="shared" si="23"/>
        <v>1.9855642282558126E-2</v>
      </c>
      <c r="E216" s="34">
        <f>departamento!C26</f>
        <v>988446969.7310648</v>
      </c>
      <c r="F216" s="22">
        <f t="shared" si="24"/>
        <v>1.9496422706437311E-2</v>
      </c>
      <c r="G216" s="34">
        <f>departamento!D26</f>
        <v>883683927.52001786</v>
      </c>
      <c r="H216" s="22">
        <f t="shared" si="26"/>
        <v>1.9867395733090033E-2</v>
      </c>
      <c r="I216" s="21">
        <f t="shared" si="25"/>
        <v>0.89401248077117312</v>
      </c>
    </row>
    <row r="217" spans="2:9" x14ac:dyDescent="0.25">
      <c r="B217" s="15" t="s">
        <v>10</v>
      </c>
      <c r="C217" s="10">
        <f>SUM(C192:C216)</f>
        <v>38768965751.533287</v>
      </c>
      <c r="D217" s="35">
        <f>+SUM(D192:D216)</f>
        <v>0.99999999999999967</v>
      </c>
      <c r="E217" s="26">
        <f>SUM(E192:E216)</f>
        <v>50698888950.776611</v>
      </c>
      <c r="F217" s="35">
        <f>+SUM(F192:F216)</f>
        <v>1</v>
      </c>
      <c r="G217" s="26">
        <f>SUM(G192:G216)</f>
        <v>44479102313.757355</v>
      </c>
      <c r="H217" s="35">
        <f>+SUM(H192:H216)</f>
        <v>0.99999999999999956</v>
      </c>
      <c r="I217" s="29">
        <f t="shared" si="25"/>
        <v>0.87731907413083499</v>
      </c>
    </row>
    <row r="218" spans="2:9" x14ac:dyDescent="0.25">
      <c r="C218" s="17"/>
      <c r="D218" s="16"/>
      <c r="E218" s="17"/>
      <c r="F218" s="18"/>
      <c r="G218" s="17"/>
      <c r="H218" s="18"/>
    </row>
    <row r="220" spans="2:9" x14ac:dyDescent="0.25">
      <c r="B220" s="9" t="s">
        <v>426</v>
      </c>
    </row>
    <row r="221" spans="2:9" x14ac:dyDescent="0.25">
      <c r="B221" s="3" t="s">
        <v>4</v>
      </c>
    </row>
    <row r="222" spans="2:9" x14ac:dyDescent="0.25">
      <c r="B222" s="4" t="s">
        <v>112</v>
      </c>
      <c r="C222" s="4" t="s">
        <v>6</v>
      </c>
      <c r="D222" s="4" t="s">
        <v>11</v>
      </c>
      <c r="E222" s="4" t="s">
        <v>7</v>
      </c>
      <c r="F222" s="4" t="s">
        <v>11</v>
      </c>
      <c r="G222" s="4" t="s">
        <v>8</v>
      </c>
      <c r="H222" s="4" t="s">
        <v>11</v>
      </c>
      <c r="I222" s="31" t="s">
        <v>9</v>
      </c>
    </row>
    <row r="223" spans="2:9" x14ac:dyDescent="0.25">
      <c r="B223" t="str">
        <f>regional!A2</f>
        <v>AMAZONAS</v>
      </c>
      <c r="C223" s="34">
        <f>regional!B2</f>
        <v>603327558.49878943</v>
      </c>
      <c r="D223" s="22">
        <f t="shared" ref="D223:D247" si="27">C223/$C$248</f>
        <v>2.9599365516555124E-2</v>
      </c>
      <c r="E223" s="34">
        <f>regional!C2</f>
        <v>801583734.55927646</v>
      </c>
      <c r="F223" s="22">
        <f t="shared" ref="F223:F247" si="28">E223/$E$248</f>
        <v>3.1092333297192014E-2</v>
      </c>
      <c r="G223" s="34">
        <f>regional!D2</f>
        <v>730711185.7902</v>
      </c>
      <c r="H223" s="22">
        <f>G223/$G$248</f>
        <v>3.0845239611770978E-2</v>
      </c>
      <c r="I223" s="21">
        <f t="shared" ref="I223:I248" si="29">G223/E223</f>
        <v>0.91158434769382723</v>
      </c>
    </row>
    <row r="224" spans="2:9" x14ac:dyDescent="0.25">
      <c r="B224" t="str">
        <f>regional!A3</f>
        <v>ANCASH</v>
      </c>
      <c r="C224" s="34">
        <f>regional!B3</f>
        <v>1147379255.9649723</v>
      </c>
      <c r="D224" s="22">
        <f t="shared" si="27"/>
        <v>5.6290645943514316E-2</v>
      </c>
      <c r="E224" s="34">
        <f>regional!C3</f>
        <v>1362165009.3747835</v>
      </c>
      <c r="F224" s="22">
        <f t="shared" si="28"/>
        <v>5.2836511834337241E-2</v>
      </c>
      <c r="G224" s="34">
        <f>regional!D3</f>
        <v>1180817840.9100993</v>
      </c>
      <c r="H224" s="22">
        <f t="shared" ref="H224:H247" si="30">G224/$G$248</f>
        <v>4.9845424497420576E-2</v>
      </c>
      <c r="I224" s="21">
        <f t="shared" si="29"/>
        <v>0.86686842840874301</v>
      </c>
    </row>
    <row r="225" spans="2:9" x14ac:dyDescent="0.25">
      <c r="B225" t="str">
        <f>regional!A4</f>
        <v>APURIMAC</v>
      </c>
      <c r="C225" s="34">
        <f>regional!B4</f>
        <v>679050422.80352974</v>
      </c>
      <c r="D225" s="22">
        <f t="shared" si="27"/>
        <v>3.3314343735175667E-2</v>
      </c>
      <c r="E225" s="34">
        <f>regional!C4</f>
        <v>863317684.63774776</v>
      </c>
      <c r="F225" s="22">
        <f t="shared" si="28"/>
        <v>3.3486908522258663E-2</v>
      </c>
      <c r="G225" s="34">
        <f>regional!D4</f>
        <v>832089067.31340599</v>
      </c>
      <c r="H225" s="22">
        <f t="shared" si="30"/>
        <v>3.5124666432828078E-2</v>
      </c>
      <c r="I225" s="21">
        <f t="shared" si="29"/>
        <v>0.96382720071644834</v>
      </c>
    </row>
    <row r="226" spans="2:9" x14ac:dyDescent="0.25">
      <c r="B226" t="str">
        <f>regional!A5</f>
        <v>AREQUIPA</v>
      </c>
      <c r="C226" s="34">
        <f>regional!B5</f>
        <v>948666573.08779168</v>
      </c>
      <c r="D226" s="22">
        <f t="shared" si="27"/>
        <v>4.6541763681460679E-2</v>
      </c>
      <c r="E226" s="34">
        <f>regional!C5</f>
        <v>1053503506.5054121</v>
      </c>
      <c r="F226" s="22">
        <f t="shared" si="28"/>
        <v>4.0863955619105066E-2</v>
      </c>
      <c r="G226" s="34">
        <f>regional!D5</f>
        <v>997354073.61950564</v>
      </c>
      <c r="H226" s="22">
        <f t="shared" si="30"/>
        <v>4.210093669949963E-2</v>
      </c>
      <c r="I226" s="21">
        <f t="shared" si="29"/>
        <v>0.94670218699873121</v>
      </c>
    </row>
    <row r="227" spans="2:9" x14ac:dyDescent="0.25">
      <c r="B227" t="str">
        <f>regional!A6</f>
        <v>AYACUCHO</v>
      </c>
      <c r="C227" s="34">
        <f>regional!B6</f>
        <v>909703663.45291579</v>
      </c>
      <c r="D227" s="22">
        <f t="shared" si="27"/>
        <v>4.4630235875999909E-2</v>
      </c>
      <c r="E227" s="34">
        <f>regional!C6</f>
        <v>1214366417.0575919</v>
      </c>
      <c r="F227" s="22">
        <f t="shared" si="28"/>
        <v>4.7103607216819582E-2</v>
      </c>
      <c r="G227" s="34">
        <f>regional!D6</f>
        <v>1104073734.004972</v>
      </c>
      <c r="H227" s="22">
        <f t="shared" si="30"/>
        <v>4.6605854045628316E-2</v>
      </c>
      <c r="I227" s="21">
        <f t="shared" si="29"/>
        <v>0.90917676781620904</v>
      </c>
    </row>
    <row r="228" spans="2:9" x14ac:dyDescent="0.25">
      <c r="B228" t="str">
        <f>regional!A7</f>
        <v>CAJAMARCA</v>
      </c>
      <c r="C228" s="34">
        <f>regional!B7</f>
        <v>1597180895.6842914</v>
      </c>
      <c r="D228" s="22">
        <f t="shared" si="27"/>
        <v>7.8358000494872307E-2</v>
      </c>
      <c r="E228" s="34">
        <f>regional!C7</f>
        <v>2101036988.27162</v>
      </c>
      <c r="F228" s="22">
        <f t="shared" si="28"/>
        <v>8.149634216940177E-2</v>
      </c>
      <c r="G228" s="34">
        <f>regional!D7</f>
        <v>1837465583.2527885</v>
      </c>
      <c r="H228" s="22">
        <f t="shared" si="30"/>
        <v>7.7564251507281232E-2</v>
      </c>
      <c r="I228" s="21">
        <f t="shared" si="29"/>
        <v>0.87455175397190232</v>
      </c>
    </row>
    <row r="229" spans="2:9" x14ac:dyDescent="0.25">
      <c r="B229" t="str">
        <f>regional!A8</f>
        <v>CUSCO</v>
      </c>
      <c r="C229" s="34">
        <f>regional!B8</f>
        <v>1114428441.3522081</v>
      </c>
      <c r="D229" s="22">
        <f t="shared" si="27"/>
        <v>5.4674072670749731E-2</v>
      </c>
      <c r="E229" s="34">
        <f>regional!C8</f>
        <v>1413669776.2292707</v>
      </c>
      <c r="F229" s="22">
        <f t="shared" si="28"/>
        <v>5.4834311076501704E-2</v>
      </c>
      <c r="G229" s="34">
        <f>regional!D8</f>
        <v>1332717422.9299729</v>
      </c>
      <c r="H229" s="22">
        <f t="shared" si="30"/>
        <v>5.6257505077881423E-2</v>
      </c>
      <c r="I229" s="21">
        <f t="shared" si="29"/>
        <v>0.94273602317846483</v>
      </c>
    </row>
    <row r="230" spans="2:9" x14ac:dyDescent="0.25">
      <c r="B230" t="str">
        <f>regional!A9</f>
        <v>HUANCAVELICA</v>
      </c>
      <c r="C230" s="34">
        <f>regional!B9</f>
        <v>675611837.4177134</v>
      </c>
      <c r="D230" s="22">
        <f t="shared" si="27"/>
        <v>3.3145646077889938E-2</v>
      </c>
      <c r="E230" s="34">
        <f>regional!C9</f>
        <v>801773432.82273555</v>
      </c>
      <c r="F230" s="22">
        <f t="shared" si="28"/>
        <v>3.1099691432567116E-2</v>
      </c>
      <c r="G230" s="34">
        <f>regional!D9</f>
        <v>752305878.68195033</v>
      </c>
      <c r="H230" s="22">
        <f t="shared" si="30"/>
        <v>3.175680835403448E-2</v>
      </c>
      <c r="I230" s="21">
        <f t="shared" si="29"/>
        <v>0.93830232816940695</v>
      </c>
    </row>
    <row r="231" spans="2:9" x14ac:dyDescent="0.25">
      <c r="B231" t="str">
        <f>regional!A10</f>
        <v>HUANUCO</v>
      </c>
      <c r="C231" s="34">
        <f>regional!B10</f>
        <v>820858765.92310214</v>
      </c>
      <c r="D231" s="22">
        <f t="shared" si="27"/>
        <v>4.0271488195371428E-2</v>
      </c>
      <c r="E231" s="34">
        <f>regional!C10</f>
        <v>1105504793.2025738</v>
      </c>
      <c r="F231" s="22">
        <f t="shared" si="28"/>
        <v>4.2881014184745686E-2</v>
      </c>
      <c r="G231" s="34">
        <f>regional!D10</f>
        <v>927765269.91313279</v>
      </c>
      <c r="H231" s="22">
        <f t="shared" si="30"/>
        <v>3.9163410401338021E-2</v>
      </c>
      <c r="I231" s="21">
        <f t="shared" si="29"/>
        <v>0.83922319977053972</v>
      </c>
    </row>
    <row r="232" spans="2:9" x14ac:dyDescent="0.25">
      <c r="B232" t="str">
        <f>regional!A11</f>
        <v>ICA</v>
      </c>
      <c r="C232" s="34">
        <f>regional!B11</f>
        <v>618900651.646595</v>
      </c>
      <c r="D232" s="22">
        <f t="shared" si="27"/>
        <v>3.0363384447585243E-2</v>
      </c>
      <c r="E232" s="34">
        <f>regional!C11</f>
        <v>743715254.7012651</v>
      </c>
      <c r="F232" s="22">
        <f t="shared" si="28"/>
        <v>2.8847694358583312E-2</v>
      </c>
      <c r="G232" s="34">
        <f>regional!D11</f>
        <v>694180359.04727149</v>
      </c>
      <c r="H232" s="22">
        <f t="shared" si="30"/>
        <v>2.930317740441174E-2</v>
      </c>
      <c r="I232" s="21">
        <f t="shared" si="29"/>
        <v>0.93339534809745062</v>
      </c>
    </row>
    <row r="233" spans="2:9" x14ac:dyDescent="0.25">
      <c r="B233" t="str">
        <f>regional!A12</f>
        <v>JUNIN</v>
      </c>
      <c r="C233" s="34">
        <f>regional!B12</f>
        <v>1110014882.0207818</v>
      </c>
      <c r="D233" s="22">
        <f t="shared" si="27"/>
        <v>5.4457542605050514E-2</v>
      </c>
      <c r="E233" s="34">
        <f>regional!C12</f>
        <v>1446544304.6118338</v>
      </c>
      <c r="F233" s="22">
        <f t="shared" si="28"/>
        <v>5.6109468928875847E-2</v>
      </c>
      <c r="G233" s="34">
        <f>regional!D12</f>
        <v>1386347437.7058792</v>
      </c>
      <c r="H233" s="22">
        <f t="shared" si="30"/>
        <v>5.8521368952302269E-2</v>
      </c>
      <c r="I233" s="21">
        <f t="shared" si="29"/>
        <v>0.95838574268756471</v>
      </c>
    </row>
    <row r="234" spans="2:9" x14ac:dyDescent="0.25">
      <c r="B234" t="str">
        <f>regional!A13</f>
        <v>LA LIBERTAD</v>
      </c>
      <c r="C234" s="34">
        <f>regional!B13</f>
        <v>1340796985.9230504</v>
      </c>
      <c r="D234" s="22">
        <f t="shared" si="27"/>
        <v>6.5779756801729816E-2</v>
      </c>
      <c r="E234" s="34">
        <f>regional!C13</f>
        <v>1561863388.9888368</v>
      </c>
      <c r="F234" s="22">
        <f t="shared" si="28"/>
        <v>6.0582537995014236E-2</v>
      </c>
      <c r="G234" s="34">
        <f>regional!D13</f>
        <v>1457110557.7622683</v>
      </c>
      <c r="H234" s="22">
        <f t="shared" si="30"/>
        <v>6.1508466229943409E-2</v>
      </c>
      <c r="I234" s="21">
        <f t="shared" si="29"/>
        <v>0.93293086196585584</v>
      </c>
    </row>
    <row r="235" spans="2:9" x14ac:dyDescent="0.25">
      <c r="B235" t="str">
        <f>regional!A14</f>
        <v>LAMBAYEQUE</v>
      </c>
      <c r="C235" s="34">
        <f>regional!B14</f>
        <v>794319074.97244096</v>
      </c>
      <c r="D235" s="22">
        <f t="shared" si="27"/>
        <v>3.8969445876768129E-2</v>
      </c>
      <c r="E235" s="34">
        <f>regional!C14</f>
        <v>945257284.9715277</v>
      </c>
      <c r="F235" s="22">
        <f t="shared" si="28"/>
        <v>3.6665233198740967E-2</v>
      </c>
      <c r="G235" s="34">
        <f>regional!D14</f>
        <v>861790895.99811971</v>
      </c>
      <c r="H235" s="22">
        <f t="shared" si="30"/>
        <v>3.6378458684135986E-2</v>
      </c>
      <c r="I235" s="21">
        <f t="shared" si="29"/>
        <v>0.91169981940321987</v>
      </c>
    </row>
    <row r="236" spans="2:9" x14ac:dyDescent="0.25">
      <c r="B236" t="str">
        <f>regional!A15</f>
        <v>LIMA</v>
      </c>
      <c r="C236" s="34">
        <f>regional!B15</f>
        <v>761464760.86971009</v>
      </c>
      <c r="D236" s="22">
        <f t="shared" si="27"/>
        <v>3.7357606937499135E-2</v>
      </c>
      <c r="E236" s="34">
        <f>regional!C15</f>
        <v>957979412.93275726</v>
      </c>
      <c r="F236" s="22">
        <f t="shared" si="28"/>
        <v>3.7158707087701005E-2</v>
      </c>
      <c r="G236" s="34">
        <f>regional!D15</f>
        <v>906269361.46288204</v>
      </c>
      <c r="H236" s="22">
        <f t="shared" si="30"/>
        <v>3.8256011609976076E-2</v>
      </c>
      <c r="I236" s="21">
        <f t="shared" si="29"/>
        <v>0.94602175081031215</v>
      </c>
    </row>
    <row r="237" spans="2:9" x14ac:dyDescent="0.25">
      <c r="B237" t="str">
        <f>regional!A16</f>
        <v>LORETO</v>
      </c>
      <c r="C237" s="34">
        <f>regional!B16</f>
        <v>1240391496.3017623</v>
      </c>
      <c r="D237" s="22">
        <f t="shared" si="27"/>
        <v>6.0853844260018608E-2</v>
      </c>
      <c r="E237" s="34">
        <f>regional!C16</f>
        <v>1672276808.7849925</v>
      </c>
      <c r="F237" s="22">
        <f t="shared" si="28"/>
        <v>6.4865323062593447E-2</v>
      </c>
      <c r="G237" s="34">
        <f>regional!D16</f>
        <v>1606796853.7920582</v>
      </c>
      <c r="H237" s="22">
        <f t="shared" si="30"/>
        <v>6.7827118191791172E-2</v>
      </c>
      <c r="I237" s="21">
        <f t="shared" si="29"/>
        <v>0.96084383001130702</v>
      </c>
    </row>
    <row r="238" spans="2:9" x14ac:dyDescent="0.25">
      <c r="B238" t="str">
        <f>regional!A17</f>
        <v>MADRE DE DIOS</v>
      </c>
      <c r="C238" s="34">
        <f>regional!B17</f>
        <v>192320716.45241857</v>
      </c>
      <c r="D238" s="22">
        <f t="shared" si="27"/>
        <v>9.4352911656236174E-3</v>
      </c>
      <c r="E238" s="34">
        <f>regional!C17</f>
        <v>283296408.71748179</v>
      </c>
      <c r="F238" s="22">
        <f t="shared" si="28"/>
        <v>1.0988679013783191E-2</v>
      </c>
      <c r="G238" s="34">
        <f>regional!D17</f>
        <v>251620226.99502164</v>
      </c>
      <c r="H238" s="22">
        <f t="shared" si="30"/>
        <v>1.0621551091265282E-2</v>
      </c>
      <c r="I238" s="21">
        <f t="shared" si="29"/>
        <v>0.88818713987282016</v>
      </c>
    </row>
    <row r="239" spans="2:9" x14ac:dyDescent="0.25">
      <c r="B239" t="str">
        <f>regional!A18</f>
        <v>MOQUEGUA</v>
      </c>
      <c r="C239" s="34">
        <f>regional!B18</f>
        <v>236926604.47622794</v>
      </c>
      <c r="D239" s="22">
        <f t="shared" si="27"/>
        <v>1.1623664571095881E-2</v>
      </c>
      <c r="E239" s="34">
        <f>regional!C18</f>
        <v>361991983.019997</v>
      </c>
      <c r="F239" s="22">
        <f t="shared" si="28"/>
        <v>1.4041172371290061E-2</v>
      </c>
      <c r="G239" s="34">
        <f>regional!D18</f>
        <v>313576408.06204545</v>
      </c>
      <c r="H239" s="22">
        <f t="shared" si="30"/>
        <v>1.3236884327714894E-2</v>
      </c>
      <c r="I239" s="21">
        <f t="shared" si="29"/>
        <v>0.86625235577309179</v>
      </c>
    </row>
    <row r="240" spans="2:9" x14ac:dyDescent="0.25">
      <c r="B240" t="str">
        <f>regional!A19</f>
        <v>PASCO</v>
      </c>
      <c r="C240" s="34">
        <f>regional!B19</f>
        <v>355882922.46749109</v>
      </c>
      <c r="D240" s="22">
        <f t="shared" si="27"/>
        <v>1.7459684303872642E-2</v>
      </c>
      <c r="E240" s="34">
        <f>regional!C19</f>
        <v>496152724.17025757</v>
      </c>
      <c r="F240" s="22">
        <f t="shared" si="28"/>
        <v>1.9245083453063309E-2</v>
      </c>
      <c r="G240" s="34">
        <f>regional!D19</f>
        <v>405935692.68303245</v>
      </c>
      <c r="H240" s="22">
        <f t="shared" si="30"/>
        <v>1.7135612470798298E-2</v>
      </c>
      <c r="I240" s="21">
        <f t="shared" si="29"/>
        <v>0.81816681216837051</v>
      </c>
    </row>
    <row r="241" spans="2:9" x14ac:dyDescent="0.25">
      <c r="B241" t="str">
        <f>regional!A20</f>
        <v>PIURA</v>
      </c>
      <c r="C241" s="34">
        <f>regional!B20</f>
        <v>1429072427.0860744</v>
      </c>
      <c r="D241" s="22">
        <f t="shared" si="27"/>
        <v>7.0110566843991029E-2</v>
      </c>
      <c r="E241" s="34">
        <f>regional!C20</f>
        <v>1833698231.9395118</v>
      </c>
      <c r="F241" s="22">
        <f t="shared" si="28"/>
        <v>7.1126638597877975E-2</v>
      </c>
      <c r="G241" s="34">
        <f>regional!D20</f>
        <v>1673157903.5216219</v>
      </c>
      <c r="H241" s="22">
        <f t="shared" si="30"/>
        <v>7.062839251138911E-2</v>
      </c>
      <c r="I241" s="21">
        <f t="shared" si="29"/>
        <v>0.91244997370800451</v>
      </c>
    </row>
    <row r="242" spans="2:9" x14ac:dyDescent="0.25">
      <c r="B242" t="str">
        <f>regional!A21</f>
        <v>PROVINCIA CONSTITUCIONAL DEL CALLAO</v>
      </c>
      <c r="C242" s="34">
        <f>regional!B21</f>
        <v>546558018.94751537</v>
      </c>
      <c r="D242" s="22">
        <f t="shared" si="27"/>
        <v>2.6814241038625172E-2</v>
      </c>
      <c r="E242" s="34">
        <f>regional!C21</f>
        <v>651309533.04918098</v>
      </c>
      <c r="F242" s="22">
        <f t="shared" si="28"/>
        <v>2.5263403195597285E-2</v>
      </c>
      <c r="G242" s="34">
        <f>regional!D21</f>
        <v>605923290.51743805</v>
      </c>
      <c r="H242" s="22">
        <f t="shared" si="30"/>
        <v>2.5577614584005121E-2</v>
      </c>
      <c r="I242" s="21">
        <f t="shared" si="29"/>
        <v>0.9303154026945345</v>
      </c>
    </row>
    <row r="243" spans="2:9" x14ac:dyDescent="0.25">
      <c r="B243" t="str">
        <f>regional!A22</f>
        <v>PUNO</v>
      </c>
      <c r="C243" s="34">
        <f>regional!B22</f>
        <v>1256591851.9214065</v>
      </c>
      <c r="D243" s="22">
        <f t="shared" si="27"/>
        <v>6.1648636807995656E-2</v>
      </c>
      <c r="E243" s="34">
        <f>regional!C22</f>
        <v>1543212770.051543</v>
      </c>
      <c r="F243" s="22">
        <f t="shared" si="28"/>
        <v>5.9859106074934054E-2</v>
      </c>
      <c r="G243" s="34">
        <f>regional!D22</f>
        <v>1442596135.2929964</v>
      </c>
      <c r="H243" s="22">
        <f t="shared" si="30"/>
        <v>6.0895774310622354E-2</v>
      </c>
      <c r="I243" s="21">
        <f t="shared" si="29"/>
        <v>0.93480054292501347</v>
      </c>
    </row>
    <row r="244" spans="2:9" x14ac:dyDescent="0.25">
      <c r="B244" t="str">
        <f>regional!A23</f>
        <v>SAN MARTIN</v>
      </c>
      <c r="C244" s="34">
        <f>regional!B23</f>
        <v>890950232.54595482</v>
      </c>
      <c r="D244" s="22">
        <f t="shared" si="27"/>
        <v>4.3710188965685078E-2</v>
      </c>
      <c r="E244" s="34">
        <f>regional!C23</f>
        <v>1125488148.9229436</v>
      </c>
      <c r="F244" s="22">
        <f t="shared" si="28"/>
        <v>4.3656141136137361E-2</v>
      </c>
      <c r="G244" s="34">
        <f>regional!D23</f>
        <v>1066020635.5161548</v>
      </c>
      <c r="H244" s="22">
        <f t="shared" si="30"/>
        <v>4.4999532747031286E-2</v>
      </c>
      <c r="I244" s="21">
        <f t="shared" si="29"/>
        <v>0.94716291463068947</v>
      </c>
    </row>
    <row r="245" spans="2:9" x14ac:dyDescent="0.25">
      <c r="B245" t="str">
        <f>regional!A24</f>
        <v>TACNA</v>
      </c>
      <c r="C245" s="34">
        <f>regional!B24</f>
        <v>272103703.92515099</v>
      </c>
      <c r="D245" s="22">
        <f t="shared" si="27"/>
        <v>1.3349459804106064E-2</v>
      </c>
      <c r="E245" s="34">
        <f>regional!C24</f>
        <v>406030973.87768662</v>
      </c>
      <c r="F245" s="22">
        <f t="shared" si="28"/>
        <v>1.5749384405522676E-2</v>
      </c>
      <c r="G245" s="34">
        <f>regional!D24</f>
        <v>380076513.31155306</v>
      </c>
      <c r="H245" s="22">
        <f t="shared" si="30"/>
        <v>1.6044028546276221E-2</v>
      </c>
      <c r="I245" s="21">
        <f t="shared" si="29"/>
        <v>0.93607763388526088</v>
      </c>
    </row>
    <row r="246" spans="2:9" x14ac:dyDescent="0.25">
      <c r="B246" t="str">
        <f>regional!A25</f>
        <v>TUMBES</v>
      </c>
      <c r="C246" s="34">
        <f>regional!B25</f>
        <v>240727600.88485923</v>
      </c>
      <c r="D246" s="22">
        <f t="shared" si="27"/>
        <v>1.1810142182538218E-2</v>
      </c>
      <c r="E246" s="34">
        <f>regional!C25</f>
        <v>321859515.69610476</v>
      </c>
      <c r="F246" s="22">
        <f t="shared" si="28"/>
        <v>1.2484489025214941E-2</v>
      </c>
      <c r="G246" s="34">
        <f>regional!D25</f>
        <v>277409551.77727216</v>
      </c>
      <c r="H246" s="22">
        <f t="shared" si="30"/>
        <v>1.1710186269983753E-2</v>
      </c>
      <c r="I246" s="21">
        <f t="shared" si="29"/>
        <v>0.86189638102605726</v>
      </c>
    </row>
    <row r="247" spans="2:9" x14ac:dyDescent="0.25">
      <c r="B247" t="str">
        <f>regional!A26</f>
        <v>UCAYALI</v>
      </c>
      <c r="C247" s="34">
        <f>regional!B26</f>
        <v>599895359.8992312</v>
      </c>
      <c r="D247" s="22">
        <f t="shared" si="27"/>
        <v>2.943098119622586E-2</v>
      </c>
      <c r="E247" s="34">
        <f>regional!C26</f>
        <v>713153936.15725195</v>
      </c>
      <c r="F247" s="22">
        <f t="shared" si="28"/>
        <v>2.7662262742141445E-2</v>
      </c>
      <c r="G247" s="34">
        <f>regional!D26</f>
        <v>665481554.56090462</v>
      </c>
      <c r="H247" s="22">
        <f t="shared" si="30"/>
        <v>2.8091725440670328E-2</v>
      </c>
      <c r="I247" s="21">
        <f t="shared" si="29"/>
        <v>0.93315274700266748</v>
      </c>
    </row>
    <row r="248" spans="2:9" x14ac:dyDescent="0.25">
      <c r="B248" s="15" t="s">
        <v>10</v>
      </c>
      <c r="C248" s="10">
        <f>SUM(C223:C247)</f>
        <v>20383124704.52599</v>
      </c>
      <c r="D248" s="35">
        <f>+SUM(D223:D247)</f>
        <v>0.99999999999999978</v>
      </c>
      <c r="E248" s="26">
        <f>SUM(E223:E247)</f>
        <v>25780752023.254185</v>
      </c>
      <c r="F248" s="35">
        <f>+SUM(F223:F247)</f>
        <v>0.99999999999999989</v>
      </c>
      <c r="G248" s="10">
        <f>SUM(G223:G247)</f>
        <v>23689593434.422546</v>
      </c>
      <c r="H248" s="35">
        <f>+SUM(H223:H247)</f>
        <v>0.99999999999999989</v>
      </c>
      <c r="I248" s="29">
        <f t="shared" si="29"/>
        <v>0.91888682739179151</v>
      </c>
    </row>
    <row r="249" spans="2:9" x14ac:dyDescent="0.25">
      <c r="C249" s="17"/>
      <c r="D249" s="16"/>
      <c r="E249" s="17"/>
      <c r="G249" s="17"/>
    </row>
    <row r="250" spans="2:9" x14ac:dyDescent="0.25">
      <c r="B250" s="9" t="s">
        <v>427</v>
      </c>
    </row>
    <row r="251" spans="2:9" x14ac:dyDescent="0.25">
      <c r="B251" s="3" t="s">
        <v>4</v>
      </c>
    </row>
    <row r="252" spans="2:9" x14ac:dyDescent="0.25">
      <c r="B252" s="4" t="s">
        <v>187</v>
      </c>
      <c r="C252" s="4" t="s">
        <v>6</v>
      </c>
      <c r="D252" s="4" t="s">
        <v>11</v>
      </c>
      <c r="E252" s="4" t="s">
        <v>7</v>
      </c>
      <c r="F252" s="4" t="s">
        <v>11</v>
      </c>
      <c r="G252" s="4" t="s">
        <v>8</v>
      </c>
      <c r="H252" s="4" t="s">
        <v>11</v>
      </c>
      <c r="I252" s="31" t="s">
        <v>9</v>
      </c>
    </row>
    <row r="253" spans="2:9" ht="45" x14ac:dyDescent="0.25">
      <c r="B253" s="67" t="s">
        <v>188</v>
      </c>
      <c r="C253" s="68">
        <f>+SUM(C254:C257)</f>
        <v>13088882913.564039</v>
      </c>
      <c r="D253" s="69">
        <f t="shared" ref="D253:D281" si="31">C253/$C$243</f>
        <v>10.416176814731314</v>
      </c>
      <c r="E253" s="68">
        <f>+SUM(E254:E257)</f>
        <v>17773791083.607655</v>
      </c>
      <c r="F253" s="69">
        <f t="shared" ref="F253:F281" si="32">E253/$E$243</f>
        <v>11.5173950271381</v>
      </c>
      <c r="G253" s="68">
        <f>+SUM(G254:G257)</f>
        <v>15322827765.942625</v>
      </c>
      <c r="H253" s="69">
        <f t="shared" ref="H253:H281" si="33">G253/$G$243</f>
        <v>10.621703047076654</v>
      </c>
      <c r="I253" s="70">
        <f t="shared" ref="I253:I282" si="34">G253/E253</f>
        <v>0.8621023896288792</v>
      </c>
    </row>
    <row r="254" spans="2:9" ht="103.5" customHeight="1" x14ac:dyDescent="0.25">
      <c r="B254" s="64" t="s">
        <v>33</v>
      </c>
      <c r="C254" s="8">
        <f>gpnna_meta!B2</f>
        <v>3126222022.0128131</v>
      </c>
      <c r="D254" s="71">
        <f t="shared" si="31"/>
        <v>2.4878579446720321</v>
      </c>
      <c r="E254" s="8">
        <f>gpnna_meta!C2</f>
        <v>4914763577.1560297</v>
      </c>
      <c r="F254" s="71">
        <f t="shared" si="32"/>
        <v>3.1847608265915772</v>
      </c>
      <c r="G254" s="8">
        <f>gpnna_meta!D2</f>
        <v>4064895614.9720998</v>
      </c>
      <c r="H254" s="71">
        <f t="shared" si="33"/>
        <v>2.8177641098050668</v>
      </c>
      <c r="I254" s="72">
        <f t="shared" si="34"/>
        <v>0.82707856668138791</v>
      </c>
    </row>
    <row r="255" spans="2:9" ht="45" x14ac:dyDescent="0.25">
      <c r="B255" s="64" t="s">
        <v>34</v>
      </c>
      <c r="C255" s="8">
        <f>gpnna_meta!B3</f>
        <v>3141638530.3091745</v>
      </c>
      <c r="D255" s="71">
        <f t="shared" si="31"/>
        <v>2.5001264535540439</v>
      </c>
      <c r="E255" s="8">
        <f>gpnna_meta!C3</f>
        <v>4928665331.4063663</v>
      </c>
      <c r="F255" s="71">
        <f t="shared" si="32"/>
        <v>3.1937691464552551</v>
      </c>
      <c r="G255" s="8">
        <f>gpnna_meta!D3</f>
        <v>4078464551.0041637</v>
      </c>
      <c r="H255" s="71">
        <f t="shared" si="33"/>
        <v>2.8271700243920401</v>
      </c>
      <c r="I255" s="72">
        <f t="shared" si="34"/>
        <v>0.82749878045389569</v>
      </c>
    </row>
    <row r="256" spans="2:9" ht="45" x14ac:dyDescent="0.25">
      <c r="B256" s="64" t="s">
        <v>35</v>
      </c>
      <c r="C256" s="8">
        <f>gpnna_meta!B4</f>
        <v>3724968967.4866667</v>
      </c>
      <c r="D256" s="71">
        <f t="shared" si="31"/>
        <v>2.9643427671371252</v>
      </c>
      <c r="E256" s="8">
        <f>gpnna_meta!C4</f>
        <v>4165801642.1299992</v>
      </c>
      <c r="F256" s="71">
        <f t="shared" si="32"/>
        <v>2.6994344026785511</v>
      </c>
      <c r="G256" s="8">
        <f>gpnna_meta!D4</f>
        <v>3831268039.2772002</v>
      </c>
      <c r="H256" s="71">
        <f t="shared" si="33"/>
        <v>2.6558147117863005</v>
      </c>
      <c r="I256" s="72">
        <f t="shared" si="34"/>
        <v>0.91969526357914877</v>
      </c>
    </row>
    <row r="257" spans="2:9" ht="71.25" customHeight="1" x14ac:dyDescent="0.25">
      <c r="B257" s="64" t="s">
        <v>36</v>
      </c>
      <c r="C257" s="8">
        <f>gpnna_meta!B5</f>
        <v>3096053393.7553844</v>
      </c>
      <c r="D257" s="71">
        <f t="shared" si="31"/>
        <v>2.4638496493681123</v>
      </c>
      <c r="E257" s="8">
        <f>gpnna_meta!C5</f>
        <v>3764560532.9152589</v>
      </c>
      <c r="F257" s="71">
        <f t="shared" si="32"/>
        <v>2.4394306514127169</v>
      </c>
      <c r="G257" s="8">
        <f>gpnna_meta!D5</f>
        <v>3348199560.6891613</v>
      </c>
      <c r="H257" s="71">
        <f t="shared" si="33"/>
        <v>2.3209542010932465</v>
      </c>
      <c r="I257" s="72">
        <f t="shared" si="34"/>
        <v>0.88939984665257343</v>
      </c>
    </row>
    <row r="258" spans="2:9" ht="45" x14ac:dyDescent="0.25">
      <c r="B258" s="67" t="s">
        <v>189</v>
      </c>
      <c r="C258" s="68">
        <f>+SUM(C259:C260)</f>
        <v>9384549881.6865463</v>
      </c>
      <c r="D258" s="69">
        <f t="shared" si="31"/>
        <v>7.4682561941946304</v>
      </c>
      <c r="E258" s="68">
        <f>+SUM(E259:E260)</f>
        <v>11743361800.45232</v>
      </c>
      <c r="F258" s="69">
        <f t="shared" si="32"/>
        <v>7.6096841785854936</v>
      </c>
      <c r="G258" s="68">
        <f>+SUM(G259:G260)</f>
        <v>10750763308.456308</v>
      </c>
      <c r="H258" s="69">
        <f t="shared" si="33"/>
        <v>7.452372181957073</v>
      </c>
      <c r="I258" s="70">
        <f t="shared" si="34"/>
        <v>0.91547578037170074</v>
      </c>
    </row>
    <row r="259" spans="2:9" ht="75" x14ac:dyDescent="0.25">
      <c r="B259" s="64" t="s">
        <v>37</v>
      </c>
      <c r="C259">
        <f>gpnna_meta!B6</f>
        <v>9384344492.1665459</v>
      </c>
      <c r="D259" s="71">
        <f t="shared" si="31"/>
        <v>7.468092744527433</v>
      </c>
      <c r="E259" s="8">
        <f>gpnna_meta!C6</f>
        <v>11743157057.77232</v>
      </c>
      <c r="F259" s="71">
        <f t="shared" si="32"/>
        <v>7.6095515055776142</v>
      </c>
      <c r="G259" s="8">
        <f>gpnna_meta!D6</f>
        <v>10750559823.210108</v>
      </c>
      <c r="H259" s="71">
        <f t="shared" si="33"/>
        <v>7.4522311270622046</v>
      </c>
      <c r="I259" s="72">
        <f t="shared" si="34"/>
        <v>0.91547441376463135</v>
      </c>
    </row>
    <row r="260" spans="2:9" ht="45" x14ac:dyDescent="0.25">
      <c r="B260" s="64" t="s">
        <v>38</v>
      </c>
      <c r="C260">
        <f>gpnna_meta!B7</f>
        <v>205389.51999999996</v>
      </c>
      <c r="D260" s="71">
        <f t="shared" si="31"/>
        <v>1.6344966719778319E-4</v>
      </c>
      <c r="E260" s="8">
        <f>gpnna_meta!C7</f>
        <v>204742.68</v>
      </c>
      <c r="F260" s="71">
        <f t="shared" si="32"/>
        <v>1.3267300787898588E-4</v>
      </c>
      <c r="G260" s="8">
        <f>gpnna_meta!D7</f>
        <v>203485.24619999999</v>
      </c>
      <c r="H260" s="71">
        <f t="shared" si="33"/>
        <v>1.4105489486748932E-4</v>
      </c>
      <c r="I260" s="72">
        <f t="shared" si="34"/>
        <v>0.99385846761408025</v>
      </c>
    </row>
    <row r="261" spans="2:9" ht="45" x14ac:dyDescent="0.25">
      <c r="B261" s="67" t="s">
        <v>190</v>
      </c>
      <c r="C261" s="68">
        <f>+SUM(C262:C269)</f>
        <v>12373858845.556274</v>
      </c>
      <c r="D261" s="69">
        <f t="shared" si="31"/>
        <v>9.8471582691196673</v>
      </c>
      <c r="E261" s="68">
        <f>+SUM(E262:E269)</f>
        <v>15109372519.999197</v>
      </c>
      <c r="F261" s="69">
        <f t="shared" si="32"/>
        <v>9.7908550351709103</v>
      </c>
      <c r="G261" s="68">
        <f>+SUM(G262:G269)</f>
        <v>13829577358.808859</v>
      </c>
      <c r="H261" s="69">
        <f t="shared" si="33"/>
        <v>9.5865897741366286</v>
      </c>
      <c r="I261" s="70">
        <f t="shared" si="34"/>
        <v>0.91529792785925657</v>
      </c>
    </row>
    <row r="262" spans="2:9" ht="75" x14ac:dyDescent="0.25">
      <c r="B262" s="64" t="s">
        <v>39</v>
      </c>
      <c r="C262" s="8">
        <f>gpnna_meta!B8</f>
        <v>10618294072.363001</v>
      </c>
      <c r="D262" s="71">
        <f t="shared" si="31"/>
        <v>8.4500739489333583</v>
      </c>
      <c r="E262" s="8">
        <f>gpnna_meta!C8</f>
        <v>12402759698.909855</v>
      </c>
      <c r="F262" s="71">
        <f t="shared" si="32"/>
        <v>8.0369732156218525</v>
      </c>
      <c r="G262" s="8">
        <f>gpnna_meta!D8</f>
        <v>11448244938.837351</v>
      </c>
      <c r="H262" s="71">
        <f t="shared" si="33"/>
        <v>7.9358627537929536</v>
      </c>
      <c r="I262" s="72">
        <f t="shared" si="34"/>
        <v>0.92304013112852601</v>
      </c>
    </row>
    <row r="263" spans="2:9" ht="45" x14ac:dyDescent="0.25">
      <c r="B263" s="64" t="s">
        <v>40</v>
      </c>
      <c r="C263" s="8">
        <f>gpnna_meta!B9</f>
        <v>195389.51999999996</v>
      </c>
      <c r="D263" s="71">
        <f t="shared" si="31"/>
        <v>1.5549163374029311E-4</v>
      </c>
      <c r="E263" s="8">
        <f>gpnna_meta!C9</f>
        <v>204742.68</v>
      </c>
      <c r="F263" s="71">
        <f t="shared" si="32"/>
        <v>1.3267300787898588E-4</v>
      </c>
      <c r="G263" s="8">
        <f>gpnna_meta!D9</f>
        <v>203485.24619999997</v>
      </c>
      <c r="H263" s="71">
        <f t="shared" si="33"/>
        <v>1.4105489486748929E-4</v>
      </c>
      <c r="I263" s="72">
        <f t="shared" si="34"/>
        <v>0.99385846761408014</v>
      </c>
    </row>
    <row r="264" spans="2:9" ht="45" x14ac:dyDescent="0.25">
      <c r="B264" s="64" t="s">
        <v>41</v>
      </c>
      <c r="C264" s="8">
        <f>gpnna_meta!B10</f>
        <v>481766932.90197903</v>
      </c>
      <c r="D264" s="71">
        <f t="shared" si="31"/>
        <v>0.38339173707463375</v>
      </c>
      <c r="E264" s="8">
        <f>gpnna_meta!C10</f>
        <v>579453830.08129179</v>
      </c>
      <c r="F264" s="71">
        <f t="shared" si="32"/>
        <v>0.37548537786007186</v>
      </c>
      <c r="G264" s="8">
        <f>gpnna_meta!D10</f>
        <v>510294100.79241574</v>
      </c>
      <c r="H264" s="71">
        <f t="shared" si="33"/>
        <v>0.35373316779943625</v>
      </c>
      <c r="I264" s="72">
        <f t="shared" si="34"/>
        <v>0.88064669573557985</v>
      </c>
    </row>
    <row r="265" spans="2:9" ht="45" x14ac:dyDescent="0.25">
      <c r="B265" s="64" t="s">
        <v>42</v>
      </c>
      <c r="C265" s="8">
        <f>gpnna_meta!B11</f>
        <v>15608936.989890257</v>
      </c>
      <c r="D265" s="71">
        <f t="shared" si="31"/>
        <v>1.242164428014015E-2</v>
      </c>
      <c r="E265" s="8">
        <f>gpnna_meta!C11</f>
        <v>16772515.205725143</v>
      </c>
      <c r="F265" s="71">
        <f t="shared" si="32"/>
        <v>1.0868569474813862E-2</v>
      </c>
      <c r="G265" s="8">
        <f>gpnna_meta!D11</f>
        <v>15755024.439465707</v>
      </c>
      <c r="H265" s="71">
        <f t="shared" si="33"/>
        <v>1.0921299491950882E-2</v>
      </c>
      <c r="I265" s="72">
        <f t="shared" si="34"/>
        <v>0.93933582687037154</v>
      </c>
    </row>
    <row r="266" spans="2:9" ht="45" x14ac:dyDescent="0.25">
      <c r="B266" s="64" t="s">
        <v>43</v>
      </c>
      <c r="C266" s="8">
        <f>gpnna_meta!B12</f>
        <v>62779967.627491124</v>
      </c>
      <c r="D266" s="71">
        <f t="shared" si="31"/>
        <v>4.9960508283971979E-2</v>
      </c>
      <c r="E266" s="8">
        <f>gpnna_meta!C12</f>
        <v>75921606.712623343</v>
      </c>
      <c r="F266" s="71">
        <f t="shared" si="32"/>
        <v>4.9197108905525436E-2</v>
      </c>
      <c r="G266" s="8">
        <f>gpnna_meta!D12</f>
        <v>74688415.727933452</v>
      </c>
      <c r="H266" s="71">
        <f t="shared" si="33"/>
        <v>5.1773614181188671E-2</v>
      </c>
      <c r="I266" s="72">
        <f t="shared" si="34"/>
        <v>0.98375704838073652</v>
      </c>
    </row>
    <row r="267" spans="2:9" ht="30" x14ac:dyDescent="0.25">
      <c r="B267" s="64" t="s">
        <v>44</v>
      </c>
      <c r="C267" s="8">
        <f>gpnna_meta!B13</f>
        <v>85528971.069142133</v>
      </c>
      <c r="D267" s="71">
        <f t="shared" si="31"/>
        <v>6.8064241335293596E-2</v>
      </c>
      <c r="E267" s="8">
        <f>gpnna_meta!C13</f>
        <v>98607984.94317615</v>
      </c>
      <c r="F267" s="71">
        <f t="shared" si="32"/>
        <v>6.3897854435122817E-2</v>
      </c>
      <c r="G267" s="8">
        <f>gpnna_meta!D13</f>
        <v>93666232.212549418</v>
      </c>
      <c r="H267" s="71">
        <f t="shared" si="33"/>
        <v>6.4928936048706018E-2</v>
      </c>
      <c r="I267" s="72">
        <f t="shared" si="34"/>
        <v>0.94988486243305281</v>
      </c>
    </row>
    <row r="268" spans="2:9" ht="45" x14ac:dyDescent="0.25">
      <c r="B268" s="64" t="s">
        <v>45</v>
      </c>
      <c r="C268" s="8">
        <f>gpnna_meta!B14</f>
        <v>1058850198.8268449</v>
      </c>
      <c r="D268" s="71">
        <f t="shared" si="31"/>
        <v>0.84263653087340784</v>
      </c>
      <c r="E268" s="8">
        <f>gpnna_meta!C14</f>
        <v>1875740105.1785786</v>
      </c>
      <c r="F268" s="71">
        <f t="shared" si="32"/>
        <v>1.2154773091437867</v>
      </c>
      <c r="G268" s="8">
        <f>gpnna_meta!D14</f>
        <v>1628416910.1463075</v>
      </c>
      <c r="H268" s="71">
        <f t="shared" si="33"/>
        <v>1.1288099768932005</v>
      </c>
      <c r="I268" s="72">
        <f t="shared" si="34"/>
        <v>0.86814634162299109</v>
      </c>
    </row>
    <row r="269" spans="2:9" ht="30" x14ac:dyDescent="0.25">
      <c r="B269" s="64" t="s">
        <v>46</v>
      </c>
      <c r="C269" s="8">
        <f>gpnna_meta!B15</f>
        <v>50834376.257925794</v>
      </c>
      <c r="D269" s="71">
        <f t="shared" si="31"/>
        <v>4.0454166705121392E-2</v>
      </c>
      <c r="E269" s="8">
        <f>gpnna_meta!C15</f>
        <v>59912036.287947074</v>
      </c>
      <c r="F269" s="71">
        <f t="shared" si="32"/>
        <v>3.8822926721858338E-2</v>
      </c>
      <c r="G269" s="8">
        <f>gpnna_meta!D15</f>
        <v>58308251.406636052</v>
      </c>
      <c r="H269" s="71">
        <f t="shared" si="33"/>
        <v>4.0418971034324472E-2</v>
      </c>
      <c r="I269" s="72">
        <f t="shared" si="34"/>
        <v>0.97323100697824771</v>
      </c>
    </row>
    <row r="270" spans="2:9" ht="30" x14ac:dyDescent="0.25">
      <c r="B270" s="67" t="s">
        <v>191</v>
      </c>
      <c r="C270" s="68">
        <f>+SUM(C271:C281)</f>
        <v>1921242707.1303942</v>
      </c>
      <c r="D270" s="69">
        <f t="shared" si="31"/>
        <v>1.5289313743302533</v>
      </c>
      <c r="E270" s="68">
        <f>+SUM(E271:E281)</f>
        <v>2369170007.804244</v>
      </c>
      <c r="F270" s="69">
        <f t="shared" si="32"/>
        <v>1.5352192865311205</v>
      </c>
      <c r="G270" s="68">
        <f>+SUM(G271:G281)</f>
        <v>2086906684.6825857</v>
      </c>
      <c r="H270" s="69">
        <f t="shared" si="33"/>
        <v>1.4466326601233599</v>
      </c>
      <c r="I270" s="70">
        <f t="shared" si="34"/>
        <v>0.88085982762239123</v>
      </c>
    </row>
    <row r="271" spans="2:9" ht="66" customHeight="1" x14ac:dyDescent="0.25">
      <c r="B271" s="64" t="s">
        <v>47</v>
      </c>
      <c r="C271" s="8">
        <f>gpnna_meta!B16</f>
        <v>100567417.0366306</v>
      </c>
      <c r="D271" s="71">
        <f t="shared" si="31"/>
        <v>8.0031886951086637E-2</v>
      </c>
      <c r="E271" s="8">
        <f>gpnna_meta!C16</f>
        <v>112727715.46022747</v>
      </c>
      <c r="F271" s="71">
        <f t="shared" si="32"/>
        <v>7.3047422654792055E-2</v>
      </c>
      <c r="G271" s="8">
        <f>gpnna_meta!D16</f>
        <v>99701342.279665887</v>
      </c>
      <c r="H271" s="71">
        <f t="shared" si="33"/>
        <v>6.9112442381121575E-2</v>
      </c>
      <c r="I271" s="72">
        <f t="shared" si="34"/>
        <v>0.884443917563844</v>
      </c>
    </row>
    <row r="272" spans="2:9" ht="64.5" customHeight="1" x14ac:dyDescent="0.25">
      <c r="B272" s="64" t="s">
        <v>48</v>
      </c>
      <c r="C272" s="8">
        <f>gpnna_meta!B17</f>
        <v>243190094.79402885</v>
      </c>
      <c r="D272" s="71">
        <f t="shared" si="31"/>
        <v>0.19353149109010709</v>
      </c>
      <c r="E272" s="8">
        <f>gpnna_meta!C17</f>
        <v>304920187.89283109</v>
      </c>
      <c r="F272" s="71">
        <f t="shared" si="32"/>
        <v>0.19758791127852501</v>
      </c>
      <c r="G272" s="8">
        <f>gpnna_meta!D17</f>
        <v>288437489.88360733</v>
      </c>
      <c r="H272" s="71">
        <f t="shared" si="33"/>
        <v>0.1999433402232321</v>
      </c>
      <c r="I272" s="72">
        <f t="shared" si="34"/>
        <v>0.94594422191876371</v>
      </c>
    </row>
    <row r="273" spans="2:9" ht="60" x14ac:dyDescent="0.25">
      <c r="B273" s="64" t="s">
        <v>49</v>
      </c>
      <c r="C273" s="8">
        <f>gpnna_meta!B18</f>
        <v>133430.2048840255</v>
      </c>
      <c r="D273" s="71">
        <f t="shared" si="31"/>
        <v>1.061842034706834E-4</v>
      </c>
      <c r="E273" s="8">
        <f>gpnna_meta!C18</f>
        <v>123079.54100755815</v>
      </c>
      <c r="F273" s="71">
        <f t="shared" si="32"/>
        <v>7.9755393032062135E-5</v>
      </c>
      <c r="G273" s="8">
        <f>gpnna_meta!D18</f>
        <v>121812.62313671281</v>
      </c>
      <c r="H273" s="71">
        <f t="shared" si="33"/>
        <v>8.4439865154617389E-5</v>
      </c>
      <c r="I273" s="72">
        <f t="shared" si="34"/>
        <v>0.98970651124895292</v>
      </c>
    </row>
    <row r="274" spans="2:9" ht="63" customHeight="1" x14ac:dyDescent="0.25">
      <c r="B274" s="64" t="s">
        <v>50</v>
      </c>
      <c r="C274" s="8">
        <f>gpnna_meta!B19</f>
        <v>665712.5199999999</v>
      </c>
      <c r="D274" s="71">
        <f t="shared" si="31"/>
        <v>5.2977625072300478E-4</v>
      </c>
      <c r="E274" s="8">
        <f>gpnna_meta!C19</f>
        <v>143101.68</v>
      </c>
      <c r="F274" s="71">
        <f t="shared" si="32"/>
        <v>9.2729714772396828E-5</v>
      </c>
      <c r="G274" s="8">
        <f>gpnna_meta!D19</f>
        <v>134656.17119999995</v>
      </c>
      <c r="H274" s="71">
        <f t="shared" si="33"/>
        <v>9.3342944643790276E-5</v>
      </c>
      <c r="I274" s="72">
        <f t="shared" si="34"/>
        <v>0.94098246226040083</v>
      </c>
    </row>
    <row r="275" spans="2:9" ht="45" x14ac:dyDescent="0.25">
      <c r="B275" s="64" t="s">
        <v>51</v>
      </c>
      <c r="C275" s="8">
        <f>gpnna_meta!B20</f>
        <v>159515133.09626943</v>
      </c>
      <c r="D275" s="71">
        <f t="shared" si="31"/>
        <v>0.12694267661560987</v>
      </c>
      <c r="E275" s="8">
        <f>gpnna_meta!C20</f>
        <v>127143723.80740727</v>
      </c>
      <c r="F275" s="71">
        <f t="shared" si="32"/>
        <v>8.2388978548408917E-2</v>
      </c>
      <c r="G275" s="8">
        <f>gpnna_meta!D20</f>
        <v>95125992.321710482</v>
      </c>
      <c r="H275" s="71">
        <f t="shared" si="33"/>
        <v>6.5940834024479103E-2</v>
      </c>
      <c r="I275" s="72">
        <f t="shared" si="34"/>
        <v>0.74817686216115475</v>
      </c>
    </row>
    <row r="276" spans="2:9" ht="45" x14ac:dyDescent="0.25">
      <c r="B276" s="64" t="s">
        <v>52</v>
      </c>
      <c r="C276" s="8">
        <f>gpnna_meta!B21</f>
        <v>59711387.994937249</v>
      </c>
      <c r="D276" s="71">
        <f t="shared" si="31"/>
        <v>4.751852234568834E-2</v>
      </c>
      <c r="E276" s="8">
        <f>gpnna_meta!C21</f>
        <v>71046342.108029783</v>
      </c>
      <c r="F276" s="71">
        <f t="shared" si="32"/>
        <v>4.6037943365163349E-2</v>
      </c>
      <c r="G276" s="8">
        <f>gpnna_meta!D21</f>
        <v>69403644.803661197</v>
      </c>
      <c r="H276" s="71">
        <f t="shared" si="33"/>
        <v>4.8110238968278582E-2</v>
      </c>
      <c r="I276" s="72">
        <f t="shared" si="34"/>
        <v>0.9768785097778746</v>
      </c>
    </row>
    <row r="277" spans="2:9" ht="45" x14ac:dyDescent="0.25">
      <c r="B277" s="64" t="s">
        <v>53</v>
      </c>
      <c r="C277" s="8">
        <f>gpnna_meta!B22</f>
        <v>59711387.994937249</v>
      </c>
      <c r="D277" s="71">
        <f t="shared" si="31"/>
        <v>4.751852234568834E-2</v>
      </c>
      <c r="E277" s="8">
        <f>gpnna_meta!C22</f>
        <v>71046342.108029783</v>
      </c>
      <c r="F277" s="71">
        <f t="shared" si="32"/>
        <v>4.6037943365163349E-2</v>
      </c>
      <c r="G277" s="8">
        <f>gpnna_meta!D22</f>
        <v>69403644.803661183</v>
      </c>
      <c r="H277" s="71">
        <f t="shared" si="33"/>
        <v>4.8110238968278575E-2</v>
      </c>
      <c r="I277" s="72">
        <f t="shared" si="34"/>
        <v>0.97687850977787438</v>
      </c>
    </row>
    <row r="278" spans="2:9" ht="45" x14ac:dyDescent="0.25">
      <c r="B278" s="64" t="s">
        <v>54</v>
      </c>
      <c r="C278" s="8">
        <f>gpnna_meta!B23</f>
        <v>263728421.62749115</v>
      </c>
      <c r="D278" s="71">
        <f t="shared" si="31"/>
        <v>0.20987596030026306</v>
      </c>
      <c r="E278" s="8">
        <f>gpnna_meta!C23</f>
        <v>290649433.71262342</v>
      </c>
      <c r="F278" s="71">
        <f t="shared" si="32"/>
        <v>0.18834047990862321</v>
      </c>
      <c r="G278" s="8">
        <f>gpnna_meta!D23</f>
        <v>275855781.49793351</v>
      </c>
      <c r="H278" s="71">
        <f t="shared" si="33"/>
        <v>0.19122176661169704</v>
      </c>
      <c r="I278" s="72">
        <f t="shared" si="34"/>
        <v>0.94910138985745629</v>
      </c>
    </row>
    <row r="279" spans="2:9" ht="30" x14ac:dyDescent="0.25">
      <c r="B279" s="64" t="s">
        <v>55</v>
      </c>
      <c r="C279" s="8">
        <f>gpnna_meta!B24</f>
        <v>111116.51999999997</v>
      </c>
      <c r="D279" s="71">
        <f t="shared" si="31"/>
        <v>8.8426898383986774E-5</v>
      </c>
      <c r="E279" s="8">
        <f>gpnna_meta!C24</f>
        <v>108988.68</v>
      </c>
      <c r="F279" s="71">
        <f t="shared" si="32"/>
        <v>7.0624532219468211E-5</v>
      </c>
      <c r="G279" s="8">
        <f>gpnna_meta!D24</f>
        <v>107769.57119999999</v>
      </c>
      <c r="H279" s="71">
        <f t="shared" si="33"/>
        <v>7.4705295933786493E-5</v>
      </c>
      <c r="I279" s="72">
        <f t="shared" si="34"/>
        <v>0.98881435393106876</v>
      </c>
    </row>
    <row r="280" spans="2:9" ht="45" x14ac:dyDescent="0.25">
      <c r="B280" s="64" t="s">
        <v>56</v>
      </c>
      <c r="C280" s="8">
        <f>gpnna_meta!B25</f>
        <v>85528971.069142178</v>
      </c>
      <c r="D280" s="71">
        <f t="shared" si="31"/>
        <v>6.8064241335293638E-2</v>
      </c>
      <c r="E280" s="8">
        <f>gpnna_meta!C25</f>
        <v>98607984.94317615</v>
      </c>
      <c r="F280" s="71">
        <f t="shared" si="32"/>
        <v>6.3897854435122817E-2</v>
      </c>
      <c r="G280" s="8">
        <f>gpnna_meta!D25</f>
        <v>93666232.212549418</v>
      </c>
      <c r="H280" s="71">
        <f t="shared" si="33"/>
        <v>6.4928936048706018E-2</v>
      </c>
      <c r="I280" s="72">
        <f t="shared" si="34"/>
        <v>0.94988486243305281</v>
      </c>
    </row>
    <row r="281" spans="2:9" ht="45" x14ac:dyDescent="0.25">
      <c r="B281" s="64" t="s">
        <v>57</v>
      </c>
      <c r="C281" s="8">
        <f>gpnna_meta!B26</f>
        <v>948379634.27207339</v>
      </c>
      <c r="D281" s="71">
        <f t="shared" si="31"/>
        <v>0.75472368599393858</v>
      </c>
      <c r="E281" s="8">
        <f>gpnna_meta!C26</f>
        <v>1292653107.8709118</v>
      </c>
      <c r="F281" s="71">
        <f t="shared" si="32"/>
        <v>0.83763764333529811</v>
      </c>
      <c r="G281" s="8">
        <f>gpnna_meta!D26</f>
        <v>1094948318.5142601</v>
      </c>
      <c r="H281" s="71">
        <f t="shared" si="33"/>
        <v>0.7590123747918347</v>
      </c>
      <c r="I281" s="72">
        <f t="shared" si="34"/>
        <v>0.84705503111945857</v>
      </c>
    </row>
    <row r="282" spans="2:9" x14ac:dyDescent="0.25">
      <c r="B282" s="15" t="s">
        <v>192</v>
      </c>
      <c r="C282" s="73">
        <f>C270+C261+C258+C253</f>
        <v>36768534347.937256</v>
      </c>
      <c r="D282" s="74">
        <f>+SUM(D253,D258,D261,D270)</f>
        <v>29.260522652375865</v>
      </c>
      <c r="E282" s="73">
        <f>E270+E261+E258+E253</f>
        <v>46995695411.863419</v>
      </c>
      <c r="F282" s="74">
        <f>+SUM(F253,F258,F261,F270)</f>
        <v>30.453153527425624</v>
      </c>
      <c r="G282" s="73">
        <f>G270+G261+G258+G253</f>
        <v>41990075117.890381</v>
      </c>
      <c r="H282" s="74">
        <f>+SUM(H253,H258,H261,H270)</f>
        <v>29.107297663293718</v>
      </c>
      <c r="I282" s="75">
        <f t="shared" si="34"/>
        <v>0.89348768541236567</v>
      </c>
    </row>
    <row r="283" spans="2:9" x14ac:dyDescent="0.25">
      <c r="C283" s="8"/>
      <c r="E283" s="8"/>
      <c r="G283" s="8"/>
    </row>
    <row r="285" spans="2:9" x14ac:dyDescent="0.25">
      <c r="B285" s="38" t="s">
        <v>81</v>
      </c>
      <c r="C285" s="39"/>
      <c r="D285" s="39"/>
      <c r="E285" s="39"/>
      <c r="F285" s="39"/>
      <c r="G285" s="39"/>
      <c r="H285" s="39"/>
      <c r="I285" s="40"/>
    </row>
    <row r="286" spans="2:9" x14ac:dyDescent="0.25">
      <c r="B286" s="41" t="s">
        <v>4</v>
      </c>
      <c r="C286" s="39"/>
      <c r="D286" s="39"/>
      <c r="E286" s="39"/>
      <c r="F286" s="39"/>
      <c r="G286" s="39"/>
      <c r="H286" s="39"/>
      <c r="I286" s="40"/>
    </row>
    <row r="287" spans="2:9" x14ac:dyDescent="0.25">
      <c r="B287" s="42" t="s">
        <v>82</v>
      </c>
      <c r="C287" s="42" t="s">
        <v>6</v>
      </c>
      <c r="D287" s="42" t="s">
        <v>11</v>
      </c>
      <c r="E287" s="42" t="s">
        <v>7</v>
      </c>
      <c r="F287" s="42" t="s">
        <v>11</v>
      </c>
      <c r="G287" s="42" t="s">
        <v>8</v>
      </c>
      <c r="H287" s="42" t="s">
        <v>11</v>
      </c>
      <c r="I287" s="43" t="s">
        <v>9</v>
      </c>
    </row>
    <row r="288" spans="2:9" ht="45" x14ac:dyDescent="0.25">
      <c r="B288" s="44" t="s">
        <v>84</v>
      </c>
      <c r="C288" s="45">
        <f>+SUM(C289:C292)</f>
        <v>9379937867.3152885</v>
      </c>
      <c r="D288" s="46">
        <f t="shared" ref="D288:D294" si="35">C288/$C$315</f>
        <v>0.25300188997927392</v>
      </c>
      <c r="E288" s="45">
        <f>+SUM(E289:E292)</f>
        <v>14424994242.649626</v>
      </c>
      <c r="F288" s="46">
        <f t="shared" ref="F288:F294" si="36">E288/$E$315</f>
        <v>0.30428963976993534</v>
      </c>
      <c r="G288" s="45">
        <f>+SUM(G289:G292)</f>
        <v>12106383227.366457</v>
      </c>
      <c r="H288" s="46">
        <f t="shared" ref="H288:H294" si="37">G288/$G$315</f>
        <v>0.28594955684487261</v>
      </c>
      <c r="I288" s="47">
        <f t="shared" ref="I288:I315" si="38">G288/E288</f>
        <v>0.83926433686691859</v>
      </c>
    </row>
    <row r="289" spans="2:9" ht="105.75" customHeight="1" x14ac:dyDescent="0.25">
      <c r="B289" s="48" t="s">
        <v>89</v>
      </c>
      <c r="C289" s="49">
        <f>lineamiento!C2</f>
        <v>7858079252.2206383</v>
      </c>
      <c r="D289" s="50">
        <f t="shared" si="35"/>
        <v>0.21195331254233291</v>
      </c>
      <c r="E289" s="49">
        <f>lineamiento!D2</f>
        <v>11267241987.004889</v>
      </c>
      <c r="F289" s="50">
        <f t="shared" si="36"/>
        <v>0.23767808484037561</v>
      </c>
      <c r="G289" s="49">
        <f>lineamiento!E2</f>
        <v>9861124976.2170563</v>
      </c>
      <c r="H289" s="50">
        <f t="shared" si="37"/>
        <v>0.23291715320617432</v>
      </c>
      <c r="I289" s="51">
        <f t="shared" si="38"/>
        <v>0.87520308764029542</v>
      </c>
    </row>
    <row r="290" spans="2:9" ht="96" customHeight="1" x14ac:dyDescent="0.25">
      <c r="B290" s="48" t="s">
        <v>90</v>
      </c>
      <c r="C290" s="49">
        <f>lineamiento!C3</f>
        <v>1298368441.6676586</v>
      </c>
      <c r="D290" s="50">
        <f t="shared" si="35"/>
        <v>3.5020452616855345E-2</v>
      </c>
      <c r="E290" s="49">
        <f>lineamiento!D3</f>
        <v>2912953257.5221639</v>
      </c>
      <c r="F290" s="50">
        <f t="shared" si="36"/>
        <v>6.1447615332653728E-2</v>
      </c>
      <c r="G290" s="49">
        <f>lineamiento!E3</f>
        <v>2005251313.4433331</v>
      </c>
      <c r="H290" s="50">
        <f t="shared" si="37"/>
        <v>4.7363503506608694E-2</v>
      </c>
      <c r="I290" s="51">
        <f t="shared" si="38"/>
        <v>0.68839117423705376</v>
      </c>
    </row>
    <row r="291" spans="2:9" ht="77.25" customHeight="1" x14ac:dyDescent="0.25">
      <c r="B291" s="48" t="s">
        <v>91</v>
      </c>
      <c r="C291" s="49">
        <f>lineamiento!C4</f>
        <v>35423329.426991582</v>
      </c>
      <c r="D291" s="50">
        <f t="shared" si="35"/>
        <v>9.5546147758785089E-4</v>
      </c>
      <c r="E291" s="49">
        <f>lineamiento!D4</f>
        <v>57182658.122574292</v>
      </c>
      <c r="F291" s="50">
        <f t="shared" si="36"/>
        <v>1.2062459193057811E-3</v>
      </c>
      <c r="G291" s="49">
        <f>lineamiento!E4</f>
        <v>53764844.22606875</v>
      </c>
      <c r="H291" s="50">
        <f t="shared" si="37"/>
        <v>1.2699113427637903E-3</v>
      </c>
      <c r="I291" s="51">
        <f t="shared" si="38"/>
        <v>0.9402298877191182</v>
      </c>
    </row>
    <row r="292" spans="2:9" ht="62.25" customHeight="1" x14ac:dyDescent="0.25">
      <c r="B292" s="48" t="s">
        <v>92</v>
      </c>
      <c r="C292" s="49">
        <f>lineamiento!C5</f>
        <v>188066844</v>
      </c>
      <c r="D292" s="50">
        <f t="shared" si="35"/>
        <v>5.0726633424978016E-3</v>
      </c>
      <c r="E292" s="49">
        <f>lineamiento!D5</f>
        <v>187616340</v>
      </c>
      <c r="F292" s="50">
        <f t="shared" si="36"/>
        <v>3.9576936776001999E-3</v>
      </c>
      <c r="G292" s="49">
        <f>lineamiento!E5</f>
        <v>186242093.47999999</v>
      </c>
      <c r="H292" s="50">
        <f t="shared" si="37"/>
        <v>4.3989887893258325E-3</v>
      </c>
      <c r="I292" s="51">
        <f t="shared" si="38"/>
        <v>0.99267523009989422</v>
      </c>
    </row>
    <row r="293" spans="2:9" ht="62.25" customHeight="1" x14ac:dyDescent="0.25">
      <c r="B293" s="44" t="s">
        <v>85</v>
      </c>
      <c r="C293" s="45">
        <f>+SUM(C294:C299)</f>
        <v>27087485517.809925</v>
      </c>
      <c r="D293" s="46">
        <f t="shared" si="35"/>
        <v>0.73062158062605909</v>
      </c>
      <c r="E293" s="45">
        <f>+SUM(E294:E299)</f>
        <v>32334141269.638084</v>
      </c>
      <c r="F293" s="46">
        <f t="shared" si="36"/>
        <v>0.68207612659685368</v>
      </c>
      <c r="G293" s="45">
        <f>+SUM(G294:G299)</f>
        <v>29608136978.204838</v>
      </c>
      <c r="H293" s="46">
        <f t="shared" si="37"/>
        <v>0.69933633265314132</v>
      </c>
      <c r="I293" s="47">
        <f t="shared" si="38"/>
        <v>0.91569269557212651</v>
      </c>
    </row>
    <row r="294" spans="2:9" ht="74.25" customHeight="1" x14ac:dyDescent="0.25">
      <c r="B294" s="48" t="s">
        <v>93</v>
      </c>
      <c r="C294" s="49">
        <f>lineamiento!C6</f>
        <v>6890111374.6666651</v>
      </c>
      <c r="D294" s="50">
        <f t="shared" si="35"/>
        <v>0.18584464253570782</v>
      </c>
      <c r="E294" s="49">
        <f>lineamiento!D6</f>
        <v>7782189516.333333</v>
      </c>
      <c r="F294" s="50">
        <f t="shared" si="36"/>
        <v>0.16416225925033495</v>
      </c>
      <c r="G294" s="49">
        <f>lineamiento!E6</f>
        <v>7106155874.9383326</v>
      </c>
      <c r="H294" s="50">
        <f t="shared" si="37"/>
        <v>0.16784551464684078</v>
      </c>
      <c r="I294" s="51">
        <f t="shared" si="38"/>
        <v>0.91313066329519033</v>
      </c>
    </row>
    <row r="295" spans="2:9" ht="89.25" customHeight="1" x14ac:dyDescent="0.25">
      <c r="B295" s="48" t="s">
        <v>94</v>
      </c>
      <c r="C295" s="49">
        <f>lineamiento!C7</f>
        <v>19992404728.885441</v>
      </c>
      <c r="D295" s="50">
        <f t="shared" ref="D295:D299" si="39">C295/$C$315</f>
        <v>0.53924836744001969</v>
      </c>
      <c r="E295" s="49">
        <f>lineamiento!D7</f>
        <v>23708725340.984997</v>
      </c>
      <c r="F295" s="50">
        <f t="shared" ref="F295:F299" si="40">E295/$E$315</f>
        <v>0.50012633433727549</v>
      </c>
      <c r="G295" s="49">
        <f>lineamiento!E7</f>
        <v>21929906616.738457</v>
      </c>
      <c r="H295" s="50">
        <f t="shared" ref="H295:H299" si="41">G295/$G$315</f>
        <v>0.51797857055528884</v>
      </c>
      <c r="I295" s="51">
        <f t="shared" si="38"/>
        <v>0.92497197978115187</v>
      </c>
    </row>
    <row r="296" spans="2:9" ht="96" customHeight="1" x14ac:dyDescent="0.25">
      <c r="B296" s="48" t="s">
        <v>95</v>
      </c>
      <c r="C296" s="49">
        <f>lineamiento!C8</f>
        <v>0</v>
      </c>
      <c r="D296" s="50">
        <f t="shared" si="39"/>
        <v>0</v>
      </c>
      <c r="E296" s="49">
        <f>lineamiento!D8</f>
        <v>0</v>
      </c>
      <c r="F296" s="50">
        <f t="shared" si="40"/>
        <v>0</v>
      </c>
      <c r="G296" s="49">
        <f>lineamiento!E8</f>
        <v>0</v>
      </c>
      <c r="H296" s="50">
        <f t="shared" si="41"/>
        <v>0</v>
      </c>
      <c r="I296" s="56" t="s">
        <v>111</v>
      </c>
    </row>
    <row r="297" spans="2:9" ht="115.5" customHeight="1" x14ac:dyDescent="0.25">
      <c r="B297" s="48" t="s">
        <v>96</v>
      </c>
      <c r="C297" s="49">
        <f>lineamiento!C9</f>
        <v>15497820.469890255</v>
      </c>
      <c r="D297" s="50">
        <f t="shared" si="39"/>
        <v>4.1801746716302822E-4</v>
      </c>
      <c r="E297" s="49">
        <f>lineamiento!D9</f>
        <v>16663526.525725136</v>
      </c>
      <c r="F297" s="50">
        <f t="shared" si="40"/>
        <v>3.5151060711122276E-4</v>
      </c>
      <c r="G297" s="49">
        <f>lineamiento!E9</f>
        <v>15647254.868265707</v>
      </c>
      <c r="H297" s="50">
        <f t="shared" si="41"/>
        <v>3.6958400468483022E-4</v>
      </c>
      <c r="I297" s="51">
        <f t="shared" si="38"/>
        <v>0.93901220993704371</v>
      </c>
    </row>
    <row r="298" spans="2:9" ht="93.75" customHeight="1" x14ac:dyDescent="0.25">
      <c r="B298" s="48" t="s">
        <v>97</v>
      </c>
      <c r="C298" s="49">
        <f>lineamiento!C10</f>
        <v>148145598.00615272</v>
      </c>
      <c r="D298" s="50">
        <f t="shared" si="39"/>
        <v>3.9958810834206703E-3</v>
      </c>
      <c r="E298" s="49">
        <f>lineamiento!D10</f>
        <v>785781853.6557759</v>
      </c>
      <c r="F298" s="50">
        <f t="shared" si="40"/>
        <v>1.6575762399940377E-2</v>
      </c>
      <c r="G298" s="49">
        <f>lineamiento!E10</f>
        <v>516222069.11022055</v>
      </c>
      <c r="H298" s="50">
        <f t="shared" si="41"/>
        <v>1.2193028183837001E-2</v>
      </c>
      <c r="I298" s="51">
        <f t="shared" si="38"/>
        <v>0.65695341106255645</v>
      </c>
    </row>
    <row r="299" spans="2:9" ht="150" x14ac:dyDescent="0.25">
      <c r="B299" s="48" t="s">
        <v>98</v>
      </c>
      <c r="C299" s="49">
        <f>lineamiento!C11</f>
        <v>41325995.78177762</v>
      </c>
      <c r="D299" s="50">
        <f t="shared" si="39"/>
        <v>1.1146720997479071E-3</v>
      </c>
      <c r="E299" s="49">
        <f>lineamiento!D11</f>
        <v>40781032.138253614</v>
      </c>
      <c r="F299" s="50">
        <f t="shared" si="40"/>
        <v>8.6026000219158356E-4</v>
      </c>
      <c r="G299" s="49">
        <f>lineamiento!E11</f>
        <v>40205162.549561486</v>
      </c>
      <c r="H299" s="50">
        <f t="shared" si="41"/>
        <v>9.4963526248987586E-4</v>
      </c>
      <c r="I299" s="51">
        <f t="shared" si="38"/>
        <v>0.98587898445679734</v>
      </c>
    </row>
    <row r="300" spans="2:9" ht="30" x14ac:dyDescent="0.25">
      <c r="B300" s="44" t="s">
        <v>86</v>
      </c>
      <c r="C300" s="45">
        <f>+SUM(C301:C307)</f>
        <v>464321397.0452227</v>
      </c>
      <c r="D300" s="46">
        <f t="shared" ref="D300:D314" si="42">C300/$C$315</f>
        <v>1.2523983918870187E-2</v>
      </c>
      <c r="E300" s="45">
        <f>+SUM(E301:E307)</f>
        <v>526535965.78673524</v>
      </c>
      <c r="F300" s="46">
        <f t="shared" ref="F300:F314" si="43">E300/$E$315</f>
        <v>1.1107071286132525E-2</v>
      </c>
      <c r="G300" s="45">
        <f>+SUM(G301:G307)</f>
        <v>506531764.6022436</v>
      </c>
      <c r="H300" s="46">
        <f t="shared" ref="H300:H314" si="44">G300/$G$315</f>
        <v>1.1964145764727372E-2</v>
      </c>
      <c r="I300" s="47">
        <f t="shared" si="38"/>
        <v>0.96200791116974904</v>
      </c>
    </row>
    <row r="301" spans="2:9" ht="90" x14ac:dyDescent="0.25">
      <c r="B301" s="48" t="s">
        <v>99</v>
      </c>
      <c r="C301" s="49">
        <f>lineamiento!C12</f>
        <v>3561771.9999999995</v>
      </c>
      <c r="D301" s="50">
        <f t="shared" si="42"/>
        <v>9.6070470873297988E-5</v>
      </c>
      <c r="E301" s="49">
        <f>lineamiento!D12</f>
        <v>4705659</v>
      </c>
      <c r="F301" s="50">
        <f t="shared" si="43"/>
        <v>9.9264045302463946E-5</v>
      </c>
      <c r="G301" s="49">
        <f>lineamiento!E12</f>
        <v>4509358.5799999991</v>
      </c>
      <c r="H301" s="50">
        <f t="shared" si="44"/>
        <v>1.0650985214897432E-4</v>
      </c>
      <c r="I301" s="51">
        <f t="shared" si="38"/>
        <v>0.95828418081293165</v>
      </c>
    </row>
    <row r="302" spans="2:9" ht="60" x14ac:dyDescent="0.25">
      <c r="B302" s="48" t="s">
        <v>100</v>
      </c>
      <c r="C302" s="49">
        <f>lineamiento!C13</f>
        <v>12159738.035448724</v>
      </c>
      <c r="D302" s="50">
        <f t="shared" si="42"/>
        <v>3.2798049924630506E-4</v>
      </c>
      <c r="E302" s="49">
        <f>lineamiento!D13</f>
        <v>13384562.580143612</v>
      </c>
      <c r="F302" s="50">
        <f t="shared" si="43"/>
        <v>2.8234213875443144E-4</v>
      </c>
      <c r="G302" s="49">
        <f>lineamiento!E13</f>
        <v>12516567.85827666</v>
      </c>
      <c r="H302" s="50">
        <f t="shared" si="44"/>
        <v>2.9563800889785335E-4</v>
      </c>
      <c r="I302" s="51">
        <f t="shared" si="38"/>
        <v>0.93514956378517389</v>
      </c>
    </row>
    <row r="303" spans="2:9" ht="64.5" customHeight="1" x14ac:dyDescent="0.25">
      <c r="B303" s="48" t="s">
        <v>101</v>
      </c>
      <c r="C303" s="49">
        <f>lineamiento!C14</f>
        <v>21360790</v>
      </c>
      <c r="D303" s="50">
        <f t="shared" si="42"/>
        <v>5.7615736030426298E-4</v>
      </c>
      <c r="E303" s="49">
        <f>lineamiento!D14</f>
        <v>22883923</v>
      </c>
      <c r="F303" s="50">
        <f t="shared" si="43"/>
        <v>4.8272744994273841E-4</v>
      </c>
      <c r="G303" s="49">
        <f>lineamiento!E14</f>
        <v>22305874.690000001</v>
      </c>
      <c r="H303" s="50">
        <f t="shared" si="44"/>
        <v>5.2685883660319802E-4</v>
      </c>
      <c r="I303" s="51">
        <f t="shared" si="38"/>
        <v>0.97473998186412358</v>
      </c>
    </row>
    <row r="304" spans="2:9" ht="84" customHeight="1" x14ac:dyDescent="0.25">
      <c r="B304" s="48" t="s">
        <v>102</v>
      </c>
      <c r="C304" s="49">
        <f>lineamiento!C15</f>
        <v>131658066.78785987</v>
      </c>
      <c r="D304" s="50">
        <f t="shared" si="42"/>
        <v>3.5511684831532773E-3</v>
      </c>
      <c r="E304" s="49">
        <f>lineamiento!D15</f>
        <v>150100775.50933439</v>
      </c>
      <c r="F304" s="50">
        <f t="shared" si="43"/>
        <v>3.166317444611592E-3</v>
      </c>
      <c r="G304" s="49">
        <f>lineamiento!E15</f>
        <v>147342343.30925122</v>
      </c>
      <c r="H304" s="50">
        <f t="shared" si="44"/>
        <v>3.4801870205566497E-3</v>
      </c>
      <c r="I304" s="51">
        <f t="shared" si="38"/>
        <v>0.98162279847840206</v>
      </c>
    </row>
    <row r="305" spans="2:9" ht="77.25" customHeight="1" x14ac:dyDescent="0.25">
      <c r="B305" s="48" t="s">
        <v>103</v>
      </c>
      <c r="C305" s="49">
        <f>lineamiento!C16</f>
        <v>4110414</v>
      </c>
      <c r="D305" s="50">
        <f t="shared" si="42"/>
        <v>1.1086880588207115E-4</v>
      </c>
      <c r="E305" s="49">
        <f>lineamiento!D16</f>
        <v>4550185.5</v>
      </c>
      <c r="F305" s="50">
        <f t="shared" si="43"/>
        <v>9.5984392325626353E-5</v>
      </c>
      <c r="G305" s="49">
        <f>lineamiento!E16</f>
        <v>4408718.74</v>
      </c>
      <c r="H305" s="50">
        <f t="shared" si="44"/>
        <v>1.041327658542099E-4</v>
      </c>
      <c r="I305" s="51">
        <f t="shared" si="38"/>
        <v>0.9689096719243645</v>
      </c>
    </row>
    <row r="306" spans="2:9" ht="96.75" customHeight="1" x14ac:dyDescent="0.25">
      <c r="B306" s="48" t="s">
        <v>104</v>
      </c>
      <c r="C306" s="49">
        <f>lineamiento!C17</f>
        <v>0</v>
      </c>
      <c r="D306" s="50">
        <f t="shared" si="42"/>
        <v>0</v>
      </c>
      <c r="E306" s="49">
        <f>lineamiento!D17</f>
        <v>0</v>
      </c>
      <c r="F306" s="50">
        <f t="shared" si="43"/>
        <v>0</v>
      </c>
      <c r="G306" s="49">
        <f>lineamiento!E17</f>
        <v>0</v>
      </c>
      <c r="H306" s="50">
        <f t="shared" si="44"/>
        <v>0</v>
      </c>
      <c r="I306" s="56" t="s">
        <v>111</v>
      </c>
    </row>
    <row r="307" spans="2:9" ht="63" customHeight="1" x14ac:dyDescent="0.25">
      <c r="B307" s="48" t="s">
        <v>105</v>
      </c>
      <c r="C307" s="49">
        <f>lineamiento!C18</f>
        <v>291470616.22191411</v>
      </c>
      <c r="D307" s="50">
        <f t="shared" si="42"/>
        <v>7.8617382994109735E-3</v>
      </c>
      <c r="E307" s="49">
        <f>lineamiento!D18</f>
        <v>330910860.19725722</v>
      </c>
      <c r="F307" s="50">
        <f t="shared" si="43"/>
        <v>6.9804358151956724E-3</v>
      </c>
      <c r="G307" s="49">
        <f>lineamiento!E18</f>
        <v>315448901.4247157</v>
      </c>
      <c r="H307" s="50">
        <f t="shared" si="44"/>
        <v>7.4508192806664866E-3</v>
      </c>
      <c r="I307" s="51">
        <f t="shared" si="38"/>
        <v>0.95327455024194552</v>
      </c>
    </row>
    <row r="308" spans="2:9" ht="45" x14ac:dyDescent="0.25">
      <c r="B308" s="44" t="s">
        <v>87</v>
      </c>
      <c r="C308" s="45">
        <f>+SUM(C309:C311)</f>
        <v>142831491.08863041</v>
      </c>
      <c r="D308" s="46">
        <f t="shared" si="42"/>
        <v>3.852545475796876E-3</v>
      </c>
      <c r="E308" s="45">
        <f>+SUM(E309:E311)</f>
        <v>119801325.91569585</v>
      </c>
      <c r="F308" s="46">
        <f t="shared" si="43"/>
        <v>2.5271623470784601E-3</v>
      </c>
      <c r="G308" s="45">
        <f>+SUM(G309:G311)</f>
        <v>116426573.05833563</v>
      </c>
      <c r="H308" s="46">
        <f t="shared" si="44"/>
        <v>2.7499647372587273E-3</v>
      </c>
      <c r="I308" s="47">
        <f t="shared" si="38"/>
        <v>0.97183042147851495</v>
      </c>
    </row>
    <row r="309" spans="2:9" ht="81" customHeight="1" x14ac:dyDescent="0.25">
      <c r="B309" s="48" t="s">
        <v>106</v>
      </c>
      <c r="C309" s="49">
        <f>lineamiento!C19</f>
        <v>2443811.9999999995</v>
      </c>
      <c r="D309" s="50">
        <f t="shared" si="42"/>
        <v>6.5916114104388519E-5</v>
      </c>
      <c r="E309" s="49">
        <f>lineamiento!D19</f>
        <v>1343741.9999999998</v>
      </c>
      <c r="F309" s="50">
        <f t="shared" si="43"/>
        <v>2.8345714545576608E-5</v>
      </c>
      <c r="G309" s="49">
        <f>lineamiento!E19</f>
        <v>1318207.6999999997</v>
      </c>
      <c r="H309" s="50">
        <f t="shared" si="44"/>
        <v>3.1135715809195967E-5</v>
      </c>
      <c r="I309" s="51">
        <f t="shared" si="38"/>
        <v>0.98099761710209243</v>
      </c>
    </row>
    <row r="310" spans="2:9" ht="67.5" customHeight="1" x14ac:dyDescent="0.25">
      <c r="B310" s="48" t="s">
        <v>107</v>
      </c>
      <c r="C310" s="49">
        <f>lineamiento!C20</f>
        <v>137943867.08863041</v>
      </c>
      <c r="D310" s="50">
        <f t="shared" si="42"/>
        <v>3.720713247588099E-3</v>
      </c>
      <c r="E310" s="49">
        <f>lineamiento!D20</f>
        <v>117113841.91569585</v>
      </c>
      <c r="F310" s="50">
        <f t="shared" si="43"/>
        <v>2.470470917987307E-3</v>
      </c>
      <c r="G310" s="49">
        <f>lineamiento!E20</f>
        <v>113790157.65833563</v>
      </c>
      <c r="H310" s="50">
        <f t="shared" si="44"/>
        <v>2.6876933056403352E-3</v>
      </c>
      <c r="I310" s="51">
        <f t="shared" si="38"/>
        <v>0.97162005615226277</v>
      </c>
    </row>
    <row r="311" spans="2:9" ht="88.5" customHeight="1" x14ac:dyDescent="0.25">
      <c r="B311" s="48" t="s">
        <v>108</v>
      </c>
      <c r="C311" s="49">
        <f>lineamiento!C21</f>
        <v>2443812</v>
      </c>
      <c r="D311" s="50">
        <f t="shared" si="42"/>
        <v>6.5916114104388532E-5</v>
      </c>
      <c r="E311" s="49">
        <f>lineamiento!D21</f>
        <v>1343741.9999999995</v>
      </c>
      <c r="F311" s="50">
        <f t="shared" si="43"/>
        <v>2.8345714545576605E-5</v>
      </c>
      <c r="G311" s="49">
        <f>lineamiento!E21</f>
        <v>1318207.6999999995</v>
      </c>
      <c r="H311" s="50">
        <f t="shared" si="44"/>
        <v>3.113571580919596E-5</v>
      </c>
      <c r="I311" s="51">
        <f t="shared" si="38"/>
        <v>0.98099761710209243</v>
      </c>
    </row>
    <row r="312" spans="2:9" ht="45" x14ac:dyDescent="0.25">
      <c r="B312" s="44" t="s">
        <v>88</v>
      </c>
      <c r="C312" s="45">
        <f>+SUM(C313:C314)</f>
        <v>0</v>
      </c>
      <c r="D312" s="46">
        <f t="shared" si="42"/>
        <v>0</v>
      </c>
      <c r="E312" s="45">
        <f>+SUM(E313:E314)</f>
        <v>0</v>
      </c>
      <c r="F312" s="46">
        <f t="shared" si="43"/>
        <v>0</v>
      </c>
      <c r="G312" s="45">
        <f>+SUM(G313:G314)</f>
        <v>0</v>
      </c>
      <c r="H312" s="46">
        <f t="shared" si="44"/>
        <v>0</v>
      </c>
      <c r="I312" s="57" t="s">
        <v>111</v>
      </c>
    </row>
    <row r="313" spans="2:9" ht="84.75" customHeight="1" x14ac:dyDescent="0.25">
      <c r="B313" s="48" t="s">
        <v>109</v>
      </c>
      <c r="C313" s="49">
        <f>lineamiento!C22</f>
        <v>0</v>
      </c>
      <c r="D313" s="50">
        <f t="shared" si="42"/>
        <v>0</v>
      </c>
      <c r="E313" s="49">
        <f>lineamiento!D22</f>
        <v>0</v>
      </c>
      <c r="F313" s="50">
        <f t="shared" si="43"/>
        <v>0</v>
      </c>
      <c r="G313" s="49">
        <f>lineamiento!E22</f>
        <v>0</v>
      </c>
      <c r="H313" s="50">
        <f t="shared" si="44"/>
        <v>0</v>
      </c>
      <c r="I313" s="56" t="s">
        <v>111</v>
      </c>
    </row>
    <row r="314" spans="2:9" ht="109.5" customHeight="1" x14ac:dyDescent="0.25">
      <c r="B314" s="48" t="s">
        <v>110</v>
      </c>
      <c r="C314" s="49">
        <f>lineamiento!C23</f>
        <v>0</v>
      </c>
      <c r="D314" s="50">
        <f t="shared" si="42"/>
        <v>0</v>
      </c>
      <c r="E314" s="49">
        <f>lineamiento!D23</f>
        <v>0</v>
      </c>
      <c r="F314" s="50">
        <f t="shared" si="43"/>
        <v>0</v>
      </c>
      <c r="G314" s="49">
        <f>lineamiento!E23</f>
        <v>0</v>
      </c>
      <c r="H314" s="50">
        <f t="shared" si="44"/>
        <v>0</v>
      </c>
      <c r="I314" s="56" t="s">
        <v>111</v>
      </c>
    </row>
    <row r="315" spans="2:9" x14ac:dyDescent="0.25">
      <c r="B315" s="52" t="s">
        <v>83</v>
      </c>
      <c r="C315" s="53">
        <f>C308+C300+C293+C288+C312</f>
        <v>37074576273.259064</v>
      </c>
      <c r="D315" s="54">
        <f>+SUM(D288,D293,D300,D308)</f>
        <v>1.0000000000000002</v>
      </c>
      <c r="E315" s="53">
        <f>E308+E300+E293+E288+E312</f>
        <v>47405472803.990143</v>
      </c>
      <c r="F315" s="54">
        <f>+SUM(F288,F293,F300,F308)</f>
        <v>1</v>
      </c>
      <c r="G315" s="53">
        <f>G308+G300+G293+G288+G312</f>
        <v>42337478543.231873</v>
      </c>
      <c r="H315" s="54">
        <f>+SUM(H288,H293,H300,H308)</f>
        <v>1</v>
      </c>
      <c r="I315" s="55">
        <f t="shared" si="38"/>
        <v>0.893092633381948</v>
      </c>
    </row>
    <row r="316" spans="2:9" x14ac:dyDescent="0.25">
      <c r="C316" s="8"/>
      <c r="E316" s="8"/>
      <c r="G316" s="8"/>
    </row>
  </sheetData>
  <sortState xmlns:xlrd2="http://schemas.microsoft.com/office/spreadsheetml/2017/richdata2" ref="J24:J38">
    <sortCondition ref="J23:J38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4"/>
  <sheetViews>
    <sheetView workbookViewId="0">
      <selection activeCell="D2" sqref="D2"/>
    </sheetView>
  </sheetViews>
  <sheetFormatPr baseColWidth="10" defaultRowHeight="15" x14ac:dyDescent="0.25"/>
  <cols>
    <col min="1" max="1" width="45.140625" customWidth="1"/>
    <col min="2" max="2" width="19.85546875" customWidth="1"/>
    <col min="3" max="3" width="81.140625" bestFit="1" customWidth="1"/>
    <col min="4" max="6" width="12" bestFit="1" customWidth="1"/>
  </cols>
  <sheetData>
    <row r="1" spans="1:6" x14ac:dyDescent="0.25">
      <c r="B1" t="s">
        <v>63</v>
      </c>
      <c r="C1" t="s">
        <v>64</v>
      </c>
      <c r="D1" t="s">
        <v>0</v>
      </c>
      <c r="E1" t="s">
        <v>1</v>
      </c>
      <c r="F1" t="s">
        <v>2</v>
      </c>
    </row>
    <row r="2" spans="1:6" x14ac:dyDescent="0.25">
      <c r="A2" t="str">
        <f>CONCATENATE(B2,"-",C2)</f>
        <v>0001-PROGRAMA ARTICULADO NUTRICIONAL</v>
      </c>
      <c r="B2" t="s">
        <v>242</v>
      </c>
      <c r="C2" t="s">
        <v>243</v>
      </c>
      <c r="D2">
        <v>842893199</v>
      </c>
      <c r="E2">
        <v>1243433828</v>
      </c>
      <c r="F2">
        <v>967490340.06999969</v>
      </c>
    </row>
    <row r="3" spans="1:6" x14ac:dyDescent="0.25">
      <c r="A3" t="str">
        <f t="shared" ref="A3:A66" si="0">CONCATENATE(B3,"-",C3)</f>
        <v>0002-SALUD MATERNO NEONATAL</v>
      </c>
      <c r="B3" t="s">
        <v>244</v>
      </c>
      <c r="C3" t="s">
        <v>245</v>
      </c>
      <c r="D3">
        <v>1865822810.527916</v>
      </c>
      <c r="E3">
        <v>2225467546.9385009</v>
      </c>
      <c r="F3">
        <v>1976279177.2615294</v>
      </c>
    </row>
    <row r="4" spans="1:6" x14ac:dyDescent="0.25">
      <c r="A4" t="str">
        <f t="shared" si="0"/>
        <v>0016-TBC-VIH/SIDA</v>
      </c>
      <c r="B4" t="s">
        <v>246</v>
      </c>
      <c r="C4" t="s">
        <v>247</v>
      </c>
      <c r="D4">
        <v>175044262.96780789</v>
      </c>
      <c r="E4">
        <v>201704344.5114083</v>
      </c>
      <c r="F4">
        <v>191692203.15502587</v>
      </c>
    </row>
    <row r="5" spans="1:6" x14ac:dyDescent="0.25">
      <c r="A5" t="str">
        <f t="shared" si="0"/>
        <v>0017-ENFERMEDADES METAXENICAS Y ZOONOSIS</v>
      </c>
      <c r="B5" t="s">
        <v>248</v>
      </c>
      <c r="C5" t="s">
        <v>249</v>
      </c>
      <c r="D5">
        <v>104189647.73119918</v>
      </c>
      <c r="E5">
        <v>116530105.41182581</v>
      </c>
      <c r="F5">
        <v>112627451.09948233</v>
      </c>
    </row>
    <row r="6" spans="1:6" x14ac:dyDescent="0.25">
      <c r="A6" t="str">
        <f t="shared" si="0"/>
        <v>0018-ENFERMEDADES NO TRANSMISIBLES</v>
      </c>
      <c r="B6" t="s">
        <v>250</v>
      </c>
      <c r="C6" t="s">
        <v>251</v>
      </c>
      <c r="D6">
        <v>114797093.14010246</v>
      </c>
      <c r="E6">
        <v>145391685.38293862</v>
      </c>
      <c r="F6">
        <v>139169099.10104585</v>
      </c>
    </row>
    <row r="7" spans="1:6" x14ac:dyDescent="0.25">
      <c r="A7" t="str">
        <f t="shared" si="0"/>
        <v>0024-PREVENCION Y CONTROL DEL CANCER</v>
      </c>
      <c r="B7" t="s">
        <v>252</v>
      </c>
      <c r="C7" t="s">
        <v>253</v>
      </c>
      <c r="D7">
        <v>50778525.828903951</v>
      </c>
      <c r="E7">
        <v>105768661.08014549</v>
      </c>
      <c r="F7">
        <v>101839878.52594252</v>
      </c>
    </row>
    <row r="8" spans="1:6" x14ac:dyDescent="0.25">
      <c r="A8" t="str">
        <f t="shared" si="0"/>
        <v>0030-REDUCCION DE DELITOS Y FALTAS QUE AFECTAN LA SEGURIDAD CIUDADANA</v>
      </c>
      <c r="B8" t="s">
        <v>254</v>
      </c>
      <c r="C8" t="s">
        <v>255</v>
      </c>
      <c r="D8">
        <v>0</v>
      </c>
      <c r="E8">
        <v>0</v>
      </c>
      <c r="F8">
        <v>0</v>
      </c>
    </row>
    <row r="9" spans="1:6" x14ac:dyDescent="0.25">
      <c r="A9" t="str">
        <f t="shared" si="0"/>
        <v>0031-REDUCCION DEL TRAFICO ILICITO DE DROGAS</v>
      </c>
      <c r="B9" t="s">
        <v>256</v>
      </c>
      <c r="C9" t="s">
        <v>257</v>
      </c>
      <c r="D9">
        <v>0</v>
      </c>
      <c r="E9">
        <v>0</v>
      </c>
      <c r="F9">
        <v>0</v>
      </c>
    </row>
    <row r="10" spans="1:6" x14ac:dyDescent="0.25">
      <c r="A10" t="str">
        <f t="shared" si="0"/>
        <v>0032-LUCHA CONTRA EL TERRORISMO</v>
      </c>
      <c r="B10" t="s">
        <v>258</v>
      </c>
      <c r="C10" t="s">
        <v>259</v>
      </c>
      <c r="D10">
        <v>0</v>
      </c>
      <c r="E10">
        <v>0</v>
      </c>
      <c r="F10">
        <v>0</v>
      </c>
    </row>
    <row r="11" spans="1:6" x14ac:dyDescent="0.25">
      <c r="A11" t="str">
        <f t="shared" si="0"/>
        <v>0036-GESTION INTEGRAL DE RESIDUOS SOLIDOS</v>
      </c>
      <c r="B11" t="s">
        <v>260</v>
      </c>
      <c r="C11" t="s">
        <v>261</v>
      </c>
      <c r="D11">
        <v>0</v>
      </c>
      <c r="E11">
        <v>0</v>
      </c>
      <c r="F11">
        <v>0</v>
      </c>
    </row>
    <row r="12" spans="1:6" x14ac:dyDescent="0.25">
      <c r="A12" t="str">
        <f t="shared" si="0"/>
        <v>0039-MEJORA DE LA SANIDAD ANIMAL</v>
      </c>
      <c r="B12" t="s">
        <v>262</v>
      </c>
      <c r="C12" t="s">
        <v>263</v>
      </c>
      <c r="D12">
        <v>0</v>
      </c>
      <c r="E12">
        <v>0</v>
      </c>
      <c r="F12">
        <v>0</v>
      </c>
    </row>
    <row r="13" spans="1:6" x14ac:dyDescent="0.25">
      <c r="A13" t="str">
        <f t="shared" si="0"/>
        <v>0040-MEJORA Y MANTENIMIENTO DE LA SANIDAD VEGETAL</v>
      </c>
      <c r="B13" t="s">
        <v>264</v>
      </c>
      <c r="C13" t="s">
        <v>265</v>
      </c>
      <c r="D13">
        <v>0</v>
      </c>
      <c r="E13">
        <v>0</v>
      </c>
      <c r="F13">
        <v>0</v>
      </c>
    </row>
    <row r="14" spans="1:6" x14ac:dyDescent="0.25">
      <c r="A14" t="str">
        <f t="shared" si="0"/>
        <v>0041-MEJORA DE LA INOCUIDAD AGROALIMENTARIA</v>
      </c>
      <c r="B14" t="s">
        <v>266</v>
      </c>
      <c r="C14" t="s">
        <v>267</v>
      </c>
      <c r="D14">
        <v>0</v>
      </c>
      <c r="E14">
        <v>0</v>
      </c>
      <c r="F14">
        <v>0</v>
      </c>
    </row>
    <row r="15" spans="1:6" x14ac:dyDescent="0.25">
      <c r="A15" t="str">
        <f t="shared" si="0"/>
        <v>0042-APROVECHAMIENTO DE LOS RECURSOS HIDRICOS PARA USO AGRARIO</v>
      </c>
      <c r="B15" t="s">
        <v>268</v>
      </c>
      <c r="C15" t="s">
        <v>269</v>
      </c>
      <c r="D15">
        <v>0</v>
      </c>
      <c r="E15">
        <v>0</v>
      </c>
      <c r="F15">
        <v>0</v>
      </c>
    </row>
    <row r="16" spans="1:6" x14ac:dyDescent="0.25">
      <c r="A16" t="str">
        <f t="shared" si="0"/>
        <v>0046-ACCESO Y USO DE LA ELECTRIFICACION RURAL</v>
      </c>
      <c r="B16" t="s">
        <v>270</v>
      </c>
      <c r="C16" t="s">
        <v>271</v>
      </c>
      <c r="D16">
        <v>115355673.856189</v>
      </c>
      <c r="E16">
        <v>262463371.97374439</v>
      </c>
      <c r="F16">
        <v>200969241.15904167</v>
      </c>
    </row>
    <row r="17" spans="1:6" x14ac:dyDescent="0.25">
      <c r="A17" t="str">
        <f t="shared" si="0"/>
        <v>0047-ACCESO Y USO ADECUADO DE LOS SERVICIOS PUBLICOS DE TELECOMUNICACIONES E INFORMACION ASOCIADOS</v>
      </c>
      <c r="B17" t="s">
        <v>272</v>
      </c>
      <c r="C17" t="s">
        <v>273</v>
      </c>
      <c r="D17">
        <v>275887734.17726082</v>
      </c>
      <c r="E17">
        <v>234227683.83139166</v>
      </c>
      <c r="F17">
        <v>227580315.31667128</v>
      </c>
    </row>
    <row r="18" spans="1:6" x14ac:dyDescent="0.25">
      <c r="A18" t="str">
        <f t="shared" si="0"/>
        <v>0048-PREVENCION Y ATENCION DE INCENDIOS, EMERGENCIAS MEDICAS, RESCATES Y OTROS</v>
      </c>
      <c r="B18" t="s">
        <v>274</v>
      </c>
      <c r="C18" t="s">
        <v>275</v>
      </c>
      <c r="D18">
        <v>13611388.343982788</v>
      </c>
      <c r="E18">
        <v>15563661.964782931</v>
      </c>
      <c r="F18">
        <v>14726407.962701768</v>
      </c>
    </row>
    <row r="19" spans="1:6" x14ac:dyDescent="0.25">
      <c r="A19" t="str">
        <f t="shared" si="0"/>
        <v>0049-PROGRAMA NACIONAL DE APOYO DIRECTO A LOS MAS POBRES</v>
      </c>
      <c r="B19" t="s">
        <v>276</v>
      </c>
      <c r="C19" t="s">
        <v>277</v>
      </c>
      <c r="D19">
        <v>937709777</v>
      </c>
      <c r="E19">
        <v>944220193</v>
      </c>
      <c r="F19">
        <v>936075462.20999992</v>
      </c>
    </row>
    <row r="20" spans="1:6" x14ac:dyDescent="0.25">
      <c r="A20" t="str">
        <f t="shared" si="0"/>
        <v>0051-PREVENCION Y TRATAMIENTO DEL CONSUMO DE DROGAS</v>
      </c>
      <c r="B20" t="s">
        <v>278</v>
      </c>
      <c r="C20" t="s">
        <v>279</v>
      </c>
      <c r="D20">
        <v>15497820.469890254</v>
      </c>
      <c r="E20">
        <v>16663526.525725139</v>
      </c>
      <c r="F20">
        <v>15647254.868265709</v>
      </c>
    </row>
    <row r="21" spans="1:6" x14ac:dyDescent="0.25">
      <c r="A21" t="str">
        <f t="shared" si="0"/>
        <v>0057-CONSERVACION DE LA DIVERSIDAD BIOLOGICA Y APROVECHAMIENTO SOSTENIBLE DE LOS RECURSOS NATURALES EN AREA NATURAL PROTEGIDA</v>
      </c>
      <c r="B21" t="s">
        <v>280</v>
      </c>
      <c r="C21" t="s">
        <v>281</v>
      </c>
      <c r="D21">
        <v>0</v>
      </c>
      <c r="E21">
        <v>0</v>
      </c>
      <c r="F21">
        <v>0</v>
      </c>
    </row>
    <row r="22" spans="1:6" x14ac:dyDescent="0.25">
      <c r="A22" t="str">
        <f t="shared" si="0"/>
        <v>0058-ACCESO DE LA POBLACION A LA PROPIEDAD PREDIAL FORMALIZADA</v>
      </c>
      <c r="B22" t="s">
        <v>282</v>
      </c>
      <c r="C22" t="s">
        <v>283</v>
      </c>
      <c r="D22">
        <v>14599577.728824357</v>
      </c>
      <c r="E22">
        <v>23827779.660892561</v>
      </c>
      <c r="F22">
        <v>23098004.389750794</v>
      </c>
    </row>
    <row r="23" spans="1:6" x14ac:dyDescent="0.25">
      <c r="A23" t="str">
        <f t="shared" si="0"/>
        <v>0066-FORMACION UNIVERSITARIA DE PREGRADO</v>
      </c>
      <c r="B23" t="s">
        <v>284</v>
      </c>
      <c r="C23" t="s">
        <v>285</v>
      </c>
      <c r="D23">
        <v>184597256.20104361</v>
      </c>
      <c r="E23">
        <v>220772846.18300748</v>
      </c>
      <c r="F23">
        <v>188332799.62140071</v>
      </c>
    </row>
    <row r="24" spans="1:6" x14ac:dyDescent="0.25">
      <c r="A24" t="str">
        <f t="shared" si="0"/>
        <v>0067-CELERIDAD EN LOS PROCESOS JUDICIALES DE FAMILIA</v>
      </c>
      <c r="B24" t="s">
        <v>286</v>
      </c>
      <c r="C24" t="s">
        <v>287</v>
      </c>
      <c r="D24">
        <v>35052984.429964542</v>
      </c>
      <c r="E24">
        <v>44115388.130493388</v>
      </c>
      <c r="F24">
        <v>43969964.66693376</v>
      </c>
    </row>
    <row r="25" spans="1:6" x14ac:dyDescent="0.25">
      <c r="A25" t="str">
        <f t="shared" si="0"/>
        <v>0068-REDUCCION DE VULNERABILIDAD Y ATENCION DE EMERGENCIAS POR DESASTRES</v>
      </c>
      <c r="B25" t="s">
        <v>288</v>
      </c>
      <c r="C25" t="s">
        <v>289</v>
      </c>
      <c r="D25">
        <v>568577374.41165626</v>
      </c>
      <c r="E25">
        <v>341308525.50093478</v>
      </c>
      <c r="F25">
        <v>267827070.60478029</v>
      </c>
    </row>
    <row r="26" spans="1:6" x14ac:dyDescent="0.25">
      <c r="A26" t="str">
        <f t="shared" si="0"/>
        <v>0072-PROGRAMA DE DESARROLLO ALTERNATIVO INTEGRAL Y SOSTENIBLE - PIRDAIS</v>
      </c>
      <c r="B26" t="s">
        <v>290</v>
      </c>
      <c r="C26" t="s">
        <v>291</v>
      </c>
      <c r="D26">
        <v>135126.89868085441</v>
      </c>
      <c r="E26">
        <v>12149228.263928842</v>
      </c>
      <c r="F26">
        <v>9819089.566395279</v>
      </c>
    </row>
    <row r="27" spans="1:6" x14ac:dyDescent="0.25">
      <c r="A27" t="str">
        <f t="shared" si="0"/>
        <v>0073-PROGRAMA PARA LA GENERACION DEL EMPLEO SOCIAL INCLUSIVO - TRABAJA PERU</v>
      </c>
      <c r="B27" t="s">
        <v>292</v>
      </c>
      <c r="C27" t="s">
        <v>293</v>
      </c>
      <c r="D27">
        <v>99133.885970301824</v>
      </c>
      <c r="E27">
        <v>1220322.8758529283</v>
      </c>
      <c r="F27">
        <v>917968.93386954383</v>
      </c>
    </row>
    <row r="28" spans="1:6" x14ac:dyDescent="0.25">
      <c r="A28" t="str">
        <f t="shared" si="0"/>
        <v>0074-GESTION INTEGRADA Y EFECTIVA DEL CONTROL DE OFERTA DE DROGAS EN EL PERU</v>
      </c>
      <c r="B28" t="s">
        <v>294</v>
      </c>
      <c r="C28" t="s">
        <v>295</v>
      </c>
      <c r="D28">
        <v>0</v>
      </c>
      <c r="E28">
        <v>0</v>
      </c>
      <c r="F28">
        <v>0</v>
      </c>
    </row>
    <row r="29" spans="1:6" x14ac:dyDescent="0.25">
      <c r="A29" t="str">
        <f t="shared" si="0"/>
        <v>0079-ACCESO DE LA POBLACION A LA IDENTIDAD</v>
      </c>
      <c r="B29" t="s">
        <v>296</v>
      </c>
      <c r="C29" t="s">
        <v>297</v>
      </c>
      <c r="D29">
        <v>100456300.51663062</v>
      </c>
      <c r="E29">
        <v>112618726.78022748</v>
      </c>
      <c r="F29">
        <v>99593572.708465874</v>
      </c>
    </row>
    <row r="30" spans="1:6" x14ac:dyDescent="0.25">
      <c r="A30" t="str">
        <f t="shared" si="0"/>
        <v>0080-LUCHA CONTRA LA VIOLENCIA FAMILIAR</v>
      </c>
      <c r="B30" t="s">
        <v>298</v>
      </c>
      <c r="C30" t="s">
        <v>299</v>
      </c>
      <c r="D30">
        <v>82282572.672161371</v>
      </c>
      <c r="E30">
        <v>86527343.537450492</v>
      </c>
      <c r="F30">
        <v>84722013.358125463</v>
      </c>
    </row>
    <row r="31" spans="1:6" x14ac:dyDescent="0.25">
      <c r="A31" t="str">
        <f t="shared" si="0"/>
        <v>0082-PROGRAMA NACIONAL DE SANEAMIENTO URBANO</v>
      </c>
      <c r="B31" t="s">
        <v>300</v>
      </c>
      <c r="C31" t="s">
        <v>301</v>
      </c>
      <c r="D31">
        <v>540075286.45416725</v>
      </c>
      <c r="E31">
        <v>855420392.87444282</v>
      </c>
      <c r="F31">
        <v>518898008.50288749</v>
      </c>
    </row>
    <row r="32" spans="1:6" x14ac:dyDescent="0.25">
      <c r="A32" t="str">
        <f t="shared" si="0"/>
        <v>0083-PROGRAMA NACIONAL DE SANEAMIENTO RURAL</v>
      </c>
      <c r="B32" t="s">
        <v>302</v>
      </c>
      <c r="C32" t="s">
        <v>303</v>
      </c>
      <c r="D32">
        <v>355084584.48869753</v>
      </c>
      <c r="E32">
        <v>1429821039.8786323</v>
      </c>
      <c r="F32">
        <v>987905137.85984373</v>
      </c>
    </row>
    <row r="33" spans="1:6" x14ac:dyDescent="0.25">
      <c r="A33" t="str">
        <f t="shared" si="0"/>
        <v>0086-MEJORA DE LOS SERVICIOS DEL SISTEMA DE JUSTICIA PENAL</v>
      </c>
      <c r="B33" t="s">
        <v>304</v>
      </c>
      <c r="C33" t="s">
        <v>305</v>
      </c>
      <c r="D33">
        <v>0</v>
      </c>
      <c r="E33">
        <v>0</v>
      </c>
      <c r="F33">
        <v>0</v>
      </c>
    </row>
    <row r="34" spans="1:6" x14ac:dyDescent="0.25">
      <c r="A34" t="str">
        <f t="shared" si="0"/>
        <v xml:space="preserve">0089-REDUCCION DE LA DEGRADACION DE LOS SUELOS AGRARIOS </v>
      </c>
      <c r="B34" t="s">
        <v>306</v>
      </c>
      <c r="C34" t="s">
        <v>307</v>
      </c>
      <c r="D34">
        <v>0</v>
      </c>
      <c r="E34">
        <v>0</v>
      </c>
      <c r="F34">
        <v>0</v>
      </c>
    </row>
    <row r="35" spans="1:6" x14ac:dyDescent="0.25">
      <c r="A35" t="str">
        <f t="shared" si="0"/>
        <v>0090-LOGROS DE APRENDIZAJE DE ESTUDIANTES DE LA EDUCACION BASICA REGULAR</v>
      </c>
      <c r="B35" t="s">
        <v>308</v>
      </c>
      <c r="C35" t="s">
        <v>309</v>
      </c>
      <c r="D35">
        <v>18310324218.717453</v>
      </c>
      <c r="E35">
        <v>23855679942.290554</v>
      </c>
      <c r="F35">
        <v>21962202807.413029</v>
      </c>
    </row>
    <row r="36" spans="1:6" x14ac:dyDescent="0.25">
      <c r="A36" t="str">
        <f t="shared" si="0"/>
        <v>0096-GESTION DE LA CALIDAD DEL AIRE</v>
      </c>
      <c r="B36" t="s">
        <v>310</v>
      </c>
      <c r="C36" t="s">
        <v>311</v>
      </c>
      <c r="D36">
        <v>0</v>
      </c>
      <c r="E36">
        <v>0</v>
      </c>
      <c r="F36">
        <v>0</v>
      </c>
    </row>
    <row r="37" spans="1:6" x14ac:dyDescent="0.25">
      <c r="A37" t="str">
        <f t="shared" si="0"/>
        <v>0097-PROGRAMA NACIONAL DE ASISTENCIA SOLIDARIA PENSION 65</v>
      </c>
      <c r="B37" t="s">
        <v>312</v>
      </c>
      <c r="C37" t="s">
        <v>313</v>
      </c>
      <c r="D37">
        <v>0</v>
      </c>
      <c r="E37">
        <v>0</v>
      </c>
      <c r="F37">
        <v>0</v>
      </c>
    </row>
    <row r="38" spans="1:6" x14ac:dyDescent="0.25">
      <c r="A38" t="str">
        <f t="shared" si="0"/>
        <v>0099-CELERIDAD DE LOS PROCESOS JUDICIALES LABORALES</v>
      </c>
      <c r="B38" t="s">
        <v>314</v>
      </c>
      <c r="C38" t="s">
        <v>315</v>
      </c>
      <c r="D38">
        <v>0</v>
      </c>
      <c r="E38">
        <v>0</v>
      </c>
      <c r="F38">
        <v>0</v>
      </c>
    </row>
    <row r="39" spans="1:6" x14ac:dyDescent="0.25">
      <c r="A39" t="str">
        <f t="shared" si="0"/>
        <v>0101-INCREMENTO DE LA PRACTICA DE ACTIVIDADES FISICAS, DEPORTIVAS Y RECREATIVAS EN LA POBLACION PERUANA</v>
      </c>
      <c r="B39" t="s">
        <v>316</v>
      </c>
      <c r="C39" t="s">
        <v>317</v>
      </c>
      <c r="D39">
        <v>147541830.55407721</v>
      </c>
      <c r="E39">
        <v>774591106.67425764</v>
      </c>
      <c r="F39">
        <v>505656521.96781158</v>
      </c>
    </row>
    <row r="40" spans="1:6" x14ac:dyDescent="0.25">
      <c r="A40" t="str">
        <f t="shared" si="0"/>
        <v>0103-FORTALECIMIENTO DE LAS CONDICIONES LABORALES</v>
      </c>
      <c r="B40" t="s">
        <v>318</v>
      </c>
      <c r="C40" t="s">
        <v>319</v>
      </c>
      <c r="D40">
        <v>0</v>
      </c>
      <c r="E40">
        <v>0</v>
      </c>
      <c r="F40">
        <v>0</v>
      </c>
    </row>
    <row r="41" spans="1:6" x14ac:dyDescent="0.25">
      <c r="A41" t="str">
        <f t="shared" si="0"/>
        <v>0104-REDUCCION DE LA MORTALIDAD POR EMERGENCIAS Y URGENCIAS MEDICAS</v>
      </c>
      <c r="B41" t="s">
        <v>320</v>
      </c>
      <c r="C41" t="s">
        <v>321</v>
      </c>
      <c r="D41">
        <v>161973084.87367916</v>
      </c>
      <c r="E41">
        <v>213678518.90642101</v>
      </c>
      <c r="F41">
        <v>203042609.18346441</v>
      </c>
    </row>
    <row r="42" spans="1:6" x14ac:dyDescent="0.25">
      <c r="A42" t="str">
        <f t="shared" si="0"/>
        <v>0106-INCLUSION DE NIÑOS, NIÑAS Y JOVENES CON DISCAPACIDAD EN LA EDUCACION BASICA Y TECNICO PRODUCTIVA</v>
      </c>
      <c r="B42" t="s">
        <v>322</v>
      </c>
      <c r="C42" t="s">
        <v>323</v>
      </c>
      <c r="D42">
        <v>210976936</v>
      </c>
      <c r="E42">
        <v>252273105</v>
      </c>
      <c r="F42">
        <v>242570098.07999989</v>
      </c>
    </row>
    <row r="43" spans="1:6" x14ac:dyDescent="0.25">
      <c r="A43" t="str">
        <f t="shared" si="0"/>
        <v>0107-MEJORA DE  LA FORMACION EN CARRERAS DOCENTES EN INSTITUTOS DE EDUCACION SUPERIOR NO UNIVERSITARIA</v>
      </c>
      <c r="B43" t="s">
        <v>324</v>
      </c>
      <c r="C43" t="s">
        <v>325</v>
      </c>
      <c r="D43">
        <v>152620806</v>
      </c>
      <c r="E43">
        <v>239604767</v>
      </c>
      <c r="F43">
        <v>214695005.02000004</v>
      </c>
    </row>
    <row r="44" spans="1:6" x14ac:dyDescent="0.25">
      <c r="A44" t="str">
        <f t="shared" si="0"/>
        <v>0109-NUESTRAS CIUDADES</v>
      </c>
      <c r="B44" t="s">
        <v>326</v>
      </c>
      <c r="C44" t="s">
        <v>327</v>
      </c>
      <c r="D44">
        <v>0</v>
      </c>
      <c r="E44">
        <v>0</v>
      </c>
      <c r="F44">
        <v>0</v>
      </c>
    </row>
    <row r="45" spans="1:6" x14ac:dyDescent="0.25">
      <c r="A45" t="str">
        <f t="shared" si="0"/>
        <v>0110-FISCALIZACION ADUANERA</v>
      </c>
      <c r="B45" t="s">
        <v>328</v>
      </c>
      <c r="C45" t="s">
        <v>329</v>
      </c>
      <c r="D45">
        <v>0</v>
      </c>
      <c r="E45">
        <v>0</v>
      </c>
      <c r="F45">
        <v>0</v>
      </c>
    </row>
    <row r="46" spans="1:6" x14ac:dyDescent="0.25">
      <c r="A46" t="str">
        <f t="shared" si="0"/>
        <v>0111-APOYO AL HABITAT RURAL</v>
      </c>
      <c r="B46" t="s">
        <v>330</v>
      </c>
      <c r="C46" t="s">
        <v>331</v>
      </c>
      <c r="D46">
        <v>997444.16817961587</v>
      </c>
      <c r="E46">
        <v>1695535.5781088402</v>
      </c>
      <c r="F46">
        <v>1671108.3595368029</v>
      </c>
    </row>
    <row r="47" spans="1:6" x14ac:dyDescent="0.25">
      <c r="A47" t="str">
        <f t="shared" si="0"/>
        <v>0113-SERVICIOS REGISTRALES ACCESIBLES Y OPORTUNOS CON COBERTURA UNIVERSAL</v>
      </c>
      <c r="B47" t="s">
        <v>332</v>
      </c>
      <c r="C47" t="s">
        <v>333</v>
      </c>
      <c r="D47">
        <v>0</v>
      </c>
      <c r="E47">
        <v>0</v>
      </c>
      <c r="F47">
        <v>0</v>
      </c>
    </row>
    <row r="48" spans="1:6" x14ac:dyDescent="0.25">
      <c r="A48" t="str">
        <f t="shared" si="0"/>
        <v>0114-PROTECCION AL CONSUMIDOR</v>
      </c>
      <c r="B48" t="s">
        <v>334</v>
      </c>
      <c r="C48" t="s">
        <v>335</v>
      </c>
      <c r="D48">
        <v>0</v>
      </c>
      <c r="E48">
        <v>0</v>
      </c>
      <c r="F48">
        <v>0</v>
      </c>
    </row>
    <row r="49" spans="1:6" x14ac:dyDescent="0.25">
      <c r="A49" t="str">
        <f t="shared" si="0"/>
        <v>0115-PROGRAMA NACIONAL DE ALIMENTACION ESCOLAR</v>
      </c>
      <c r="B49" t="s">
        <v>336</v>
      </c>
      <c r="C49" t="s">
        <v>337</v>
      </c>
      <c r="D49">
        <v>1905945839</v>
      </c>
      <c r="E49">
        <v>1924889180</v>
      </c>
      <c r="F49">
        <v>1921859158.2399998</v>
      </c>
    </row>
    <row r="50" spans="1:6" x14ac:dyDescent="0.25">
      <c r="A50" t="str">
        <f t="shared" si="0"/>
        <v>0116-MEJORAMIENTO DE LA EMPLEABILIDAD E INSERCION LABORAL-PROEMPLEO</v>
      </c>
      <c r="B50" t="s">
        <v>338</v>
      </c>
      <c r="C50" t="s">
        <v>339</v>
      </c>
      <c r="D50">
        <v>0</v>
      </c>
      <c r="E50">
        <v>0</v>
      </c>
      <c r="F50">
        <v>0</v>
      </c>
    </row>
    <row r="51" spans="1:6" x14ac:dyDescent="0.25">
      <c r="A51" t="str">
        <f t="shared" si="0"/>
        <v>0117-ATENCION OPORTUNA DE NIÑAS, NIÑOS Y ADOLESCENTES EN PRESUNTO ESTADO DE ABANDONO</v>
      </c>
      <c r="B51" t="s">
        <v>340</v>
      </c>
      <c r="C51" t="s">
        <v>341</v>
      </c>
      <c r="D51">
        <v>204423303</v>
      </c>
      <c r="E51">
        <v>222595408</v>
      </c>
      <c r="F51">
        <v>213606997.84000003</v>
      </c>
    </row>
    <row r="52" spans="1:6" x14ac:dyDescent="0.25">
      <c r="A52" t="str">
        <f t="shared" si="0"/>
        <v>0118-ACCESO DE HOGARES RURALES CON ECONOMIAS DE SUBSISTENCIA A MERCADOS LOCALES - HAKU WIÑAY</v>
      </c>
      <c r="B52" t="s">
        <v>342</v>
      </c>
      <c r="C52" t="s">
        <v>343</v>
      </c>
      <c r="D52">
        <v>0</v>
      </c>
      <c r="E52">
        <v>0</v>
      </c>
      <c r="F52">
        <v>0</v>
      </c>
    </row>
    <row r="53" spans="1:6" x14ac:dyDescent="0.25">
      <c r="A53" t="str">
        <f t="shared" si="0"/>
        <v>0119-CELERIDAD EN LOS PROCESOS JUDICIALES CIVIL-COMERCIAL</v>
      </c>
      <c r="B53" t="s">
        <v>344</v>
      </c>
      <c r="C53" t="s">
        <v>345</v>
      </c>
      <c r="D53">
        <v>0</v>
      </c>
      <c r="E53">
        <v>0</v>
      </c>
      <c r="F53">
        <v>0</v>
      </c>
    </row>
    <row r="54" spans="1:6" x14ac:dyDescent="0.25">
      <c r="A54" t="str">
        <f t="shared" si="0"/>
        <v>0121-MEJORA DE LA ARTICULACION DE PEQUEÑOS PRODUCTORES AL MERCADO</v>
      </c>
      <c r="B54" t="s">
        <v>346</v>
      </c>
      <c r="C54" t="s">
        <v>347</v>
      </c>
      <c r="D54">
        <v>0</v>
      </c>
      <c r="E54">
        <v>0</v>
      </c>
      <c r="F54">
        <v>0</v>
      </c>
    </row>
    <row r="55" spans="1:6" x14ac:dyDescent="0.25">
      <c r="A55" t="str">
        <f t="shared" si="0"/>
        <v>0122-ACCESO Y PERMANENCIA DE POBLACION CON ALTO RENDIMIENTO ACADEMICO A UNA EDUCACION SUPERIOR DE CALIDAD</v>
      </c>
      <c r="B55" t="s">
        <v>348</v>
      </c>
      <c r="C55" t="s">
        <v>349</v>
      </c>
      <c r="D55">
        <v>41310789.893984444</v>
      </c>
      <c r="E55">
        <v>40769798.377051406</v>
      </c>
      <c r="F55">
        <v>40197712.032440811</v>
      </c>
    </row>
    <row r="56" spans="1:6" x14ac:dyDescent="0.25">
      <c r="A56" t="str">
        <f t="shared" si="0"/>
        <v>0123-MEJORA DE LAS COMPETENCIAS DE LA POBLACION PENITENCIARIA PARA SU REINSERCION SOCIAL POSITIVA</v>
      </c>
      <c r="B56" t="s">
        <v>350</v>
      </c>
      <c r="C56" t="s">
        <v>351</v>
      </c>
      <c r="D56">
        <v>0</v>
      </c>
      <c r="E56">
        <v>0</v>
      </c>
      <c r="F56">
        <v>0</v>
      </c>
    </row>
    <row r="57" spans="1:6" x14ac:dyDescent="0.25">
      <c r="A57" t="str">
        <f t="shared" si="0"/>
        <v>0124-MEJORA DE LA PROVISIÓN DE LOS SERVICIOS DE TELECOMUNICACIONES</v>
      </c>
      <c r="B57" t="s">
        <v>352</v>
      </c>
      <c r="C57" t="s">
        <v>353</v>
      </c>
      <c r="D57">
        <v>0</v>
      </c>
      <c r="E57">
        <v>0</v>
      </c>
      <c r="F57">
        <v>0</v>
      </c>
    </row>
    <row r="58" spans="1:6" x14ac:dyDescent="0.25">
      <c r="A58" t="str">
        <f t="shared" si="0"/>
        <v>0125-MEJORA DE LA EFICIENCIA DE LOS PROCESOS ELECTORALES E INCREMENTO DE LA PARTICIPACION POLITICA DE LA CIUDADANIA</v>
      </c>
      <c r="B58" t="s">
        <v>354</v>
      </c>
      <c r="C58" t="s">
        <v>355</v>
      </c>
      <c r="D58">
        <v>0</v>
      </c>
      <c r="E58">
        <v>0</v>
      </c>
      <c r="F58">
        <v>0</v>
      </c>
    </row>
    <row r="59" spans="1:6" x14ac:dyDescent="0.25">
      <c r="A59" t="str">
        <f t="shared" si="0"/>
        <v>0127-MEJORA DE LA COMPETITIVIDAD DE LOS DESTINOS TURISTICOS</v>
      </c>
      <c r="B59" t="s">
        <v>356</v>
      </c>
      <c r="C59" t="s">
        <v>357</v>
      </c>
      <c r="D59">
        <v>538049.28773028951</v>
      </c>
      <c r="E59">
        <v>573259.85530082695</v>
      </c>
      <c r="F59">
        <v>555384.49807674717</v>
      </c>
    </row>
    <row r="60" spans="1:6" x14ac:dyDescent="0.25">
      <c r="A60" t="str">
        <f t="shared" si="0"/>
        <v>0128-REDUCCION DE LA MINERIA ILEGAL</v>
      </c>
      <c r="B60" t="s">
        <v>358</v>
      </c>
      <c r="C60" t="s">
        <v>359</v>
      </c>
      <c r="D60">
        <v>0</v>
      </c>
      <c r="E60">
        <v>0</v>
      </c>
      <c r="F60">
        <v>0</v>
      </c>
    </row>
    <row r="61" spans="1:6" x14ac:dyDescent="0.25">
      <c r="A61" t="str">
        <f t="shared" si="0"/>
        <v>0129-PREVENCION Y MANEJO DE CONDICIONES SECUNDARIAS DE SALUD EN PERSONAS CON DISCAPACIDAD</v>
      </c>
      <c r="B61" t="s">
        <v>360</v>
      </c>
      <c r="C61" t="s">
        <v>361</v>
      </c>
      <c r="D61">
        <v>24641115.120635044</v>
      </c>
      <c r="E61">
        <v>29745588.1694539</v>
      </c>
      <c r="F61">
        <v>28704943.511861525</v>
      </c>
    </row>
    <row r="62" spans="1:6" x14ac:dyDescent="0.25">
      <c r="A62" t="str">
        <f t="shared" si="0"/>
        <v>0130-COMPETITIVIDAD Y APROVECHAMIENTO SOSTENIBLE DE LOS RECURSOS FORESTALES Y DE LA FAUNA SILVESTRE</v>
      </c>
      <c r="B62" t="s">
        <v>362</v>
      </c>
      <c r="C62" t="s">
        <v>363</v>
      </c>
      <c r="D62">
        <v>0</v>
      </c>
      <c r="E62">
        <v>0</v>
      </c>
      <c r="F62">
        <v>0</v>
      </c>
    </row>
    <row r="63" spans="1:6" x14ac:dyDescent="0.25">
      <c r="A63" t="str">
        <f t="shared" si="0"/>
        <v>0131-CONTROL Y PREVENCION EN SALUD MENTAL</v>
      </c>
      <c r="B63" t="s">
        <v>364</v>
      </c>
      <c r="C63" t="s">
        <v>365</v>
      </c>
      <c r="D63">
        <v>40329666.33511778</v>
      </c>
      <c r="E63">
        <v>63749729.452679515</v>
      </c>
      <c r="F63">
        <v>59944681.34346278</v>
      </c>
    </row>
    <row r="64" spans="1:6" x14ac:dyDescent="0.25">
      <c r="A64" t="str">
        <f t="shared" si="0"/>
        <v>0132-PUESTA EN VALOR Y USO SOCIAL DEL PATRIMONIO CULTURAL</v>
      </c>
      <c r="B64" t="s">
        <v>366</v>
      </c>
      <c r="C64" t="s">
        <v>367</v>
      </c>
      <c r="D64">
        <v>0</v>
      </c>
      <c r="E64">
        <v>0</v>
      </c>
      <c r="F64">
        <v>0</v>
      </c>
    </row>
    <row r="65" spans="1:6" x14ac:dyDescent="0.25">
      <c r="A65" t="str">
        <f t="shared" si="0"/>
        <v>0134-PROMOCION DE LA INVERSION PRIVADA</v>
      </c>
      <c r="B65" t="s">
        <v>368</v>
      </c>
      <c r="C65" t="s">
        <v>369</v>
      </c>
      <c r="D65">
        <v>0</v>
      </c>
      <c r="E65">
        <v>0</v>
      </c>
      <c r="F65">
        <v>0</v>
      </c>
    </row>
    <row r="66" spans="1:6" x14ac:dyDescent="0.25">
      <c r="A66" t="str">
        <f t="shared" si="0"/>
        <v>0135-MEJORA DE LAS CAPACIDADES MILITARES PARA LA DEFENSA Y EL DESARROLLO NACIONAL</v>
      </c>
      <c r="B66" t="s">
        <v>370</v>
      </c>
      <c r="C66" t="s">
        <v>371</v>
      </c>
      <c r="D66">
        <v>0</v>
      </c>
      <c r="E66">
        <v>0</v>
      </c>
      <c r="F66">
        <v>0</v>
      </c>
    </row>
    <row r="67" spans="1:6" x14ac:dyDescent="0.25">
      <c r="A67" t="str">
        <f t="shared" ref="A67:A84" si="1">CONCATENATE(B67,"-",C67)</f>
        <v>0137-DESARROLLO DE LA CIENCIA, TECNOLOGIA E INNOVACION TECNOLOGICA</v>
      </c>
      <c r="B67" t="s">
        <v>372</v>
      </c>
      <c r="C67" t="s">
        <v>373</v>
      </c>
      <c r="D67">
        <v>0</v>
      </c>
      <c r="E67">
        <v>0</v>
      </c>
      <c r="F67">
        <v>0</v>
      </c>
    </row>
    <row r="68" spans="1:6" x14ac:dyDescent="0.25">
      <c r="A68" t="str">
        <f t="shared" si="1"/>
        <v>0138-REDUCCION DEL COSTO, TIEMPO E INSEGURIDAD EN EL SISTEMA DE TRANSPORTE</v>
      </c>
      <c r="B68" t="s">
        <v>374</v>
      </c>
      <c r="C68" t="s">
        <v>375</v>
      </c>
      <c r="D68">
        <v>1221320633.0742459</v>
      </c>
      <c r="E68">
        <v>2584239194.8458233</v>
      </c>
      <c r="F68">
        <v>1577955683.3645062</v>
      </c>
    </row>
    <row r="69" spans="1:6" x14ac:dyDescent="0.25">
      <c r="A69" t="str">
        <f t="shared" si="1"/>
        <v>0139-DISMINUCION DE LA INCIDENCIA DE LOS CONFLICTOS, PROTESTAS Y MOVILIZACIONES SOCIALES VIOLENTAS QUE ALTERAN EL ORDEN PUBLICO</v>
      </c>
      <c r="B69" t="s">
        <v>376</v>
      </c>
      <c r="C69" t="s">
        <v>198</v>
      </c>
      <c r="D69">
        <v>0</v>
      </c>
      <c r="E69">
        <v>0</v>
      </c>
      <c r="F69">
        <v>0</v>
      </c>
    </row>
    <row r="70" spans="1:6" x14ac:dyDescent="0.25">
      <c r="A70" t="str">
        <f t="shared" si="1"/>
        <v>0140-DESARROLLO Y PROMOCION DE LAS ARTES E INDUSTRIAS CULTURALES</v>
      </c>
      <c r="B70" t="s">
        <v>377</v>
      </c>
      <c r="C70" t="s">
        <v>378</v>
      </c>
      <c r="D70">
        <v>0</v>
      </c>
      <c r="E70">
        <v>0</v>
      </c>
      <c r="F70">
        <v>0</v>
      </c>
    </row>
    <row r="71" spans="1:6" x14ac:dyDescent="0.25">
      <c r="A71" t="str">
        <f t="shared" si="1"/>
        <v>0141-PROTECCION DE LA PROPIEDAD INTELECTUAL</v>
      </c>
      <c r="B71" t="s">
        <v>379</v>
      </c>
      <c r="C71" t="s">
        <v>380</v>
      </c>
      <c r="D71">
        <v>0</v>
      </c>
      <c r="E71">
        <v>0</v>
      </c>
      <c r="F71">
        <v>0</v>
      </c>
    </row>
    <row r="72" spans="1:6" x14ac:dyDescent="0.25">
      <c r="A72" t="str">
        <f t="shared" si="1"/>
        <v>0142-ACCESO DE PERSONAS ADULTAS MAYORES A SERVICIOS ESPECIALIZADOS</v>
      </c>
      <c r="B72" t="s">
        <v>381</v>
      </c>
      <c r="C72" t="s">
        <v>382</v>
      </c>
      <c r="D72">
        <v>0</v>
      </c>
      <c r="E72">
        <v>0</v>
      </c>
      <c r="F72">
        <v>0</v>
      </c>
    </row>
    <row r="73" spans="1:6" x14ac:dyDescent="0.25">
      <c r="A73" t="str">
        <f t="shared" si="1"/>
        <v>0143-CELERIDAD, PREDICTIBILIDAD Y ACCCESO DE LOS PROCESOS JUDICIALES TRIBUTARIOS, ADUANEROS Y DE TEMAS DE MERCADO</v>
      </c>
      <c r="B73" t="s">
        <v>383</v>
      </c>
      <c r="C73" t="s">
        <v>384</v>
      </c>
      <c r="D73">
        <v>0</v>
      </c>
      <c r="E73">
        <v>0</v>
      </c>
      <c r="F73">
        <v>0</v>
      </c>
    </row>
    <row r="74" spans="1:6" x14ac:dyDescent="0.25">
      <c r="A74" t="str">
        <f t="shared" si="1"/>
        <v>0144-CONSERVACION Y USO SOSTENIBLE DE ECOSISTEMAS PARA LA PROVISION DE SERVICIOS ECOSISTEMICOS</v>
      </c>
      <c r="B74" t="s">
        <v>385</v>
      </c>
      <c r="C74" t="s">
        <v>386</v>
      </c>
      <c r="D74">
        <v>0</v>
      </c>
      <c r="E74">
        <v>0</v>
      </c>
      <c r="F74">
        <v>0</v>
      </c>
    </row>
    <row r="75" spans="1:6" x14ac:dyDescent="0.25">
      <c r="A75" t="str">
        <f t="shared" si="1"/>
        <v>0145-MEJORA DE LA CALIDAD DEL SERVICIO ELECTRICO</v>
      </c>
      <c r="B75" t="s">
        <v>387</v>
      </c>
      <c r="C75" t="s">
        <v>388</v>
      </c>
      <c r="D75">
        <v>0</v>
      </c>
      <c r="E75">
        <v>0</v>
      </c>
      <c r="F75">
        <v>0</v>
      </c>
    </row>
    <row r="76" spans="1:6" x14ac:dyDescent="0.25">
      <c r="A76" t="str">
        <f t="shared" si="1"/>
        <v>0146-ACCESO DE LAS FAMILIAS A VIVIENDA Y ENTORNO URBANO ADECUADO</v>
      </c>
      <c r="B76" t="s">
        <v>389</v>
      </c>
      <c r="C76" t="s">
        <v>390</v>
      </c>
      <c r="D76">
        <v>0</v>
      </c>
      <c r="E76">
        <v>0</v>
      </c>
      <c r="F76">
        <v>0</v>
      </c>
    </row>
    <row r="77" spans="1:6" x14ac:dyDescent="0.25">
      <c r="A77" t="str">
        <f t="shared" si="1"/>
        <v>0147-FORTALECIMIENTO DE LA EDUCACION SUPERIOR TECNOLOGICA</v>
      </c>
      <c r="B77" t="s">
        <v>391</v>
      </c>
      <c r="C77" t="s">
        <v>392</v>
      </c>
      <c r="D77">
        <v>15636178.553589486</v>
      </c>
      <c r="E77">
        <v>23486266.908198733</v>
      </c>
      <c r="F77">
        <v>22382046.300712895</v>
      </c>
    </row>
    <row r="78" spans="1:6" x14ac:dyDescent="0.25">
      <c r="A78" t="str">
        <f t="shared" si="1"/>
        <v>0148-REDUCCION DEL TIEMPO, INSEGURIDAD Y COSTO AMBIENTAL EN EL TRANSPORTE URBANO</v>
      </c>
      <c r="B78" t="s">
        <v>393</v>
      </c>
      <c r="C78" t="s">
        <v>394</v>
      </c>
      <c r="D78">
        <v>24990882.823532294</v>
      </c>
      <c r="E78">
        <v>84239496.426860422</v>
      </c>
      <c r="F78">
        <v>47667701.851456232</v>
      </c>
    </row>
    <row r="79" spans="1:6" x14ac:dyDescent="0.25">
      <c r="A79" t="str">
        <f t="shared" si="1"/>
        <v>0149-MEJORA DEL DESEMPEÑO EN LAS CONTRATACIONES PUBLICAS</v>
      </c>
      <c r="B79" t="s">
        <v>395</v>
      </c>
      <c r="C79" t="s">
        <v>396</v>
      </c>
      <c r="D79">
        <v>0</v>
      </c>
      <c r="E79">
        <v>0</v>
      </c>
      <c r="F79">
        <v>0</v>
      </c>
    </row>
    <row r="80" spans="1:6" x14ac:dyDescent="0.25">
      <c r="A80" t="str">
        <f t="shared" si="1"/>
        <v>0150-INCREMENTO EN EL ACCESO DE LA POBLACION A LOS SERVICIOS EDUCATIVOS PUBLICOS DE LA EDUCACION BASICA</v>
      </c>
      <c r="B80" t="s">
        <v>397</v>
      </c>
      <c r="C80" t="s">
        <v>398</v>
      </c>
      <c r="D80">
        <v>200065148</v>
      </c>
      <c r="E80">
        <v>552598314.31745517</v>
      </c>
      <c r="F80">
        <v>348309692.42115539</v>
      </c>
    </row>
    <row r="81" spans="1:6" x14ac:dyDescent="0.25">
      <c r="A81" t="str">
        <f t="shared" si="1"/>
        <v>1001-PRODUCTOS ESPECIFICOS PARA DESARROLLO INFANTIL TEMPRANO</v>
      </c>
      <c r="B81" t="s">
        <v>399</v>
      </c>
      <c r="C81" t="s">
        <v>400</v>
      </c>
      <c r="D81">
        <v>1794794694</v>
      </c>
      <c r="E81">
        <v>1989514676</v>
      </c>
      <c r="F81">
        <v>1945964798.2599976</v>
      </c>
    </row>
    <row r="82" spans="1:6" x14ac:dyDescent="0.25">
      <c r="A82" t="str">
        <f t="shared" si="1"/>
        <v>1002-PRODUCTOS ESPECIFICOS PARA REDUCCION DE LA VIOLENCIA CONTRA LA MUJER</v>
      </c>
      <c r="B82" t="s">
        <v>401</v>
      </c>
      <c r="C82" t="s">
        <v>402</v>
      </c>
      <c r="D82">
        <v>69887206.541616023</v>
      </c>
      <c r="E82">
        <v>92881799.286390752</v>
      </c>
      <c r="F82">
        <v>89879432.14818272</v>
      </c>
    </row>
    <row r="83" spans="1:6" x14ac:dyDescent="0.25">
      <c r="A83" t="str">
        <f t="shared" si="1"/>
        <v>9002-ASIGNACIONES PRESUPUESTARIAS QUE NO RESULTAN EN PRODUCTOS</v>
      </c>
      <c r="B83" t="s">
        <v>403</v>
      </c>
      <c r="C83" t="s">
        <v>404</v>
      </c>
      <c r="D83">
        <v>7848099794.8583803</v>
      </c>
      <c r="E83">
        <v>9112867061.3817253</v>
      </c>
      <c r="F83">
        <v>7943055470.9794245</v>
      </c>
    </row>
    <row r="84" spans="1:6" x14ac:dyDescent="0.25">
      <c r="A84" t="str">
        <f t="shared" si="1"/>
        <v>-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"/>
  <sheetViews>
    <sheetView workbookViewId="0">
      <selection activeCell="B4" sqref="B4"/>
    </sheetView>
  </sheetViews>
  <sheetFormatPr baseColWidth="10" defaultRowHeight="15" x14ac:dyDescent="0.25"/>
  <cols>
    <col min="1" max="3" width="15.140625" bestFit="1" customWidth="1"/>
    <col min="4" max="4" width="13.140625" bestFit="1" customWidth="1"/>
    <col min="5" max="5" width="15.140625" bestFit="1" customWidth="1"/>
  </cols>
  <sheetData>
    <row r="1" spans="1:4" x14ac:dyDescent="0.25">
      <c r="A1" s="34" t="s">
        <v>0</v>
      </c>
      <c r="B1" s="34" t="s">
        <v>1</v>
      </c>
      <c r="C1" s="34" t="s">
        <v>2</v>
      </c>
      <c r="D1" s="34" t="s">
        <v>197</v>
      </c>
    </row>
    <row r="2" spans="1:4" x14ac:dyDescent="0.25">
      <c r="A2" s="34">
        <v>1921966262.292207</v>
      </c>
      <c r="B2" s="34">
        <v>2140173428.6001458</v>
      </c>
      <c r="C2" s="34">
        <v>2092809651.4595346</v>
      </c>
      <c r="D2" s="34">
        <v>0</v>
      </c>
    </row>
    <row r="3" spans="1:4" x14ac:dyDescent="0.25">
      <c r="A3" s="34">
        <v>29117190110.62085</v>
      </c>
      <c r="B3" s="34">
        <v>34515242558.256332</v>
      </c>
      <c r="C3" s="34">
        <v>31517522067.955982</v>
      </c>
      <c r="D3" s="34">
        <v>1</v>
      </c>
    </row>
    <row r="4" spans="1:4" x14ac:dyDescent="0.25">
      <c r="A4" s="34">
        <v>3637181069.5111642</v>
      </c>
      <c r="B4" s="34">
        <v>6154524736.1694012</v>
      </c>
      <c r="C4" s="34">
        <v>5291156590.9562817</v>
      </c>
      <c r="D4" s="34">
        <v>2</v>
      </c>
    </row>
    <row r="5" spans="1:4" x14ac:dyDescent="0.25">
      <c r="A5" s="34">
        <v>1238207812.4459305</v>
      </c>
      <c r="B5" s="34">
        <v>1319199452.8312004</v>
      </c>
      <c r="C5" s="34">
        <v>1258646997.7670076</v>
      </c>
      <c r="D5" s="34">
        <v>3</v>
      </c>
    </row>
    <row r="6" spans="1:4" x14ac:dyDescent="0.25">
      <c r="A6" s="34">
        <v>2854420496.6628757</v>
      </c>
      <c r="B6" s="34">
        <v>6569748774.9193926</v>
      </c>
      <c r="C6" s="34">
        <v>4318967005.6162262</v>
      </c>
      <c r="D6" s="34">
        <v>4</v>
      </c>
    </row>
    <row r="7" spans="1:4" x14ac:dyDescent="0.25">
      <c r="A7" s="62">
        <f>SUM(A2:A6)</f>
        <v>38768965751.53302</v>
      </c>
      <c r="B7" s="62">
        <f>SUM(B2:B6)</f>
        <v>50698888950.776474</v>
      </c>
      <c r="C7" s="62">
        <f>SUM(C2:C6)</f>
        <v>44479102313.755028</v>
      </c>
      <c r="D7" s="77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"/>
  <sheetViews>
    <sheetView workbookViewId="0">
      <selection activeCell="E7" sqref="E7"/>
    </sheetView>
  </sheetViews>
  <sheetFormatPr baseColWidth="10" defaultRowHeight="15" x14ac:dyDescent="0.25"/>
  <cols>
    <col min="1" max="1" width="13.140625" bestFit="1" customWidth="1"/>
    <col min="2" max="2" width="53" bestFit="1" customWidth="1"/>
    <col min="3" max="5" width="15.140625" bestFit="1" customWidth="1"/>
  </cols>
  <sheetData>
    <row r="1" spans="1:5" x14ac:dyDescent="0.25">
      <c r="A1" s="34" t="s">
        <v>58</v>
      </c>
      <c r="B1" s="34" t="s">
        <v>59</v>
      </c>
      <c r="C1" s="34" t="s">
        <v>0</v>
      </c>
      <c r="D1" s="34" t="s">
        <v>1</v>
      </c>
      <c r="E1" s="34" t="s">
        <v>2</v>
      </c>
    </row>
    <row r="2" spans="1:5" x14ac:dyDescent="0.25">
      <c r="A2" s="34" t="s">
        <v>223</v>
      </c>
      <c r="B2" s="34" t="s">
        <v>60</v>
      </c>
      <c r="C2" s="34">
        <v>100462300.51663053</v>
      </c>
      <c r="D2" s="34">
        <v>112633306.78022768</v>
      </c>
      <c r="E2" s="34">
        <v>99604042.708466098</v>
      </c>
    </row>
    <row r="3" spans="1:5" x14ac:dyDescent="0.25">
      <c r="A3" s="34" t="s">
        <v>224</v>
      </c>
      <c r="B3" s="34" t="s">
        <v>225</v>
      </c>
      <c r="C3" s="34">
        <v>16276005.194240525</v>
      </c>
      <c r="D3" s="34">
        <v>17990492.513762701</v>
      </c>
      <c r="E3" s="34">
        <v>16904419.523608766</v>
      </c>
    </row>
    <row r="4" spans="1:5" x14ac:dyDescent="0.25">
      <c r="A4" s="34" t="s">
        <v>226</v>
      </c>
      <c r="B4" s="34" t="s">
        <v>227</v>
      </c>
      <c r="C4" s="34">
        <v>150668558.96753058</v>
      </c>
      <c r="D4" s="34">
        <v>193756724.02285182</v>
      </c>
      <c r="E4" s="34">
        <v>190238492.33204761</v>
      </c>
    </row>
    <row r="5" spans="1:5" x14ac:dyDescent="0.25">
      <c r="A5" s="34" t="s">
        <v>228</v>
      </c>
      <c r="B5" s="34" t="s">
        <v>229</v>
      </c>
      <c r="C5" s="34">
        <v>168546</v>
      </c>
      <c r="D5" s="34">
        <v>191508</v>
      </c>
      <c r="E5" s="34">
        <v>191431.34999999998</v>
      </c>
    </row>
    <row r="6" spans="1:5" x14ac:dyDescent="0.25">
      <c r="A6" s="34" t="s">
        <v>71</v>
      </c>
      <c r="B6" s="34" t="s">
        <v>230</v>
      </c>
      <c r="C6" s="34">
        <v>0</v>
      </c>
      <c r="D6" s="34">
        <v>0</v>
      </c>
      <c r="E6" s="34">
        <v>0</v>
      </c>
    </row>
    <row r="7" spans="1:5" x14ac:dyDescent="0.25">
      <c r="A7" s="34" t="s">
        <v>72</v>
      </c>
      <c r="B7" s="34" t="s">
        <v>231</v>
      </c>
      <c r="C7" s="34">
        <v>124922926.08373421</v>
      </c>
      <c r="D7" s="34">
        <v>285738399.50565523</v>
      </c>
      <c r="E7" s="34">
        <v>217147876.23935056</v>
      </c>
    </row>
    <row r="8" spans="1:5" x14ac:dyDescent="0.25">
      <c r="A8" s="34" t="s">
        <v>73</v>
      </c>
      <c r="B8" s="34" t="s">
        <v>232</v>
      </c>
      <c r="C8" s="34">
        <v>1299885940.3995035</v>
      </c>
      <c r="D8" s="34">
        <v>2807391438.4421391</v>
      </c>
      <c r="E8" s="34">
        <v>1721236646.269382</v>
      </c>
    </row>
    <row r="9" spans="1:5" x14ac:dyDescent="0.25">
      <c r="A9" s="34" t="s">
        <v>74</v>
      </c>
      <c r="B9" s="34" t="s">
        <v>233</v>
      </c>
      <c r="C9" s="34">
        <v>275887734.17726082</v>
      </c>
      <c r="D9" s="34">
        <v>234227683.83139154</v>
      </c>
      <c r="E9" s="34">
        <v>227580315.31667101</v>
      </c>
    </row>
    <row r="10" spans="1:5" x14ac:dyDescent="0.25">
      <c r="A10" s="34" t="s">
        <v>75</v>
      </c>
      <c r="B10" s="34" t="s">
        <v>234</v>
      </c>
      <c r="C10" s="34">
        <v>0</v>
      </c>
      <c r="D10" s="34">
        <v>0</v>
      </c>
      <c r="E10" s="34">
        <v>0</v>
      </c>
    </row>
    <row r="11" spans="1:5" x14ac:dyDescent="0.25">
      <c r="A11" s="34" t="s">
        <v>76</v>
      </c>
      <c r="B11" s="34" t="s">
        <v>235</v>
      </c>
      <c r="C11" s="34">
        <v>990351669.20058668</v>
      </c>
      <c r="D11" s="34">
        <v>2441335526.5527105</v>
      </c>
      <c r="E11" s="34">
        <v>1621882193.644599</v>
      </c>
    </row>
    <row r="12" spans="1:5" x14ac:dyDescent="0.25">
      <c r="A12" s="34" t="s">
        <v>77</v>
      </c>
      <c r="B12" s="34" t="s">
        <v>236</v>
      </c>
      <c r="C12" s="34">
        <v>15732148.795684811</v>
      </c>
      <c r="D12" s="34">
        <v>25535244.431634553</v>
      </c>
      <c r="E12" s="34">
        <v>24777884.214459237</v>
      </c>
    </row>
    <row r="13" spans="1:5" x14ac:dyDescent="0.25">
      <c r="A13" s="34" t="s">
        <v>78</v>
      </c>
      <c r="B13" s="34" t="s">
        <v>237</v>
      </c>
      <c r="C13" s="34">
        <v>7544712249.3163996</v>
      </c>
      <c r="D13" s="34">
        <v>11017699625.020401</v>
      </c>
      <c r="E13" s="34">
        <v>9612461311.9745579</v>
      </c>
    </row>
    <row r="14" spans="1:5" x14ac:dyDescent="0.25">
      <c r="A14" s="34" t="s">
        <v>79</v>
      </c>
      <c r="B14" s="34" t="s">
        <v>238</v>
      </c>
      <c r="C14" s="34">
        <v>147640078.00615287</v>
      </c>
      <c r="D14" s="34">
        <v>775520482.1557703</v>
      </c>
      <c r="E14" s="34">
        <v>506342089.93188626</v>
      </c>
    </row>
    <row r="15" spans="1:5" x14ac:dyDescent="0.25">
      <c r="A15" s="34" t="s">
        <v>80</v>
      </c>
      <c r="B15" s="34" t="s">
        <v>239</v>
      </c>
      <c r="C15" s="34">
        <v>24329925812.358467</v>
      </c>
      <c r="D15" s="34">
        <v>29025422978.354195</v>
      </c>
      <c r="E15" s="34">
        <v>26532977509.272446</v>
      </c>
    </row>
    <row r="16" spans="1:5" x14ac:dyDescent="0.25">
      <c r="A16" s="34" t="s">
        <v>240</v>
      </c>
      <c r="B16" s="34" t="s">
        <v>241</v>
      </c>
      <c r="C16" s="34">
        <v>3772331782.5165558</v>
      </c>
      <c r="D16" s="34">
        <v>3761445541.1657524</v>
      </c>
      <c r="E16" s="34">
        <v>3707758100.9794469</v>
      </c>
    </row>
    <row r="17" spans="1:5" x14ac:dyDescent="0.25">
      <c r="A17" s="62"/>
      <c r="B17" s="62"/>
      <c r="C17" s="62">
        <f>SUM(C2:C16)</f>
        <v>38768965751.532745</v>
      </c>
      <c r="D17" s="62">
        <f>SUM(D2:D16)</f>
        <v>50698888950.776489</v>
      </c>
      <c r="E17" s="62">
        <f>SUM(E2:E16)</f>
        <v>44479102313.75692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17.5703125" bestFit="1" customWidth="1"/>
    <col min="2" max="4" width="15.140625" bestFit="1" customWidth="1"/>
  </cols>
  <sheetData>
    <row r="1" spans="1:4" x14ac:dyDescent="0.25">
      <c r="A1" t="s">
        <v>61</v>
      </c>
      <c r="B1" s="34" t="s">
        <v>0</v>
      </c>
      <c r="C1" s="34" t="s">
        <v>1</v>
      </c>
      <c r="D1" s="34" t="s">
        <v>2</v>
      </c>
    </row>
    <row r="2" spans="1:4" x14ac:dyDescent="0.25">
      <c r="A2" t="s">
        <v>413</v>
      </c>
      <c r="B2" s="34">
        <v>28520611165.935822</v>
      </c>
      <c r="C2" s="34">
        <v>33711828327.135502</v>
      </c>
      <c r="D2" s="34">
        <v>32781728052.13615</v>
      </c>
    </row>
    <row r="3" spans="1:4" x14ac:dyDescent="0.25">
      <c r="A3" t="s">
        <v>414</v>
      </c>
      <c r="B3" s="34">
        <v>10248354585.597292</v>
      </c>
      <c r="C3" s="34">
        <v>16987060623.640999</v>
      </c>
      <c r="D3" s="34">
        <v>11697374261.620502</v>
      </c>
    </row>
    <row r="4" spans="1:4" x14ac:dyDescent="0.25">
      <c r="B4" s="62">
        <f>SUM(B2:B3)</f>
        <v>38768965751.533112</v>
      </c>
      <c r="C4" s="62">
        <f>SUM(C2:C3)</f>
        <v>50698888950.776505</v>
      </c>
      <c r="D4" s="62">
        <f>SUM(D2:D3)</f>
        <v>44479102313.756653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"/>
  <sheetViews>
    <sheetView workbookViewId="0">
      <selection activeCell="F14" sqref="F14"/>
    </sheetView>
  </sheetViews>
  <sheetFormatPr baseColWidth="10" defaultRowHeight="15" x14ac:dyDescent="0.25"/>
  <cols>
    <col min="1" max="1" width="13.140625" bestFit="1" customWidth="1"/>
    <col min="2" max="4" width="15.140625" bestFit="1" customWidth="1"/>
  </cols>
  <sheetData>
    <row r="1" spans="1:4" x14ac:dyDescent="0.25">
      <c r="A1" t="s">
        <v>62</v>
      </c>
      <c r="B1" t="s">
        <v>0</v>
      </c>
      <c r="C1" t="s">
        <v>1</v>
      </c>
      <c r="D1" t="s">
        <v>2</v>
      </c>
    </row>
    <row r="2" spans="1:4" x14ac:dyDescent="0.25">
      <c r="A2" t="s">
        <v>16</v>
      </c>
      <c r="B2" s="34">
        <v>7848099794.8583813</v>
      </c>
      <c r="C2" s="34">
        <v>9112867061.3817272</v>
      </c>
      <c r="D2" s="34">
        <v>7943055470.9794273</v>
      </c>
    </row>
    <row r="3" spans="1:4" x14ac:dyDescent="0.25">
      <c r="A3" t="s">
        <v>17</v>
      </c>
      <c r="B3" s="34">
        <v>30920865956.674782</v>
      </c>
      <c r="C3" s="34">
        <v>41586021889.394745</v>
      </c>
      <c r="D3" s="34">
        <v>36536046842.777573</v>
      </c>
    </row>
    <row r="4" spans="1:4" x14ac:dyDescent="0.25">
      <c r="B4" s="62">
        <f>SUM(B2:B3)</f>
        <v>38768965751.533165</v>
      </c>
      <c r="C4" s="62">
        <f>SUM(C2:C3)</f>
        <v>50698888950.776474</v>
      </c>
      <c r="D4" s="62">
        <f>SUM(D2:D3)</f>
        <v>44479102313.757004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6"/>
  <sheetViews>
    <sheetView workbookViewId="0">
      <selection activeCell="A16" sqref="A16"/>
    </sheetView>
  </sheetViews>
  <sheetFormatPr baseColWidth="10" defaultColWidth="11.5703125" defaultRowHeight="15" x14ac:dyDescent="0.25"/>
  <cols>
    <col min="1" max="1" width="81.140625" bestFit="1" customWidth="1"/>
    <col min="2" max="4" width="12" bestFit="1" customWidth="1"/>
  </cols>
  <sheetData>
    <row r="1" spans="1:4" x14ac:dyDescent="0.25">
      <c r="A1" t="s">
        <v>70</v>
      </c>
      <c r="B1" t="s">
        <v>0</v>
      </c>
      <c r="C1" t="s">
        <v>1</v>
      </c>
      <c r="D1" t="s">
        <v>2</v>
      </c>
    </row>
    <row r="2" spans="1:4" x14ac:dyDescent="0.25">
      <c r="A2" t="s">
        <v>33</v>
      </c>
      <c r="B2">
        <v>3126222022.0128131</v>
      </c>
      <c r="C2">
        <v>4914763577.1560297</v>
      </c>
      <c r="D2">
        <v>4064895614.9720998</v>
      </c>
    </row>
    <row r="3" spans="1:4" x14ac:dyDescent="0.25">
      <c r="A3" t="s">
        <v>34</v>
      </c>
      <c r="B3">
        <v>3141638530.3091745</v>
      </c>
      <c r="C3">
        <v>4928665331.4063663</v>
      </c>
      <c r="D3">
        <v>4078464551.0041637</v>
      </c>
    </row>
    <row r="4" spans="1:4" x14ac:dyDescent="0.25">
      <c r="A4" t="s">
        <v>35</v>
      </c>
      <c r="B4">
        <v>3724968967.4866667</v>
      </c>
      <c r="C4">
        <v>4165801642.1299992</v>
      </c>
      <c r="D4">
        <v>3831268039.2772002</v>
      </c>
    </row>
    <row r="5" spans="1:4" x14ac:dyDescent="0.25">
      <c r="A5" t="s">
        <v>36</v>
      </c>
      <c r="B5">
        <v>3096053393.7553844</v>
      </c>
      <c r="C5">
        <v>3764560532.9152589</v>
      </c>
      <c r="D5">
        <v>3348199560.6891613</v>
      </c>
    </row>
    <row r="6" spans="1:4" x14ac:dyDescent="0.25">
      <c r="A6" t="s">
        <v>37</v>
      </c>
      <c r="B6">
        <v>9384344492.1665459</v>
      </c>
      <c r="C6">
        <v>11743157057.77232</v>
      </c>
      <c r="D6">
        <v>10750559823.210108</v>
      </c>
    </row>
    <row r="7" spans="1:4" x14ac:dyDescent="0.25">
      <c r="A7" t="s">
        <v>38</v>
      </c>
      <c r="B7">
        <v>205389.51999999996</v>
      </c>
      <c r="C7">
        <v>204742.68</v>
      </c>
      <c r="D7">
        <v>203485.24619999999</v>
      </c>
    </row>
    <row r="8" spans="1:4" x14ac:dyDescent="0.25">
      <c r="A8" t="s">
        <v>39</v>
      </c>
      <c r="B8">
        <v>10618294072.363001</v>
      </c>
      <c r="C8">
        <v>12402759698.909855</v>
      </c>
      <c r="D8">
        <v>11448244938.837351</v>
      </c>
    </row>
    <row r="9" spans="1:4" x14ac:dyDescent="0.25">
      <c r="A9" t="s">
        <v>40</v>
      </c>
      <c r="B9">
        <v>195389.51999999996</v>
      </c>
      <c r="C9">
        <v>204742.68</v>
      </c>
      <c r="D9">
        <v>203485.24619999997</v>
      </c>
    </row>
    <row r="10" spans="1:4" x14ac:dyDescent="0.25">
      <c r="A10" t="s">
        <v>41</v>
      </c>
      <c r="B10">
        <v>481766932.90197903</v>
      </c>
      <c r="C10">
        <v>579453830.08129179</v>
      </c>
      <c r="D10">
        <v>510294100.79241574</v>
      </c>
    </row>
    <row r="11" spans="1:4" x14ac:dyDescent="0.25">
      <c r="A11" t="s">
        <v>42</v>
      </c>
      <c r="B11">
        <v>15608936.989890257</v>
      </c>
      <c r="C11">
        <v>16772515.205725143</v>
      </c>
      <c r="D11">
        <v>15755024.439465707</v>
      </c>
    </row>
    <row r="12" spans="1:4" x14ac:dyDescent="0.25">
      <c r="A12" t="s">
        <v>43</v>
      </c>
      <c r="B12">
        <v>62779967.627491124</v>
      </c>
      <c r="C12">
        <v>75921606.712623343</v>
      </c>
      <c r="D12">
        <v>74688415.727933452</v>
      </c>
    </row>
    <row r="13" spans="1:4" x14ac:dyDescent="0.25">
      <c r="A13" t="s">
        <v>44</v>
      </c>
      <c r="B13">
        <v>85528971.069142133</v>
      </c>
      <c r="C13">
        <v>98607984.94317615</v>
      </c>
      <c r="D13">
        <v>93666232.212549418</v>
      </c>
    </row>
    <row r="14" spans="1:4" x14ac:dyDescent="0.25">
      <c r="A14" t="s">
        <v>45</v>
      </c>
      <c r="B14">
        <v>1058850198.8268449</v>
      </c>
      <c r="C14">
        <v>1875740105.1785786</v>
      </c>
      <c r="D14">
        <v>1628416910.1463075</v>
      </c>
    </row>
    <row r="15" spans="1:4" x14ac:dyDescent="0.25">
      <c r="A15" t="s">
        <v>46</v>
      </c>
      <c r="B15">
        <v>50834376.257925794</v>
      </c>
      <c r="C15">
        <v>59912036.287947074</v>
      </c>
      <c r="D15">
        <v>58308251.406636052</v>
      </c>
    </row>
    <row r="16" spans="1:4" x14ac:dyDescent="0.25">
      <c r="A16" t="s">
        <v>47</v>
      </c>
      <c r="B16">
        <v>100567417.0366306</v>
      </c>
      <c r="C16">
        <v>112727715.46022747</v>
      </c>
      <c r="D16">
        <v>99701342.279665887</v>
      </c>
    </row>
    <row r="17" spans="1:4" x14ac:dyDescent="0.25">
      <c r="A17" t="s">
        <v>48</v>
      </c>
      <c r="B17">
        <v>243190094.79402885</v>
      </c>
      <c r="C17">
        <v>304920187.89283109</v>
      </c>
      <c r="D17">
        <v>288437489.88360733</v>
      </c>
    </row>
    <row r="18" spans="1:4" x14ac:dyDescent="0.25">
      <c r="A18" t="s">
        <v>49</v>
      </c>
      <c r="B18">
        <v>133430.2048840255</v>
      </c>
      <c r="C18">
        <v>123079.54100755815</v>
      </c>
      <c r="D18">
        <v>121812.62313671281</v>
      </c>
    </row>
    <row r="19" spans="1:4" x14ac:dyDescent="0.25">
      <c r="A19" t="s">
        <v>50</v>
      </c>
      <c r="B19">
        <v>665712.5199999999</v>
      </c>
      <c r="C19">
        <v>143101.68</v>
      </c>
      <c r="D19">
        <v>134656.17119999995</v>
      </c>
    </row>
    <row r="20" spans="1:4" x14ac:dyDescent="0.25">
      <c r="A20" t="s">
        <v>51</v>
      </c>
      <c r="B20">
        <v>159515133.09626943</v>
      </c>
      <c r="C20">
        <v>127143723.80740727</v>
      </c>
      <c r="D20">
        <v>95125992.321710482</v>
      </c>
    </row>
    <row r="21" spans="1:4" x14ac:dyDescent="0.25">
      <c r="A21" t="s">
        <v>52</v>
      </c>
      <c r="B21">
        <v>59711387.994937249</v>
      </c>
      <c r="C21">
        <v>71046342.108029783</v>
      </c>
      <c r="D21">
        <v>69403644.803661197</v>
      </c>
    </row>
    <row r="22" spans="1:4" x14ac:dyDescent="0.25">
      <c r="A22" t="s">
        <v>53</v>
      </c>
      <c r="B22">
        <v>59711387.994937249</v>
      </c>
      <c r="C22">
        <v>71046342.108029783</v>
      </c>
      <c r="D22">
        <v>69403644.803661183</v>
      </c>
    </row>
    <row r="23" spans="1:4" x14ac:dyDescent="0.25">
      <c r="A23" t="s">
        <v>54</v>
      </c>
      <c r="B23">
        <v>263728421.62749115</v>
      </c>
      <c r="C23">
        <v>290649433.71262342</v>
      </c>
      <c r="D23">
        <v>275855781.49793351</v>
      </c>
    </row>
    <row r="24" spans="1:4" x14ac:dyDescent="0.25">
      <c r="A24" t="s">
        <v>55</v>
      </c>
      <c r="B24">
        <v>111116.51999999997</v>
      </c>
      <c r="C24">
        <v>108988.68</v>
      </c>
      <c r="D24">
        <v>107769.57119999999</v>
      </c>
    </row>
    <row r="25" spans="1:4" x14ac:dyDescent="0.25">
      <c r="A25" t="s">
        <v>56</v>
      </c>
      <c r="B25">
        <v>85528971.069142178</v>
      </c>
      <c r="C25">
        <v>98607984.94317615</v>
      </c>
      <c r="D25">
        <v>93666232.212549418</v>
      </c>
    </row>
    <row r="26" spans="1:4" x14ac:dyDescent="0.25">
      <c r="A26" t="s">
        <v>57</v>
      </c>
      <c r="B26">
        <v>948379634.27207339</v>
      </c>
      <c r="C26">
        <v>1292653107.8709118</v>
      </c>
      <c r="D26">
        <v>1094948318.5142601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21" sqref="A21"/>
    </sheetView>
  </sheetViews>
  <sheetFormatPr baseColWidth="10" defaultRowHeight="15" x14ac:dyDescent="0.25"/>
  <cols>
    <col min="1" max="1" width="12" bestFit="1" customWidth="1"/>
    <col min="2" max="2" width="11" bestFit="1" customWidth="1"/>
    <col min="3" max="3" width="12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197002269014</v>
      </c>
      <c r="B2">
        <v>238070181438</v>
      </c>
      <c r="C2">
        <v>209318562766.54984</v>
      </c>
    </row>
    <row r="9" spans="1:3" x14ac:dyDescent="0.25">
      <c r="A9" t="s">
        <v>0</v>
      </c>
      <c r="B9" t="s">
        <v>1</v>
      </c>
      <c r="C9" t="s">
        <v>2</v>
      </c>
    </row>
    <row r="10" spans="1:3" x14ac:dyDescent="0.25">
      <c r="A10">
        <v>22952962786</v>
      </c>
      <c r="B10">
        <v>23091688541</v>
      </c>
      <c r="C10">
        <v>21955698801.389999</v>
      </c>
    </row>
    <row r="15" spans="1:3" x14ac:dyDescent="0.25">
      <c r="A15" t="s">
        <v>0</v>
      </c>
      <c r="B15" t="s">
        <v>1</v>
      </c>
      <c r="C15" t="s">
        <v>2</v>
      </c>
    </row>
    <row r="16" spans="1:3" x14ac:dyDescent="0.25">
      <c r="A16">
        <v>6373390978</v>
      </c>
      <c r="B16">
        <v>1196129805</v>
      </c>
      <c r="C16">
        <v>0</v>
      </c>
    </row>
    <row r="21" spans="1:3" x14ac:dyDescent="0.25">
      <c r="A21" t="s">
        <v>0</v>
      </c>
      <c r="B21" t="s">
        <v>1</v>
      </c>
      <c r="C21" t="s">
        <v>2</v>
      </c>
    </row>
    <row r="22" spans="1:3" x14ac:dyDescent="0.25">
      <c r="A22">
        <v>13632179795</v>
      </c>
      <c r="B22">
        <v>14040533784</v>
      </c>
      <c r="C22">
        <v>13873953058.160004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7"/>
  <sheetViews>
    <sheetView zoomScale="90" zoomScaleNormal="90" workbookViewId="0">
      <selection activeCell="B28" sqref="B28"/>
    </sheetView>
  </sheetViews>
  <sheetFormatPr baseColWidth="10" defaultRowHeight="15" x14ac:dyDescent="0.25"/>
  <cols>
    <col min="1" max="1" width="7.5703125" bestFit="1" customWidth="1"/>
    <col min="2" max="2" width="81.140625" bestFit="1" customWidth="1"/>
    <col min="3" max="5" width="13.28515625" bestFit="1" customWidth="1"/>
    <col min="6" max="9" width="11.42578125" customWidth="1"/>
    <col min="11" max="11" width="11.42578125" style="34"/>
  </cols>
  <sheetData>
    <row r="1" spans="1:5" x14ac:dyDescent="0.25">
      <c r="A1" t="s">
        <v>135</v>
      </c>
      <c r="B1" t="s">
        <v>113</v>
      </c>
      <c r="C1" t="s">
        <v>0</v>
      </c>
      <c r="D1" t="s">
        <v>1</v>
      </c>
      <c r="E1" t="s">
        <v>2</v>
      </c>
    </row>
    <row r="2" spans="1:5" x14ac:dyDescent="0.25">
      <c r="A2" t="s">
        <v>136</v>
      </c>
      <c r="B2" t="s">
        <v>115</v>
      </c>
      <c r="C2">
        <v>7858079252.2206383</v>
      </c>
      <c r="D2">
        <v>11267241987.004889</v>
      </c>
      <c r="E2">
        <v>9861124976.2170563</v>
      </c>
    </row>
    <row r="3" spans="1:5" x14ac:dyDescent="0.25">
      <c r="A3" t="s">
        <v>140</v>
      </c>
      <c r="B3" t="s">
        <v>90</v>
      </c>
      <c r="C3">
        <v>1298368441.6676586</v>
      </c>
      <c r="D3">
        <v>2912953257.5221639</v>
      </c>
      <c r="E3">
        <v>2005251313.4433331</v>
      </c>
    </row>
    <row r="4" spans="1:5" x14ac:dyDescent="0.25">
      <c r="A4" t="s">
        <v>141</v>
      </c>
      <c r="B4" t="s">
        <v>124</v>
      </c>
      <c r="C4">
        <v>35423329.426991582</v>
      </c>
      <c r="D4">
        <v>57182658.122574292</v>
      </c>
      <c r="E4">
        <v>53764844.22606875</v>
      </c>
    </row>
    <row r="5" spans="1:5" x14ac:dyDescent="0.25">
      <c r="A5" t="s">
        <v>142</v>
      </c>
      <c r="B5" t="s">
        <v>129</v>
      </c>
      <c r="C5">
        <v>188066844</v>
      </c>
      <c r="D5">
        <v>187616340</v>
      </c>
      <c r="E5">
        <v>186242093.47999999</v>
      </c>
    </row>
    <row r="6" spans="1:5" x14ac:dyDescent="0.25">
      <c r="A6" t="s">
        <v>143</v>
      </c>
      <c r="B6" t="s">
        <v>116</v>
      </c>
      <c r="C6">
        <v>6890111374.6666651</v>
      </c>
      <c r="D6">
        <v>7782189516.333333</v>
      </c>
      <c r="E6">
        <v>7106155874.9383326</v>
      </c>
    </row>
    <row r="7" spans="1:5" x14ac:dyDescent="0.25">
      <c r="A7" t="s">
        <v>144</v>
      </c>
      <c r="B7" t="s">
        <v>120</v>
      </c>
      <c r="C7">
        <v>19992404728.885441</v>
      </c>
      <c r="D7">
        <v>23708725340.984997</v>
      </c>
      <c r="E7">
        <v>21929906616.738457</v>
      </c>
    </row>
    <row r="8" spans="1:5" x14ac:dyDescent="0.25">
      <c r="A8" t="s">
        <v>145</v>
      </c>
      <c r="B8" t="s">
        <v>125</v>
      </c>
      <c r="C8">
        <v>0</v>
      </c>
      <c r="D8">
        <v>0</v>
      </c>
      <c r="E8">
        <v>0</v>
      </c>
    </row>
    <row r="9" spans="1:5" x14ac:dyDescent="0.25">
      <c r="A9" t="s">
        <v>146</v>
      </c>
      <c r="B9" t="s">
        <v>127</v>
      </c>
      <c r="C9">
        <v>15497820.469890255</v>
      </c>
      <c r="D9">
        <v>16663526.525725136</v>
      </c>
      <c r="E9">
        <v>15647254.868265707</v>
      </c>
    </row>
    <row r="10" spans="1:5" x14ac:dyDescent="0.25">
      <c r="A10" t="s">
        <v>147</v>
      </c>
      <c r="B10" t="s">
        <v>131</v>
      </c>
      <c r="C10">
        <v>148145598.00615272</v>
      </c>
      <c r="D10">
        <v>785781853.6557759</v>
      </c>
      <c r="E10">
        <v>516222069.11022055</v>
      </c>
    </row>
    <row r="11" spans="1:5" x14ac:dyDescent="0.25">
      <c r="A11" t="s">
        <v>71</v>
      </c>
      <c r="B11" t="s">
        <v>132</v>
      </c>
      <c r="C11">
        <v>41325995.78177762</v>
      </c>
      <c r="D11">
        <v>40781032.138253614</v>
      </c>
      <c r="E11">
        <v>40205162.549561486</v>
      </c>
    </row>
    <row r="12" spans="1:5" x14ac:dyDescent="0.25">
      <c r="A12" t="s">
        <v>137</v>
      </c>
      <c r="B12" t="s">
        <v>118</v>
      </c>
      <c r="C12">
        <v>3561771.9999999995</v>
      </c>
      <c r="D12">
        <v>4705659</v>
      </c>
      <c r="E12">
        <v>4509358.5799999991</v>
      </c>
    </row>
    <row r="13" spans="1:5" x14ac:dyDescent="0.25">
      <c r="A13" t="s">
        <v>72</v>
      </c>
      <c r="B13" t="s">
        <v>122</v>
      </c>
      <c r="C13">
        <v>12159738.035448724</v>
      </c>
      <c r="D13">
        <v>13384562.580143612</v>
      </c>
      <c r="E13">
        <v>12516567.85827666</v>
      </c>
    </row>
    <row r="14" spans="1:5" x14ac:dyDescent="0.25">
      <c r="A14" t="s">
        <v>138</v>
      </c>
      <c r="B14" t="s">
        <v>126</v>
      </c>
      <c r="C14">
        <v>21360790</v>
      </c>
      <c r="D14">
        <v>22883923</v>
      </c>
      <c r="E14">
        <v>22305874.690000001</v>
      </c>
    </row>
    <row r="15" spans="1:5" x14ac:dyDescent="0.25">
      <c r="A15" t="s">
        <v>139</v>
      </c>
      <c r="B15" t="s">
        <v>128</v>
      </c>
      <c r="C15">
        <v>131658066.78785987</v>
      </c>
      <c r="D15">
        <v>150100775.50933439</v>
      </c>
      <c r="E15">
        <v>147342343.30925122</v>
      </c>
    </row>
    <row r="16" spans="1:5" x14ac:dyDescent="0.25">
      <c r="A16" t="s">
        <v>73</v>
      </c>
      <c r="B16" t="s">
        <v>130</v>
      </c>
      <c r="C16">
        <v>4110414</v>
      </c>
      <c r="D16">
        <v>4550185.5</v>
      </c>
      <c r="E16">
        <v>4408718.74</v>
      </c>
    </row>
    <row r="17" spans="1:5" x14ac:dyDescent="0.25">
      <c r="A17" t="s">
        <v>74</v>
      </c>
      <c r="B17" t="s">
        <v>133</v>
      </c>
      <c r="C17">
        <v>0</v>
      </c>
      <c r="D17">
        <v>0</v>
      </c>
      <c r="E17">
        <v>0</v>
      </c>
    </row>
    <row r="18" spans="1:5" x14ac:dyDescent="0.25">
      <c r="A18" t="s">
        <v>75</v>
      </c>
      <c r="B18" t="s">
        <v>134</v>
      </c>
      <c r="C18">
        <v>291470616.22191411</v>
      </c>
      <c r="D18">
        <v>330910860.19725722</v>
      </c>
      <c r="E18">
        <v>315448901.4247157</v>
      </c>
    </row>
    <row r="19" spans="1:5" x14ac:dyDescent="0.25">
      <c r="A19" t="s">
        <v>76</v>
      </c>
      <c r="B19" t="s">
        <v>117</v>
      </c>
      <c r="C19">
        <v>2443811.9999999995</v>
      </c>
      <c r="D19">
        <v>1343741.9999999998</v>
      </c>
      <c r="E19">
        <v>1318207.6999999997</v>
      </c>
    </row>
    <row r="20" spans="1:5" x14ac:dyDescent="0.25">
      <c r="A20" t="s">
        <v>77</v>
      </c>
      <c r="B20" t="s">
        <v>121</v>
      </c>
      <c r="C20">
        <v>137943867.08863041</v>
      </c>
      <c r="D20">
        <v>117113841.91569585</v>
      </c>
      <c r="E20">
        <v>113790157.65833563</v>
      </c>
    </row>
    <row r="21" spans="1:5" x14ac:dyDescent="0.25">
      <c r="A21" t="s">
        <v>78</v>
      </c>
      <c r="B21" t="s">
        <v>123</v>
      </c>
      <c r="C21">
        <v>2443812</v>
      </c>
      <c r="D21">
        <v>1343741.9999999995</v>
      </c>
      <c r="E21">
        <v>1318207.6999999995</v>
      </c>
    </row>
    <row r="22" spans="1:5" x14ac:dyDescent="0.25">
      <c r="A22" t="s">
        <v>79</v>
      </c>
      <c r="B22" t="s">
        <v>114</v>
      </c>
      <c r="C22">
        <v>0</v>
      </c>
      <c r="D22">
        <v>0</v>
      </c>
      <c r="E22">
        <v>0</v>
      </c>
    </row>
    <row r="23" spans="1:5" x14ac:dyDescent="0.25">
      <c r="A23" t="s">
        <v>80</v>
      </c>
      <c r="B23" t="s">
        <v>119</v>
      </c>
      <c r="C23">
        <v>0</v>
      </c>
      <c r="D23">
        <v>0</v>
      </c>
      <c r="E23">
        <v>0</v>
      </c>
    </row>
    <row r="43" spans="12:19" x14ac:dyDescent="0.25">
      <c r="L43" t="s">
        <v>17</v>
      </c>
      <c r="M43" t="s">
        <v>6</v>
      </c>
      <c r="N43" t="s">
        <v>11</v>
      </c>
      <c r="O43" t="s">
        <v>7</v>
      </c>
      <c r="P43" t="s">
        <v>11</v>
      </c>
      <c r="Q43" t="s">
        <v>8</v>
      </c>
      <c r="R43" t="s">
        <v>11</v>
      </c>
      <c r="S43" t="s">
        <v>9</v>
      </c>
    </row>
    <row r="44" spans="12:19" x14ac:dyDescent="0.25">
      <c r="L44" t="s">
        <v>148</v>
      </c>
      <c r="M44">
        <v>1510203871.283</v>
      </c>
      <c r="N44">
        <v>6.4122205891960521E-2</v>
      </c>
      <c r="O44">
        <v>2007642383.418</v>
      </c>
      <c r="P44">
        <v>6.9594647844233179E-2</v>
      </c>
      <c r="Q44">
        <v>1895147812.9159999</v>
      </c>
      <c r="R44">
        <v>7.38579085250263E-2</v>
      </c>
      <c r="S44">
        <v>0.94396682824035683</v>
      </c>
    </row>
    <row r="45" spans="12:19" x14ac:dyDescent="0.25">
      <c r="L45" t="s">
        <v>149</v>
      </c>
      <c r="M45">
        <v>1030167052.54</v>
      </c>
      <c r="N45">
        <v>4.3740176476945024E-2</v>
      </c>
      <c r="O45">
        <v>1875329641.5639999</v>
      </c>
      <c r="P45">
        <v>6.5008044796454778E-2</v>
      </c>
      <c r="Q45">
        <v>1723437131.2650001</v>
      </c>
      <c r="R45">
        <v>6.7165980997412611E-2</v>
      </c>
      <c r="S45">
        <v>0.91900490082782271</v>
      </c>
    </row>
    <row r="46" spans="12:19" x14ac:dyDescent="0.25">
      <c r="L46" t="s">
        <v>150</v>
      </c>
      <c r="M46">
        <v>137938462.68560001</v>
      </c>
      <c r="N46">
        <v>5.8567711770148752E-3</v>
      </c>
      <c r="O46">
        <v>165924136.02559999</v>
      </c>
      <c r="P46">
        <v>5.7517374164520454E-3</v>
      </c>
      <c r="Q46">
        <v>164013674.68200001</v>
      </c>
      <c r="R46">
        <v>6.3919589274029388E-3</v>
      </c>
      <c r="S46">
        <v>0.98848593466049317</v>
      </c>
    </row>
    <row r="47" spans="12:19" x14ac:dyDescent="0.25">
      <c r="L47" t="s">
        <v>151</v>
      </c>
      <c r="M47">
        <v>86710330.058970004</v>
      </c>
      <c r="N47">
        <v>3.6816602994651027E-3</v>
      </c>
      <c r="O47">
        <v>123440304.07889999</v>
      </c>
      <c r="P47">
        <v>4.2790412092866565E-3</v>
      </c>
      <c r="Q47">
        <v>117846699.0324</v>
      </c>
      <c r="R47">
        <v>4.5927344863506405E-3</v>
      </c>
      <c r="S47">
        <v>0.95468574799585149</v>
      </c>
    </row>
    <row r="48" spans="12:19" x14ac:dyDescent="0.25">
      <c r="L48" t="s">
        <v>152</v>
      </c>
      <c r="M48">
        <v>108936212.9165</v>
      </c>
      <c r="N48">
        <v>4.6253558254938983E-3</v>
      </c>
      <c r="O48">
        <v>118413091.2502</v>
      </c>
      <c r="P48">
        <v>4.1047735661341248E-3</v>
      </c>
      <c r="Q48">
        <v>116708637.37469999</v>
      </c>
      <c r="R48">
        <v>4.5483818225439511E-3</v>
      </c>
      <c r="S48">
        <v>0.98560586623062985</v>
      </c>
    </row>
    <row r="49" spans="12:19" x14ac:dyDescent="0.25">
      <c r="L49" t="s">
        <v>153</v>
      </c>
      <c r="M49">
        <v>50753284.33309</v>
      </c>
      <c r="N49">
        <v>2.1549491493057897E-3</v>
      </c>
      <c r="O49">
        <v>68395586.355269998</v>
      </c>
      <c r="P49">
        <v>2.3709236195696556E-3</v>
      </c>
      <c r="Q49">
        <v>67813724.298720002</v>
      </c>
      <c r="R49">
        <v>2.6428439047662899E-3</v>
      </c>
      <c r="S49">
        <v>0.9914926958367225</v>
      </c>
    </row>
    <row r="60" spans="12:19" x14ac:dyDescent="0.25">
      <c r="L60" t="s">
        <v>154</v>
      </c>
      <c r="M60">
        <v>152242052.23679999</v>
      </c>
      <c r="N60">
        <v>6.4640916399249246E-3</v>
      </c>
      <c r="O60">
        <v>177077408.78929999</v>
      </c>
      <c r="P60">
        <v>6.1383640869743569E-3</v>
      </c>
      <c r="Q60">
        <v>110059087.40109999</v>
      </c>
      <c r="R60">
        <v>4.2892348312984149E-3</v>
      </c>
      <c r="S60">
        <v>0.62153093471147736</v>
      </c>
    </row>
    <row r="61" spans="12:19" x14ac:dyDescent="0.25">
      <c r="L61" t="s">
        <v>155</v>
      </c>
      <c r="M61">
        <v>24166943.93798</v>
      </c>
      <c r="N61">
        <v>1.0261116293220195E-3</v>
      </c>
      <c r="O61">
        <v>41905154.477949999</v>
      </c>
      <c r="P61">
        <v>1.4526364320850856E-3</v>
      </c>
      <c r="Q61">
        <v>38577163.613080002</v>
      </c>
      <c r="R61">
        <v>1.5034334535129607E-3</v>
      </c>
      <c r="S61">
        <v>0.92058278017752815</v>
      </c>
    </row>
    <row r="62" spans="12:19" x14ac:dyDescent="0.25">
      <c r="L62" t="s">
        <v>156</v>
      </c>
      <c r="M62">
        <v>7578790.7761230003</v>
      </c>
      <c r="N62">
        <v>3.2179018462308236E-4</v>
      </c>
      <c r="O62">
        <v>10115026.53864</v>
      </c>
      <c r="P62">
        <v>3.506360075409694E-4</v>
      </c>
      <c r="Q62">
        <v>9514380.569263</v>
      </c>
      <c r="R62">
        <v>3.7079548358588178E-4</v>
      </c>
      <c r="S62">
        <v>0.9406184484951674</v>
      </c>
    </row>
    <row r="63" spans="12:19" x14ac:dyDescent="0.25">
      <c r="L63" t="s">
        <v>157</v>
      </c>
      <c r="M63">
        <v>1041456244.1339999</v>
      </c>
      <c r="N63">
        <v>4.4219507699377443E-2</v>
      </c>
      <c r="O63">
        <v>1003434049.057</v>
      </c>
      <c r="P63">
        <v>3.4783903675187175E-2</v>
      </c>
      <c r="Q63">
        <v>974038426.53050005</v>
      </c>
      <c r="R63">
        <v>3.7960332442807138E-2</v>
      </c>
      <c r="S63">
        <v>0.97070497801611855</v>
      </c>
    </row>
    <row r="64" spans="12:19" x14ac:dyDescent="0.25">
      <c r="L64" t="s">
        <v>158</v>
      </c>
      <c r="M64">
        <v>7408890.2125779996</v>
      </c>
      <c r="N64">
        <v>3.1457632487609516E-4</v>
      </c>
      <c r="O64">
        <v>11838639.4693</v>
      </c>
      <c r="P64">
        <v>4.1038481336406026E-4</v>
      </c>
      <c r="Q64">
        <v>10705905.22146</v>
      </c>
      <c r="R64">
        <v>4.172317130807578E-4</v>
      </c>
      <c r="S64">
        <v>0.90431888302896535</v>
      </c>
    </row>
    <row r="66" spans="12:19" x14ac:dyDescent="0.25">
      <c r="L66" t="s">
        <v>159</v>
      </c>
      <c r="M66">
        <v>16288020.69939</v>
      </c>
      <c r="N66">
        <v>6.9157802911172896E-4</v>
      </c>
      <c r="O66">
        <v>14577150.05266</v>
      </c>
      <c r="P66">
        <v>5.0531490711022513E-4</v>
      </c>
      <c r="Q66">
        <v>14486214.19431</v>
      </c>
      <c r="R66">
        <v>5.6455832919493157E-4</v>
      </c>
      <c r="S66">
        <v>0.99376175329049277</v>
      </c>
    </row>
    <row r="69" spans="12:19" x14ac:dyDescent="0.25">
      <c r="L69" t="s">
        <v>160</v>
      </c>
      <c r="M69">
        <v>122262424.98360001</v>
      </c>
      <c r="N69">
        <v>5.19117752028307E-3</v>
      </c>
      <c r="O69">
        <v>160656289.47139999</v>
      </c>
      <c r="P69">
        <v>5.5691282382114224E-3</v>
      </c>
      <c r="Q69">
        <v>122224011.7318</v>
      </c>
      <c r="R69">
        <v>4.7633275972068711E-3</v>
      </c>
      <c r="S69">
        <v>0.76077950097035141</v>
      </c>
    </row>
    <row r="70" spans="12:19" x14ac:dyDescent="0.25">
      <c r="L70" t="s">
        <v>161</v>
      </c>
      <c r="M70">
        <v>6093526.6519320002</v>
      </c>
      <c r="N70">
        <v>2.5872690304480937E-4</v>
      </c>
      <c r="O70">
        <v>12519974.16884</v>
      </c>
      <c r="P70">
        <v>4.3400318726878682E-4</v>
      </c>
      <c r="Q70">
        <v>12380882.14727</v>
      </c>
      <c r="R70">
        <v>4.8250909763349932E-4</v>
      </c>
      <c r="S70">
        <v>0.98889039069136608</v>
      </c>
    </row>
    <row r="71" spans="12:19" x14ac:dyDescent="0.25">
      <c r="L71" t="s">
        <v>162</v>
      </c>
      <c r="M71">
        <v>497466602.10149997</v>
      </c>
      <c r="N71">
        <v>2.112208589243434E-2</v>
      </c>
      <c r="O71">
        <v>455642871.94770002</v>
      </c>
      <c r="P71">
        <v>1.57947976581111E-2</v>
      </c>
      <c r="Q71">
        <v>380297464.16140002</v>
      </c>
      <c r="R71">
        <v>1.4820994504441388E-2</v>
      </c>
      <c r="S71">
        <v>0.83463933614449615</v>
      </c>
    </row>
    <row r="72" spans="12:19" x14ac:dyDescent="0.25">
      <c r="L72" t="s">
        <v>163</v>
      </c>
      <c r="M72">
        <v>3212481.512939</v>
      </c>
      <c r="N72">
        <v>1.3639973046936405E-4</v>
      </c>
      <c r="O72">
        <v>26857163.900819998</v>
      </c>
      <c r="P72">
        <v>9.3099990277663986E-4</v>
      </c>
      <c r="Q72">
        <v>21327119.167610001</v>
      </c>
      <c r="R72">
        <v>8.3116282848671519E-4</v>
      </c>
      <c r="S72">
        <v>0.79409424041824628</v>
      </c>
    </row>
    <row r="73" spans="12:19" x14ac:dyDescent="0.25">
      <c r="L73" t="s">
        <v>164</v>
      </c>
      <c r="M73">
        <v>39107</v>
      </c>
      <c r="N73">
        <v>1.6604560175617447E-6</v>
      </c>
      <c r="O73">
        <v>25937861.58478</v>
      </c>
      <c r="P73">
        <v>8.9913241408661306E-4</v>
      </c>
      <c r="Q73">
        <v>21450817.866349999</v>
      </c>
      <c r="R73">
        <v>8.3598362774782724E-4</v>
      </c>
      <c r="S73">
        <v>0.82700795500185176</v>
      </c>
    </row>
    <row r="75" spans="12:19" x14ac:dyDescent="0.25">
      <c r="L75" t="s">
        <v>165</v>
      </c>
      <c r="M75">
        <v>55692928.770060003</v>
      </c>
      <c r="N75">
        <v>2.3646830161322459E-3</v>
      </c>
      <c r="O75">
        <v>72394561.046619996</v>
      </c>
      <c r="P75">
        <v>2.5095475287285605E-3</v>
      </c>
      <c r="Q75">
        <v>68657736.465770006</v>
      </c>
      <c r="R75">
        <v>2.6757368395564649E-3</v>
      </c>
      <c r="S75">
        <v>0.94838252312292382</v>
      </c>
    </row>
    <row r="76" spans="12:19" x14ac:dyDescent="0.25">
      <c r="L76" t="s">
        <v>166</v>
      </c>
      <c r="M76">
        <v>22380740.63572</v>
      </c>
      <c r="N76">
        <v>9.5027067957322063E-4</v>
      </c>
      <c r="O76">
        <v>24120627.786800001</v>
      </c>
      <c r="P76">
        <v>8.3613825373931932E-4</v>
      </c>
      <c r="Q76">
        <v>23691994.302930001</v>
      </c>
      <c r="R76">
        <v>9.2332700176501103E-4</v>
      </c>
      <c r="S76">
        <v>0.98222958839800312</v>
      </c>
    </row>
    <row r="77" spans="12:19" x14ac:dyDescent="0.25">
      <c r="L77" t="s">
        <v>167</v>
      </c>
      <c r="M77">
        <v>274586969.15450001</v>
      </c>
      <c r="N77">
        <v>1.1658771710349316E-2</v>
      </c>
      <c r="O77">
        <v>598009411.39649999</v>
      </c>
      <c r="P77">
        <v>2.0729914220490669E-2</v>
      </c>
      <c r="Q77">
        <v>345521835.68489999</v>
      </c>
      <c r="R77">
        <v>1.3465714895424695E-2</v>
      </c>
      <c r="S77">
        <v>0.57778661857180635</v>
      </c>
    </row>
    <row r="78" spans="12:19" x14ac:dyDescent="0.25">
      <c r="L78" t="s">
        <v>168</v>
      </c>
      <c r="M78">
        <v>347623752.47030002</v>
      </c>
      <c r="N78">
        <v>1.4759862726281844E-2</v>
      </c>
      <c r="O78">
        <v>1222791761.2780001</v>
      </c>
      <c r="P78">
        <v>4.2387908681271305E-2</v>
      </c>
      <c r="Q78">
        <v>782785808.06330001</v>
      </c>
      <c r="R78">
        <v>3.0506814409199112E-2</v>
      </c>
      <c r="S78">
        <v>0.64016280846149298</v>
      </c>
    </row>
    <row r="82" spans="12:19" x14ac:dyDescent="0.25">
      <c r="L82" t="s">
        <v>169</v>
      </c>
      <c r="M82">
        <v>14641288001.23</v>
      </c>
      <c r="N82">
        <v>0.6216589041986581</v>
      </c>
      <c r="O82">
        <v>15913988160.709999</v>
      </c>
      <c r="P82">
        <v>0.55165621675925536</v>
      </c>
      <c r="Q82">
        <v>14820093867.15</v>
      </c>
      <c r="R82">
        <v>0.5775703244424365</v>
      </c>
      <c r="S82">
        <v>0.93126208952067013</v>
      </c>
    </row>
    <row r="83" spans="12:19" x14ac:dyDescent="0.25">
      <c r="L83" t="s">
        <v>170</v>
      </c>
      <c r="M83">
        <v>520658580.96359998</v>
      </c>
      <c r="N83">
        <v>2.2106801182810453E-2</v>
      </c>
      <c r="O83">
        <v>1184005115.3099999</v>
      </c>
      <c r="P83">
        <v>4.1043374918935456E-2</v>
      </c>
      <c r="Q83">
        <v>707904138.12020004</v>
      </c>
      <c r="R83">
        <v>2.7588517751193878E-2</v>
      </c>
      <c r="S83">
        <v>0.59788942544800949</v>
      </c>
    </row>
    <row r="86" spans="12:19" x14ac:dyDescent="0.25">
      <c r="L86" t="s">
        <v>171</v>
      </c>
      <c r="M86">
        <v>369897771.44870001</v>
      </c>
      <c r="N86">
        <v>1.5705602078519777E-2</v>
      </c>
      <c r="O86">
        <v>331966140.42690003</v>
      </c>
      <c r="P86">
        <v>1.1507560723980395E-2</v>
      </c>
      <c r="Q86">
        <v>319503091.82270002</v>
      </c>
      <c r="R86">
        <v>1.245170955451484E-2</v>
      </c>
      <c r="S86">
        <v>0.96245686807644648</v>
      </c>
    </row>
    <row r="88" spans="12:19" x14ac:dyDescent="0.25">
      <c r="L88" t="s">
        <v>172</v>
      </c>
      <c r="M88">
        <v>53540913.906779997</v>
      </c>
      <c r="N88">
        <v>2.2733099619574029E-3</v>
      </c>
      <c r="O88">
        <v>152302971.7089</v>
      </c>
      <c r="P88">
        <v>5.2795616237517173E-3</v>
      </c>
      <c r="Q88">
        <v>108383980.9324</v>
      </c>
      <c r="R88">
        <v>4.2239523981859491E-3</v>
      </c>
      <c r="S88">
        <v>0.71163405228597032</v>
      </c>
    </row>
    <row r="90" spans="12:19" x14ac:dyDescent="0.25">
      <c r="L90" t="s">
        <v>173</v>
      </c>
      <c r="M90">
        <v>81329131.662670001</v>
      </c>
      <c r="N90">
        <v>3.4531783586660143E-3</v>
      </c>
      <c r="O90">
        <v>93700816.27719</v>
      </c>
      <c r="P90">
        <v>3.2481259438377342E-3</v>
      </c>
      <c r="Q90">
        <v>89062040.567340001</v>
      </c>
      <c r="R90">
        <v>3.470935618026296E-3</v>
      </c>
      <c r="S90">
        <v>0.95049375347886655</v>
      </c>
    </row>
    <row r="91" spans="12:19" x14ac:dyDescent="0.25">
      <c r="L91" t="s">
        <v>174</v>
      </c>
      <c r="M91">
        <v>162109559.1816</v>
      </c>
      <c r="N91">
        <v>6.8830591210619456E-3</v>
      </c>
      <c r="O91">
        <v>152480196.79069999</v>
      </c>
      <c r="P91">
        <v>5.2857051069033515E-3</v>
      </c>
      <c r="Q91">
        <v>146450904.1577</v>
      </c>
      <c r="R91">
        <v>5.7075007073161908E-3</v>
      </c>
      <c r="S91">
        <v>0.96045852012326549</v>
      </c>
    </row>
    <row r="92" spans="12:19" x14ac:dyDescent="0.25">
      <c r="L92" t="s">
        <v>175</v>
      </c>
      <c r="M92">
        <v>109565244.4955</v>
      </c>
      <c r="N92">
        <v>4.6520640687901602E-3</v>
      </c>
      <c r="O92">
        <v>131082791.7441</v>
      </c>
      <c r="P92">
        <v>4.543966995924003E-3</v>
      </c>
      <c r="Q92">
        <v>127335758.51549999</v>
      </c>
      <c r="R92">
        <v>4.9625431537880212E-3</v>
      </c>
      <c r="S92">
        <v>0.97141475872809468</v>
      </c>
    </row>
    <row r="96" spans="12:19" x14ac:dyDescent="0.25">
      <c r="L96" t="s">
        <v>176</v>
      </c>
      <c r="M96">
        <v>73987908.996590003</v>
      </c>
      <c r="N96">
        <v>3.1414751507453558E-3</v>
      </c>
      <c r="O96">
        <v>71757258.583440006</v>
      </c>
      <c r="P96">
        <v>2.4874555262576008E-3</v>
      </c>
      <c r="Q96">
        <v>71115881.953820005</v>
      </c>
      <c r="R96">
        <v>2.7715359552561805E-3</v>
      </c>
      <c r="S96">
        <v>0.99106185712384476</v>
      </c>
    </row>
    <row r="99" spans="12:19" x14ac:dyDescent="0.25">
      <c r="L99" t="s">
        <v>177</v>
      </c>
      <c r="M99">
        <v>1479669040.319</v>
      </c>
      <c r="N99">
        <v>6.2825718208952247E-2</v>
      </c>
      <c r="O99">
        <v>1404995310.3640001</v>
      </c>
      <c r="P99">
        <v>4.8703969718507094E-2</v>
      </c>
      <c r="Q99">
        <v>1380222390.8959999</v>
      </c>
      <c r="R99">
        <v>5.3790178473803428E-2</v>
      </c>
      <c r="S99">
        <v>0.98236796999586984</v>
      </c>
    </row>
    <row r="101" spans="12:19" x14ac:dyDescent="0.25">
      <c r="L101" t="s">
        <v>178</v>
      </c>
      <c r="M101">
        <v>122680305.50740001</v>
      </c>
      <c r="N101">
        <v>5.2089204366501029E-3</v>
      </c>
      <c r="O101">
        <v>132988766.30779999</v>
      </c>
      <c r="P101">
        <v>4.6100373427429113E-3</v>
      </c>
      <c r="Q101">
        <v>129141779.7069</v>
      </c>
      <c r="R101">
        <v>5.0329276098392038E-3</v>
      </c>
      <c r="S101">
        <v>0.97107284541615935</v>
      </c>
    </row>
    <row r="105" spans="12:19" x14ac:dyDescent="0.25">
      <c r="L105" t="s">
        <v>179</v>
      </c>
      <c r="M105">
        <v>34530293.332050003</v>
      </c>
      <c r="N105">
        <v>1.4661322359519936E-3</v>
      </c>
      <c r="O105">
        <v>37672684.898010001</v>
      </c>
      <c r="P105">
        <v>1.3059184546403816E-3</v>
      </c>
      <c r="Q105">
        <v>37525178.479209997</v>
      </c>
      <c r="R105">
        <v>1.4624353734384002E-3</v>
      </c>
      <c r="S105">
        <v>0.99608452598482577</v>
      </c>
    </row>
    <row r="109" spans="12:19" x14ac:dyDescent="0.25">
      <c r="L109" t="s">
        <v>180</v>
      </c>
      <c r="M109">
        <v>730541.11882590002</v>
      </c>
      <c r="N109">
        <v>3.1018267748248533E-5</v>
      </c>
      <c r="O109">
        <v>846742.78543509997</v>
      </c>
      <c r="P109">
        <v>2.9352222514188495E-5</v>
      </c>
      <c r="Q109">
        <v>830242.57096110005</v>
      </c>
      <c r="R109">
        <v>3.2356304580420353E-5</v>
      </c>
      <c r="S109">
        <v>0.98051330964039896</v>
      </c>
    </row>
    <row r="111" spans="12:19" x14ac:dyDescent="0.25">
      <c r="L111" t="s">
        <v>181</v>
      </c>
      <c r="M111">
        <v>14574072.66096</v>
      </c>
      <c r="N111">
        <v>6.1880498760511263E-4</v>
      </c>
      <c r="O111">
        <v>16457019.232009999</v>
      </c>
      <c r="P111">
        <v>5.7048031436136891E-4</v>
      </c>
      <c r="Q111">
        <v>15802285.479830001</v>
      </c>
      <c r="R111">
        <v>6.1584840375053474E-4</v>
      </c>
      <c r="S111">
        <v>0.96021553217204136</v>
      </c>
    </row>
    <row r="113" spans="12:19" x14ac:dyDescent="0.25">
      <c r="L113" t="s">
        <v>182</v>
      </c>
      <c r="M113">
        <v>9999506.7954309992</v>
      </c>
      <c r="N113">
        <v>4.2457210297703636E-4</v>
      </c>
      <c r="O113">
        <v>12316595.13931</v>
      </c>
      <c r="P113">
        <v>4.2695308110648068E-4</v>
      </c>
      <c r="Q113">
        <v>11899503.30345</v>
      </c>
      <c r="R113">
        <v>4.6374874850905009E-4</v>
      </c>
      <c r="S113">
        <v>0.96613578418853774</v>
      </c>
    </row>
    <row r="114" spans="12:19" x14ac:dyDescent="0.25">
      <c r="L114" t="s">
        <v>183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</row>
    <row r="115" spans="12:19" x14ac:dyDescent="0.25">
      <c r="L115" t="s">
        <v>184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</row>
    <row r="116" spans="12:19" x14ac:dyDescent="0.25">
      <c r="L116" t="s">
        <v>185</v>
      </c>
      <c r="M116">
        <v>374194228.98409998</v>
      </c>
      <c r="N116">
        <v>1.5888026676899949E-2</v>
      </c>
      <c r="O116">
        <v>994071229.17449999</v>
      </c>
      <c r="P116">
        <v>3.4459342808205368E-2</v>
      </c>
      <c r="Q116">
        <v>673417989.60300004</v>
      </c>
      <c r="R116">
        <v>2.6244519786916502E-2</v>
      </c>
      <c r="S116">
        <v>0.67743434256941737</v>
      </c>
    </row>
    <row r="117" spans="12:19" x14ac:dyDescent="0.25">
      <c r="L117" t="s">
        <v>186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C2" sqref="C2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199</v>
      </c>
      <c r="B2">
        <v>603327558.49878943</v>
      </c>
      <c r="C2">
        <v>801583734.55927646</v>
      </c>
      <c r="D2">
        <v>730711185.7902</v>
      </c>
    </row>
    <row r="3" spans="1:4" x14ac:dyDescent="0.25">
      <c r="A3" t="s">
        <v>200</v>
      </c>
      <c r="B3">
        <v>1147379255.9649723</v>
      </c>
      <c r="C3">
        <v>1362165009.3747835</v>
      </c>
      <c r="D3">
        <v>1180817840.9100993</v>
      </c>
    </row>
    <row r="4" spans="1:4" x14ac:dyDescent="0.25">
      <c r="A4" t="s">
        <v>201</v>
      </c>
      <c r="B4">
        <v>679050422.80352974</v>
      </c>
      <c r="C4">
        <v>863317684.63774776</v>
      </c>
      <c r="D4">
        <v>832089067.31340599</v>
      </c>
    </row>
    <row r="5" spans="1:4" x14ac:dyDescent="0.25">
      <c r="A5" t="s">
        <v>202</v>
      </c>
      <c r="B5">
        <v>948666573.08779168</v>
      </c>
      <c r="C5">
        <v>1053503506.5054121</v>
      </c>
      <c r="D5">
        <v>997354073.61950564</v>
      </c>
    </row>
    <row r="6" spans="1:4" x14ac:dyDescent="0.25">
      <c r="A6" t="s">
        <v>203</v>
      </c>
      <c r="B6">
        <v>909703663.45291579</v>
      </c>
      <c r="C6">
        <v>1214366417.0575919</v>
      </c>
      <c r="D6">
        <v>1104073734.004972</v>
      </c>
    </row>
    <row r="7" spans="1:4" x14ac:dyDescent="0.25">
      <c r="A7" t="s">
        <v>204</v>
      </c>
      <c r="B7">
        <v>1597180895.6842914</v>
      </c>
      <c r="C7">
        <v>2101036988.27162</v>
      </c>
      <c r="D7">
        <v>1837465583.2527885</v>
      </c>
    </row>
    <row r="8" spans="1:4" x14ac:dyDescent="0.25">
      <c r="A8" t="s">
        <v>205</v>
      </c>
      <c r="B8">
        <v>1114428441.3522081</v>
      </c>
      <c r="C8">
        <v>1413669776.2292707</v>
      </c>
      <c r="D8">
        <v>1332717422.9299729</v>
      </c>
    </row>
    <row r="9" spans="1:4" x14ac:dyDescent="0.25">
      <c r="A9" t="s">
        <v>206</v>
      </c>
      <c r="B9">
        <v>675611837.4177134</v>
      </c>
      <c r="C9">
        <v>801773432.82273555</v>
      </c>
      <c r="D9">
        <v>752305878.68195033</v>
      </c>
    </row>
    <row r="10" spans="1:4" x14ac:dyDescent="0.25">
      <c r="A10" t="s">
        <v>207</v>
      </c>
      <c r="B10">
        <v>820858765.92310214</v>
      </c>
      <c r="C10">
        <v>1105504793.2025738</v>
      </c>
      <c r="D10">
        <v>927765269.91313279</v>
      </c>
    </row>
    <row r="11" spans="1:4" x14ac:dyDescent="0.25">
      <c r="A11" t="s">
        <v>208</v>
      </c>
      <c r="B11">
        <v>618900651.646595</v>
      </c>
      <c r="C11">
        <v>743715254.7012651</v>
      </c>
      <c r="D11">
        <v>694180359.04727149</v>
      </c>
    </row>
    <row r="12" spans="1:4" x14ac:dyDescent="0.25">
      <c r="A12" t="s">
        <v>209</v>
      </c>
      <c r="B12">
        <v>1110014882.0207818</v>
      </c>
      <c r="C12">
        <v>1446544304.6118338</v>
      </c>
      <c r="D12">
        <v>1386347437.7058792</v>
      </c>
    </row>
    <row r="13" spans="1:4" x14ac:dyDescent="0.25">
      <c r="A13" t="s">
        <v>210</v>
      </c>
      <c r="B13">
        <v>1340796985.9230504</v>
      </c>
      <c r="C13">
        <v>1561863388.9888368</v>
      </c>
      <c r="D13">
        <v>1457110557.7622683</v>
      </c>
    </row>
    <row r="14" spans="1:4" x14ac:dyDescent="0.25">
      <c r="A14" t="s">
        <v>211</v>
      </c>
      <c r="B14">
        <v>794319074.97244096</v>
      </c>
      <c r="C14">
        <v>945257284.9715277</v>
      </c>
      <c r="D14">
        <v>861790895.99811971</v>
      </c>
    </row>
    <row r="15" spans="1:4" x14ac:dyDescent="0.25">
      <c r="A15" t="s">
        <v>212</v>
      </c>
      <c r="B15">
        <v>761464760.86971009</v>
      </c>
      <c r="C15">
        <v>957979412.93275726</v>
      </c>
      <c r="D15">
        <v>906269361.46288204</v>
      </c>
    </row>
    <row r="16" spans="1:4" x14ac:dyDescent="0.25">
      <c r="A16" t="s">
        <v>213</v>
      </c>
      <c r="B16">
        <v>1240391496.3017623</v>
      </c>
      <c r="C16">
        <v>1672276808.7849925</v>
      </c>
      <c r="D16">
        <v>1606796853.7920582</v>
      </c>
    </row>
    <row r="17" spans="1:4" x14ac:dyDescent="0.25">
      <c r="A17" t="s">
        <v>214</v>
      </c>
      <c r="B17">
        <v>192320716.45241857</v>
      </c>
      <c r="C17">
        <v>283296408.71748179</v>
      </c>
      <c r="D17">
        <v>251620226.99502164</v>
      </c>
    </row>
    <row r="18" spans="1:4" x14ac:dyDescent="0.25">
      <c r="A18" t="s">
        <v>215</v>
      </c>
      <c r="B18">
        <v>236926604.47622794</v>
      </c>
      <c r="C18">
        <v>361991983.019997</v>
      </c>
      <c r="D18">
        <v>313576408.06204545</v>
      </c>
    </row>
    <row r="19" spans="1:4" x14ac:dyDescent="0.25">
      <c r="A19" t="s">
        <v>216</v>
      </c>
      <c r="B19">
        <v>355882922.46749109</v>
      </c>
      <c r="C19">
        <v>496152724.17025757</v>
      </c>
      <c r="D19">
        <v>405935692.68303245</v>
      </c>
    </row>
    <row r="20" spans="1:4" x14ac:dyDescent="0.25">
      <c r="A20" t="s">
        <v>217</v>
      </c>
      <c r="B20">
        <v>1429072427.0860744</v>
      </c>
      <c r="C20">
        <v>1833698231.9395118</v>
      </c>
      <c r="D20">
        <v>1673157903.5216219</v>
      </c>
    </row>
    <row r="21" spans="1:4" x14ac:dyDescent="0.25">
      <c r="A21" t="s">
        <v>412</v>
      </c>
      <c r="B21">
        <v>546558018.94751537</v>
      </c>
      <c r="C21">
        <v>651309533.04918098</v>
      </c>
      <c r="D21">
        <v>605923290.51743805</v>
      </c>
    </row>
    <row r="22" spans="1:4" x14ac:dyDescent="0.25">
      <c r="A22" t="s">
        <v>218</v>
      </c>
      <c r="B22">
        <v>1256591851.9214065</v>
      </c>
      <c r="C22">
        <v>1543212770.051543</v>
      </c>
      <c r="D22">
        <v>1442596135.2929964</v>
      </c>
    </row>
    <row r="23" spans="1:4" x14ac:dyDescent="0.25">
      <c r="A23" t="s">
        <v>219</v>
      </c>
      <c r="B23">
        <v>890950232.54595482</v>
      </c>
      <c r="C23">
        <v>1125488148.9229436</v>
      </c>
      <c r="D23">
        <v>1066020635.5161548</v>
      </c>
    </row>
    <row r="24" spans="1:4" x14ac:dyDescent="0.25">
      <c r="A24" t="s">
        <v>220</v>
      </c>
      <c r="B24">
        <v>272103703.92515099</v>
      </c>
      <c r="C24">
        <v>406030973.87768662</v>
      </c>
      <c r="D24">
        <v>380076513.31155306</v>
      </c>
    </row>
    <row r="25" spans="1:4" x14ac:dyDescent="0.25">
      <c r="A25" t="s">
        <v>221</v>
      </c>
      <c r="B25">
        <v>240727600.88485923</v>
      </c>
      <c r="C25">
        <v>321859515.69610476</v>
      </c>
      <c r="D25">
        <v>277409551.77727216</v>
      </c>
    </row>
    <row r="26" spans="1:4" x14ac:dyDescent="0.25">
      <c r="A26" t="s">
        <v>222</v>
      </c>
      <c r="B26">
        <v>599895359.8992312</v>
      </c>
      <c r="C26">
        <v>713153936.15725195</v>
      </c>
      <c r="D26">
        <v>665481554.56090462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workbookViewId="0">
      <selection activeCell="C12" sqref="C12"/>
    </sheetView>
  </sheetViews>
  <sheetFormatPr baseColWidth="10" defaultRowHeight="15" x14ac:dyDescent="0.25"/>
  <cols>
    <col min="1" max="1" width="11.5703125" bestFit="1" customWidth="1"/>
    <col min="2" max="4" width="12" bestFit="1" customWidth="1"/>
  </cols>
  <sheetData>
    <row r="1" spans="1:4" x14ac:dyDescent="0.25">
      <c r="A1" t="s">
        <v>24</v>
      </c>
      <c r="B1" t="s">
        <v>0</v>
      </c>
      <c r="C1" t="s">
        <v>1</v>
      </c>
      <c r="D1" t="s">
        <v>2</v>
      </c>
    </row>
    <row r="2" spans="1:4" x14ac:dyDescent="0.25">
      <c r="A2">
        <v>1</v>
      </c>
      <c r="B2">
        <v>24493862637.914326</v>
      </c>
      <c r="C2">
        <v>29822621245.358696</v>
      </c>
      <c r="D2">
        <v>27059890986.880608</v>
      </c>
    </row>
    <row r="3" spans="1:4" x14ac:dyDescent="0.25">
      <c r="A3">
        <v>2</v>
      </c>
      <c r="B3">
        <v>3035682</v>
      </c>
      <c r="C3">
        <v>871006</v>
      </c>
      <c r="D3">
        <v>840255.87999999989</v>
      </c>
    </row>
    <row r="4" spans="1:4" x14ac:dyDescent="0.25">
      <c r="A4">
        <v>3</v>
      </c>
      <c r="B4">
        <v>593292823.99059641</v>
      </c>
      <c r="C4">
        <v>679070045.30744362</v>
      </c>
      <c r="D4">
        <v>645699552.21093655</v>
      </c>
    </row>
    <row r="5" spans="1:4" x14ac:dyDescent="0.25">
      <c r="A5">
        <v>4</v>
      </c>
      <c r="B5">
        <v>13678774607.628365</v>
      </c>
      <c r="C5">
        <v>20196326654.110428</v>
      </c>
      <c r="D5">
        <v>16772671518.785614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B3" sqref="B3"/>
    </sheetView>
  </sheetViews>
  <sheetFormatPr baseColWidth="10" defaultRowHeight="15" x14ac:dyDescent="0.25"/>
  <cols>
    <col min="1" max="1" width="25.140625" bestFit="1" customWidth="1"/>
    <col min="2" max="4" width="12" bestFit="1" customWidth="1"/>
  </cols>
  <sheetData>
    <row r="1" spans="1:4" x14ac:dyDescent="0.25">
      <c r="A1" t="s">
        <v>66</v>
      </c>
      <c r="B1" t="s">
        <v>0</v>
      </c>
      <c r="C1" t="s">
        <v>1</v>
      </c>
      <c r="D1" t="s">
        <v>2</v>
      </c>
    </row>
    <row r="2" spans="1:4" x14ac:dyDescent="0.25">
      <c r="A2" t="s">
        <v>21</v>
      </c>
      <c r="B2">
        <v>12501425550.340668</v>
      </c>
      <c r="C2">
        <v>16406624678.001694</v>
      </c>
      <c r="D2">
        <v>14203494162.704334</v>
      </c>
    </row>
    <row r="3" spans="1:4" x14ac:dyDescent="0.25">
      <c r="A3" t="s">
        <v>22</v>
      </c>
      <c r="B3">
        <v>12387806039.827824</v>
      </c>
      <c r="C3">
        <v>16692178962.403086</v>
      </c>
      <c r="D3">
        <v>14662716341.976597</v>
      </c>
    </row>
    <row r="4" spans="1:4" x14ac:dyDescent="0.25">
      <c r="A4" t="s">
        <v>23</v>
      </c>
      <c r="B4">
        <v>13879734161.364771</v>
      </c>
      <c r="C4">
        <v>17600085310.371841</v>
      </c>
      <c r="D4">
        <v>15612891809.076279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workbookViewId="0">
      <selection activeCell="A5" sqref="A5"/>
    </sheetView>
  </sheetViews>
  <sheetFormatPr baseColWidth="10" defaultRowHeight="15" x14ac:dyDescent="0.25"/>
  <cols>
    <col min="1" max="1" width="48.28515625" bestFit="1" customWidth="1"/>
    <col min="2" max="4" width="12" bestFit="1" customWidth="1"/>
  </cols>
  <sheetData>
    <row r="1" spans="1:4" x14ac:dyDescent="0.25">
      <c r="A1" t="s">
        <v>18</v>
      </c>
      <c r="B1" t="s">
        <v>0</v>
      </c>
      <c r="C1" t="s">
        <v>1</v>
      </c>
      <c r="D1" t="s">
        <v>2</v>
      </c>
    </row>
    <row r="2" spans="1:4" x14ac:dyDescent="0.25">
      <c r="A2" t="s">
        <v>405</v>
      </c>
      <c r="B2">
        <v>11729506.913652526</v>
      </c>
      <c r="C2">
        <v>1561779125.4084358</v>
      </c>
      <c r="D2">
        <v>1019044940.4117584</v>
      </c>
    </row>
    <row r="3" spans="1:4" x14ac:dyDescent="0.25">
      <c r="A3" t="s">
        <v>406</v>
      </c>
      <c r="B3">
        <v>3327871348.9655104</v>
      </c>
      <c r="C3">
        <v>7117249468.7628126</v>
      </c>
      <c r="D3">
        <v>4590564540.476141</v>
      </c>
    </row>
    <row r="4" spans="1:4" x14ac:dyDescent="0.25">
      <c r="A4" t="s">
        <v>407</v>
      </c>
      <c r="B4">
        <v>350787106.61099875</v>
      </c>
      <c r="C4">
        <v>639312635.49144185</v>
      </c>
      <c r="D4">
        <v>524418291.16287565</v>
      </c>
    </row>
    <row r="5" spans="1:4" x14ac:dyDescent="0.25">
      <c r="A5" t="s">
        <v>408</v>
      </c>
      <c r="B5">
        <v>32672520336.711014</v>
      </c>
      <c r="C5">
        <v>35528306250.892723</v>
      </c>
      <c r="D5">
        <v>33940560900.278934</v>
      </c>
    </row>
    <row r="6" spans="1:4" x14ac:dyDescent="0.25">
      <c r="A6" t="s">
        <v>65</v>
      </c>
      <c r="B6">
        <v>2406057452.3320141</v>
      </c>
      <c r="C6">
        <v>5852241470.2211447</v>
      </c>
      <c r="D6">
        <v>4404513641.4271622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D10" sqref="D10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199</v>
      </c>
      <c r="B2">
        <v>911315877.71932578</v>
      </c>
      <c r="C2">
        <v>1209282182.3429108</v>
      </c>
      <c r="D2">
        <v>1072545708.8877978</v>
      </c>
    </row>
    <row r="3" spans="1:4" x14ac:dyDescent="0.25">
      <c r="A3" t="s">
        <v>200</v>
      </c>
      <c r="B3">
        <v>2071812996.5336156</v>
      </c>
      <c r="C3">
        <v>3261194613.6293712</v>
      </c>
      <c r="D3">
        <v>2550116989.0802059</v>
      </c>
    </row>
    <row r="4" spans="1:4" x14ac:dyDescent="0.25">
      <c r="A4" t="s">
        <v>201</v>
      </c>
      <c r="B4">
        <v>972552493.99539411</v>
      </c>
      <c r="C4">
        <v>1425016918.2551758</v>
      </c>
      <c r="D4">
        <v>1271329928.1564929</v>
      </c>
    </row>
    <row r="5" spans="1:4" x14ac:dyDescent="0.25">
      <c r="A5" t="s">
        <v>202</v>
      </c>
      <c r="B5">
        <v>1297955395.1922839</v>
      </c>
      <c r="C5">
        <v>1783499126.5116427</v>
      </c>
      <c r="D5">
        <v>1498842974.1731844</v>
      </c>
    </row>
    <row r="6" spans="1:4" x14ac:dyDescent="0.25">
      <c r="A6" t="s">
        <v>203</v>
      </c>
      <c r="B6">
        <v>1203595328.6773248</v>
      </c>
      <c r="C6">
        <v>1858211963.7738609</v>
      </c>
      <c r="D6">
        <v>1564238107.9228528</v>
      </c>
    </row>
    <row r="7" spans="1:4" x14ac:dyDescent="0.25">
      <c r="A7" t="s">
        <v>204</v>
      </c>
      <c r="B7">
        <v>2233797733.3832808</v>
      </c>
      <c r="C7">
        <v>3398184027.4408479</v>
      </c>
      <c r="D7">
        <v>2880377422.7704272</v>
      </c>
    </row>
    <row r="8" spans="1:4" x14ac:dyDescent="0.25">
      <c r="A8" t="s">
        <v>205</v>
      </c>
      <c r="B8">
        <v>1831983568.9467766</v>
      </c>
      <c r="C8">
        <v>3038963584.0649066</v>
      </c>
      <c r="D8">
        <v>2536744351.6430249</v>
      </c>
    </row>
    <row r="9" spans="1:4" x14ac:dyDescent="0.25">
      <c r="A9" t="s">
        <v>206</v>
      </c>
      <c r="B9">
        <v>1058701408.0398395</v>
      </c>
      <c r="C9">
        <v>1214938365.2951031</v>
      </c>
      <c r="D9">
        <v>1092073130.6084273</v>
      </c>
    </row>
    <row r="10" spans="1:4" x14ac:dyDescent="0.25">
      <c r="A10" t="s">
        <v>207</v>
      </c>
      <c r="B10">
        <v>1212390527.5431221</v>
      </c>
      <c r="C10">
        <v>1726563196.5746861</v>
      </c>
      <c r="D10">
        <v>1431548316.968987</v>
      </c>
    </row>
    <row r="11" spans="1:4" x14ac:dyDescent="0.25">
      <c r="A11" t="s">
        <v>208</v>
      </c>
      <c r="B11">
        <v>811837912.10868144</v>
      </c>
      <c r="C11">
        <v>1151405742.861798</v>
      </c>
      <c r="D11">
        <v>966483977.21215653</v>
      </c>
    </row>
    <row r="12" spans="1:4" x14ac:dyDescent="0.25">
      <c r="A12" t="s">
        <v>209</v>
      </c>
      <c r="B12">
        <v>1524974192.9683709</v>
      </c>
      <c r="C12">
        <v>1975525612.0690789</v>
      </c>
      <c r="D12">
        <v>1836791404.8852503</v>
      </c>
    </row>
    <row r="13" spans="1:4" x14ac:dyDescent="0.25">
      <c r="A13" t="s">
        <v>210</v>
      </c>
      <c r="B13">
        <v>2022284485.5401189</v>
      </c>
      <c r="C13">
        <v>2845287543.6891832</v>
      </c>
      <c r="D13">
        <v>2414494160.2907777</v>
      </c>
    </row>
    <row r="14" spans="1:4" x14ac:dyDescent="0.25">
      <c r="A14" t="s">
        <v>211</v>
      </c>
      <c r="B14">
        <v>1149823599.5610743</v>
      </c>
      <c r="C14">
        <v>1601014436.9006016</v>
      </c>
      <c r="D14">
        <v>1394413470.9082599</v>
      </c>
    </row>
    <row r="15" spans="1:4" x14ac:dyDescent="0.25">
      <c r="A15" t="s">
        <v>212</v>
      </c>
      <c r="B15">
        <v>10031748856.384647</v>
      </c>
      <c r="C15">
        <v>9339513378.7671814</v>
      </c>
      <c r="D15">
        <v>8837380058.3441048</v>
      </c>
    </row>
    <row r="16" spans="1:4" x14ac:dyDescent="0.25">
      <c r="A16" t="s">
        <v>213</v>
      </c>
      <c r="B16">
        <v>1675275018.2757027</v>
      </c>
      <c r="C16">
        <v>2321475746.5973315</v>
      </c>
      <c r="D16">
        <v>2182693079.6826315</v>
      </c>
    </row>
    <row r="17" spans="1:4" x14ac:dyDescent="0.25">
      <c r="A17" t="s">
        <v>214</v>
      </c>
      <c r="B17">
        <v>256002370.5824441</v>
      </c>
      <c r="C17">
        <v>376438498.34701622</v>
      </c>
      <c r="D17">
        <v>327496648.35038894</v>
      </c>
    </row>
    <row r="18" spans="1:4" x14ac:dyDescent="0.25">
      <c r="A18" t="s">
        <v>215</v>
      </c>
      <c r="B18">
        <v>385534294.70272571</v>
      </c>
      <c r="C18">
        <v>534958393.13320851</v>
      </c>
      <c r="D18">
        <v>435497081.10084933</v>
      </c>
    </row>
    <row r="19" spans="1:4" x14ac:dyDescent="0.25">
      <c r="A19" t="s">
        <v>216</v>
      </c>
      <c r="B19">
        <v>484075123.91071576</v>
      </c>
      <c r="C19">
        <v>686241939.21967065</v>
      </c>
      <c r="D19">
        <v>536725678.85339767</v>
      </c>
    </row>
    <row r="20" spans="1:4" x14ac:dyDescent="0.25">
      <c r="A20" t="s">
        <v>217</v>
      </c>
      <c r="B20">
        <v>2433746909.2969213</v>
      </c>
      <c r="C20">
        <v>4302169270.7449188</v>
      </c>
      <c r="D20">
        <v>3671941385.0782995</v>
      </c>
    </row>
    <row r="21" spans="1:4" x14ac:dyDescent="0.25">
      <c r="A21" t="s">
        <v>412</v>
      </c>
      <c r="B21">
        <v>634592679.08227026</v>
      </c>
      <c r="C21">
        <v>732559449.38514292</v>
      </c>
      <c r="D21">
        <v>681398880.34473872</v>
      </c>
    </row>
    <row r="22" spans="1:4" x14ac:dyDescent="0.25">
      <c r="A22" t="s">
        <v>218</v>
      </c>
      <c r="B22">
        <v>1917199364.4087265</v>
      </c>
      <c r="C22">
        <v>2237529071.7103863</v>
      </c>
      <c r="D22">
        <v>2012724832.5109792</v>
      </c>
    </row>
    <row r="23" spans="1:4" x14ac:dyDescent="0.25">
      <c r="A23" t="s">
        <v>219</v>
      </c>
      <c r="B23">
        <v>1164883164.8450778</v>
      </c>
      <c r="C23">
        <v>1572978746.7015755</v>
      </c>
      <c r="D23">
        <v>1434822623.0610807</v>
      </c>
    </row>
    <row r="24" spans="1:4" x14ac:dyDescent="0.25">
      <c r="A24" t="s">
        <v>220</v>
      </c>
      <c r="B24">
        <v>396658496.70018405</v>
      </c>
      <c r="C24">
        <v>608081805.99768949</v>
      </c>
      <c r="D24">
        <v>537883309.63010383</v>
      </c>
    </row>
    <row r="25" spans="1:4" x14ac:dyDescent="0.25">
      <c r="A25" t="s">
        <v>221</v>
      </c>
      <c r="B25">
        <v>316441237.50746572</v>
      </c>
      <c r="C25">
        <v>509408367.03226137</v>
      </c>
      <c r="D25">
        <v>426854865.77290821</v>
      </c>
    </row>
    <row r="26" spans="1:4" x14ac:dyDescent="0.25">
      <c r="A26" t="s">
        <v>222</v>
      </c>
      <c r="B26">
        <v>769782715.62719214</v>
      </c>
      <c r="C26">
        <v>988446969.7310648</v>
      </c>
      <c r="D26">
        <v>883683927.52001786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23.140625" bestFit="1" customWidth="1"/>
    <col min="2" max="4" width="12" bestFit="1" customWidth="1"/>
  </cols>
  <sheetData>
    <row r="1" spans="1:4" x14ac:dyDescent="0.25">
      <c r="A1" t="s">
        <v>67</v>
      </c>
      <c r="B1" t="s">
        <v>0</v>
      </c>
      <c r="C1" t="s">
        <v>1</v>
      </c>
      <c r="D1" t="s">
        <v>2</v>
      </c>
    </row>
    <row r="2" spans="1:4" x14ac:dyDescent="0.25">
      <c r="A2" t="s">
        <v>409</v>
      </c>
      <c r="B2">
        <v>16367342140.696049</v>
      </c>
      <c r="C2">
        <v>15565490490.506914</v>
      </c>
      <c r="D2">
        <v>14916928407.952524</v>
      </c>
    </row>
    <row r="3" spans="1:4" x14ac:dyDescent="0.25">
      <c r="A3" t="s">
        <v>410</v>
      </c>
      <c r="B3">
        <v>2018498906.3112471</v>
      </c>
      <c r="C3">
        <v>9352646437.0155067</v>
      </c>
      <c r="D3">
        <v>5872580471.3822317</v>
      </c>
    </row>
    <row r="4" spans="1:4" x14ac:dyDescent="0.25">
      <c r="A4" t="s">
        <v>68</v>
      </c>
      <c r="B4">
        <v>20383124704.525925</v>
      </c>
      <c r="C4">
        <v>25780752023.254105</v>
      </c>
      <c r="D4">
        <v>23689593434.422478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Nacional</vt:lpstr>
      <vt:lpstr>Total_gp</vt:lpstr>
      <vt:lpstr>lineamiento</vt:lpstr>
      <vt:lpstr>regional</vt:lpstr>
      <vt:lpstr>derecho</vt:lpstr>
      <vt:lpstr>ciclo</vt:lpstr>
      <vt:lpstr>fuente</vt:lpstr>
      <vt:lpstr>departamento</vt:lpstr>
      <vt:lpstr>nivel_gob</vt:lpstr>
      <vt:lpstr>programa</vt:lpstr>
      <vt:lpstr>objetivo4</vt:lpstr>
      <vt:lpstr>funcion</vt:lpstr>
      <vt:lpstr>categoria</vt:lpstr>
      <vt:lpstr>categoriaPP</vt:lpstr>
      <vt:lpstr>gpnna_meta</vt:lpstr>
      <vt:lpstr>Nacional!Área_de_impresión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Chagua Ambrosio, Vanessa</dc:creator>
  <cp:lastModifiedBy>Chagua Ambrosio, Vanessa</cp:lastModifiedBy>
  <dcterms:created xsi:type="dcterms:W3CDTF">2020-08-25T05:03:12Z</dcterms:created>
  <dcterms:modified xsi:type="dcterms:W3CDTF">2024-06-21T15:44:04Z</dcterms:modified>
</cp:coreProperties>
</file>