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tables/table3.xml" ContentType="application/vnd.openxmlformats-officedocument.spreadsheetml.table+xml"/>
  <Override PartName="/xl/queryTables/queryTable3.xml" ContentType="application/vnd.openxmlformats-officedocument.spreadsheetml.queryTable+xml"/>
  <Override PartName="/xl/tables/table4.xml" ContentType="application/vnd.openxmlformats-officedocument.spreadsheetml.table+xml"/>
  <Override PartName="/xl/queryTables/queryTable4.xml" ContentType="application/vnd.openxmlformats-officedocument.spreadsheetml.queryTable+xml"/>
  <Override PartName="/xl/tables/table5.xml" ContentType="application/vnd.openxmlformats-officedocument.spreadsheetml.table+xml"/>
  <Override PartName="/xl/queryTables/queryTable5.xml" ContentType="application/vnd.openxmlformats-officedocument.spreadsheetml.queryTable+xml"/>
  <Override PartName="/xl/tables/table6.xml" ContentType="application/vnd.openxmlformats-officedocument.spreadsheetml.table+xml"/>
  <Override PartName="/xl/queryTables/queryTable6.xml" ContentType="application/vnd.openxmlformats-officedocument.spreadsheetml.queryTable+xml"/>
  <Override PartName="/xl/tables/table7.xml" ContentType="application/vnd.openxmlformats-officedocument.spreadsheetml.table+xml"/>
  <Override PartName="/xl/queryTables/queryTable7.xml" ContentType="application/vnd.openxmlformats-officedocument.spreadsheetml.queryTable+xml"/>
  <Override PartName="/xl/tables/table8.xml" ContentType="application/vnd.openxmlformats-officedocument.spreadsheetml.table+xml"/>
  <Override PartName="/xl/queryTables/queryTable8.xml" ContentType="application/vnd.openxmlformats-officedocument.spreadsheetml.queryTable+xml"/>
  <Override PartName="/xl/tables/table9.xml" ContentType="application/vnd.openxmlformats-officedocument.spreadsheetml.table+xml"/>
  <Override PartName="/xl/queryTables/queryTable9.xml" ContentType="application/vnd.openxmlformats-officedocument.spreadsheetml.queryTable+xml"/>
  <Override PartName="/xl/tables/table10.xml" ContentType="application/vnd.openxmlformats-officedocument.spreadsheetml.table+xml"/>
  <Override PartName="/xl/queryTables/queryTable10.xml" ContentType="application/vnd.openxmlformats-officedocument.spreadsheetml.queryTable+xml"/>
  <Override PartName="/xl/tables/table11.xml" ContentType="application/vnd.openxmlformats-officedocument.spreadsheetml.table+xml"/>
  <Override PartName="/xl/queryTables/queryTable11.xml" ContentType="application/vnd.openxmlformats-officedocument.spreadsheetml.queryTable+xml"/>
  <Override PartName="/xl/tables/table12.xml" ContentType="application/vnd.openxmlformats-officedocument.spreadsheetml.table+xml"/>
  <Override PartName="/xl/queryTables/queryTable12.xml" ContentType="application/vnd.openxmlformats-officedocument.spreadsheetml.queryTable+xml"/>
  <Override PartName="/xl/tables/table13.xml" ContentType="application/vnd.openxmlformats-officedocument.spreadsheetml.table+xml"/>
  <Override PartName="/xl/queryTables/queryTable13.xml" ContentType="application/vnd.openxmlformats-officedocument.spreadsheetml.queryTable+xml"/>
  <Override PartName="/xl/tables/table14.xml" ContentType="application/vnd.openxmlformats-officedocument.spreadsheetml.table+xml"/>
  <Override PartName="/xl/queryTables/queryTable14.xml" ContentType="application/vnd.openxmlformats-officedocument.spreadsheetml.queryTable+xml"/>
  <Override PartName="/xl/tables/table15.xml" ContentType="application/vnd.openxmlformats-officedocument.spreadsheetml.table+xml"/>
  <Override PartName="/xl/queryTables/queryTable15.xml" ContentType="application/vnd.openxmlformats-officedocument.spreadsheetml.queryTable+xml"/>
  <Override PartName="/xl/tables/table16.xml" ContentType="application/vnd.openxmlformats-officedocument.spreadsheetml.table+xml"/>
  <Override PartName="/xl/queryTables/queryTable16.xml" ContentType="application/vnd.openxmlformats-officedocument.spreadsheetml.queryTable+xml"/>
  <Override PartName="/xl/tables/table17.xml" ContentType="application/vnd.openxmlformats-officedocument.spreadsheetml.table+xml"/>
  <Override PartName="/xl/queryTables/queryTable17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hidePivotFieldList="1"/>
  <mc:AlternateContent xmlns:mc="http://schemas.openxmlformats.org/markup-compatibility/2006">
    <mc:Choice Requires="x15">
      <x15ac:absPath xmlns:x15ac="http://schemas.microsoft.com/office/spreadsheetml/2010/11/ac" url="D:\Vanessa\SCRIPTS\GPNNA\MIMP_2023_JOSELUIS\INFORMACION\"/>
    </mc:Choice>
  </mc:AlternateContent>
  <xr:revisionPtr revIDLastSave="0" documentId="13_ncr:1_{1490B4F9-D9D1-4E5E-82DD-91565903EDF8}" xr6:coauthVersionLast="47" xr6:coauthVersionMax="47" xr10:uidLastSave="{00000000-0000-0000-0000-000000000000}"/>
  <bookViews>
    <workbookView xWindow="-120" yWindow="-120" windowWidth="19440" windowHeight="10440" tabRatio="719" xr2:uid="{00000000-000D-0000-FFFF-FFFF00000000}"/>
  </bookViews>
  <sheets>
    <sheet name="Nacional" sheetId="3" r:id="rId1"/>
    <sheet name="Total_gp" sheetId="32" state="hidden" r:id="rId2"/>
    <sheet name="lineamiento" sheetId="31" state="hidden" r:id="rId3"/>
    <sheet name="regional" sheetId="26" state="hidden" r:id="rId4"/>
    <sheet name="derecho" sheetId="24" state="hidden" r:id="rId5"/>
    <sheet name="ciclo" sheetId="23" state="hidden" r:id="rId6"/>
    <sheet name="fuente" sheetId="22" state="hidden" r:id="rId7"/>
    <sheet name="departamento" sheetId="21" state="hidden" r:id="rId8"/>
    <sheet name="nivel_gob" sheetId="25" state="hidden" r:id="rId9"/>
    <sheet name="programa" sheetId="20" state="hidden" r:id="rId10"/>
    <sheet name="objetivo4" sheetId="17" state="hidden" r:id="rId11"/>
    <sheet name="funcion" sheetId="18" state="hidden" r:id="rId12"/>
    <sheet name="categoria" sheetId="16" state="hidden" r:id="rId13"/>
    <sheet name="categoriaPP" sheetId="19" state="hidden" r:id="rId14"/>
    <sheet name="gpnna_meta" sheetId="15" state="hidden" r:id="rId15"/>
  </sheets>
  <definedNames>
    <definedName name="_xlnm.Print_Area" localSheetId="0">Nacional!$B$1:$I$317</definedName>
    <definedName name="Consulta_desde_bdp_gpnna" localSheetId="12" hidden="1">categoria!$A$1:$D$3</definedName>
    <definedName name="Consulta_desde_bdp_gpnna" localSheetId="13" hidden="1">categoriaPP!$A$1:$D$3</definedName>
    <definedName name="Consulta_desde_bdp_gpnna" localSheetId="5" hidden="1">ciclo!$A$1:$D$4</definedName>
    <definedName name="Consulta_desde_bdp_gpnna" localSheetId="7" hidden="1">departamento!$A$1:$D$26</definedName>
    <definedName name="Consulta_desde_bdp_gpnna" localSheetId="4" hidden="1">derecho!$A$1:$D$5</definedName>
    <definedName name="Consulta_desde_bdp_gpnna" localSheetId="6" hidden="1">fuente!$A$1:$D$6</definedName>
    <definedName name="Consulta_desde_bdp_gpnna" localSheetId="11" hidden="1">funcion!$A$1:$E$16</definedName>
    <definedName name="Consulta_desde_bdp_gpnna" localSheetId="8" hidden="1">nivel_gob!$A$1:$D$4</definedName>
    <definedName name="Consulta_desde_bdp_gpnna" localSheetId="10" hidden="1">objetivo4!$A$1:$D$6</definedName>
    <definedName name="Consulta_desde_bdp_gpnna" localSheetId="9" hidden="1">programa!$B$1:$F$83</definedName>
    <definedName name="Consulta_desde_bdp_gpnna" localSheetId="3" hidden="1">regional!$A$1:$D$26</definedName>
    <definedName name="Consulta_desde_CALIDAD_GP_GPNNA" localSheetId="1" hidden="1">Total_gp!$A$1:$C$2</definedName>
    <definedName name="Consulta_desde_CALIDAD_GP_GPNNA_1" localSheetId="1" hidden="1">Total_gp!$A$9:$C$10</definedName>
    <definedName name="Consulta_desde_CALIDAD_GP_GPNNA_2" localSheetId="1" hidden="1">Total_gp!$A$15:$C$16</definedName>
    <definedName name="Consulta_desde_CALIDAD_GP_GPNNA_3" localSheetId="1" hidden="1">Total_gp!$A$21:$C$22</definedName>
    <definedName name="Consulta_desde_CALIDAD_GPNNA" localSheetId="2" hidden="1">lineamiento!$A$1:$E$23</definedName>
    <definedName name="GPNNAXMETA" localSheetId="14" hidden="1">gpnna_meta!$A$1:$D$26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19" l="1"/>
  <c r="C4" i="19"/>
  <c r="D4" i="19"/>
  <c r="B4" i="16"/>
  <c r="C4" i="16"/>
  <c r="D4" i="16"/>
  <c r="C17" i="18"/>
  <c r="D17" i="18"/>
  <c r="E17" i="18"/>
  <c r="A7" i="17"/>
  <c r="B7" i="17"/>
  <c r="C7" i="17"/>
  <c r="G174" i="3"/>
  <c r="G175" i="3"/>
  <c r="I175" i="3" s="1"/>
  <c r="G176" i="3"/>
  <c r="I176" i="3" s="1"/>
  <c r="E174" i="3"/>
  <c r="E175" i="3"/>
  <c r="E176" i="3"/>
  <c r="C174" i="3"/>
  <c r="C175" i="3"/>
  <c r="C176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G106" i="3"/>
  <c r="G107" i="3"/>
  <c r="G108" i="3"/>
  <c r="G109" i="3"/>
  <c r="G110" i="3"/>
  <c r="G111" i="3"/>
  <c r="G112" i="3"/>
  <c r="G113" i="3"/>
  <c r="G114" i="3"/>
  <c r="G115" i="3"/>
  <c r="G116" i="3"/>
  <c r="G117" i="3"/>
  <c r="G118" i="3"/>
  <c r="G119" i="3"/>
  <c r="G120" i="3"/>
  <c r="G121" i="3"/>
  <c r="G122" i="3"/>
  <c r="G123" i="3"/>
  <c r="G124" i="3"/>
  <c r="G125" i="3"/>
  <c r="G126" i="3"/>
  <c r="G127" i="3"/>
  <c r="G128" i="3"/>
  <c r="G129" i="3"/>
  <c r="G130" i="3"/>
  <c r="G131" i="3"/>
  <c r="G132" i="3"/>
  <c r="G133" i="3"/>
  <c r="G134" i="3"/>
  <c r="E54" i="3"/>
  <c r="E55" i="3"/>
  <c r="E56" i="3"/>
  <c r="E57" i="3"/>
  <c r="E58" i="3"/>
  <c r="E59" i="3"/>
  <c r="E60" i="3"/>
  <c r="E61" i="3"/>
  <c r="E62" i="3"/>
  <c r="E63" i="3"/>
  <c r="E64" i="3"/>
  <c r="E65" i="3"/>
  <c r="E66" i="3"/>
  <c r="E67" i="3"/>
  <c r="E68" i="3"/>
  <c r="E69" i="3"/>
  <c r="E70" i="3"/>
  <c r="E71" i="3"/>
  <c r="E72" i="3"/>
  <c r="E73" i="3"/>
  <c r="E74" i="3"/>
  <c r="E75" i="3"/>
  <c r="E76" i="3"/>
  <c r="E77" i="3"/>
  <c r="E78" i="3"/>
  <c r="E79" i="3"/>
  <c r="E80" i="3"/>
  <c r="E81" i="3"/>
  <c r="E82" i="3"/>
  <c r="E83" i="3"/>
  <c r="E84" i="3"/>
  <c r="E85" i="3"/>
  <c r="E86" i="3"/>
  <c r="E87" i="3"/>
  <c r="E88" i="3"/>
  <c r="E89" i="3"/>
  <c r="E90" i="3"/>
  <c r="E91" i="3"/>
  <c r="E92" i="3"/>
  <c r="E93" i="3"/>
  <c r="E94" i="3"/>
  <c r="E95" i="3"/>
  <c r="E96" i="3"/>
  <c r="E97" i="3"/>
  <c r="E98" i="3"/>
  <c r="E99" i="3"/>
  <c r="E100" i="3"/>
  <c r="E101" i="3"/>
  <c r="E102" i="3"/>
  <c r="E103" i="3"/>
  <c r="E104" i="3"/>
  <c r="E105" i="3"/>
  <c r="E106" i="3"/>
  <c r="E107" i="3"/>
  <c r="E108" i="3"/>
  <c r="E109" i="3"/>
  <c r="E110" i="3"/>
  <c r="E111" i="3"/>
  <c r="E112" i="3"/>
  <c r="E113" i="3"/>
  <c r="E114" i="3"/>
  <c r="E115" i="3"/>
  <c r="E116" i="3"/>
  <c r="E117" i="3"/>
  <c r="E118" i="3"/>
  <c r="E119" i="3"/>
  <c r="E120" i="3"/>
  <c r="E121" i="3"/>
  <c r="E122" i="3"/>
  <c r="E123" i="3"/>
  <c r="E124" i="3"/>
  <c r="E125" i="3"/>
  <c r="E126" i="3"/>
  <c r="E127" i="3"/>
  <c r="E128" i="3"/>
  <c r="E129" i="3"/>
  <c r="E130" i="3"/>
  <c r="E131" i="3"/>
  <c r="E132" i="3"/>
  <c r="E133" i="3"/>
  <c r="E134" i="3"/>
  <c r="C54" i="3"/>
  <c r="C55" i="3"/>
  <c r="C56" i="3"/>
  <c r="C57" i="3"/>
  <c r="C58" i="3"/>
  <c r="C59" i="3"/>
  <c r="C60" i="3"/>
  <c r="C61" i="3"/>
  <c r="C62" i="3"/>
  <c r="C63" i="3"/>
  <c r="C64" i="3"/>
  <c r="C65" i="3"/>
  <c r="C66" i="3"/>
  <c r="C67" i="3"/>
  <c r="C68" i="3"/>
  <c r="C69" i="3"/>
  <c r="C70" i="3"/>
  <c r="C71" i="3"/>
  <c r="C72" i="3"/>
  <c r="C73" i="3"/>
  <c r="C74" i="3"/>
  <c r="C75" i="3"/>
  <c r="C76" i="3"/>
  <c r="C77" i="3"/>
  <c r="C78" i="3"/>
  <c r="C79" i="3"/>
  <c r="C80" i="3"/>
  <c r="C81" i="3"/>
  <c r="C82" i="3"/>
  <c r="C83" i="3"/>
  <c r="C84" i="3"/>
  <c r="C85" i="3"/>
  <c r="C86" i="3"/>
  <c r="C87" i="3"/>
  <c r="C88" i="3"/>
  <c r="C89" i="3"/>
  <c r="C90" i="3"/>
  <c r="C91" i="3"/>
  <c r="C92" i="3"/>
  <c r="C93" i="3"/>
  <c r="C94" i="3"/>
  <c r="C95" i="3"/>
  <c r="C96" i="3"/>
  <c r="C97" i="3"/>
  <c r="C98" i="3"/>
  <c r="C99" i="3"/>
  <c r="C100" i="3"/>
  <c r="C101" i="3"/>
  <c r="C102" i="3"/>
  <c r="C103" i="3"/>
  <c r="C104" i="3"/>
  <c r="C105" i="3"/>
  <c r="C106" i="3"/>
  <c r="C107" i="3"/>
  <c r="C108" i="3"/>
  <c r="C109" i="3"/>
  <c r="C110" i="3"/>
  <c r="C111" i="3"/>
  <c r="C112" i="3"/>
  <c r="C113" i="3"/>
  <c r="C114" i="3"/>
  <c r="C115" i="3"/>
  <c r="C116" i="3"/>
  <c r="C117" i="3"/>
  <c r="C118" i="3"/>
  <c r="C119" i="3"/>
  <c r="C120" i="3"/>
  <c r="C121" i="3"/>
  <c r="C122" i="3"/>
  <c r="C123" i="3"/>
  <c r="C124" i="3"/>
  <c r="C125" i="3"/>
  <c r="C126" i="3"/>
  <c r="C127" i="3"/>
  <c r="C128" i="3"/>
  <c r="C129" i="3"/>
  <c r="C130" i="3"/>
  <c r="C131" i="3"/>
  <c r="C132" i="3"/>
  <c r="C133" i="3"/>
  <c r="C134" i="3"/>
  <c r="A3" i="20"/>
  <c r="B54" i="3" s="1"/>
  <c r="A4" i="20"/>
  <c r="B55" i="3" s="1"/>
  <c r="A5" i="20"/>
  <c r="B56" i="3" s="1"/>
  <c r="A6" i="20"/>
  <c r="B57" i="3" s="1"/>
  <c r="A7" i="20"/>
  <c r="B58" i="3" s="1"/>
  <c r="A8" i="20"/>
  <c r="B59" i="3" s="1"/>
  <c r="A9" i="20"/>
  <c r="B60" i="3" s="1"/>
  <c r="A10" i="20"/>
  <c r="B61" i="3" s="1"/>
  <c r="A11" i="20"/>
  <c r="B62" i="3" s="1"/>
  <c r="A12" i="20"/>
  <c r="B63" i="3" s="1"/>
  <c r="A13" i="20"/>
  <c r="B64" i="3" s="1"/>
  <c r="A14" i="20"/>
  <c r="B65" i="3" s="1"/>
  <c r="A15" i="20"/>
  <c r="B66" i="3" s="1"/>
  <c r="A16" i="20"/>
  <c r="B67" i="3" s="1"/>
  <c r="A17" i="20"/>
  <c r="B68" i="3" s="1"/>
  <c r="A18" i="20"/>
  <c r="B69" i="3" s="1"/>
  <c r="A19" i="20"/>
  <c r="B70" i="3" s="1"/>
  <c r="A20" i="20"/>
  <c r="B71" i="3" s="1"/>
  <c r="A21" i="20"/>
  <c r="B72" i="3" s="1"/>
  <c r="A22" i="20"/>
  <c r="B73" i="3" s="1"/>
  <c r="A23" i="20"/>
  <c r="B74" i="3" s="1"/>
  <c r="A24" i="20"/>
  <c r="B75" i="3" s="1"/>
  <c r="A25" i="20"/>
  <c r="B76" i="3" s="1"/>
  <c r="A26" i="20"/>
  <c r="B77" i="3" s="1"/>
  <c r="A27" i="20"/>
  <c r="B78" i="3" s="1"/>
  <c r="A28" i="20"/>
  <c r="B79" i="3" s="1"/>
  <c r="A29" i="20"/>
  <c r="B80" i="3" s="1"/>
  <c r="A30" i="20"/>
  <c r="B81" i="3" s="1"/>
  <c r="A31" i="20"/>
  <c r="B82" i="3" s="1"/>
  <c r="A32" i="20"/>
  <c r="B83" i="3" s="1"/>
  <c r="A33" i="20"/>
  <c r="B84" i="3" s="1"/>
  <c r="A34" i="20"/>
  <c r="B85" i="3" s="1"/>
  <c r="A35" i="20"/>
  <c r="B86" i="3" s="1"/>
  <c r="A36" i="20"/>
  <c r="B87" i="3" s="1"/>
  <c r="A37" i="20"/>
  <c r="B88" i="3" s="1"/>
  <c r="A38" i="20"/>
  <c r="B89" i="3" s="1"/>
  <c r="A39" i="20"/>
  <c r="B90" i="3" s="1"/>
  <c r="A40" i="20"/>
  <c r="B91" i="3" s="1"/>
  <c r="A41" i="20"/>
  <c r="B92" i="3" s="1"/>
  <c r="A42" i="20"/>
  <c r="B93" i="3" s="1"/>
  <c r="A43" i="20"/>
  <c r="B94" i="3" s="1"/>
  <c r="A44" i="20"/>
  <c r="B95" i="3" s="1"/>
  <c r="A45" i="20"/>
  <c r="B96" i="3" s="1"/>
  <c r="A46" i="20"/>
  <c r="B97" i="3" s="1"/>
  <c r="A47" i="20"/>
  <c r="B98" i="3" s="1"/>
  <c r="A48" i="20"/>
  <c r="B99" i="3" s="1"/>
  <c r="A49" i="20"/>
  <c r="B100" i="3" s="1"/>
  <c r="A50" i="20"/>
  <c r="B101" i="3" s="1"/>
  <c r="A51" i="20"/>
  <c r="B102" i="3" s="1"/>
  <c r="A52" i="20"/>
  <c r="B103" i="3" s="1"/>
  <c r="A53" i="20"/>
  <c r="B104" i="3" s="1"/>
  <c r="A54" i="20"/>
  <c r="B105" i="3" s="1"/>
  <c r="A55" i="20"/>
  <c r="B106" i="3" s="1"/>
  <c r="A56" i="20"/>
  <c r="B107" i="3" s="1"/>
  <c r="A57" i="20"/>
  <c r="B108" i="3" s="1"/>
  <c r="A58" i="20"/>
  <c r="B109" i="3" s="1"/>
  <c r="A59" i="20"/>
  <c r="B110" i="3" s="1"/>
  <c r="A60" i="20"/>
  <c r="B111" i="3" s="1"/>
  <c r="A61" i="20"/>
  <c r="B112" i="3" s="1"/>
  <c r="A62" i="20"/>
  <c r="B113" i="3" s="1"/>
  <c r="A63" i="20"/>
  <c r="B114" i="3" s="1"/>
  <c r="A64" i="20"/>
  <c r="B115" i="3" s="1"/>
  <c r="A65" i="20"/>
  <c r="B116" i="3" s="1"/>
  <c r="A66" i="20"/>
  <c r="B117" i="3" s="1"/>
  <c r="A67" i="20"/>
  <c r="B118" i="3" s="1"/>
  <c r="A68" i="20"/>
  <c r="B119" i="3" s="1"/>
  <c r="A69" i="20"/>
  <c r="B120" i="3" s="1"/>
  <c r="A70" i="20"/>
  <c r="B121" i="3" s="1"/>
  <c r="A71" i="20"/>
  <c r="B122" i="3" s="1"/>
  <c r="A72" i="20"/>
  <c r="B123" i="3" s="1"/>
  <c r="A73" i="20"/>
  <c r="B124" i="3" s="1"/>
  <c r="A74" i="20"/>
  <c r="B125" i="3" s="1"/>
  <c r="A75" i="20"/>
  <c r="B126" i="3" s="1"/>
  <c r="A76" i="20"/>
  <c r="B127" i="3" s="1"/>
  <c r="A77" i="20"/>
  <c r="B128" i="3" s="1"/>
  <c r="A78" i="20"/>
  <c r="B129" i="3" s="1"/>
  <c r="A79" i="20"/>
  <c r="B130" i="3" s="1"/>
  <c r="A80" i="20"/>
  <c r="B131" i="3" s="1"/>
  <c r="A81" i="20"/>
  <c r="B132" i="3" s="1"/>
  <c r="A82" i="20"/>
  <c r="B133" i="3" s="1"/>
  <c r="A83" i="20"/>
  <c r="B134" i="3" s="1"/>
  <c r="A84" i="20"/>
  <c r="G224" i="3"/>
  <c r="G225" i="3"/>
  <c r="G226" i="3"/>
  <c r="G227" i="3"/>
  <c r="G228" i="3"/>
  <c r="G229" i="3"/>
  <c r="G230" i="3"/>
  <c r="G231" i="3"/>
  <c r="G232" i="3"/>
  <c r="G233" i="3"/>
  <c r="G234" i="3"/>
  <c r="G235" i="3"/>
  <c r="G236" i="3"/>
  <c r="G237" i="3"/>
  <c r="G238" i="3"/>
  <c r="G239" i="3"/>
  <c r="G240" i="3"/>
  <c r="G241" i="3"/>
  <c r="G242" i="3"/>
  <c r="G243" i="3"/>
  <c r="G244" i="3"/>
  <c r="G245" i="3"/>
  <c r="G246" i="3"/>
  <c r="G247" i="3"/>
  <c r="E224" i="3"/>
  <c r="E225" i="3"/>
  <c r="E226" i="3"/>
  <c r="E227" i="3"/>
  <c r="E228" i="3"/>
  <c r="E229" i="3"/>
  <c r="E230" i="3"/>
  <c r="E231" i="3"/>
  <c r="E232" i="3"/>
  <c r="E233" i="3"/>
  <c r="E234" i="3"/>
  <c r="E235" i="3"/>
  <c r="E236" i="3"/>
  <c r="E237" i="3"/>
  <c r="E238" i="3"/>
  <c r="E239" i="3"/>
  <c r="E240" i="3"/>
  <c r="E241" i="3"/>
  <c r="E242" i="3"/>
  <c r="E243" i="3"/>
  <c r="E244" i="3"/>
  <c r="E245" i="3"/>
  <c r="E246" i="3"/>
  <c r="E247" i="3"/>
  <c r="C224" i="3"/>
  <c r="C225" i="3"/>
  <c r="C226" i="3"/>
  <c r="C227" i="3"/>
  <c r="C228" i="3"/>
  <c r="C229" i="3"/>
  <c r="C230" i="3"/>
  <c r="C231" i="3"/>
  <c r="C232" i="3"/>
  <c r="C233" i="3"/>
  <c r="C234" i="3"/>
  <c r="C235" i="3"/>
  <c r="C236" i="3"/>
  <c r="C237" i="3"/>
  <c r="C238" i="3"/>
  <c r="C239" i="3"/>
  <c r="C240" i="3"/>
  <c r="C241" i="3"/>
  <c r="C242" i="3"/>
  <c r="C243" i="3"/>
  <c r="C244" i="3"/>
  <c r="C245" i="3"/>
  <c r="C246" i="3"/>
  <c r="C247" i="3"/>
  <c r="G223" i="3"/>
  <c r="E223" i="3"/>
  <c r="C223" i="3"/>
  <c r="B224" i="3"/>
  <c r="B225" i="3"/>
  <c r="B226" i="3"/>
  <c r="B227" i="3"/>
  <c r="B228" i="3"/>
  <c r="B229" i="3"/>
  <c r="B230" i="3"/>
  <c r="B231" i="3"/>
  <c r="B232" i="3"/>
  <c r="B233" i="3"/>
  <c r="B234" i="3"/>
  <c r="B235" i="3"/>
  <c r="B236" i="3"/>
  <c r="B237" i="3"/>
  <c r="B238" i="3"/>
  <c r="B239" i="3"/>
  <c r="B240" i="3"/>
  <c r="B241" i="3"/>
  <c r="B242" i="3"/>
  <c r="B243" i="3"/>
  <c r="B244" i="3"/>
  <c r="B245" i="3"/>
  <c r="B246" i="3"/>
  <c r="B247" i="3"/>
  <c r="B223" i="3"/>
  <c r="G173" i="3"/>
  <c r="E173" i="3"/>
  <c r="I174" i="3" l="1"/>
  <c r="I134" i="3"/>
  <c r="G9" i="3"/>
  <c r="E9" i="3"/>
  <c r="C9" i="3"/>
  <c r="G8" i="3"/>
  <c r="E8" i="3"/>
  <c r="C8" i="3"/>
  <c r="G7" i="3"/>
  <c r="E7" i="3"/>
  <c r="C7" i="3"/>
  <c r="G6" i="3"/>
  <c r="E6" i="3"/>
  <c r="C6" i="3"/>
  <c r="G17" i="3"/>
  <c r="E17" i="3"/>
  <c r="F7" i="3" l="1"/>
  <c r="D8" i="3"/>
  <c r="H7" i="3"/>
  <c r="F8" i="3"/>
  <c r="H8" i="3"/>
  <c r="D9" i="3"/>
  <c r="F9" i="3"/>
  <c r="D7" i="3"/>
  <c r="H9" i="3"/>
  <c r="C17" i="3"/>
  <c r="G16" i="3"/>
  <c r="E16" i="3"/>
  <c r="C16" i="3"/>
  <c r="G10" i="3" l="1"/>
  <c r="H10" i="3" s="1"/>
  <c r="E10" i="3"/>
  <c r="F10" i="3" s="1"/>
  <c r="C10" i="3"/>
  <c r="D10" i="3" s="1"/>
  <c r="I9" i="3"/>
  <c r="I8" i="3"/>
  <c r="I7" i="3"/>
  <c r="I6" i="3"/>
  <c r="G272" i="3"/>
  <c r="G273" i="3"/>
  <c r="G274" i="3"/>
  <c r="G275" i="3"/>
  <c r="G276" i="3"/>
  <c r="G277" i="3"/>
  <c r="G278" i="3"/>
  <c r="G279" i="3"/>
  <c r="G280" i="3"/>
  <c r="G281" i="3"/>
  <c r="E272" i="3"/>
  <c r="E273" i="3"/>
  <c r="E274" i="3"/>
  <c r="E275" i="3"/>
  <c r="E276" i="3"/>
  <c r="E277" i="3"/>
  <c r="E278" i="3"/>
  <c r="E279" i="3"/>
  <c r="E280" i="3"/>
  <c r="E281" i="3"/>
  <c r="C272" i="3"/>
  <c r="C273" i="3"/>
  <c r="C274" i="3"/>
  <c r="C275" i="3"/>
  <c r="C276" i="3"/>
  <c r="C277" i="3"/>
  <c r="C278" i="3"/>
  <c r="C279" i="3"/>
  <c r="C280" i="3"/>
  <c r="C281" i="3"/>
  <c r="G271" i="3"/>
  <c r="E271" i="3"/>
  <c r="C271" i="3"/>
  <c r="G263" i="3"/>
  <c r="G264" i="3"/>
  <c r="G265" i="3"/>
  <c r="G266" i="3"/>
  <c r="G267" i="3"/>
  <c r="G268" i="3"/>
  <c r="G269" i="3"/>
  <c r="E263" i="3"/>
  <c r="E264" i="3"/>
  <c r="E265" i="3"/>
  <c r="E266" i="3"/>
  <c r="E267" i="3"/>
  <c r="E268" i="3"/>
  <c r="E269" i="3"/>
  <c r="C263" i="3"/>
  <c r="C264" i="3"/>
  <c r="C265" i="3"/>
  <c r="C266" i="3"/>
  <c r="C267" i="3"/>
  <c r="C268" i="3"/>
  <c r="C269" i="3"/>
  <c r="G262" i="3"/>
  <c r="E262" i="3"/>
  <c r="C262" i="3"/>
  <c r="G260" i="3"/>
  <c r="E260" i="3"/>
  <c r="C260" i="3"/>
  <c r="G259" i="3"/>
  <c r="E259" i="3"/>
  <c r="C259" i="3"/>
  <c r="G255" i="3"/>
  <c r="G256" i="3"/>
  <c r="G257" i="3"/>
  <c r="E255" i="3"/>
  <c r="E256" i="3"/>
  <c r="E257" i="3"/>
  <c r="C255" i="3"/>
  <c r="C256" i="3"/>
  <c r="C257" i="3"/>
  <c r="G254" i="3"/>
  <c r="E254" i="3"/>
  <c r="C254" i="3"/>
  <c r="C289" i="3"/>
  <c r="E289" i="3"/>
  <c r="G289" i="3"/>
  <c r="C290" i="3"/>
  <c r="E290" i="3"/>
  <c r="G290" i="3"/>
  <c r="C291" i="3"/>
  <c r="E291" i="3"/>
  <c r="G291" i="3"/>
  <c r="C292" i="3"/>
  <c r="E292" i="3"/>
  <c r="G292" i="3"/>
  <c r="C294" i="3"/>
  <c r="E294" i="3"/>
  <c r="G294" i="3"/>
  <c r="C295" i="3"/>
  <c r="E295" i="3"/>
  <c r="G295" i="3"/>
  <c r="C296" i="3"/>
  <c r="E296" i="3"/>
  <c r="G296" i="3"/>
  <c r="C297" i="3"/>
  <c r="E297" i="3"/>
  <c r="G297" i="3"/>
  <c r="C298" i="3"/>
  <c r="E298" i="3"/>
  <c r="G298" i="3"/>
  <c r="C299" i="3"/>
  <c r="E299" i="3"/>
  <c r="G299" i="3"/>
  <c r="C301" i="3"/>
  <c r="E301" i="3"/>
  <c r="G301" i="3"/>
  <c r="C302" i="3"/>
  <c r="E302" i="3"/>
  <c r="G302" i="3"/>
  <c r="C303" i="3"/>
  <c r="E303" i="3"/>
  <c r="G303" i="3"/>
  <c r="C304" i="3"/>
  <c r="E304" i="3"/>
  <c r="G304" i="3"/>
  <c r="C305" i="3"/>
  <c r="E305" i="3"/>
  <c r="G305" i="3"/>
  <c r="C306" i="3"/>
  <c r="E306" i="3"/>
  <c r="G306" i="3"/>
  <c r="C307" i="3"/>
  <c r="E307" i="3"/>
  <c r="G307" i="3"/>
  <c r="C309" i="3"/>
  <c r="E309" i="3"/>
  <c r="G309" i="3"/>
  <c r="C310" i="3"/>
  <c r="E310" i="3"/>
  <c r="G310" i="3"/>
  <c r="C311" i="3"/>
  <c r="E311" i="3"/>
  <c r="G311" i="3"/>
  <c r="C313" i="3"/>
  <c r="E313" i="3"/>
  <c r="G313" i="3"/>
  <c r="C314" i="3"/>
  <c r="E314" i="3"/>
  <c r="G314" i="3"/>
  <c r="I303" i="3" l="1"/>
  <c r="I307" i="3"/>
  <c r="I291" i="3"/>
  <c r="I281" i="3"/>
  <c r="I10" i="3"/>
  <c r="I301" i="3"/>
  <c r="I280" i="3"/>
  <c r="I272" i="3"/>
  <c r="G253" i="3"/>
  <c r="E312" i="3"/>
  <c r="I256" i="3"/>
  <c r="I298" i="3"/>
  <c r="I254" i="3"/>
  <c r="I263" i="3"/>
  <c r="I294" i="3"/>
  <c r="E253" i="3"/>
  <c r="G258" i="3"/>
  <c r="I276" i="3"/>
  <c r="I260" i="3"/>
  <c r="I264" i="3"/>
  <c r="C293" i="3"/>
  <c r="I277" i="3"/>
  <c r="C312" i="3"/>
  <c r="I310" i="3"/>
  <c r="I267" i="3"/>
  <c r="I275" i="3"/>
  <c r="E288" i="3"/>
  <c r="I273" i="3"/>
  <c r="G293" i="3"/>
  <c r="C258" i="3"/>
  <c r="I268" i="3"/>
  <c r="I278" i="3"/>
  <c r="I255" i="3"/>
  <c r="I266" i="3"/>
  <c r="I274" i="3"/>
  <c r="I290" i="3"/>
  <c r="G300" i="3"/>
  <c r="C253" i="3"/>
  <c r="E308" i="3"/>
  <c r="C261" i="3"/>
  <c r="C308" i="3"/>
  <c r="I305" i="3"/>
  <c r="I297" i="3"/>
  <c r="G288" i="3"/>
  <c r="G270" i="3"/>
  <c r="I279" i="3"/>
  <c r="C270" i="3"/>
  <c r="I271" i="3"/>
  <c r="E270" i="3"/>
  <c r="G261" i="3"/>
  <c r="I269" i="3"/>
  <c r="I265" i="3"/>
  <c r="I262" i="3"/>
  <c r="E261" i="3"/>
  <c r="I259" i="3"/>
  <c r="E258" i="3"/>
  <c r="I257" i="3"/>
  <c r="C288" i="3"/>
  <c r="I309" i="3"/>
  <c r="I302" i="3"/>
  <c r="I295" i="3"/>
  <c r="G308" i="3"/>
  <c r="I311" i="3"/>
  <c r="I304" i="3"/>
  <c r="E300" i="3"/>
  <c r="E293" i="3"/>
  <c r="I289" i="3"/>
  <c r="C300" i="3"/>
  <c r="G312" i="3"/>
  <c r="I299" i="3"/>
  <c r="I292" i="3"/>
  <c r="I253" i="3" l="1"/>
  <c r="I288" i="3"/>
  <c r="I258" i="3"/>
  <c r="C282" i="3"/>
  <c r="I300" i="3"/>
  <c r="I293" i="3"/>
  <c r="I270" i="3"/>
  <c r="G282" i="3"/>
  <c r="I261" i="3"/>
  <c r="E282" i="3"/>
  <c r="G315" i="3"/>
  <c r="H312" i="3" s="1"/>
  <c r="I308" i="3"/>
  <c r="E315" i="3"/>
  <c r="F300" i="3" s="1"/>
  <c r="C315" i="3"/>
  <c r="D288" i="3" s="1"/>
  <c r="I282" i="3" l="1"/>
  <c r="D300" i="3"/>
  <c r="H308" i="3"/>
  <c r="F296" i="3"/>
  <c r="F303" i="3"/>
  <c r="F310" i="3"/>
  <c r="F294" i="3"/>
  <c r="F301" i="3"/>
  <c r="F307" i="3"/>
  <c r="F291" i="3"/>
  <c r="F298" i="3"/>
  <c r="F306" i="3"/>
  <c r="F288" i="3"/>
  <c r="F308" i="3"/>
  <c r="F314" i="3"/>
  <c r="F297" i="3"/>
  <c r="F305" i="3"/>
  <c r="F313" i="3"/>
  <c r="F304" i="3"/>
  <c r="F295" i="3"/>
  <c r="F302" i="3"/>
  <c r="F290" i="3"/>
  <c r="F292" i="3"/>
  <c r="F309" i="3"/>
  <c r="F289" i="3"/>
  <c r="F299" i="3"/>
  <c r="F311" i="3"/>
  <c r="F312" i="3"/>
  <c r="F293" i="3"/>
  <c r="D294" i="3"/>
  <c r="D301" i="3"/>
  <c r="D314" i="3"/>
  <c r="D306" i="3"/>
  <c r="D292" i="3"/>
  <c r="D299" i="3"/>
  <c r="D291" i="3"/>
  <c r="D298" i="3"/>
  <c r="D304" i="3"/>
  <c r="D289" i="3"/>
  <c r="D311" i="3"/>
  <c r="D296" i="3"/>
  <c r="D312" i="3"/>
  <c r="D309" i="3"/>
  <c r="D313" i="3"/>
  <c r="D295" i="3"/>
  <c r="D305" i="3"/>
  <c r="D310" i="3"/>
  <c r="D308" i="3"/>
  <c r="D307" i="3"/>
  <c r="D290" i="3"/>
  <c r="D297" i="3"/>
  <c r="D302" i="3"/>
  <c r="D293" i="3"/>
  <c r="D303" i="3"/>
  <c r="H290" i="3"/>
  <c r="H297" i="3"/>
  <c r="H305" i="3"/>
  <c r="H302" i="3"/>
  <c r="H309" i="3"/>
  <c r="I315" i="3"/>
  <c r="H296" i="3"/>
  <c r="H303" i="3"/>
  <c r="H310" i="3"/>
  <c r="H295" i="3"/>
  <c r="H307" i="3"/>
  <c r="H293" i="3"/>
  <c r="H299" i="3"/>
  <c r="H311" i="3"/>
  <c r="H300" i="3"/>
  <c r="H292" i="3"/>
  <c r="H294" i="3"/>
  <c r="H314" i="3"/>
  <c r="H291" i="3"/>
  <c r="H301" i="3"/>
  <c r="H313" i="3"/>
  <c r="H289" i="3"/>
  <c r="H304" i="3"/>
  <c r="H298" i="3"/>
  <c r="H306" i="3"/>
  <c r="H288" i="3"/>
  <c r="D315" i="3" l="1"/>
  <c r="H315" i="3"/>
  <c r="F315" i="3"/>
  <c r="I123" i="3" l="1"/>
  <c r="I115" i="3"/>
  <c r="I107" i="3"/>
  <c r="I99" i="3"/>
  <c r="I91" i="3"/>
  <c r="I83" i="3"/>
  <c r="I75" i="3"/>
  <c r="I67" i="3"/>
  <c r="I59" i="3"/>
  <c r="I132" i="3"/>
  <c r="I119" i="3"/>
  <c r="I111" i="3"/>
  <c r="I103" i="3"/>
  <c r="I95" i="3"/>
  <c r="I87" i="3"/>
  <c r="I79" i="3"/>
  <c r="I71" i="3"/>
  <c r="I63" i="3"/>
  <c r="I55" i="3"/>
  <c r="I117" i="3"/>
  <c r="I109" i="3"/>
  <c r="I101" i="3"/>
  <c r="I93" i="3"/>
  <c r="I85" i="3"/>
  <c r="I77" i="3"/>
  <c r="I69" i="3"/>
  <c r="I61" i="3"/>
  <c r="I126" i="3"/>
  <c r="I131" i="3"/>
  <c r="I120" i="3"/>
  <c r="I112" i="3"/>
  <c r="I104" i="3"/>
  <c r="I96" i="3"/>
  <c r="I88" i="3"/>
  <c r="I80" i="3"/>
  <c r="I72" i="3"/>
  <c r="I64" i="3"/>
  <c r="I56" i="3"/>
  <c r="I129" i="3"/>
  <c r="I124" i="3"/>
  <c r="I122" i="3"/>
  <c r="I114" i="3"/>
  <c r="I106" i="3"/>
  <c r="I98" i="3"/>
  <c r="I90" i="3"/>
  <c r="I82" i="3"/>
  <c r="I74" i="3"/>
  <c r="I66" i="3"/>
  <c r="I58" i="3"/>
  <c r="I121" i="3"/>
  <c r="I113" i="3"/>
  <c r="I105" i="3"/>
  <c r="I97" i="3"/>
  <c r="I89" i="3"/>
  <c r="I81" i="3"/>
  <c r="I73" i="3"/>
  <c r="I65" i="3"/>
  <c r="I57" i="3"/>
  <c r="I130" i="3"/>
  <c r="I127" i="3"/>
  <c r="I116" i="3"/>
  <c r="I108" i="3"/>
  <c r="I100" i="3"/>
  <c r="I92" i="3"/>
  <c r="I84" i="3"/>
  <c r="I76" i="3"/>
  <c r="I68" i="3"/>
  <c r="I60" i="3"/>
  <c r="I133" i="3"/>
  <c r="I125" i="3"/>
  <c r="I128" i="3"/>
  <c r="I118" i="3"/>
  <c r="I110" i="3"/>
  <c r="I102" i="3"/>
  <c r="I94" i="3"/>
  <c r="I86" i="3"/>
  <c r="I78" i="3"/>
  <c r="I70" i="3"/>
  <c r="I62" i="3"/>
  <c r="I54" i="3"/>
  <c r="C173" i="3"/>
  <c r="G193" i="3" l="1"/>
  <c r="G194" i="3"/>
  <c r="G195" i="3"/>
  <c r="G196" i="3"/>
  <c r="G197" i="3"/>
  <c r="G198" i="3"/>
  <c r="G199" i="3"/>
  <c r="G200" i="3"/>
  <c r="G201" i="3"/>
  <c r="G202" i="3"/>
  <c r="G203" i="3"/>
  <c r="G204" i="3"/>
  <c r="G205" i="3"/>
  <c r="G206" i="3"/>
  <c r="G207" i="3"/>
  <c r="G208" i="3"/>
  <c r="G209" i="3"/>
  <c r="G210" i="3"/>
  <c r="G211" i="3"/>
  <c r="G212" i="3"/>
  <c r="G213" i="3"/>
  <c r="G214" i="3"/>
  <c r="G215" i="3"/>
  <c r="G216" i="3"/>
  <c r="E193" i="3"/>
  <c r="E194" i="3"/>
  <c r="E195" i="3"/>
  <c r="E196" i="3"/>
  <c r="E197" i="3"/>
  <c r="E198" i="3"/>
  <c r="E199" i="3"/>
  <c r="E200" i="3"/>
  <c r="E201" i="3"/>
  <c r="E202" i="3"/>
  <c r="E203" i="3"/>
  <c r="E204" i="3"/>
  <c r="E205" i="3"/>
  <c r="E206" i="3"/>
  <c r="E207" i="3"/>
  <c r="E208" i="3"/>
  <c r="E209" i="3"/>
  <c r="E210" i="3"/>
  <c r="E211" i="3"/>
  <c r="E212" i="3"/>
  <c r="E213" i="3"/>
  <c r="E214" i="3"/>
  <c r="E215" i="3"/>
  <c r="E216" i="3"/>
  <c r="C193" i="3"/>
  <c r="C194" i="3"/>
  <c r="C195" i="3"/>
  <c r="C196" i="3"/>
  <c r="C197" i="3"/>
  <c r="C198" i="3"/>
  <c r="C199" i="3"/>
  <c r="C200" i="3"/>
  <c r="C201" i="3"/>
  <c r="C202" i="3"/>
  <c r="C203" i="3"/>
  <c r="C204" i="3"/>
  <c r="C205" i="3"/>
  <c r="C206" i="3"/>
  <c r="C207" i="3"/>
  <c r="C208" i="3"/>
  <c r="C209" i="3"/>
  <c r="C210" i="3"/>
  <c r="C211" i="3"/>
  <c r="C212" i="3"/>
  <c r="C213" i="3"/>
  <c r="C214" i="3"/>
  <c r="C215" i="3"/>
  <c r="C216" i="3"/>
  <c r="G192" i="3"/>
  <c r="E192" i="3"/>
  <c r="C192" i="3"/>
  <c r="B193" i="3"/>
  <c r="B194" i="3"/>
  <c r="B195" i="3"/>
  <c r="B196" i="3"/>
  <c r="B197" i="3"/>
  <c r="B198" i="3"/>
  <c r="B199" i="3"/>
  <c r="B200" i="3"/>
  <c r="B201" i="3"/>
  <c r="B202" i="3"/>
  <c r="B203" i="3"/>
  <c r="B204" i="3"/>
  <c r="B205" i="3"/>
  <c r="B206" i="3"/>
  <c r="B207" i="3"/>
  <c r="B208" i="3"/>
  <c r="B209" i="3"/>
  <c r="B210" i="3"/>
  <c r="B211" i="3"/>
  <c r="B212" i="3"/>
  <c r="B213" i="3"/>
  <c r="B214" i="3"/>
  <c r="B215" i="3"/>
  <c r="B216" i="3"/>
  <c r="B192" i="3"/>
  <c r="G185" i="3"/>
  <c r="G184" i="3"/>
  <c r="G183" i="3"/>
  <c r="E185" i="3"/>
  <c r="E184" i="3"/>
  <c r="E183" i="3"/>
  <c r="C185" i="3"/>
  <c r="C184" i="3"/>
  <c r="C183" i="3"/>
  <c r="G166" i="3"/>
  <c r="G167" i="3"/>
  <c r="E166" i="3"/>
  <c r="E167" i="3"/>
  <c r="C166" i="3"/>
  <c r="C167" i="3"/>
  <c r="G165" i="3"/>
  <c r="E165" i="3"/>
  <c r="C165" i="3"/>
  <c r="G159" i="3"/>
  <c r="E159" i="3"/>
  <c r="C159" i="3"/>
  <c r="G158" i="3"/>
  <c r="E158" i="3"/>
  <c r="C158" i="3"/>
  <c r="B159" i="3"/>
  <c r="B158" i="3"/>
  <c r="G149" i="3"/>
  <c r="G150" i="3"/>
  <c r="G151" i="3"/>
  <c r="G152" i="3"/>
  <c r="E149" i="3"/>
  <c r="E150" i="3"/>
  <c r="E151" i="3"/>
  <c r="E152" i="3"/>
  <c r="C149" i="3"/>
  <c r="C150" i="3"/>
  <c r="C151" i="3"/>
  <c r="C152" i="3"/>
  <c r="G148" i="3"/>
  <c r="E148" i="3"/>
  <c r="C148" i="3"/>
  <c r="B149" i="3"/>
  <c r="B150" i="3"/>
  <c r="B151" i="3"/>
  <c r="B152" i="3"/>
  <c r="B148" i="3"/>
  <c r="G53" i="3"/>
  <c r="E53" i="3"/>
  <c r="C53" i="3"/>
  <c r="A2" i="20"/>
  <c r="B53" i="3" s="1"/>
  <c r="G46" i="3"/>
  <c r="E46" i="3"/>
  <c r="C46" i="3"/>
  <c r="G45" i="3"/>
  <c r="E45" i="3"/>
  <c r="C45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G24" i="3"/>
  <c r="E24" i="3"/>
  <c r="C24" i="3"/>
  <c r="B37" i="3"/>
  <c r="B38" i="3"/>
  <c r="B25" i="3"/>
  <c r="B26" i="3"/>
  <c r="B27" i="3"/>
  <c r="B28" i="3"/>
  <c r="B29" i="3"/>
  <c r="B30" i="3"/>
  <c r="B31" i="3"/>
  <c r="B32" i="3"/>
  <c r="B33" i="3"/>
  <c r="B34" i="3"/>
  <c r="B35" i="3"/>
  <c r="B36" i="3"/>
  <c r="B24" i="3"/>
  <c r="D270" i="3" l="1"/>
  <c r="D259" i="3"/>
  <c r="D268" i="3"/>
  <c r="D266" i="3"/>
  <c r="D264" i="3"/>
  <c r="D262" i="3"/>
  <c r="D281" i="3"/>
  <c r="D279" i="3"/>
  <c r="D277" i="3"/>
  <c r="D275" i="3"/>
  <c r="D273" i="3"/>
  <c r="D271" i="3"/>
  <c r="D257" i="3"/>
  <c r="D255" i="3"/>
  <c r="D267" i="3"/>
  <c r="D265" i="3"/>
  <c r="D253" i="3"/>
  <c r="D260" i="3"/>
  <c r="D269" i="3"/>
  <c r="D263" i="3"/>
  <c r="D280" i="3"/>
  <c r="D278" i="3"/>
  <c r="D276" i="3"/>
  <c r="D274" i="3"/>
  <c r="D272" i="3"/>
  <c r="D261" i="3"/>
  <c r="D256" i="3"/>
  <c r="D254" i="3"/>
  <c r="D258" i="3"/>
  <c r="F268" i="3"/>
  <c r="F266" i="3"/>
  <c r="F264" i="3"/>
  <c r="F262" i="3"/>
  <c r="F281" i="3"/>
  <c r="F279" i="3"/>
  <c r="F277" i="3"/>
  <c r="F275" i="3"/>
  <c r="F273" i="3"/>
  <c r="F271" i="3"/>
  <c r="F257" i="3"/>
  <c r="F255" i="3"/>
  <c r="F260" i="3"/>
  <c r="F253" i="3"/>
  <c r="F280" i="3"/>
  <c r="F278" i="3"/>
  <c r="F276" i="3"/>
  <c r="F272" i="3"/>
  <c r="F261" i="3"/>
  <c r="F269" i="3"/>
  <c r="F267" i="3"/>
  <c r="F265" i="3"/>
  <c r="F263" i="3"/>
  <c r="F274" i="3"/>
  <c r="F256" i="3"/>
  <c r="F254" i="3"/>
  <c r="F259" i="3"/>
  <c r="F258" i="3"/>
  <c r="F270" i="3"/>
  <c r="H281" i="3"/>
  <c r="H279" i="3"/>
  <c r="H277" i="3"/>
  <c r="H275" i="3"/>
  <c r="H273" i="3"/>
  <c r="H271" i="3"/>
  <c r="H257" i="3"/>
  <c r="H255" i="3"/>
  <c r="H260" i="3"/>
  <c r="H258" i="3"/>
  <c r="H269" i="3"/>
  <c r="H267" i="3"/>
  <c r="H265" i="3"/>
  <c r="H263" i="3"/>
  <c r="H261" i="3"/>
  <c r="H256" i="3"/>
  <c r="H280" i="3"/>
  <c r="H278" i="3"/>
  <c r="H276" i="3"/>
  <c r="H274" i="3"/>
  <c r="H272" i="3"/>
  <c r="H254" i="3"/>
  <c r="H259" i="3"/>
  <c r="H268" i="3"/>
  <c r="H266" i="3"/>
  <c r="H264" i="3"/>
  <c r="H262" i="3"/>
  <c r="H270" i="3"/>
  <c r="H253" i="3"/>
  <c r="E143" i="3"/>
  <c r="G143" i="3"/>
  <c r="C143" i="3"/>
  <c r="I27" i="3"/>
  <c r="I25" i="3"/>
  <c r="I37" i="3"/>
  <c r="I35" i="3"/>
  <c r="G39" i="3"/>
  <c r="E39" i="3"/>
  <c r="F25" i="3" s="1"/>
  <c r="I34" i="3"/>
  <c r="C39" i="3"/>
  <c r="D26" i="3" s="1"/>
  <c r="I33" i="3"/>
  <c r="I31" i="3"/>
  <c r="I30" i="3"/>
  <c r="I38" i="3"/>
  <c r="I29" i="3"/>
  <c r="I36" i="3"/>
  <c r="I26" i="3"/>
  <c r="I16" i="3"/>
  <c r="I17" i="3"/>
  <c r="F134" i="3" l="1"/>
  <c r="D134" i="3"/>
  <c r="H60" i="3"/>
  <c r="H100" i="3"/>
  <c r="H124" i="3"/>
  <c r="H102" i="3"/>
  <c r="H134" i="3"/>
  <c r="H61" i="3"/>
  <c r="H69" i="3"/>
  <c r="H77" i="3"/>
  <c r="H85" i="3"/>
  <c r="H93" i="3"/>
  <c r="H101" i="3"/>
  <c r="H109" i="3"/>
  <c r="H117" i="3"/>
  <c r="H125" i="3"/>
  <c r="H133" i="3"/>
  <c r="H86" i="3"/>
  <c r="H54" i="3"/>
  <c r="H110" i="3"/>
  <c r="H55" i="3"/>
  <c r="H63" i="3"/>
  <c r="H71" i="3"/>
  <c r="H79" i="3"/>
  <c r="H87" i="3"/>
  <c r="H95" i="3"/>
  <c r="H103" i="3"/>
  <c r="H111" i="3"/>
  <c r="H119" i="3"/>
  <c r="H127" i="3"/>
  <c r="H56" i="3"/>
  <c r="H64" i="3"/>
  <c r="H72" i="3"/>
  <c r="H80" i="3"/>
  <c r="H88" i="3"/>
  <c r="H96" i="3"/>
  <c r="H104" i="3"/>
  <c r="H112" i="3"/>
  <c r="H120" i="3"/>
  <c r="H128" i="3"/>
  <c r="H57" i="3"/>
  <c r="H65" i="3"/>
  <c r="H73" i="3"/>
  <c r="H81" i="3"/>
  <c r="H89" i="3"/>
  <c r="H97" i="3"/>
  <c r="H105" i="3"/>
  <c r="H113" i="3"/>
  <c r="H121" i="3"/>
  <c r="H129" i="3"/>
  <c r="H58" i="3"/>
  <c r="H66" i="3"/>
  <c r="H74" i="3"/>
  <c r="H82" i="3"/>
  <c r="H90" i="3"/>
  <c r="H98" i="3"/>
  <c r="H106" i="3"/>
  <c r="H114" i="3"/>
  <c r="H122" i="3"/>
  <c r="H130" i="3"/>
  <c r="H59" i="3"/>
  <c r="H67" i="3"/>
  <c r="H75" i="3"/>
  <c r="H83" i="3"/>
  <c r="H91" i="3"/>
  <c r="H99" i="3"/>
  <c r="H107" i="3"/>
  <c r="H115" i="3"/>
  <c r="H123" i="3"/>
  <c r="H131" i="3"/>
  <c r="H68" i="3"/>
  <c r="H76" i="3"/>
  <c r="H84" i="3"/>
  <c r="H92" i="3"/>
  <c r="H108" i="3"/>
  <c r="H116" i="3"/>
  <c r="H132" i="3"/>
  <c r="H62" i="3"/>
  <c r="H70" i="3"/>
  <c r="H78" i="3"/>
  <c r="H94" i="3"/>
  <c r="H118" i="3"/>
  <c r="H126" i="3"/>
  <c r="H27" i="3"/>
  <c r="H282" i="3"/>
  <c r="F282" i="3"/>
  <c r="D282" i="3"/>
  <c r="D60" i="3"/>
  <c r="D68" i="3"/>
  <c r="D76" i="3"/>
  <c r="D84" i="3"/>
  <c r="D92" i="3"/>
  <c r="D100" i="3"/>
  <c r="D108" i="3"/>
  <c r="D116" i="3"/>
  <c r="D124" i="3"/>
  <c r="D125" i="3"/>
  <c r="D133" i="3"/>
  <c r="D55" i="3"/>
  <c r="D63" i="3"/>
  <c r="D71" i="3"/>
  <c r="D79" i="3"/>
  <c r="D87" i="3"/>
  <c r="D95" i="3"/>
  <c r="D103" i="3"/>
  <c r="D111" i="3"/>
  <c r="D119" i="3"/>
  <c r="D127" i="3"/>
  <c r="D59" i="3"/>
  <c r="D75" i="3"/>
  <c r="D91" i="3"/>
  <c r="D107" i="3"/>
  <c r="D123" i="3"/>
  <c r="D58" i="3"/>
  <c r="D66" i="3"/>
  <c r="D74" i="3"/>
  <c r="D82" i="3"/>
  <c r="D90" i="3"/>
  <c r="D98" i="3"/>
  <c r="D106" i="3"/>
  <c r="D114" i="3"/>
  <c r="D122" i="3"/>
  <c r="D67" i="3"/>
  <c r="D83" i="3"/>
  <c r="D99" i="3"/>
  <c r="D115" i="3"/>
  <c r="D131" i="3"/>
  <c r="D81" i="3"/>
  <c r="D104" i="3"/>
  <c r="D78" i="3"/>
  <c r="D109" i="3"/>
  <c r="D126" i="3"/>
  <c r="D73" i="3"/>
  <c r="D96" i="3"/>
  <c r="D70" i="3"/>
  <c r="D101" i="3"/>
  <c r="D65" i="3"/>
  <c r="D88" i="3"/>
  <c r="D62" i="3"/>
  <c r="D93" i="3"/>
  <c r="D121" i="3"/>
  <c r="D57" i="3"/>
  <c r="D80" i="3"/>
  <c r="D118" i="3"/>
  <c r="D54" i="3"/>
  <c r="D85" i="3"/>
  <c r="D113" i="3"/>
  <c r="D130" i="3"/>
  <c r="D72" i="3"/>
  <c r="D110" i="3"/>
  <c r="D77" i="3"/>
  <c r="D132" i="3"/>
  <c r="D105" i="3"/>
  <c r="D64" i="3"/>
  <c r="D102" i="3"/>
  <c r="D69" i="3"/>
  <c r="D97" i="3"/>
  <c r="D120" i="3"/>
  <c r="D56" i="3"/>
  <c r="D94" i="3"/>
  <c r="D61" i="3"/>
  <c r="D89" i="3"/>
  <c r="D112" i="3"/>
  <c r="D129" i="3"/>
  <c r="D128" i="3"/>
  <c r="D86" i="3"/>
  <c r="D117" i="3"/>
  <c r="F127" i="3"/>
  <c r="F118" i="3"/>
  <c r="F54" i="3"/>
  <c r="F77" i="3"/>
  <c r="F100" i="3"/>
  <c r="F131" i="3"/>
  <c r="F67" i="3"/>
  <c r="F130" i="3"/>
  <c r="F66" i="3"/>
  <c r="F97" i="3"/>
  <c r="F72" i="3"/>
  <c r="F111" i="3"/>
  <c r="F110" i="3"/>
  <c r="F133" i="3"/>
  <c r="F69" i="3"/>
  <c r="F92" i="3"/>
  <c r="F123" i="3"/>
  <c r="F59" i="3"/>
  <c r="F122" i="3"/>
  <c r="F58" i="3"/>
  <c r="F89" i="3"/>
  <c r="F128" i="3"/>
  <c r="F64" i="3"/>
  <c r="F95" i="3"/>
  <c r="F102" i="3"/>
  <c r="F125" i="3"/>
  <c r="F61" i="3"/>
  <c r="F84" i="3"/>
  <c r="F115" i="3"/>
  <c r="F119" i="3"/>
  <c r="F114" i="3"/>
  <c r="F81" i="3"/>
  <c r="F120" i="3"/>
  <c r="F56" i="3"/>
  <c r="F80" i="3"/>
  <c r="F124" i="3"/>
  <c r="F71" i="3"/>
  <c r="F94" i="3"/>
  <c r="F117" i="3"/>
  <c r="F76" i="3"/>
  <c r="F107" i="3"/>
  <c r="F103" i="3"/>
  <c r="F106" i="3"/>
  <c r="F73" i="3"/>
  <c r="F112" i="3"/>
  <c r="F55" i="3"/>
  <c r="F86" i="3"/>
  <c r="F109" i="3"/>
  <c r="F68" i="3"/>
  <c r="F99" i="3"/>
  <c r="F87" i="3"/>
  <c r="F98" i="3"/>
  <c r="F129" i="3"/>
  <c r="F65" i="3"/>
  <c r="F104" i="3"/>
  <c r="F78" i="3"/>
  <c r="F101" i="3"/>
  <c r="F132" i="3"/>
  <c r="F60" i="3"/>
  <c r="F91" i="3"/>
  <c r="F79" i="3"/>
  <c r="F90" i="3"/>
  <c r="F121" i="3"/>
  <c r="F57" i="3"/>
  <c r="F96" i="3"/>
  <c r="F70" i="3"/>
  <c r="F93" i="3"/>
  <c r="F116" i="3"/>
  <c r="F83" i="3"/>
  <c r="F63" i="3"/>
  <c r="F82" i="3"/>
  <c r="F113" i="3"/>
  <c r="F88" i="3"/>
  <c r="F126" i="3"/>
  <c r="F62" i="3"/>
  <c r="F85" i="3"/>
  <c r="F108" i="3"/>
  <c r="F75" i="3"/>
  <c r="F74" i="3"/>
  <c r="F105" i="3"/>
  <c r="H33" i="3"/>
  <c r="H35" i="3"/>
  <c r="H37" i="3"/>
  <c r="H34" i="3"/>
  <c r="H30" i="3"/>
  <c r="H31" i="3"/>
  <c r="H28" i="3"/>
  <c r="H29" i="3"/>
  <c r="H26" i="3"/>
  <c r="H32" i="3"/>
  <c r="H25" i="3"/>
  <c r="D35" i="3"/>
  <c r="H36" i="3"/>
  <c r="D27" i="3"/>
  <c r="H38" i="3"/>
  <c r="F29" i="3"/>
  <c r="F33" i="3"/>
  <c r="F30" i="3"/>
  <c r="F38" i="3"/>
  <c r="F28" i="3"/>
  <c r="F37" i="3"/>
  <c r="F34" i="3"/>
  <c r="F26" i="3"/>
  <c r="F31" i="3"/>
  <c r="D37" i="3"/>
  <c r="F36" i="3"/>
  <c r="F27" i="3"/>
  <c r="F32" i="3"/>
  <c r="F35" i="3"/>
  <c r="D34" i="3"/>
  <c r="D25" i="3"/>
  <c r="D33" i="3"/>
  <c r="D31" i="3"/>
  <c r="D30" i="3"/>
  <c r="D32" i="3"/>
  <c r="D29" i="3"/>
  <c r="D38" i="3"/>
  <c r="D28" i="3"/>
  <c r="D36" i="3"/>
  <c r="G217" i="3" l="1"/>
  <c r="H211" i="3" s="1"/>
  <c r="E177" i="3"/>
  <c r="C177" i="3"/>
  <c r="C186" i="3"/>
  <c r="H196" i="3" l="1"/>
  <c r="H204" i="3"/>
  <c r="H212" i="3"/>
  <c r="H197" i="3"/>
  <c r="H205" i="3"/>
  <c r="H213" i="3"/>
  <c r="H198" i="3"/>
  <c r="H206" i="3"/>
  <c r="H214" i="3"/>
  <c r="H207" i="3"/>
  <c r="H192" i="3"/>
  <c r="H208" i="3"/>
  <c r="H216" i="3"/>
  <c r="H215" i="3"/>
  <c r="H200" i="3"/>
  <c r="H193" i="3"/>
  <c r="H201" i="3"/>
  <c r="H209" i="3"/>
  <c r="H194" i="3"/>
  <c r="H202" i="3"/>
  <c r="H210" i="3"/>
  <c r="H199" i="3"/>
  <c r="H195" i="3"/>
  <c r="H203" i="3"/>
  <c r="H217" i="3" l="1"/>
  <c r="G18" i="3"/>
  <c r="E18" i="3"/>
  <c r="C18" i="3"/>
  <c r="F16" i="3" l="1"/>
  <c r="F17" i="3"/>
  <c r="H16" i="3"/>
  <c r="H17" i="3"/>
  <c r="D16" i="3"/>
  <c r="D17" i="3"/>
  <c r="I18" i="3"/>
  <c r="F18" i="3" l="1"/>
  <c r="D18" i="3"/>
  <c r="H18" i="3"/>
  <c r="I244" i="3"/>
  <c r="I232" i="3" l="1"/>
  <c r="I242" i="3"/>
  <c r="F176" i="3"/>
  <c r="D185" i="3"/>
  <c r="I209" i="3"/>
  <c r="I197" i="3"/>
  <c r="I206" i="3"/>
  <c r="I243" i="3"/>
  <c r="I245" i="3"/>
  <c r="C248" i="3"/>
  <c r="D238" i="3" s="1"/>
  <c r="I233" i="3"/>
  <c r="C217" i="3"/>
  <c r="D207" i="3" s="1"/>
  <c r="I207" i="3"/>
  <c r="I195" i="3"/>
  <c r="I230" i="3"/>
  <c r="I194" i="3"/>
  <c r="I241" i="3"/>
  <c r="I229" i="3"/>
  <c r="D175" i="3"/>
  <c r="I165" i="3"/>
  <c r="I237" i="3"/>
  <c r="I225" i="3"/>
  <c r="I213" i="3"/>
  <c r="I210" i="3"/>
  <c r="I198" i="3"/>
  <c r="I211" i="3"/>
  <c r="I199" i="3"/>
  <c r="I239" i="3"/>
  <c r="I227" i="3"/>
  <c r="I238" i="3"/>
  <c r="I226" i="3"/>
  <c r="I208" i="3"/>
  <c r="I196" i="3"/>
  <c r="I223" i="3"/>
  <c r="I236" i="3"/>
  <c r="I224" i="3"/>
  <c r="I235" i="3"/>
  <c r="I173" i="3"/>
  <c r="I192" i="3"/>
  <c r="I205" i="3"/>
  <c r="I193" i="3"/>
  <c r="E186" i="3"/>
  <c r="I216" i="3"/>
  <c r="I204" i="3"/>
  <c r="I247" i="3"/>
  <c r="E248" i="3"/>
  <c r="F225" i="3" s="1"/>
  <c r="I201" i="3"/>
  <c r="I231" i="3"/>
  <c r="I185" i="3"/>
  <c r="I212" i="3"/>
  <c r="I200" i="3"/>
  <c r="I240" i="3"/>
  <c r="I228" i="3"/>
  <c r="I215" i="3"/>
  <c r="I203" i="3"/>
  <c r="I246" i="3"/>
  <c r="I234" i="3"/>
  <c r="E168" i="3"/>
  <c r="F165" i="3" s="1"/>
  <c r="I183" i="3"/>
  <c r="I214" i="3"/>
  <c r="I202" i="3"/>
  <c r="E217" i="3"/>
  <c r="F192" i="3" s="1"/>
  <c r="G177" i="3"/>
  <c r="H174" i="3" s="1"/>
  <c r="G248" i="3"/>
  <c r="H226" i="3" s="1"/>
  <c r="C168" i="3"/>
  <c r="D165" i="3" s="1"/>
  <c r="G186" i="3"/>
  <c r="I184" i="3"/>
  <c r="G168" i="3"/>
  <c r="H165" i="3" s="1"/>
  <c r="I167" i="3"/>
  <c r="I166" i="3"/>
  <c r="F184" i="3" l="1"/>
  <c r="F175" i="3"/>
  <c r="I150" i="3"/>
  <c r="F173" i="3"/>
  <c r="F174" i="3"/>
  <c r="D184" i="3"/>
  <c r="D183" i="3"/>
  <c r="D247" i="3"/>
  <c r="D236" i="3"/>
  <c r="D227" i="3"/>
  <c r="D240" i="3"/>
  <c r="D225" i="3"/>
  <c r="D228" i="3"/>
  <c r="D234" i="3"/>
  <c r="D215" i="3"/>
  <c r="F198" i="3"/>
  <c r="F210" i="3"/>
  <c r="D194" i="3"/>
  <c r="D196" i="3"/>
  <c r="D192" i="3"/>
  <c r="D237" i="3"/>
  <c r="D246" i="3"/>
  <c r="D232" i="3"/>
  <c r="F241" i="3"/>
  <c r="D244" i="3"/>
  <c r="D231" i="3"/>
  <c r="D243" i="3"/>
  <c r="D235" i="3"/>
  <c r="D223" i="3"/>
  <c r="D239" i="3"/>
  <c r="D224" i="3"/>
  <c r="D233" i="3"/>
  <c r="D229" i="3"/>
  <c r="F229" i="3"/>
  <c r="D230" i="3"/>
  <c r="D245" i="3"/>
  <c r="D241" i="3"/>
  <c r="D242" i="3"/>
  <c r="D226" i="3"/>
  <c r="H227" i="3"/>
  <c r="I149" i="3"/>
  <c r="F227" i="3"/>
  <c r="F235" i="3"/>
  <c r="D173" i="3"/>
  <c r="D174" i="3"/>
  <c r="F205" i="3"/>
  <c r="F237" i="3"/>
  <c r="D176" i="3"/>
  <c r="F185" i="3"/>
  <c r="F233" i="3"/>
  <c r="I53" i="3"/>
  <c r="F183" i="3"/>
  <c r="F231" i="3"/>
  <c r="D211" i="3"/>
  <c r="D195" i="3"/>
  <c r="D206" i="3"/>
  <c r="D198" i="3"/>
  <c r="D202" i="3"/>
  <c r="D216" i="3"/>
  <c r="D197" i="3"/>
  <c r="I148" i="3"/>
  <c r="F228" i="3"/>
  <c r="D210" i="3"/>
  <c r="D200" i="3"/>
  <c r="D214" i="3"/>
  <c r="D209" i="3"/>
  <c r="I152" i="3"/>
  <c r="D199" i="3"/>
  <c r="F240" i="3"/>
  <c r="D212" i="3"/>
  <c r="D205" i="3"/>
  <c r="D213" i="3"/>
  <c r="D208" i="3"/>
  <c r="F224" i="3"/>
  <c r="D204" i="3"/>
  <c r="F223" i="3"/>
  <c r="D203" i="3"/>
  <c r="F236" i="3"/>
  <c r="D201" i="3"/>
  <c r="F230" i="3"/>
  <c r="F239" i="3"/>
  <c r="F194" i="3"/>
  <c r="D193" i="3"/>
  <c r="F226" i="3"/>
  <c r="H239" i="3"/>
  <c r="D166" i="3"/>
  <c r="F238" i="3"/>
  <c r="G153" i="3"/>
  <c r="H247" i="3"/>
  <c r="H230" i="3"/>
  <c r="F242" i="3"/>
  <c r="I168" i="3"/>
  <c r="F245" i="3"/>
  <c r="F246" i="3"/>
  <c r="D167" i="3"/>
  <c r="F244" i="3"/>
  <c r="F203" i="3"/>
  <c r="I186" i="3"/>
  <c r="F232" i="3"/>
  <c r="F234" i="3"/>
  <c r="F167" i="3"/>
  <c r="F243" i="3"/>
  <c r="F193" i="3"/>
  <c r="F247" i="3"/>
  <c r="I248" i="3"/>
  <c r="H224" i="3"/>
  <c r="H240" i="3"/>
  <c r="H241" i="3"/>
  <c r="H228" i="3"/>
  <c r="H231" i="3"/>
  <c r="H243" i="3"/>
  <c r="H229" i="3"/>
  <c r="H232" i="3"/>
  <c r="H244" i="3"/>
  <c r="H233" i="3"/>
  <c r="H245" i="3"/>
  <c r="H236" i="3"/>
  <c r="H223" i="3"/>
  <c r="H225" i="3"/>
  <c r="I151" i="3"/>
  <c r="H242" i="3"/>
  <c r="F206" i="3"/>
  <c r="I217" i="3"/>
  <c r="H234" i="3"/>
  <c r="H238" i="3"/>
  <c r="F211" i="3"/>
  <c r="H246" i="3"/>
  <c r="I177" i="3"/>
  <c r="H176" i="3"/>
  <c r="H175" i="3"/>
  <c r="F201" i="3"/>
  <c r="C153" i="3"/>
  <c r="F215" i="3"/>
  <c r="E153" i="3"/>
  <c r="F209" i="3"/>
  <c r="F204" i="3"/>
  <c r="F208" i="3"/>
  <c r="F197" i="3"/>
  <c r="F196" i="3"/>
  <c r="F200" i="3"/>
  <c r="F212" i="3"/>
  <c r="F216" i="3"/>
  <c r="F199" i="3"/>
  <c r="F202" i="3"/>
  <c r="H237" i="3"/>
  <c r="F166" i="3"/>
  <c r="F213" i="3"/>
  <c r="F214" i="3"/>
  <c r="F195" i="3"/>
  <c r="H235" i="3"/>
  <c r="H173" i="3"/>
  <c r="F207" i="3"/>
  <c r="H185" i="3"/>
  <c r="H183" i="3"/>
  <c r="H184" i="3"/>
  <c r="H167" i="3"/>
  <c r="H166" i="3"/>
  <c r="I46" i="3"/>
  <c r="E47" i="3"/>
  <c r="F45" i="3" s="1"/>
  <c r="I45" i="3"/>
  <c r="C47" i="3"/>
  <c r="D46" i="3" s="1"/>
  <c r="G47" i="3"/>
  <c r="D149" i="3" l="1"/>
  <c r="D152" i="3"/>
  <c r="D151" i="3"/>
  <c r="D150" i="3"/>
  <c r="H149" i="3"/>
  <c r="H152" i="3"/>
  <c r="H151" i="3"/>
  <c r="H150" i="3"/>
  <c r="H148" i="3"/>
  <c r="F148" i="3"/>
  <c r="F150" i="3"/>
  <c r="F149" i="3"/>
  <c r="F152" i="3"/>
  <c r="F151" i="3"/>
  <c r="D168" i="3"/>
  <c r="H168" i="3"/>
  <c r="H177" i="3"/>
  <c r="D186" i="3"/>
  <c r="D177" i="3"/>
  <c r="F168" i="3"/>
  <c r="F217" i="3"/>
  <c r="D248" i="3"/>
  <c r="H248" i="3"/>
  <c r="D217" i="3"/>
  <c r="F177" i="3"/>
  <c r="F248" i="3"/>
  <c r="H186" i="3"/>
  <c r="F186" i="3"/>
  <c r="G160" i="3"/>
  <c r="H158" i="3" s="1"/>
  <c r="F46" i="3"/>
  <c r="F47" i="3" s="1"/>
  <c r="I153" i="3"/>
  <c r="I143" i="3"/>
  <c r="D148" i="3"/>
  <c r="I47" i="3"/>
  <c r="I159" i="3"/>
  <c r="D53" i="3"/>
  <c r="D143" i="3" s="1"/>
  <c r="F53" i="3"/>
  <c r="F143" i="3" s="1"/>
  <c r="H53" i="3"/>
  <c r="H143" i="3" s="1"/>
  <c r="I158" i="3"/>
  <c r="D45" i="3"/>
  <c r="D47" i="3" s="1"/>
  <c r="I24" i="3"/>
  <c r="C160" i="3"/>
  <c r="E160" i="3"/>
  <c r="F159" i="3" s="1"/>
  <c r="H46" i="3"/>
  <c r="H45" i="3"/>
  <c r="F24" i="3" l="1"/>
  <c r="F39" i="3" s="1"/>
  <c r="D159" i="3"/>
  <c r="F153" i="3"/>
  <c r="H153" i="3"/>
  <c r="D153" i="3"/>
  <c r="H47" i="3"/>
  <c r="H159" i="3"/>
  <c r="H160" i="3" s="1"/>
  <c r="D24" i="3"/>
  <c r="D39" i="3" s="1"/>
  <c r="F158" i="3"/>
  <c r="F160" i="3" s="1"/>
  <c r="D158" i="3"/>
  <c r="I39" i="3"/>
  <c r="H24" i="3"/>
  <c r="H39" i="3" s="1"/>
  <c r="I160" i="3"/>
  <c r="D160" i="3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Consulta desde bdp_gpnna" type="1" refreshedVersion="8" background="1" saveData="1">
    <dbPr connection="DRIVER=SQL Server;SERVER=VWD-SRV015\SEG;UID=vchagua;Trusted_Connection=Yes;APP=Microsoft Office;WSID=CPU-6997;DATABASE=CALIDAD_GP_GPNNA" command="SELECT TMP_GASTO_CATEGORIA.CATEGORIA, TMP_GASTO_CATEGORIA.PIA_INF, TMP_GASTO_CATEGORIA.PIM_INF, TMP_GASTO_CATEGORIA.DEV_INF_x000d__x000a_FROM CALIDAD_GP_GPNNA.dbo.TMP_GASTO_CATEGORIA TMP_GASTO_CATEGORIA_x000d__x000a_ORDER BY TMP_GASTO_CATEGORIA.CATEGORIA"/>
  </connection>
  <connection id="2" xr16:uid="{00000000-0015-0000-FFFF-FFFF01000000}" name="Consulta desde bdp_gpnna1" type="1" refreshedVersion="8" background="1" saveData="1">
    <dbPr connection="DRIVER=SQL Server;SERVER=10.117.67.29\SEG;UID=vchagua;Trusted_Connection=Yes;APP=Microsoft Office;WSID=CPU-6997;DATABASE=CALIDAD_GP_GPNNA" command="SELECT TMP_GASTO_OBJ_PIA_PIM_DEV.objetivo4, TMP_GASTO_OBJ_PIA_PIM_DEV.PIA_INF, TMP_GASTO_OBJ_PIA_PIM_DEV.PIM_INF, TMP_GASTO_OBJ_PIA_PIM_DEV.DEV_INF_x000d__x000a_FROM CALIDAD_GP_GPNNA.dbo.TMP_GASTO_OBJ_PIA_PIM_DEV TMP_GASTO_OBJ_PIA_PIM_DEV_x000d__x000a_ORDER BY TMP_GASTO_OBJ_PIA_PIM_DEV.objetivo4"/>
  </connection>
  <connection id="3" xr16:uid="{00000000-0015-0000-FFFF-FFFF02000000}" name="Consulta desde bdp_gpnna10" type="1" refreshedVersion="8" background="1" saveData="1">
    <dbPr connection="DRIVER=SQL Server;SERVER=VWD-SRV015\SEG;UID=vchagua;Trusted_Connection=Yes;APP=Microsoft Office;WSID=CPU-6997;DATABASE=CALIDAD_GP_GPNNA" command="SELECT TMP_GASTO_REGIONAL.DES_DEPARTAMENTO, TMP_GASTO_REGIONAL.PIA_INF, TMP_GASTO_REGIONAL.PIM_INF, TMP_GASTO_REGIONAL.DEV_INF_x000d__x000a_FROM CALIDAD_GP_GPNNA.dbo.TMP_GASTO_REGIONAL TMP_GASTO_REGIONAL_x000d__x000a_ORDER BY TMP_GASTO_REGIONAL.DES_DEPARTAMENTO"/>
  </connection>
  <connection id="4" xr16:uid="{00000000-0015-0000-FFFF-FFFF03000000}" name="Consulta desde bdp_gpnna11" type="1" refreshedVersion="5" background="1" saveData="1">
    <dbPr connection="DRIVER=SQL Server;SERVER=VWD-SRV015\SEG;UID=vchagua;Trusted_Connection=Yes;APP=Microsoft Office;WSID=CPU-6997;DATABASE=CALIDAD_GP_GPNNA" command="SELECT TMP_GASTO_xlinea.dato, TMP_GASTO_xlinea.lin, TMP_GASTO_xlinea.PIA_INF, TMP_GASTO_xlinea.PIM_INF, TMP_GASTO_xlinea.DEV_INF_x000d__x000a_FROM CALIDAD_GP_GPNNA.dbo.TMP_GASTO_xlinea TMP_GASTO_xlinea_x000d__x000a_ORDER BY TMP_GASTO_xlinea.dato"/>
  </connection>
  <connection id="5" xr16:uid="{00000000-0015-0000-FFFF-FFFF04000000}" name="Consulta desde bdp_gpnna2" type="1" refreshedVersion="8" background="1" saveData="1">
    <dbPr connection="DRIVER=SQL Server;SERVER=VWD-SRV015\SEG;UID=vchagua;Trusted_Connection=Yes;APP=Microsoft Office;WSID=CPU-6997;DATABASE=CALIDAD_GP_GPNNA" command="SELECT TMP_GASTO_FUNCION.FUNCION, TMP_GASTO_FUNCION.DES_FUNCION, TMP_GASTO_FUNCION.PIA_INF, TMP_GASTO_FUNCION.PIM_INF, TMP_GASTO_FUNCION.DEV_INF_x000d__x000a_FROM CALIDAD_GP_GPNNA_x000d__x000a_.dbo.TMP_GASTO_FUNCION TMP_GASTO_FUNCION_x000d__x000a_ORDER BY TMP_GASTO_FUNCION.FUNCION"/>
  </connection>
  <connection id="6" xr16:uid="{00000000-0015-0000-FFFF-FFFF05000000}" name="Consulta desde bdp_gpnna3" type="1" refreshedVersion="8" background="1" saveData="1">
    <dbPr connection="DRIVER=SQL Server;SERVER=VWD-SRV015\SEG;UID=vchagua;Trusted_Connection=Yes;APP=Microsoft Office;WSID=CPU-6997;DATABASE=CALIDAD_GP_GPNNA" command="SELECT TMP_GASTO_CATEGORIA_PRESUPUESTAL.CAT_PPTAL, TMP_GASTO_CATEGORIA_PRESUPUESTAL.PIA_INF, TMP_GASTO_CATEGORIA_PRESUPUESTAL.PIM_INF, TMP_GASTO_CATEGORIA_PRESUPUESTAL.DEV_INF_x000d__x000a_FROM CALIDAD_GP_GPNNA.dbo.TMP_GASTO_CATEGORIA_PRESUPUESTAL TMP_GASTO_CATEGORIA_PRESUPUESTAL_x000d__x000a_ORDER BY TMP_GASTO_CATEGORIA_PRESUPUESTAL.CAT_PPTAL"/>
  </connection>
  <connection id="7" xr16:uid="{00000000-0015-0000-FFFF-FFFF06000000}" name="Consulta desde bdp_gpnna4" type="1" refreshedVersion="8" background="1" saveData="1">
    <dbPr connection="DRIVER=SQL Server;SERVER=VWD-SRV015\SEG;UID=vchagua;Trusted_Connection=Yes;APP=Microsoft Office;WSID=CPU-6997;DATABASE=CALIDAD_GP_GPNNA" command="SELECT TMP_GASTO_PROGRAMA.PROGRAMA_PPTO, TMP_GASTO_PROGRAMA.DES_PROGRAMA_PPTO, TMP_GASTO_PROGRAMA.PIA_INF, TMP_GASTO_PROGRAMA.PIM_INF, TMP_GASTO_PROGRAMA.DEV_INF_x000d__x000a_FROM CALIDAD_GP_GPNNA.dbo.TMP_GASTO_PROGRAMA TMP_GASTO_PROGRAMA_x000d__x000a_ORDER BY TMP_GASTO_PROGRAMA.PROGRAMA_PPTO"/>
  </connection>
  <connection id="8" xr16:uid="{00000000-0015-0000-FFFF-FFFF07000000}" name="Consulta desde bdp_gpnna5" type="1" refreshedVersion="8" background="1" saveData="1">
    <dbPr connection="DRIVER=SQL Server;SERVER=VWD-SRV015\SEG;UID=vchagua;Trusted_Connection=Yes;APP=Microsoft Office;WSID=CPU-6997;DATABASE=CALIDAD_GP_GPNNA" command="SELECT TMP_GASTO_XDEPARTAMENTO.DES_DEPARTAMENTO, TMP_GASTO_XDEPARTAMENTO.PIA_INF, TMP_GASTO_XDEPARTAMENTO.PIM_INF, TMP_GASTO_XDEPARTAMENTO.DEV_INF_x000d__x000a_FROM CALIDAD_GP_GPNNA.dbo.TMP_GASTO_XDEPARTAMENTO TMP_GASTO_XDEPARTAMENTO_x000d__x000a_ORDER BY TMP_GASTO_XDEPARTAMENTO.DES_DEPARTAMENTO"/>
  </connection>
  <connection id="9" xr16:uid="{00000000-0015-0000-FFFF-FFFF08000000}" name="Consulta desde bdp_gpnna6" type="1" refreshedVersion="8" background="1" saveData="1">
    <dbPr connection="DRIVER=SQL Server;SERVER=VWD-SRV015\SEG;UID=vchagua;Trusted_Connection=Yes;APP=Microsoft Office;WSID=CPU-6997;DATABASE=CALIDAD_GP_GPNNA" command="SELECT TMP_GASTO_FUENTE.FUENTE, TMP_GASTO_FUENTE.PIA_INF, TMP_GASTO_FUENTE.PIM_INF, TMP_GASTO_FUENTE.DEV_INF_x000d__x000a_FROM CALIDAD_GP_GPNNA.dbo.TMP_GASTO_FUENTE TMP_GASTO_FUENTE_x000d__x000a_ORDER BY TMP_GASTO_FUENTE.FUENTE"/>
  </connection>
  <connection id="10" xr16:uid="{00000000-0015-0000-FFFF-FFFF09000000}" name="Consulta desde bdp_gpnna7" type="1" refreshedVersion="8" background="1" saveData="1">
    <dbPr connection="DRIVER=SQL Server;SERVER=VWD-SRV015\SEG;UID=vchagua;Trusted_Connection=Yes;APP=Microsoft Office;WSID=CPU-6997;DATABASE=CALIDAD_GP_GPNNA" command="SELECT TMP_GASTO_X_CICLOS.CICLO, TMP_GASTO_X_CICLOS.PIA_INF, TMP_GASTO_X_CICLOS.PIM_INF, TMP_GASTO_X_CICLOS.DEV_INF_x000d__x000a_FROM CALIDAD_GP_GPNNA.dbo.TMP_GASTO_X_CICLOS TMP_GASTO_X_CICLOS"/>
  </connection>
  <connection id="11" xr16:uid="{00000000-0015-0000-FFFF-FFFF0A000000}" name="Consulta desde bdp_gpnna8" type="1" refreshedVersion="8" background="1" saveData="1">
    <dbPr connection="DRIVER=SQL Server;SERVER=VWD-SRV015\SEG;UID=vchagua;Trusted_Connection=Yes;APP=Microsoft Office;WSID=CPU-6997;DATABASE=CALIDAD_GP_GPNNA" command="SELECT TMP_GASTO_DERECHO.DERECHO, TMP_GASTO_DERECHO.PIA_INF, TMP_GASTO_DERECHO.PIM_INF, TMP_GASTO_DERECHO.DEV_INF_x000d__x000a_FROM CALIDAD_GP_GPNNA.dbo.TMP_GASTO_DERECHO TMP_GASTO_DERECHO_x000d__x000a_WHERE (TMP_GASTO_DERECHO.DERECHO&lt;&gt;0)_x000d__x000a_ORDER BY TMP_GASTO_DERECHO.DERECHO"/>
  </connection>
  <connection id="12" xr16:uid="{00000000-0015-0000-FFFF-FFFF0B000000}" name="Consulta desde bdp_gpnna9" type="1" refreshedVersion="8" background="1" saveData="1">
    <dbPr connection="DRIVER=SQL Server;SERVER=VWD-SRV015\SEG;UID=vchagua;Trusted_Connection=Yes;APP=Microsoft Office;WSID=CPU-6997;DATABASE=CALIDAD_GP_GPNNA" command="SELECT TMP_GASTO_NIVELGOB.DES_NIVEL_GOB, TMP_GASTO_NIVELGOB.PIA_INF, TMP_GASTO_NIVELGOB.PIM_INF, TMP_GASTO_NIVELGOB.DEV_INF_x000d__x000a_FROM CALIDAD_GP_GPNNA.dbo.TMP_GASTO_NIVELGOB TMP_GASTO_NIVELGOB_x000d__x000a_ORDER BY TMP_GASTO_NIVELGOB.DES_NIVEL_GOB"/>
  </connection>
  <connection id="13" xr16:uid="{00000000-0015-0000-FFFF-FFFF0C000000}" name="Consulta desde CALIDAD_GP_GPNNA" type="1" refreshedVersion="8" background="1" saveData="1">
    <dbPr connection="DRIVER=SQL Server;SERVER=VWD-SRV015\SEG;UID=vchagua;Trusted_Connection=Yes;APP=Microsoft Office;WSID=CPU-6997;DATABASE=CALIDAD_GP_GPNNA" command="SELECT TMP_TOTAL_GP.PIA_INF, TMP_TOTAL_GP.PIM_INF, TMP_TOTAL_GP.DEV_INF_x000d__x000a_FROM CALIDAD_GP_GPNNA.dbo.TMP_TOTAL_GP TMP_TOTAL_GP"/>
  </connection>
  <connection id="14" xr16:uid="{00000000-0015-0000-FFFF-FFFF0D000000}" name="Consulta desde CALIDAD_GP_GPNNA1" type="1" refreshedVersion="8" background="1" saveData="1">
    <dbPr connection="DRIVER=SQL Server;SERVER=VWD-SRV015\SEG;UID=vchagua;Trusted_Connection=Yes;APP=Microsoft Office;WSID=CPU-6997;DATABASE=CALIDAD_GP_GPNNA" command="SELECT TMP_TOTAL_DEUDA.PIA_INF, TMP_TOTAL_DEUDA.PIM_INF, TMP_TOTAL_DEUDA.DEV_INF_x000d__x000a_FROM CALIDAD_GP_GPNNA.dbo.TMP_TOTAL_DEUDA TMP_TOTAL_DEUDA"/>
  </connection>
  <connection id="15" xr16:uid="{00000000-0015-0000-FFFF-FFFF0E000000}" name="Consulta desde CALIDAD_GP_GPNNA2" type="1" refreshedVersion="8" background="1" saveData="1">
    <dbPr connection="DRIVER=SQL Server;SERVER=VWD-SRV015\SEG;UID=vchagua;Trusted_Connection=Yes;APP=Microsoft Office;WSID=CPU-6997;DATABASE=CALIDAD_GP_GPNNA" command="SELECT TMP_RESERVA_CONTINGENCIA.PIA_INF, TMP_RESERVA_CONTINGENCIA.PIM_INF, TMP_RESERVA_CONTINGENCIA.DEV_INF_x000d__x000a_FROM CALIDAD_GP_GPNNA.dbo.TMP_RESERVA_CONTINGENCIA TMP_RESERVA_CONTINGENCIA"/>
  </connection>
  <connection id="16" xr16:uid="{00000000-0015-0000-FFFF-FFFF0F000000}" name="Consulta desde CALIDAD_GP_GPNNA3" type="1" refreshedVersion="8" background="1" saveData="1">
    <dbPr connection="DRIVER=SQL Server;SERVER=VWD-SRV015\SEG;UID=vchagua;Trusted_Connection=Yes;APP=Microsoft Office;WSID=CPU-6997;DATABASE=CALIDAD_GP_GPNNA" command="SELECT TMP_PENSIONES.PIA_INF, TMP_PENSIONES.PIM_INF, TMP_PENSIONES.DEV_INF_x000d__x000a_FROM CALIDAD_GP_GPNNA.dbo.TMP_PENSIONES TMP_PENSIONES"/>
  </connection>
  <connection id="17" xr16:uid="{00000000-0015-0000-FFFF-FFFF10000000}" name="Consulta desde CALIDAD_GPNNA" type="1" refreshedVersion="8" background="1" saveData="1">
    <dbPr connection="DRIVER=SQL Server;SERVER=VWD-SRV015\SEG;UID=vchagua;Trusted_Connection=Yes;APP=Microsoft Office;WSID=CPU-6997;DATABASE=CALIDAD_GP_GPNNA" command="SELECT TMP_GASTO_xlinea.dato, TMP_GASTO_xlinea.lin, TMP_GASTO_xlinea.PIA_INF, TMP_GASTO_xlinea.PIM_INF, TMP_GASTO_xlinea.DEV_INF_x000d__x000a_FROM CALIDAD_GP_GPNNA.dbo.TMP_GASTO_xlinea TMP_GASTO_xlinea_x000d__x000a_ORDER BY convert(int,TMP_GASTO_xlinea.dato)"/>
  </connection>
  <connection id="18" xr16:uid="{00000000-0015-0000-FFFF-FFFF11000000}" name="gpnna_meta" type="1" refreshedVersion="8" background="1" saveData="1">
    <dbPr connection="DRIVER=SQL Server;SERVER=VWD-SRV015\SEG;UID=vchagua;Trusted_Connection=Yes;APP=Microsoft Office;WSID=CPU-6997;DATABASE=CALIDAD_GP_GPNNA" command="SELECT TMP_GASTO_xMETA.META, TMP_GASTO_xMETA.PIA_INF, TMP_GASTO_xMETA.PIM_INF, TMP_GASTO_xMETA.DEV_INF_x000d__x000a_FROM CALIDAD_GP_GPNNA.dbo.TMP_GASTO_xMETA"/>
  </connection>
</connections>
</file>

<file path=xl/sharedStrings.xml><?xml version="1.0" encoding="utf-8"?>
<sst xmlns="http://schemas.openxmlformats.org/spreadsheetml/2006/main" count="676" uniqueCount="428">
  <si>
    <t>PIA_INF</t>
  </si>
  <si>
    <t>PIM_INF</t>
  </si>
  <si>
    <t>DEV_INF</t>
  </si>
  <si>
    <t>SEGUIMIENTO DEL GASTO EN NIÑAS NIÑOS Y ADOLESCENTES (GPNNA)</t>
  </si>
  <si>
    <t>(Soles)</t>
  </si>
  <si>
    <t>CLASE DE GASTO</t>
  </si>
  <si>
    <t>PIA</t>
  </si>
  <si>
    <t>PIM</t>
  </si>
  <si>
    <t>DEV</t>
  </si>
  <si>
    <t>AVANCE (%)</t>
  </si>
  <si>
    <t>Total</t>
  </si>
  <si>
    <t>Part (%)</t>
  </si>
  <si>
    <t>Gasto específico</t>
  </si>
  <si>
    <t>Gasto no específico</t>
  </si>
  <si>
    <t>FUNCIÓN</t>
  </si>
  <si>
    <t>CATEGORÍA DE GASTO</t>
  </si>
  <si>
    <t>APNOP</t>
  </si>
  <si>
    <t>PP</t>
  </si>
  <si>
    <t>FUENTE</t>
  </si>
  <si>
    <t>TIPO DE TRANSACCIÓN</t>
  </si>
  <si>
    <t>CICLO DE VIDA</t>
  </si>
  <si>
    <t>Primera infancia: 0 a 5 años</t>
  </si>
  <si>
    <t>Niñez: 6 a 11 años</t>
  </si>
  <si>
    <t>Adolescencia: 12 a 17 años</t>
  </si>
  <si>
    <t>DERECHO</t>
  </si>
  <si>
    <t>Derecho al Pleno Desarrollo</t>
  </si>
  <si>
    <t>Derecho a la Participación</t>
  </si>
  <si>
    <t>Derecho a la Protección</t>
  </si>
  <si>
    <t>Derecho a la Supervivencia</t>
  </si>
  <si>
    <t>NIVEL DE GOBIERNO</t>
  </si>
  <si>
    <t>Gobierno Nacional</t>
  </si>
  <si>
    <t>Gobierno Regional</t>
  </si>
  <si>
    <t>Gobierno Local</t>
  </si>
  <si>
    <t>Resultado 1: Niñas niños y madres gestantes acceden a condiciones saludables y seguras de atención durante la gestación el parto y el periodo neonatal con respeto de su cultura priorizando zonas rurales y las comunidades nativas.</t>
  </si>
  <si>
    <t>Resultado 2: Niñas y niños menores de 5 años de edad alcanzan un estado adecuado de nutrición y salud.</t>
  </si>
  <si>
    <t>Resultado 3: Niñas y niños de 0 a 2 años de edad cuentan con cuidados atención integral y aprendizaje oportuno.</t>
  </si>
  <si>
    <t>Resultado 4: Niñas y niños de 3 a 5 años de edad acceden a Educación inicial de calidad oportuna intercultural inclusiva con cultura ambiental y libre de violencia.</t>
  </si>
  <si>
    <t>Resultado 5: Niñas y niños de 6 a 11 años de edad acceden y concluyen en la edad normativa una educación primaria de calidad intercultural inclusiva con cultura ambiental y libre de violencia.</t>
  </si>
  <si>
    <t>Resultado 6: Niñas niños y adolescentes se encuentran protegidos frente al trabajo infantil.</t>
  </si>
  <si>
    <t>Resultado 7: Las y los adolescentes acceden y concluyen en la edad normativa una educación secundaria de calidad intercultural inclusiva con cultura ambiental y libre de violencia.</t>
  </si>
  <si>
    <t>Resultado 8: Las y los adolescentes se encuentran protegidos frente al trabajo peligroso.</t>
  </si>
  <si>
    <t>Resultado 9: Las y los adolescentes postergan su maternidad y paternidad hasta alcanzar la edad adulta.</t>
  </si>
  <si>
    <t>Resultado 10: Las y los adolescentes disminuyen el consumo de drogas legales e ilegales.</t>
  </si>
  <si>
    <t>Resultado 11: Las y los adolescentes involucrados en conflictos con la ley penal disminuyen.</t>
  </si>
  <si>
    <t>Resultado 12: Se reducen la infección de VIH y SIDA en las y los adolescentes</t>
  </si>
  <si>
    <t>Resultado 13: Las y los adolescentes acceden a una atención de salud de calidad con pertinencia cultural.</t>
  </si>
  <si>
    <t>Resultado 14: Las y los adolescentes no son objeto de explotación sexual.</t>
  </si>
  <si>
    <t>Resultado 15: Niñas niños y adolescentes tienen asegurado el derecho al nombre y a la identidad de manera universal y oportuna.</t>
  </si>
  <si>
    <t>Resultado 16: Niñas niños y adolescentes con discapacidad acceden a servicios especializados de educación y salud.</t>
  </si>
  <si>
    <t>Resultado 17: Niñas niños y adolescentes están protegidos integralmente ante situaciones de trata (sexual laboral mendicidad).</t>
  </si>
  <si>
    <t>Resultado 18: Niñas niños y adolescentes participan en el ciclo de políticas públicas que les involucran o interesan.</t>
  </si>
  <si>
    <t>Resultado 19: Niñas niños y adolescentes  son menos vulnerables en situaciones de emergencia y desastre.</t>
  </si>
  <si>
    <t>Resultado 20: Se reduce el número de niñas niños y adolescentes  víctimas de violencia familiar y escolar.</t>
  </si>
  <si>
    <t>Resultado 21: Se reduce el número de niñas niños y adolescentes víctimas de violencia sexual.</t>
  </si>
  <si>
    <t>Resultado 22: Niñas niños y adolescentes  sin cuidados parentales se integran a una familia.</t>
  </si>
  <si>
    <t>Resultado 23: Niñas niños y adolescentes  no participan en conflictos internos.</t>
  </si>
  <si>
    <t>Resultado 24: Ninguna niña niño o adolescente fallecerá de Tuberculosis en el Perú.</t>
  </si>
  <si>
    <t>Resultado 25: Todas las niñas niños y adolescentes cuentan con un seguro de salud.</t>
  </si>
  <si>
    <t>FUNCION</t>
  </si>
  <si>
    <t>DES_FUNCION</t>
  </si>
  <si>
    <t>PLANEAMIENTO, GESTION Y RESERVA DE CONTINGENCIA</t>
  </si>
  <si>
    <t>CATEGORIA</t>
  </si>
  <si>
    <t>CAT_PPTAL</t>
  </si>
  <si>
    <t>PROGRAMA_PPTO</t>
  </si>
  <si>
    <t>DES_PROGRAMA_PPTO</t>
  </si>
  <si>
    <t>RECURSOS POR OPERACIONES OFICIALES DE CREDITO</t>
  </si>
  <si>
    <t>CICLO</t>
  </si>
  <si>
    <t>DES_NIVEL_GOB</t>
  </si>
  <si>
    <t>GOBIERNOS REGIONALES</t>
  </si>
  <si>
    <t>DES_DEPARTAMENTO</t>
  </si>
  <si>
    <t>META</t>
  </si>
  <si>
    <t>10</t>
  </si>
  <si>
    <t>12</t>
  </si>
  <si>
    <t>15</t>
  </si>
  <si>
    <t>16</t>
  </si>
  <si>
    <t>17</t>
  </si>
  <si>
    <t>18</t>
  </si>
  <si>
    <t>19</t>
  </si>
  <si>
    <t>20</t>
  </si>
  <si>
    <t>21</t>
  </si>
  <si>
    <t>22</t>
  </si>
  <si>
    <t>Gasto en niñas niños y adolescentes por objetivo prioritario y lineamiento de la PNMNNA</t>
  </si>
  <si>
    <t>OBJETIVO PRIORITARIO Y LINEAMIENTO</t>
  </si>
  <si>
    <t>Total PNMNNA</t>
  </si>
  <si>
    <t>OP1: Mejorar las condiciones de vida saludables de las niñas, niños y adolescentes.</t>
  </si>
  <si>
    <t>OP2: Fortalecer el desarrollo de la autonomía de las niñas, niños y adolescentes.</t>
  </si>
  <si>
    <t>OP3: Disminuir el riego de desprotección de las niñas, niños y adolescentes.</t>
  </si>
  <si>
    <t>OP4: Fortalecer la participación de las niñas, niños y adolescentes en los distintos espacios de decisión de su vida diaria.</t>
  </si>
  <si>
    <t>OP5: Optimizar la gobernanza vinculado al ejercicio de derechos las niñas, niños y adolescentes.</t>
  </si>
  <si>
    <t>L1. Garantizar la atención y tratamiento integral en salud, por curso de vida, para las gestantes, niñas, niños y adolescentes y sus familias, con énfasis en disminuir el embarazo en adolescentes.</t>
  </si>
  <si>
    <t>L2. Garantizar las condiciones de habitabilidad y adecuación del hogar y el acceso a agua y saneamiento de los hogares.</t>
  </si>
  <si>
    <t>L3. Garantizar la atención y tratamiento de la salud mental de las niñas, niños y adolescentes.</t>
  </si>
  <si>
    <t>L4. Propiciar el desarrollo de saberes, conocimientos y prácticas de autocuidado de la salud física, emocional y mental.</t>
  </si>
  <si>
    <t>L1. Incentivar el aprendizaje de habilidades cognitivas y socioemocionales en la primera infancia (0-5 años).</t>
  </si>
  <si>
    <t>L2. Incrementar el acceso y conclusión oportuna de las niñas, niños y adolescentes en una educación básica de calidad con pertinencia cultural, que garanticen el nivel satisfactorio en sus logros de aprendizaje.</t>
  </si>
  <si>
    <t>L3. Implementar mecanismos para la reinserción de las/os estudiantes, en el que se desarrolle sus competencias en la atención educativa de estudiantes con extra edad y atraso escolar.</t>
  </si>
  <si>
    <t>L4. Fortalecer las conductas y actitudes positivas para la valoración de su identidad y el establecimiento de relaciones saludables hacia una reducción de las conductas de riesgo conducentes al consumo de drogas en las niñas, niños y adolescentes.</t>
  </si>
  <si>
    <t>L5. Incrementar la práctica regular de la actividad física, recreación, deporte, juego y prácticas que promuevan la diversidad cultural, para una vida activa y saludable de las niñas, niños y adolescentes.</t>
  </si>
  <si>
    <t>L6. Desarrollar estrategias para asegurar el tránsito entre niveles, modalidades y formas de atención de la educación básica, y de esta a la técnico-productiva o superior tecnológica o artística o pedagógica o universitaria, que permitan el desarrollo de competencias teniendo como base la autonomía, el ejercicio ciudadano y la inserción laboral de las y de los adolescentes.</t>
  </si>
  <si>
    <t>L1. Mejorar las competencias parentales, fortaleciendo pautas de crianza positiva con enfoques de ciclo de vida, género, perspectiva de discapacidad e interculturalidad en las madres, padres y cuidadores.</t>
  </si>
  <si>
    <t>L2. Mejorar la capacidad de identificación, prevención y denuncia de las diferentes formas de violencia, en las niñas, niños y adolescentes.</t>
  </si>
  <si>
    <t>L3. Incrementar el conocimiento de la sexualidad orientados a prevenir la violencia sexual, en las niñas, niños y adolescentes.</t>
  </si>
  <si>
    <t>L4. Incrementar el acceso oportuno a servicios orientados a la atención, recuperación y reintegración de niñas, niños y adolescentes víctimas de violencia, trata y explotación sexual.</t>
  </si>
  <si>
    <t>L5. Incrementar el acceso a intervenciones orientadas a la erradicación del trabajo infantil y protección del adolescente que trabaja.</t>
  </si>
  <si>
    <t>L6. Incrementar la adopción de actitudes y prácticas de reconocimiento y valoración de la diversidad a fin de prevenir todo tipo de discriminación hacia las niñas, niños y adolescentes, en la ciudadanía.</t>
  </si>
  <si>
    <t>L7. Incrementar el acceso oportuno a servicios orientados a la prevención y atención del riesgo y desprotección familiar de niñas, niños y adolescentes.</t>
  </si>
  <si>
    <t>L1. Incrementar el acceso a espacios seguros y de socialización que permitan la promoción de la diversidad cultural, política y artística de las niñas, niños y adolescentes.</t>
  </si>
  <si>
    <t>L2. Mejorar el acceso y uso de tecnologías de información y comunicación de las niñas, niños y adolescentes.</t>
  </si>
  <si>
    <t>L3. Desarrollar capacidades que permitan la participación en la toma de decisiones en el entorno familiar y comunitario de las niñas, niños y adolescentes.</t>
  </si>
  <si>
    <t>L1. Fortalecer la articulación intergubernamental para garantizar el ejercicio de derechos de las niñas, niños y adolescentes, en los tres niveles de gobierno.</t>
  </si>
  <si>
    <t>L2. Desarrollar las capacidades y competencias para fortalecer el seguimiento, la evaluación y la mejora continua de las intervenciones dirigidas a las niñas, niños y adolescentes en las entidades de los tres niveles de gobierno.</t>
  </si>
  <si>
    <t>-</t>
  </si>
  <si>
    <t>REGIONAL</t>
  </si>
  <si>
    <t>lin</t>
  </si>
  <si>
    <t xml:space="preserve">L1. Fortalecer la articulación intergubernamental para garantizar el ejercicio de derechos de las niñas, niños y adolescentes, en los tres niveles de gobierno._x000D_
</t>
  </si>
  <si>
    <t xml:space="preserve">L1. Garantizar la atención y tratamiento integral en salud, por curso de vida, para las gestantes, niñas, niños y adolescentes y sus familias, con énfasis en disminuir el embarazo en adolescentes._x000D_
</t>
  </si>
  <si>
    <t xml:space="preserve">L1. Incentivar el aprendizaje de habilidades cognitivas y socioemocionales en la primera infancia (0-5 años)._x000D_
</t>
  </si>
  <si>
    <t xml:space="preserve">L1. Incrementar el acceso a espacios seguros y de socialización que permitan la promoción de la diversidad cultural, política y artística de las niñas, niños y adolescentes._x000D_
</t>
  </si>
  <si>
    <t xml:space="preserve">L1. Mejorar las competencias parentales, fortaleciendo pautas de crianza positiva con enfoques de ciclo de vida, género, perspectiva de discapacidad e interculturalidad en las madres, padres y cuidadores._x000D_
</t>
  </si>
  <si>
    <t xml:space="preserve">L2. Desarrollar las capacidades y competencias para fortalecer el seguimiento, la evaluación y la mejora continua de las intervenciones dirigidas a las niñas, niños y adolescentes en las entidades de los tres niveles de gobierno._x000D_
</t>
  </si>
  <si>
    <t xml:space="preserve">L2. Incrementar el acceso y conclusión oportuna de las niñas, niños y adolescentes en una educación básica de calidad con pertinencia cultural, que garanticen el nivel satisfactorio en sus logros de aprendizaje._x000D_
</t>
  </si>
  <si>
    <t xml:space="preserve">L2. Mejorar el acceso y uso de tecnologías de información y comunicación de las niñas, niños y adolescentes._x000D_
</t>
  </si>
  <si>
    <t xml:space="preserve">L2. Mejorar la capacidad de identificación, prevención y denuncia de las diferentes formas de violencia, en las niñas, niños y adolescentes._x000D_
</t>
  </si>
  <si>
    <t xml:space="preserve">L3. Desarrollar capacidades que permitan la participación en la toma de decisiones en el entorno familiar y comunitario de las niñas, niños y adolescentes._x000D_
</t>
  </si>
  <si>
    <t xml:space="preserve">L3. Garantizar la atención y tratamiento de la salud mental de las niñas, niños y adolescentes._x000D_
</t>
  </si>
  <si>
    <t xml:space="preserve">L3. Implementar mecanismos para la reinserción de las/os estudiantes, en el que se desarrolle sus competencias en la atención educativa de estudiantes con extra edad y atraso escolar._x000D_
</t>
  </si>
  <si>
    <t xml:space="preserve">L3. Incrementar el conocimiento de la sexualidad orientados a prevenir la violencia sexual, en las niñas, niños y adolescentes._x000D_
</t>
  </si>
  <si>
    <t xml:space="preserve">L4. Fortalecer las conductas y actitudes positivas para la valoración de su identidad y el establecimiento de relaciones saludables hacia una reducción de las conductas de riesgo conducentes al consumo de drogas en las niñas, niños y adolescentes._x000D_
</t>
  </si>
  <si>
    <t xml:space="preserve">L4. Incrementar el acceso oportuno a servicios orientados a la atención, recuperación y reintegración de niñas, niños y adolescentes víctimas de violencia, trata y explotación sexual._x000D_
</t>
  </si>
  <si>
    <t xml:space="preserve">L4. Propiciar el desarrollo de saberes, conocimientos y prácticas de autocuidado de la salud física, emocional y mental._x000D_
</t>
  </si>
  <si>
    <t xml:space="preserve">L5. Incrementar el acceso a intervenciones orientadas a la erradicación del trabajo infantil y protección del adolescente que trabaja._x000D_
</t>
  </si>
  <si>
    <t xml:space="preserve">L5. Incrementar la práctica regular de la actividad física, recreación, deporte, juego y prácticas que promuevan la diversidad cultural, para una vida activa y saludable de las niñas, niños y adolescentes._x000D_
</t>
  </si>
  <si>
    <t xml:space="preserve">L6. Desarrollar estrategias para asegurar el tránsito entre niveles, modalidades y formas de atención de la educación básica, y de esta a la técnico-productiva o superior tecnológica o artística o pedagógica o universitaria, que permitan el desarrollo de competencias teniendo como base la autonomía, el ejercicio ciudadano y la inserción laboral de las y de los adolescentes._x000D_
</t>
  </si>
  <si>
    <t xml:space="preserve">L6. Incrementar la adopción de actitudes y prácticas de reconocimiento y valoración de la diversidad a fin de prevenir todo tipo de discriminación hacia las niñas, niños y adolescentes, en la ciudadanía._x000D_
</t>
  </si>
  <si>
    <t xml:space="preserve">L7. Incrementar el acceso oportuno a servicios orientados a la prevención y atención del riesgo y desprotección familiar de niñas, niños y adolescentes._x000D_
</t>
  </si>
  <si>
    <t>dato</t>
  </si>
  <si>
    <t>1</t>
  </si>
  <si>
    <t>11</t>
  </si>
  <si>
    <t>13</t>
  </si>
  <si>
    <t>14</t>
  </si>
  <si>
    <t>2</t>
  </si>
  <si>
    <t>3</t>
  </si>
  <si>
    <t>4</t>
  </si>
  <si>
    <t>5</t>
  </si>
  <si>
    <t>6</t>
  </si>
  <si>
    <t>7</t>
  </si>
  <si>
    <t>8</t>
  </si>
  <si>
    <t>9</t>
  </si>
  <si>
    <t>0001-PROGRAMA ARTICULADO NUTRICIONAL</t>
  </si>
  <si>
    <t>0002-SALUD MATERNO NEONATAL</t>
  </si>
  <si>
    <t>0016-TBC-VIH/SIDA</t>
  </si>
  <si>
    <t>0017-ENFERMEDADES METAXENICAS Y ZOONOSIS</t>
  </si>
  <si>
    <t>0018-ENFERMEDADES NO TRANSMISIBLES</t>
  </si>
  <si>
    <t>0024-PREVENCION Y CONTROL DEL CANCER</t>
  </si>
  <si>
    <t>0046-ACCESO Y USO DE LA ELECTRIFICACION RURAL</t>
  </si>
  <si>
    <t>0047-ACCESO Y USO ADECUADO DE LOS SERVICIOS PUBLICOS DE TELECOMUNICACIONES E INFORMACION ASOCIADOS</t>
  </si>
  <si>
    <t>0048-PREVENCION Y ATENCION DE INCENDIOS, EMERGENCIAS MEDICAS, RESCATES Y OTROS</t>
  </si>
  <si>
    <t>0049-PROGRAMA NACIONAL DE APOYO DIRECTO A LOS MAS POBRES</t>
  </si>
  <si>
    <t>0051-PREVENCION Y TRATAMIENTO DEL CONSUMO DE DROGAS</t>
  </si>
  <si>
    <t>0058-ACCESO DE LA POBLACION A LA PROPIEDAD PREDIAL FORMALIZADA</t>
  </si>
  <si>
    <t>0066-FORMACION UNIVERSITARIA DE PREGRADO</t>
  </si>
  <si>
    <t>0067-CELERIDAD EN LOS PROCESOS JUDICIALES DE FAMILIA</t>
  </si>
  <si>
    <t>0068-REDUCCION DE VULNERABILIDAD Y ATENCION DE EMERGENCIAS POR DESASTRES</t>
  </si>
  <si>
    <t>0072-PROGRAMA DE DESARROLLO ALTERNATIVO INTEGRAL Y SOSTENIBLE - PIRDAIS</t>
  </si>
  <si>
    <t>0073-PROGRAMA PARA LA GENERACION DEL EMPLEO SOCIAL INCLUSIVO - TRABAJA PERU</t>
  </si>
  <si>
    <t>0079-ACCESO DE LA POBLACION A LA IDENTIDAD</t>
  </si>
  <si>
    <t>0080-LUCHA CONTRA LA VIOLENCIA FAMILIAR</t>
  </si>
  <si>
    <t>0082-PROGRAMA NACIONAL DE SANEAMIENTO URBANO</t>
  </si>
  <si>
    <t>0083-PROGRAMA NACIONAL DE SANEAMIENTO RURAL</t>
  </si>
  <si>
    <t>0090-LOGROS DE APRENDIZAJE DE ESTUDIANTES DE LA EDUCACION BASICA REGULAR</t>
  </si>
  <si>
    <t>91-INCREMENTO EN EL ACCESO DE LA POBLACIÓN DE 3 A 16 AÑOS A LOS SERVICIOS EDUCATIVOS PÚBLICOS DE LA EDUCACIÓN BÁSICA REGULAR</t>
  </si>
  <si>
    <t>0098-CUNA MAS</t>
  </si>
  <si>
    <t>0101-INCREMENTO DE LA PRACTICA DE ACTIVIDADES FISICAS, DEPORTIVAS Y RECREATIVAS EN LA POBLACION PERUANA</t>
  </si>
  <si>
    <t>0104-REDUCCION DE LA MORTALIDAD POR EMERGENCIAS Y URGENCIAS MEDICAS</t>
  </si>
  <si>
    <t>0106-INCLUSION DE NIÑOS, NIÑAS Y JOVENES CON DISCAPACIDAD EN LA EDUCACION BASICA Y TECNICO PRODUCTIVA</t>
  </si>
  <si>
    <t>0107-MEJORA DE  LA FORMACION EN CARRERAS DOCENTES EN INSTITUTOS DE EDUCACION SUPERIOR NO UNIVERSITARIA</t>
  </si>
  <si>
    <t>0111-APOYO AL HABITAT RURAL</t>
  </si>
  <si>
    <t>0115-PROGRAMA NACIONAL DE ALIMENTACION ESCOLAR</t>
  </si>
  <si>
    <t>0117-ATENCION OPORTUNA DE NIÑAS, NIÑOS Y ADOLESCENTES EN PRESUNTO ESTADO DE ABANDONO</t>
  </si>
  <si>
    <t>0122-ACCESO Y PERMANENCIA DE POBLACION CON ALTO RENDIMIENTO ACADEMICO A UNA EDUCACION SUPERIOR DE CALIDAD</t>
  </si>
  <si>
    <t>0127-MEJORA DE LA COMPETITIVIDAD DE LOS DESTINOS TURISTICOS</t>
  </si>
  <si>
    <t>0129-PREVENCION Y MANEJO DE CONDICIONES SECUNDARIAS DE SALUD EN PERSONAS CON DISCAPACIDAD</t>
  </si>
  <si>
    <t>0131-CONTROL Y PREVENCION EN SALUD MENTAL</t>
  </si>
  <si>
    <t>0135-MEJORA DE LAS CAPACIDADES MILITARES PARA LA DEFENSA Y EL DESARROLLO NACIONAL</t>
  </si>
  <si>
    <t>0137-DESARROLLO DE LA CIENCIA, TECNOLOGIA E INNOVACION TECNOLOGICA</t>
  </si>
  <si>
    <t>0138-REDUCCION DEL COSTO, TIEMPO E INSEGURIDAD EN EL SISTEMA DE TRANSPORTE</t>
  </si>
  <si>
    <t>0150-INCREMENTO EN EL ACCESO DE LA POBLACION A LOS SERVICIOS EDUCATIVOS PUBLICOS DE LA EDUCACION BASICA</t>
  </si>
  <si>
    <t>RESULTADOS PNAIA</t>
  </si>
  <si>
    <t>Objetivo 1: Garantizar el crecimiento y desarrollo integral de niñas y niños de 0 a 5 años de edad.</t>
  </si>
  <si>
    <t>Objetivo 2: Garantizar la continuación del crecimiento y desarrollo integral de niñas y niños de 6 a 11 años de edad</t>
  </si>
  <si>
    <t>Objetivo 3: Consolidar el crecimiento y desarrollo integral de las y los adolescentes de 12 a 17 años de edad.</t>
  </si>
  <si>
    <t xml:space="preserve">Objetivo 4: Garantizar la protección de niñas niños y adolescentes de 0 a 17 años de edad. </t>
  </si>
  <si>
    <t>Total PNAIA</t>
  </si>
  <si>
    <t>Deuda</t>
  </si>
  <si>
    <t>Reserva de contingencia</t>
  </si>
  <si>
    <t>Pensiones</t>
  </si>
  <si>
    <t>Gasto público total</t>
  </si>
  <si>
    <t>objetivo4</t>
  </si>
  <si>
    <t>DISMINUCION DE LA INCIDENCIA DE LOS CONFLICTOS, PROTESTAS Y MOVILIZACIONES SOCIALES VIOLENTAS QUE ALTERAN EL ORDEN PUBLICO</t>
  </si>
  <si>
    <t>AMAZONAS</t>
  </si>
  <si>
    <t>ANCASH</t>
  </si>
  <si>
    <t>APURIMAC</t>
  </si>
  <si>
    <t>AREQUIPA</t>
  </si>
  <si>
    <t>AYACUCHO</t>
  </si>
  <si>
    <t>CAJAMARCA</t>
  </si>
  <si>
    <t>CUSCO</t>
  </si>
  <si>
    <t>HUANCAVELICA</t>
  </si>
  <si>
    <t>HUANUCO</t>
  </si>
  <si>
    <t>ICA</t>
  </si>
  <si>
    <t>JUNIN</t>
  </si>
  <si>
    <t>LA LIBERTAD</t>
  </si>
  <si>
    <t>LAMBAYEQUE</t>
  </si>
  <si>
    <t>LIMA</t>
  </si>
  <si>
    <t>LORETO</t>
  </si>
  <si>
    <t>MADRE DE DIOS</t>
  </si>
  <si>
    <t>MOQUEGUA</t>
  </si>
  <si>
    <t>PASCO</t>
  </si>
  <si>
    <t>PIURA</t>
  </si>
  <si>
    <t>PUNO</t>
  </si>
  <si>
    <t>SAN MARTIN</t>
  </si>
  <si>
    <t>TACNA</t>
  </si>
  <si>
    <t>TUMBES</t>
  </si>
  <si>
    <t>UCAYALI</t>
  </si>
  <si>
    <t>03</t>
  </si>
  <si>
    <t>05</t>
  </si>
  <si>
    <t>ORDEN PUBLICO Y SEGURIDAD</t>
  </si>
  <si>
    <t>06</t>
  </si>
  <si>
    <t>JUSTICIA</t>
  </si>
  <si>
    <t>07</t>
  </si>
  <si>
    <t>TRABAJO</t>
  </si>
  <si>
    <t>AGROPECUARIA</t>
  </si>
  <si>
    <t>ENERGIA</t>
  </si>
  <si>
    <t>TRANSPORTE</t>
  </si>
  <si>
    <t>COMUNICACIONES</t>
  </si>
  <si>
    <t>AMBIENTE</t>
  </si>
  <si>
    <t>SANEAMIENTO</t>
  </si>
  <si>
    <t>VIVIENDA Y DESARROLLO URBANO</t>
  </si>
  <si>
    <t>SALUD</t>
  </si>
  <si>
    <t>CULTURA Y DEPORTE</t>
  </si>
  <si>
    <t>EDUCACION</t>
  </si>
  <si>
    <t>23</t>
  </si>
  <si>
    <t>PROTECCION SOCIAL</t>
  </si>
  <si>
    <t>0001</t>
  </si>
  <si>
    <t>PROGRAMA ARTICULADO NUTRICIONAL</t>
  </si>
  <si>
    <t>0002</t>
  </si>
  <si>
    <t>SALUD MATERNO NEONATAL</t>
  </si>
  <si>
    <t>0016</t>
  </si>
  <si>
    <t>TBC-VIH/SIDA</t>
  </si>
  <si>
    <t>0017</t>
  </si>
  <si>
    <t>ENFERMEDADES METAXENICAS Y ZOONOSIS</t>
  </si>
  <si>
    <t>0018</t>
  </si>
  <si>
    <t>ENFERMEDADES NO TRANSMISIBLES</t>
  </si>
  <si>
    <t>0024</t>
  </si>
  <si>
    <t>PREVENCION Y CONTROL DEL CANCER</t>
  </si>
  <si>
    <t>0030</t>
  </si>
  <si>
    <t>REDUCCION DE DELITOS Y FALTAS QUE AFECTAN LA SEGURIDAD CIUDADANA</t>
  </si>
  <si>
    <t>0031</t>
  </si>
  <si>
    <t>REDUCCION DEL TRAFICO ILICITO DE DROGAS</t>
  </si>
  <si>
    <t>0032</t>
  </si>
  <si>
    <t>LUCHA CONTRA EL TERRORISMO</t>
  </si>
  <si>
    <t>0036</t>
  </si>
  <si>
    <t>GESTION INTEGRAL DE RESIDUOS SOLIDOS</t>
  </si>
  <si>
    <t>0039</t>
  </si>
  <si>
    <t>MEJORA DE LA SANIDAD ANIMAL</t>
  </si>
  <si>
    <t>0040</t>
  </si>
  <si>
    <t>MEJORA Y MANTENIMIENTO DE LA SANIDAD VEGETAL</t>
  </si>
  <si>
    <t>0041</t>
  </si>
  <si>
    <t>MEJORA DE LA INOCUIDAD AGROALIMENTARIA</t>
  </si>
  <si>
    <t>0042</t>
  </si>
  <si>
    <t>APROVECHAMIENTO DE LOS RECURSOS HIDRICOS PARA USO AGRARIO</t>
  </si>
  <si>
    <t>0046</t>
  </si>
  <si>
    <t>ACCESO Y USO DE LA ELECTRIFICACION RURAL</t>
  </si>
  <si>
    <t>0047</t>
  </si>
  <si>
    <t>ACCESO Y USO ADECUADO DE LOS SERVICIOS PUBLICOS DE TELECOMUNICACIONES E INFORMACION ASOCIADOS</t>
  </si>
  <si>
    <t>0048</t>
  </si>
  <si>
    <t>PREVENCION Y ATENCION DE INCENDIOS, EMERGENCIAS MEDICAS, RESCATES Y OTROS</t>
  </si>
  <si>
    <t>0049</t>
  </si>
  <si>
    <t>PROGRAMA NACIONAL DE APOYO DIRECTO A LOS MAS POBRES</t>
  </si>
  <si>
    <t>0051</t>
  </si>
  <si>
    <t>PREVENCION Y TRATAMIENTO DEL CONSUMO DE DROGAS</t>
  </si>
  <si>
    <t>0057</t>
  </si>
  <si>
    <t>CONSERVACION DE LA DIVERSIDAD BIOLOGICA Y APROVECHAMIENTO SOSTENIBLE DE LOS RECURSOS NATURALES EN AREA NATURAL PROTEGIDA</t>
  </si>
  <si>
    <t>0058</t>
  </si>
  <si>
    <t>ACCESO DE LA POBLACION A LA PROPIEDAD PREDIAL FORMALIZADA</t>
  </si>
  <si>
    <t>0066</t>
  </si>
  <si>
    <t>FORMACION UNIVERSITARIA DE PREGRADO</t>
  </si>
  <si>
    <t>0067</t>
  </si>
  <si>
    <t>CELERIDAD EN LOS PROCESOS JUDICIALES DE FAMILIA</t>
  </si>
  <si>
    <t>0068</t>
  </si>
  <si>
    <t>REDUCCION DE VULNERABILIDAD Y ATENCION DE EMERGENCIAS POR DESASTRES</t>
  </si>
  <si>
    <t>0072</t>
  </si>
  <si>
    <t>PROGRAMA DE DESARROLLO ALTERNATIVO INTEGRAL Y SOSTENIBLE - PIRDAIS</t>
  </si>
  <si>
    <t>0073</t>
  </si>
  <si>
    <t>PROGRAMA PARA LA GENERACION DEL EMPLEO SOCIAL INCLUSIVO - TRABAJA PERU</t>
  </si>
  <si>
    <t>0074</t>
  </si>
  <si>
    <t>GESTION INTEGRADA Y EFECTIVA DEL CONTROL DE OFERTA DE DROGAS EN EL PERU</t>
  </si>
  <si>
    <t>0079</t>
  </si>
  <si>
    <t>ACCESO DE LA POBLACION A LA IDENTIDAD</t>
  </si>
  <si>
    <t>0080</t>
  </si>
  <si>
    <t>LUCHA CONTRA LA VIOLENCIA FAMILIAR</t>
  </si>
  <si>
    <t>0082</t>
  </si>
  <si>
    <t>PROGRAMA NACIONAL DE SANEAMIENTO URBANO</t>
  </si>
  <si>
    <t>0083</t>
  </si>
  <si>
    <t>PROGRAMA NACIONAL DE SANEAMIENTO RURAL</t>
  </si>
  <si>
    <t>0086</t>
  </si>
  <si>
    <t>MEJORA DE LOS SERVICIOS DEL SISTEMA DE JUSTICIA PENAL</t>
  </si>
  <si>
    <t>0089</t>
  </si>
  <si>
    <t xml:space="preserve">REDUCCION DE LA DEGRADACION DE LOS SUELOS AGRARIOS </t>
  </si>
  <si>
    <t>0090</t>
  </si>
  <si>
    <t>LOGROS DE APRENDIZAJE DE ESTUDIANTES DE LA EDUCACION BASICA REGULAR</t>
  </si>
  <si>
    <t>0096</t>
  </si>
  <si>
    <t>GESTION DE LA CALIDAD DEL AIRE</t>
  </si>
  <si>
    <t>0097</t>
  </si>
  <si>
    <t>PROGRAMA NACIONAL DE ASISTENCIA SOLIDARIA PENSION 65</t>
  </si>
  <si>
    <t>0099</t>
  </si>
  <si>
    <t>CELERIDAD DE LOS PROCESOS JUDICIALES LABORALES</t>
  </si>
  <si>
    <t>0101</t>
  </si>
  <si>
    <t>INCREMENTO DE LA PRACTICA DE ACTIVIDADES FISICAS, DEPORTIVAS Y RECREATIVAS EN LA POBLACION PERUANA</t>
  </si>
  <si>
    <t>0103</t>
  </si>
  <si>
    <t>FORTALECIMIENTO DE LAS CONDICIONES LABORALES</t>
  </si>
  <si>
    <t>0104</t>
  </si>
  <si>
    <t>REDUCCION DE LA MORTALIDAD POR EMERGENCIAS Y URGENCIAS MEDICAS</t>
  </si>
  <si>
    <t>0106</t>
  </si>
  <si>
    <t>INCLUSION DE NIÑOS, NIÑAS Y JOVENES CON DISCAPACIDAD EN LA EDUCACION BASICA Y TECNICO PRODUCTIVA</t>
  </si>
  <si>
    <t>0107</t>
  </si>
  <si>
    <t>MEJORA DE  LA FORMACION EN CARRERAS DOCENTES EN INSTITUTOS DE EDUCACION SUPERIOR NO UNIVERSITARIA</t>
  </si>
  <si>
    <t>0109</t>
  </si>
  <si>
    <t>NUESTRAS CIUDADES</t>
  </si>
  <si>
    <t>0110</t>
  </si>
  <si>
    <t>FISCALIZACION ADUANERA</t>
  </si>
  <si>
    <t>0111</t>
  </si>
  <si>
    <t>APOYO AL HABITAT RURAL</t>
  </si>
  <si>
    <t>0113</t>
  </si>
  <si>
    <t>SERVICIOS REGISTRALES ACCESIBLES Y OPORTUNOS CON COBERTURA UNIVERSAL</t>
  </si>
  <si>
    <t>0114</t>
  </si>
  <si>
    <t>PROTECCION AL CONSUMIDOR</t>
  </si>
  <si>
    <t>0115</t>
  </si>
  <si>
    <t>PROGRAMA NACIONAL DE ALIMENTACION ESCOLAR</t>
  </si>
  <si>
    <t>0116</t>
  </si>
  <si>
    <t>MEJORAMIENTO DE LA EMPLEABILIDAD E INSERCION LABORAL-PROEMPLEO</t>
  </si>
  <si>
    <t>0117</t>
  </si>
  <si>
    <t>ATENCION OPORTUNA DE NIÑAS, NIÑOS Y ADOLESCENTES EN PRESUNTO ESTADO DE ABANDONO</t>
  </si>
  <si>
    <t>0118</t>
  </si>
  <si>
    <t>ACCESO DE HOGARES RURALES CON ECONOMIAS DE SUBSISTENCIA A MERCADOS LOCALES - HAKU WIÑAY</t>
  </si>
  <si>
    <t>0119</t>
  </si>
  <si>
    <t>CELERIDAD EN LOS PROCESOS JUDICIALES CIVIL-COMERCIAL</t>
  </si>
  <si>
    <t>0121</t>
  </si>
  <si>
    <t>MEJORA DE LA ARTICULACION DE PEQUEÑOS PRODUCTORES AL MERCADO</t>
  </si>
  <si>
    <t>0122</t>
  </si>
  <si>
    <t>ACCESO Y PERMANENCIA DE POBLACION CON ALTO RENDIMIENTO ACADEMICO A UNA EDUCACION SUPERIOR DE CALIDAD</t>
  </si>
  <si>
    <t>0123</t>
  </si>
  <si>
    <t>MEJORA DE LAS COMPETENCIAS DE LA POBLACION PENITENCIARIA PARA SU REINSERCION SOCIAL POSITIVA</t>
  </si>
  <si>
    <t>0124</t>
  </si>
  <si>
    <t>MEJORA DE LA PROVISIÓN DE LOS SERVICIOS DE TELECOMUNICACIONES</t>
  </si>
  <si>
    <t>0125</t>
  </si>
  <si>
    <t>MEJORA DE LA EFICIENCIA DE LOS PROCESOS ELECTORALES E INCREMENTO DE LA PARTICIPACION POLITICA DE LA CIUDADANIA</t>
  </si>
  <si>
    <t>0127</t>
  </si>
  <si>
    <t>MEJORA DE LA COMPETITIVIDAD DE LOS DESTINOS TURISTICOS</t>
  </si>
  <si>
    <t>0128</t>
  </si>
  <si>
    <t>REDUCCION DE LA MINERIA ILEGAL</t>
  </si>
  <si>
    <t>0129</t>
  </si>
  <si>
    <t>PREVENCION Y MANEJO DE CONDICIONES SECUNDARIAS DE SALUD EN PERSONAS CON DISCAPACIDAD</t>
  </si>
  <si>
    <t>0130</t>
  </si>
  <si>
    <t>COMPETITIVIDAD Y APROVECHAMIENTO SOSTENIBLE DE LOS RECURSOS FORESTALES Y DE LA FAUNA SILVESTRE</t>
  </si>
  <si>
    <t>0131</t>
  </si>
  <si>
    <t>CONTROL Y PREVENCION EN SALUD MENTAL</t>
  </si>
  <si>
    <t>0132</t>
  </si>
  <si>
    <t>PUESTA EN VALOR Y USO SOCIAL DEL PATRIMONIO CULTURAL</t>
  </si>
  <si>
    <t>0134</t>
  </si>
  <si>
    <t>PROMOCION DE LA INVERSION PRIVADA</t>
  </si>
  <si>
    <t>0135</t>
  </si>
  <si>
    <t>MEJORA DE LAS CAPACIDADES MILITARES PARA LA DEFENSA Y EL DESARROLLO NACIONAL</t>
  </si>
  <si>
    <t>0137</t>
  </si>
  <si>
    <t>DESARROLLO DE LA CIENCIA, TECNOLOGIA E INNOVACION TECNOLOGICA</t>
  </si>
  <si>
    <t>0138</t>
  </si>
  <si>
    <t>REDUCCION DEL COSTO, TIEMPO E INSEGURIDAD EN EL SISTEMA DE TRANSPORTE</t>
  </si>
  <si>
    <t>0139</t>
  </si>
  <si>
    <t>0140</t>
  </si>
  <si>
    <t>DESARROLLO Y PROMOCION DE LAS ARTES E INDUSTRIAS CULTURALES</t>
  </si>
  <si>
    <t>0141</t>
  </si>
  <si>
    <t>PROTECCION DE LA PROPIEDAD INTELECTUAL</t>
  </si>
  <si>
    <t>0142</t>
  </si>
  <si>
    <t>ACCESO DE PERSONAS ADULTAS MAYORES A SERVICIOS ESPECIALIZADOS</t>
  </si>
  <si>
    <t>0143</t>
  </si>
  <si>
    <t>CELERIDAD, PREDICTIBILIDAD Y ACCCESO DE LOS PROCESOS JUDICIALES TRIBUTARIOS, ADUANEROS Y DE TEMAS DE MERCADO</t>
  </si>
  <si>
    <t>0144</t>
  </si>
  <si>
    <t>CONSERVACION Y USO SOSTENIBLE DE ECOSISTEMAS PARA LA PROVISION DE SERVICIOS ECOSISTEMICOS</t>
  </si>
  <si>
    <t>0145</t>
  </si>
  <si>
    <t>MEJORA DE LA CALIDAD DEL SERVICIO ELECTRICO</t>
  </si>
  <si>
    <t>0146</t>
  </si>
  <si>
    <t>ACCESO DE LAS FAMILIAS A VIVIENDA Y ENTORNO URBANO ADECUADO</t>
  </si>
  <si>
    <t>0147</t>
  </si>
  <si>
    <t>FORTALECIMIENTO DE LA EDUCACION SUPERIOR TECNOLOGICA</t>
  </si>
  <si>
    <t>0148</t>
  </si>
  <si>
    <t>REDUCCION DEL TIEMPO, INSEGURIDAD Y COSTO AMBIENTAL EN EL TRANSPORTE URBANO</t>
  </si>
  <si>
    <t>0149</t>
  </si>
  <si>
    <t>MEJORA DEL DESEMPEÑO EN LAS CONTRATACIONES PUBLICAS</t>
  </si>
  <si>
    <t>0150</t>
  </si>
  <si>
    <t>INCREMENTO EN EL ACCESO DE LA POBLACION A LOS SERVICIOS EDUCATIVOS PUBLICOS DE LA EDUCACION BASICA</t>
  </si>
  <si>
    <t>1001</t>
  </si>
  <si>
    <t>PRODUCTOS ESPECIFICOS PARA DESARROLLO INFANTIL TEMPRANO</t>
  </si>
  <si>
    <t>1002</t>
  </si>
  <si>
    <t>PRODUCTOS ESPECIFICOS PARA REDUCCION DE LA VIOLENCIA CONTRA LA MUJER</t>
  </si>
  <si>
    <t>9002</t>
  </si>
  <si>
    <t>ASIGNACIONES PRESUPUESTARIAS QUE NO RESULTAN EN PRODUCTOS</t>
  </si>
  <si>
    <t>DONACIONES Y TRANSFERENCIAS</t>
  </si>
  <si>
    <t>RECURSOS DETERMINADOS</t>
  </si>
  <si>
    <t>RECURSOS DIRECTAMENTE RECAUDADOS</t>
  </si>
  <si>
    <t>RECURSOS ORDINARIOS</t>
  </si>
  <si>
    <t>GOBIERNO NACIONAL</t>
  </si>
  <si>
    <t>GOBIERNOS LOCALES</t>
  </si>
  <si>
    <t>DEPARTAMENTO</t>
  </si>
  <si>
    <t>PROVINCIA CONSTITUCIONAL DEL CALLAO</t>
  </si>
  <si>
    <t>GASTO CORRIENTE</t>
  </si>
  <si>
    <t>GASTO DE CAPITAL</t>
  </si>
  <si>
    <t>Gasto público total 2021</t>
  </si>
  <si>
    <t>Gasto en niñas niños y adolescentes por clase de gasto 2021</t>
  </si>
  <si>
    <t>Gasto en niñas niños y adolescentes por función 2021</t>
  </si>
  <si>
    <t>Gasto en niñas niños y adolescentes en la categoría de gasto 2021</t>
  </si>
  <si>
    <t>Gasto en niñas niños y adolescentes por programa presupuestal 2021</t>
  </si>
  <si>
    <t>Gasto en niñas niños y adolescentes por fuente de financiamiento 2021</t>
  </si>
  <si>
    <t>Gasto en niñas niños y adolescentes por tipo de transacción 2021</t>
  </si>
  <si>
    <t>Gasto en niñas niños y adolescentes por ciclo de vida 2021</t>
  </si>
  <si>
    <t>Gasto en niñas niños y adolescentes por derecho 2021</t>
  </si>
  <si>
    <t>Gasto en niñas niños y adolescentes por nivel de gobierno 2021</t>
  </si>
  <si>
    <t>Gasto en niñas niños y adolescentes por departamento 2021</t>
  </si>
  <si>
    <t>Gasto en niñas niños y adolescentes por gobierno regional 2021</t>
  </si>
  <si>
    <t>Gasto en niñas niños y adolescentes por resultados del PNAIA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</si>
</sst>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_-* #,##0.00\ _€_-;\-* #,##0.00\ _€_-;_-* &quot;-&quot;??\ _€_-;_-@_-"/>
    <numFmt numFmtId="165" formatCode="_(* #,##0.00_);_(* \(#,##0.00\);_(* &quot;-&quot;??_);_(@_)"/>
    <numFmt numFmtId="166" formatCode="_ * #,##0_ ;_ * \-#,##0_ ;_ * &quot;-&quot;??_ ;_ @_ "/>
    <numFmt numFmtId="167" formatCode="_ * #,##0.0_ ;_ * \-#,##0.0_ ;_ * &quot;-&quot;??_ ;_ @_ "/>
    <numFmt numFmtId="168" formatCode="0.0"/>
    <numFmt numFmtId="169" formatCode="0.0%"/>
    <numFmt numFmtId="170" formatCode="_-* #,##0_-;\-* #,##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rgb="FF000000"/>
      <name val="Arial"/>
      <family val="2"/>
    </font>
    <font>
      <i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78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2" fillId="0" borderId="1" xfId="0" applyFont="1" applyBorder="1" applyAlignment="1">
      <alignment horizontal="center"/>
    </xf>
    <xf numFmtId="0" fontId="0" fillId="0" borderId="0" xfId="0" applyAlignment="1">
      <alignment horizontal="left"/>
    </xf>
    <xf numFmtId="0" fontId="0" fillId="0" borderId="2" xfId="0" applyBorder="1" applyAlignment="1">
      <alignment horizontal="left"/>
    </xf>
    <xf numFmtId="0" fontId="2" fillId="0" borderId="0" xfId="0" applyFont="1" applyAlignment="1">
      <alignment horizontal="center"/>
    </xf>
    <xf numFmtId="3" fontId="0" fillId="0" borderId="0" xfId="0" applyNumberFormat="1"/>
    <xf numFmtId="0" fontId="2" fillId="0" borderId="0" xfId="0" applyFont="1"/>
    <xf numFmtId="166" fontId="0" fillId="0" borderId="2" xfId="2" applyNumberFormat="1" applyFont="1" applyFill="1" applyBorder="1"/>
    <xf numFmtId="9" fontId="2" fillId="0" borderId="0" xfId="1" applyFont="1" applyFill="1" applyBorder="1" applyAlignment="1">
      <alignment horizontal="center"/>
    </xf>
    <xf numFmtId="166" fontId="0" fillId="0" borderId="0" xfId="2" applyNumberFormat="1" applyFont="1" applyFill="1"/>
    <xf numFmtId="9" fontId="0" fillId="0" borderId="0" xfId="1" applyFont="1" applyFill="1"/>
    <xf numFmtId="0" fontId="6" fillId="0" borderId="0" xfId="0" applyFont="1" applyAlignment="1">
      <alignment vertical="center"/>
    </xf>
    <xf numFmtId="0" fontId="0" fillId="0" borderId="2" xfId="0" applyBorder="1"/>
    <xf numFmtId="168" fontId="0" fillId="0" borderId="0" xfId="0" applyNumberFormat="1"/>
    <xf numFmtId="166" fontId="0" fillId="0" borderId="0" xfId="0" applyNumberFormat="1"/>
    <xf numFmtId="167" fontId="0" fillId="0" borderId="0" xfId="0" applyNumberFormat="1"/>
    <xf numFmtId="165" fontId="0" fillId="0" borderId="0" xfId="0" applyNumberFormat="1"/>
    <xf numFmtId="164" fontId="0" fillId="0" borderId="0" xfId="0" applyNumberFormat="1"/>
    <xf numFmtId="169" fontId="0" fillId="0" borderId="0" xfId="1" applyNumberFormat="1" applyFont="1" applyAlignment="1">
      <alignment horizontal="right"/>
    </xf>
    <xf numFmtId="169" fontId="0" fillId="0" borderId="0" xfId="1" applyNumberFormat="1" applyFont="1"/>
    <xf numFmtId="169" fontId="0" fillId="0" borderId="0" xfId="1" applyNumberFormat="1" applyFont="1" applyFill="1" applyAlignment="1">
      <alignment horizontal="right"/>
    </xf>
    <xf numFmtId="169" fontId="0" fillId="0" borderId="0" xfId="1" applyNumberFormat="1" applyFont="1" applyFill="1" applyBorder="1" applyAlignment="1">
      <alignment horizontal="right"/>
    </xf>
    <xf numFmtId="166" fontId="0" fillId="0" borderId="2" xfId="2" applyNumberFormat="1" applyFont="1" applyFill="1" applyBorder="1" applyAlignment="1">
      <alignment horizontal="right"/>
    </xf>
    <xf numFmtId="166" fontId="0" fillId="0" borderId="2" xfId="0" applyNumberFormat="1" applyBorder="1"/>
    <xf numFmtId="0" fontId="2" fillId="0" borderId="0" xfId="0" applyFont="1" applyAlignment="1">
      <alignment horizontal="left"/>
    </xf>
    <xf numFmtId="166" fontId="0" fillId="0" borderId="0" xfId="2" applyNumberFormat="1" applyFont="1" applyFill="1" applyBorder="1"/>
    <xf numFmtId="169" fontId="0" fillId="0" borderId="2" xfId="1" applyNumberFormat="1" applyFont="1" applyBorder="1" applyAlignment="1">
      <alignment horizontal="right"/>
    </xf>
    <xf numFmtId="169" fontId="4" fillId="0" borderId="0" xfId="1" applyNumberFormat="1" applyFont="1" applyAlignment="1">
      <alignment horizontal="right"/>
    </xf>
    <xf numFmtId="169" fontId="2" fillId="0" borderId="1" xfId="1" applyNumberFormat="1" applyFont="1" applyBorder="1" applyAlignment="1">
      <alignment horizontal="right"/>
    </xf>
    <xf numFmtId="169" fontId="2" fillId="0" borderId="0" xfId="1" applyNumberFormat="1" applyFont="1" applyAlignment="1">
      <alignment horizontal="right"/>
    </xf>
    <xf numFmtId="169" fontId="0" fillId="0" borderId="3" xfId="1" applyNumberFormat="1" applyFont="1" applyBorder="1" applyAlignment="1">
      <alignment horizontal="right"/>
    </xf>
    <xf numFmtId="170" fontId="0" fillId="0" borderId="0" xfId="3" applyNumberFormat="1" applyFont="1"/>
    <xf numFmtId="9" fontId="0" fillId="0" borderId="2" xfId="1" applyFont="1" applyBorder="1"/>
    <xf numFmtId="9" fontId="0" fillId="0" borderId="2" xfId="1" applyFont="1" applyBorder="1" applyAlignment="1">
      <alignment horizontal="right"/>
    </xf>
    <xf numFmtId="9" fontId="0" fillId="0" borderId="2" xfId="1" applyFont="1" applyFill="1" applyBorder="1"/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169" fontId="0" fillId="0" borderId="0" xfId="1" applyNumberFormat="1" applyFont="1" applyAlignment="1">
      <alignment horizontal="right" vertical="center"/>
    </xf>
    <xf numFmtId="0" fontId="5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169" fontId="2" fillId="0" borderId="1" xfId="1" applyNumberFormat="1" applyFont="1" applyBorder="1" applyAlignment="1">
      <alignment horizontal="right" vertical="center"/>
    </xf>
    <xf numFmtId="0" fontId="2" fillId="0" borderId="0" xfId="0" applyFont="1" applyAlignment="1">
      <alignment vertical="center" wrapText="1"/>
    </xf>
    <xf numFmtId="3" fontId="2" fillId="0" borderId="0" xfId="0" applyNumberFormat="1" applyFont="1" applyAlignment="1">
      <alignment vertical="center"/>
    </xf>
    <xf numFmtId="169" fontId="2" fillId="0" borderId="0" xfId="1" applyNumberFormat="1" applyFont="1" applyFill="1" applyAlignment="1">
      <alignment vertical="center"/>
    </xf>
    <xf numFmtId="169" fontId="2" fillId="0" borderId="0" xfId="1" applyNumberFormat="1" applyFont="1" applyFill="1" applyAlignment="1">
      <alignment horizontal="right" vertical="center"/>
    </xf>
    <xf numFmtId="0" fontId="0" fillId="0" borderId="0" xfId="0" applyAlignment="1">
      <alignment vertical="center" wrapText="1"/>
    </xf>
    <xf numFmtId="170" fontId="0" fillId="0" borderId="0" xfId="3" applyNumberFormat="1" applyFont="1" applyAlignment="1">
      <alignment vertical="center"/>
    </xf>
    <xf numFmtId="169" fontId="1" fillId="0" borderId="0" xfId="1" applyNumberFormat="1" applyFont="1" applyFill="1" applyAlignment="1">
      <alignment vertical="center"/>
    </xf>
    <xf numFmtId="169" fontId="1" fillId="0" borderId="0" xfId="1" applyNumberFormat="1" applyFont="1" applyFill="1" applyAlignment="1">
      <alignment horizontal="right" vertical="center"/>
    </xf>
    <xf numFmtId="0" fontId="0" fillId="0" borderId="2" xfId="0" applyBorder="1" applyAlignment="1">
      <alignment vertical="center"/>
    </xf>
    <xf numFmtId="3" fontId="1" fillId="0" borderId="2" xfId="2" applyNumberFormat="1" applyFont="1" applyFill="1" applyBorder="1" applyAlignment="1">
      <alignment vertical="center"/>
    </xf>
    <xf numFmtId="9" fontId="1" fillId="0" borderId="2" xfId="1" applyFont="1" applyFill="1" applyBorder="1" applyAlignment="1">
      <alignment vertical="center"/>
    </xf>
    <xf numFmtId="169" fontId="1" fillId="0" borderId="2" xfId="1" applyNumberFormat="1" applyFont="1" applyFill="1" applyBorder="1" applyAlignment="1">
      <alignment horizontal="right" vertical="center"/>
    </xf>
    <xf numFmtId="169" fontId="1" fillId="0" borderId="0" xfId="1" quotePrefix="1" applyNumberFormat="1" applyFont="1" applyFill="1" applyAlignment="1">
      <alignment horizontal="right" vertical="center"/>
    </xf>
    <xf numFmtId="169" fontId="2" fillId="0" borderId="0" xfId="1" quotePrefix="1" applyNumberFormat="1" applyFont="1" applyFill="1" applyAlignment="1">
      <alignment horizontal="right" vertical="center"/>
    </xf>
    <xf numFmtId="169" fontId="0" fillId="0" borderId="0" xfId="1" applyNumberFormat="1" applyFont="1" applyAlignment="1">
      <alignment vertical="center"/>
    </xf>
    <xf numFmtId="166" fontId="0" fillId="0" borderId="2" xfId="0" applyNumberFormat="1" applyBorder="1" applyAlignment="1">
      <alignment vertical="center"/>
    </xf>
    <xf numFmtId="9" fontId="0" fillId="0" borderId="2" xfId="1" applyFont="1" applyFill="1" applyBorder="1" applyAlignment="1">
      <alignment vertical="center"/>
    </xf>
    <xf numFmtId="169" fontId="0" fillId="0" borderId="2" xfId="1" applyNumberFormat="1" applyFont="1" applyFill="1" applyBorder="1" applyAlignment="1">
      <alignment horizontal="right" vertical="center"/>
    </xf>
    <xf numFmtId="170" fontId="7" fillId="0" borderId="0" xfId="0" applyNumberFormat="1" applyFont="1"/>
    <xf numFmtId="169" fontId="0" fillId="0" borderId="2" xfId="1" applyNumberFormat="1" applyFont="1" applyBorder="1"/>
    <xf numFmtId="0" fontId="0" fillId="0" borderId="0" xfId="0" applyAlignment="1">
      <alignment wrapText="1"/>
    </xf>
    <xf numFmtId="0" fontId="8" fillId="2" borderId="0" xfId="0" applyFont="1" applyFill="1" applyAlignment="1">
      <alignment vertical="center"/>
    </xf>
    <xf numFmtId="0" fontId="8" fillId="2" borderId="0" xfId="0" applyFont="1" applyFill="1"/>
    <xf numFmtId="0" fontId="2" fillId="0" borderId="0" xfId="0" applyFont="1" applyAlignment="1">
      <alignment wrapText="1"/>
    </xf>
    <xf numFmtId="3" fontId="2" fillId="0" borderId="0" xfId="0" applyNumberFormat="1" applyFont="1"/>
    <xf numFmtId="169" fontId="2" fillId="0" borderId="0" xfId="1" applyNumberFormat="1" applyFont="1" applyFill="1"/>
    <xf numFmtId="169" fontId="2" fillId="0" borderId="0" xfId="1" applyNumberFormat="1" applyFont="1" applyFill="1" applyAlignment="1">
      <alignment horizontal="right"/>
    </xf>
    <xf numFmtId="169" fontId="1" fillId="0" borderId="0" xfId="1" applyNumberFormat="1" applyFont="1" applyFill="1"/>
    <xf numFmtId="169" fontId="1" fillId="0" borderId="0" xfId="1" applyNumberFormat="1" applyFont="1" applyFill="1" applyAlignment="1">
      <alignment horizontal="right"/>
    </xf>
    <xf numFmtId="3" fontId="1" fillId="0" borderId="2" xfId="2" applyNumberFormat="1" applyFont="1" applyFill="1" applyBorder="1"/>
    <xf numFmtId="9" fontId="1" fillId="0" borderId="2" xfId="1" applyFont="1" applyFill="1" applyBorder="1"/>
    <xf numFmtId="169" fontId="1" fillId="0" borderId="2" xfId="1" applyNumberFormat="1" applyFont="1" applyFill="1" applyBorder="1" applyAlignment="1">
      <alignment horizontal="right"/>
    </xf>
    <xf numFmtId="170" fontId="0" fillId="0" borderId="2" xfId="3" applyNumberFormat="1" applyFont="1" applyFill="1" applyBorder="1"/>
    <xf numFmtId="0" fontId="7" fillId="0" borderId="0" xfId="0" applyFont="1"/>
  </cellXfs>
  <cellStyles count="5">
    <cellStyle name="Millares" xfId="3" builtinId="3"/>
    <cellStyle name="Millares 2" xfId="2" xr:uid="{00000000-0005-0000-0000-000001000000}"/>
    <cellStyle name="Millares 2 2" xfId="4" xr:uid="{00000000-0005-0000-0000-000002000000}"/>
    <cellStyle name="Normal" xfId="0" builtinId="0"/>
    <cellStyle name="Porcentaje" xfId="1" builtinId="5"/>
  </cellStyles>
  <dxfs count="35">
    <dxf>
      <numFmt numFmtId="170" formatCode="_-* #,##0_-;\-* #,##0_-;_-* &quot;-&quot;??_-;_-@_-"/>
    </dxf>
    <dxf>
      <numFmt numFmtId="170" formatCode="_-* #,##0_-;\-* #,##0_-;_-* &quot;-&quot;??_-;_-@_-"/>
    </dxf>
    <dxf>
      <numFmt numFmtId="170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70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70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70" formatCode="_-* #,##0_-;\-* #,##0_-;_-* &quot;-&quot;??_-;_-@_-"/>
    </dxf>
    <dxf>
      <numFmt numFmtId="170" formatCode="_-* #,##0_-;\-* #,##0_-;_-* &quot;-&quot;??_-;_-@_-"/>
    </dxf>
    <dxf>
      <numFmt numFmtId="170" formatCode="_-* #,##0_-;\-* #,##0_-;_-* &quot;-&quot;??_-;_-@_-"/>
    </dxf>
    <dxf>
      <numFmt numFmtId="170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70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70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70" formatCode="_-* #,##0_-;\-* #,##0_-;_-* &quot;-&quot;??_-;_-@_-"/>
    </dxf>
    <dxf>
      <numFmt numFmtId="170" formatCode="_-* #,##0_-;\-* #,##0_-;_-* &quot;-&quot;??_-;_-@_-"/>
    </dxf>
    <dxf>
      <numFmt numFmtId="170" formatCode="_-* #,##0_-;\-* #,##0_-;_-* &quot;-&quot;??_-;_-@_-"/>
    </dxf>
    <dxf>
      <numFmt numFmtId="170" formatCode="_-* #,##0_-;\-* #,##0_-;_-* &quot;-&quot;??_-;_-@_-"/>
    </dxf>
    <dxf>
      <numFmt numFmtId="170" formatCode="_-* #,##0_-;\-* #,##0_-;_-* &quot;-&quot;??_-;_-@_-"/>
    </dxf>
    <dxf>
      <numFmt numFmtId="170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70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70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70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70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70" formatCode="_-* #,##0_-;\-* #,##0_-;_-* &quot;-&quot;??_-;_-@_-"/>
    </dxf>
    <dxf>
      <numFmt numFmtId="170" formatCode="_-* #,##0_-;\-* #,##0_-;_-* &quot;-&quot;??_-;_-@_-"/>
    </dxf>
    <dxf>
      <numFmt numFmtId="170" formatCode="_-* #,##0_-;\-* #,##0_-;_-* &quot;-&quot;??_-;_-@_-"/>
    </dxf>
    <dxf>
      <numFmt numFmtId="170" formatCode="_-* #,##0_-;\-* #,##0_-;_-* &quot;-&quot;??_-;_-@_-"/>
    </dxf>
    <dxf>
      <numFmt numFmtId="170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70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70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70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numFmt numFmtId="170" formatCode="_-* #,##0_-;\-* #,##0_-;_-* &quot;-&quot;??_-;_-@_-"/>
    </dxf>
    <dxf>
      <numFmt numFmtId="170" formatCode="_-* #,##0_-;\-* #,##0_-;_-* &quot;-&quot;??_-;_-@_-"/>
    </dxf>
    <dxf>
      <numFmt numFmtId="170" formatCode="_-* #,##0_-;\-* #,##0_-;_-* &quot;-&quot;??_-;_-@_-"/>
    </dxf>
    <dxf>
      <numFmt numFmtId="170" formatCode="_-* #,##0_-;\-* #,##0_-;_-* &quot;-&quot;??_-;_-@_-"/>
    </dxf>
    <dxf>
      <numFmt numFmtId="170" formatCode="_-* #,##0_-;\-* #,##0_-;_-* &quot;-&quot;??_-;_-@_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onnections" Target="connection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Consulta desde CALIDAD_GP_GPNNA" connectionId="13" xr16:uid="{00000000-0016-0000-0100-000000000000}" autoFormatId="16" applyNumberFormats="0" applyBorderFormats="0" applyFontFormats="0" applyPatternFormats="0" applyAlignmentFormats="0" applyWidthHeightFormats="0">
  <queryTableRefresh nextId="4">
    <queryTableFields count="3">
      <queryTableField id="1" name="PIA_INF" tableColumnId="1"/>
      <queryTableField id="2" name="PIM_INF" tableColumnId="2"/>
      <queryTableField id="3" name="DEV_INF" tableColumnId="3"/>
    </queryTableFields>
  </queryTableRefresh>
</queryTable>
</file>

<file path=xl/queryTables/queryTable1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Consulta desde bdp_gpnna" connectionId="8" xr16:uid="{00000000-0016-0000-0700-000009000000}" autoFormatId="16" applyNumberFormats="0" applyBorderFormats="0" applyFontFormats="0" applyPatternFormats="0" applyAlignmentFormats="0" applyWidthHeightFormats="0">
  <queryTableRefresh nextId="5">
    <queryTableFields count="4">
      <queryTableField id="1" name="DES_DEPARTAMENTO" tableColumnId="1"/>
      <queryTableField id="2" name="PIA_INF" tableColumnId="2"/>
      <queryTableField id="3" name="PIM_INF" tableColumnId="3"/>
      <queryTableField id="4" name="DEV_INF" tableColumnId="4"/>
    </queryTableFields>
  </queryTableRefresh>
</queryTable>
</file>

<file path=xl/queryTables/queryTable1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Consulta desde bdp_gpnna" connectionId="12" xr16:uid="{00000000-0016-0000-0800-00000A000000}" autoFormatId="16" applyNumberFormats="0" applyBorderFormats="0" applyFontFormats="0" applyPatternFormats="0" applyAlignmentFormats="0" applyWidthHeightFormats="0">
  <queryTableRefresh nextId="5">
    <queryTableFields count="4">
      <queryTableField id="1" name="DES_NIVEL_GOB" tableColumnId="1"/>
      <queryTableField id="2" name="PIA_INF" tableColumnId="2"/>
      <queryTableField id="3" name="PIM_INF" tableColumnId="3"/>
      <queryTableField id="4" name="DEV_INF" tableColumnId="4"/>
    </queryTableFields>
  </queryTableRefresh>
</queryTable>
</file>

<file path=xl/queryTables/queryTable1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Consulta desde bdp_gpnna" connectionId="7" xr16:uid="{00000000-0016-0000-0900-00000B000000}" autoFormatId="16" applyNumberFormats="0" applyBorderFormats="0" applyFontFormats="0" applyPatternFormats="0" applyAlignmentFormats="0" applyWidthHeightFormats="0">
  <queryTableRefresh nextId="6">
    <queryTableFields count="5">
      <queryTableField id="1" name="PROGRAMA_PPTO" tableColumnId="1"/>
      <queryTableField id="2" name="DES_PROGRAMA_PPTO" tableColumnId="2"/>
      <queryTableField id="3" name="PIA_INF" tableColumnId="3"/>
      <queryTableField id="4" name="PIM_INF" tableColumnId="4"/>
      <queryTableField id="5" name="DEV_INF" tableColumnId="5"/>
    </queryTableFields>
  </queryTableRefresh>
</queryTable>
</file>

<file path=xl/queryTables/queryTable1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Consulta desde bdp_gpnna" connectionId="2" xr16:uid="{00000000-0016-0000-0A00-00000C000000}" autoFormatId="16" applyNumberFormats="0" applyBorderFormats="0" applyFontFormats="0" applyPatternFormats="0" applyAlignmentFormats="0" applyWidthHeightFormats="0">
  <queryTableRefresh nextId="6">
    <queryTableFields count="4">
      <queryTableField id="2" name="PIA_INF" tableColumnId="2"/>
      <queryTableField id="3" name="PIM_INF" tableColumnId="3"/>
      <queryTableField id="4" name="DEV_INF" tableColumnId="4"/>
      <queryTableField id="5" name="objetivo4" tableColumnId="1"/>
    </queryTableFields>
  </queryTableRefresh>
</queryTable>
</file>

<file path=xl/queryTables/queryTable1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Consulta desde bdp_gpnna" connectionId="5" xr16:uid="{00000000-0016-0000-0B00-00000D000000}" autoFormatId="16" applyNumberFormats="0" applyBorderFormats="0" applyFontFormats="0" applyPatternFormats="0" applyAlignmentFormats="0" applyWidthHeightFormats="0">
  <queryTableRefresh nextId="6">
    <queryTableFields count="5">
      <queryTableField id="1" name="FUNCION" tableColumnId="1"/>
      <queryTableField id="2" name="DES_FUNCION" tableColumnId="2"/>
      <queryTableField id="3" name="PIA_INF" tableColumnId="3"/>
      <queryTableField id="4" name="PIM_INF" tableColumnId="4"/>
      <queryTableField id="5" name="DEV_INF" tableColumnId="5"/>
    </queryTableFields>
  </queryTableRefresh>
</queryTable>
</file>

<file path=xl/queryTables/queryTable1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Consulta desde bdp_gpnna" connectionId="1" xr16:uid="{00000000-0016-0000-0C00-00000E000000}" autoFormatId="16" applyNumberFormats="0" applyBorderFormats="0" applyFontFormats="0" applyPatternFormats="0" applyAlignmentFormats="0" applyWidthHeightFormats="0">
  <queryTableRefresh nextId="5">
    <queryTableFields count="4">
      <queryTableField id="1" name="CATEGORIA" tableColumnId="1"/>
      <queryTableField id="2" name="PIA_INF" tableColumnId="2"/>
      <queryTableField id="3" name="PIM_INF" tableColumnId="3"/>
      <queryTableField id="4" name="DEV_INF" tableColumnId="4"/>
    </queryTableFields>
  </queryTableRefresh>
</queryTable>
</file>

<file path=xl/queryTables/queryTable1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Consulta desde bdp_gpnna" connectionId="6" xr16:uid="{00000000-0016-0000-0D00-00000F000000}" autoFormatId="16" applyNumberFormats="0" applyBorderFormats="0" applyFontFormats="0" applyPatternFormats="0" applyAlignmentFormats="0" applyWidthHeightFormats="0">
  <queryTableRefresh nextId="5">
    <queryTableFields count="4">
      <queryTableField id="1" name="CAT_PPTAL" tableColumnId="1"/>
      <queryTableField id="2" name="PIA_INF" tableColumnId="2"/>
      <queryTableField id="3" name="PIM_INF" tableColumnId="3"/>
      <queryTableField id="4" name="DEV_INF" tableColumnId="4"/>
    </queryTableFields>
  </queryTableRefresh>
</queryTable>
</file>

<file path=xl/queryTables/queryTable1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GPNNAXMETA" connectionId="18" xr16:uid="{00000000-0016-0000-0E00-000010000000}" autoFormatId="16" applyNumberFormats="0" applyBorderFormats="0" applyFontFormats="0" applyPatternFormats="0" applyAlignmentFormats="0" applyWidthHeightFormats="0">
  <queryTableRefresh nextId="5">
    <queryTableFields count="4">
      <queryTableField id="1" name="META" tableColumnId="1"/>
      <queryTableField id="2" name="PIA_INF" tableColumnId="2"/>
      <queryTableField id="3" name="PIM_INF" tableColumnId="3"/>
      <queryTableField id="4" name="DEV_INF" tableColumnId="4"/>
    </queryTable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Consulta_desde_CALIDAD_GP_GPNNA_1" connectionId="14" xr16:uid="{00000000-0016-0000-0100-000001000000}" autoFormatId="16" applyNumberFormats="0" applyBorderFormats="0" applyFontFormats="0" applyPatternFormats="0" applyAlignmentFormats="0" applyWidthHeightFormats="0">
  <queryTableRefresh nextId="4">
    <queryTableFields count="3">
      <queryTableField id="1" name="PIA_INF" tableColumnId="1"/>
      <queryTableField id="2" name="PIM_INF" tableColumnId="2"/>
      <queryTableField id="3" name="DEV_INF" tableColumnId="3"/>
    </queryTableFields>
  </queryTableRefresh>
</queryTable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Consulta_desde_CALIDAD_GP_GPNNA_2" connectionId="15" xr16:uid="{00000000-0016-0000-0100-000002000000}" autoFormatId="16" applyNumberFormats="0" applyBorderFormats="0" applyFontFormats="0" applyPatternFormats="0" applyAlignmentFormats="0" applyWidthHeightFormats="0">
  <queryTableRefresh nextId="4">
    <queryTableFields count="3">
      <queryTableField id="1" name="PIA_INF" tableColumnId="1"/>
      <queryTableField id="2" name="PIM_INF" tableColumnId="2"/>
      <queryTableField id="3" name="DEV_INF" tableColumnId="3"/>
    </queryTableFields>
  </queryTableRefresh>
</queryTable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Consulta_desde_CALIDAD_GP_GPNNA_3" connectionId="16" xr16:uid="{00000000-0016-0000-0100-000003000000}" autoFormatId="16" applyNumberFormats="0" applyBorderFormats="0" applyFontFormats="0" applyPatternFormats="0" applyAlignmentFormats="0" applyWidthHeightFormats="0">
  <queryTableRefresh nextId="4">
    <queryTableFields count="3">
      <queryTableField id="1" name="PIA_INF" tableColumnId="1"/>
      <queryTableField id="2" name="PIM_INF" tableColumnId="2"/>
      <queryTableField id="3" name="DEV_INF" tableColumnId="3"/>
    </queryTableFields>
  </queryTableRefresh>
</queryTable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Consulta desde CALIDAD_GPNNA" connectionId="17" xr16:uid="{00000000-0016-0000-0200-000004000000}" autoFormatId="16" applyNumberFormats="0" applyBorderFormats="0" applyFontFormats="0" applyPatternFormats="0" applyAlignmentFormats="0" applyWidthHeightFormats="0">
  <queryTableRefresh nextId="6">
    <queryTableFields count="5">
      <queryTableField id="1" name="dato" tableColumnId="1"/>
      <queryTableField id="2" name="lin" tableColumnId="2"/>
      <queryTableField id="3" name="PIA_INF" tableColumnId="3"/>
      <queryTableField id="4" name="PIM_INF" tableColumnId="4"/>
      <queryTableField id="5" name="DEV_INF" tableColumnId="5"/>
    </queryTableFields>
  </queryTableRefresh>
</queryTable>
</file>

<file path=xl/queryTables/queryTable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Consulta desde bdp_gpnna" connectionId="3" xr16:uid="{00000000-0016-0000-0300-000005000000}" autoFormatId="16" applyNumberFormats="0" applyBorderFormats="0" applyFontFormats="0" applyPatternFormats="0" applyAlignmentFormats="0" applyWidthHeightFormats="0">
  <queryTableRefresh nextId="5">
    <queryTableFields count="4">
      <queryTableField id="1" name="DES_DEPARTAMENTO" tableColumnId="1"/>
      <queryTableField id="2" name="PIA_INF" tableColumnId="2"/>
      <queryTableField id="3" name="PIM_INF" tableColumnId="3"/>
      <queryTableField id="4" name="DEV_INF" tableColumnId="4"/>
    </queryTableFields>
  </queryTableRefresh>
</queryTable>
</file>

<file path=xl/queryTables/queryTable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Consulta desde bdp_gpnna" connectionId="11" xr16:uid="{00000000-0016-0000-0400-000006000000}" autoFormatId="16" applyNumberFormats="0" applyBorderFormats="0" applyFontFormats="0" applyPatternFormats="0" applyAlignmentFormats="0" applyWidthHeightFormats="0">
  <queryTableRefresh nextId="5">
    <queryTableFields count="4">
      <queryTableField id="1" name="DERECHO" tableColumnId="1"/>
      <queryTableField id="2" name="PIA_INF" tableColumnId="2"/>
      <queryTableField id="3" name="PIM_INF" tableColumnId="3"/>
      <queryTableField id="4" name="DEV_INF" tableColumnId="4"/>
    </queryTableFields>
  </queryTableRefresh>
</queryTable>
</file>

<file path=xl/queryTables/queryTable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Consulta desde bdp_gpnna" connectionId="10" xr16:uid="{00000000-0016-0000-0500-000007000000}" autoFormatId="16" applyNumberFormats="0" applyBorderFormats="0" applyFontFormats="0" applyPatternFormats="0" applyAlignmentFormats="0" applyWidthHeightFormats="0">
  <queryTableRefresh nextId="5">
    <queryTableFields count="4">
      <queryTableField id="1" name="CICLO" tableColumnId="1"/>
      <queryTableField id="2" name="PIA_INF" tableColumnId="2"/>
      <queryTableField id="3" name="PIM_INF" tableColumnId="3"/>
      <queryTableField id="4" name="DEV_INF" tableColumnId="4"/>
    </queryTableFields>
  </queryTableRefresh>
</queryTable>
</file>

<file path=xl/queryTables/queryTable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Consulta desde bdp_gpnna" connectionId="9" xr16:uid="{00000000-0016-0000-0600-000008000000}" autoFormatId="16" applyNumberFormats="0" applyBorderFormats="0" applyFontFormats="0" applyPatternFormats="0" applyAlignmentFormats="0" applyWidthHeightFormats="0">
  <queryTableRefresh nextId="5">
    <queryTableFields count="4">
      <queryTableField id="1" name="FUENTE" tableColumnId="1"/>
      <queryTableField id="2" name="PIA_INF" tableColumnId="2"/>
      <queryTableField id="3" name="PIM_INF" tableColumnId="3"/>
      <queryTableField id="4" name="DEV_INF" tableColumnId="4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10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0.xml"/></Relationships>
</file>

<file path=xl/tables/_rels/table1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1.xml"/></Relationships>
</file>

<file path=xl/tables/_rels/table1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2.xml"/></Relationships>
</file>

<file path=xl/tables/_rels/table1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3.xml"/></Relationships>
</file>

<file path=xl/tables/_rels/table1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4.xml"/></Relationships>
</file>

<file path=xl/tables/_rels/table1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5.xml"/></Relationships>
</file>

<file path=xl/tables/_rels/table1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6.xml"/></Relationships>
</file>

<file path=xl/tables/_rels/table1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7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_rels/table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tables/_rels/table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tables/_rels/table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tables/_rels/table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7.xml"/></Relationships>
</file>

<file path=xl/tables/_rels/table8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8.xml"/></Relationships>
</file>

<file path=xl/tables/_rels/table9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9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_Consulta_desde_CALIDAD_GP_GPNNA" displayName="Tabla_Consulta_desde_CALIDAD_GP_GPNNA" ref="A1:C2" tableType="queryTable" totalsRowShown="0">
  <autoFilter ref="A1:C2" xr:uid="{00000000-0009-0000-0100-000001000000}"/>
  <tableColumns count="3">
    <tableColumn id="1" xr3:uid="{00000000-0010-0000-0000-000001000000}" uniqueName="1" name="PIA_INF" queryTableFieldId="1"/>
    <tableColumn id="2" xr3:uid="{00000000-0010-0000-0000-000002000000}" uniqueName="2" name="PIM_INF" queryTableFieldId="2"/>
    <tableColumn id="3" xr3:uid="{00000000-0010-0000-0000-000003000000}" uniqueName="3" name="DEV_INF" queryTableFieldId="3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09000000}" name="Tabla_Consulta_desde_bdp_gpnna19" displayName="Tabla_Consulta_desde_bdp_gpnna19" ref="A1:D26" tableType="queryTable" totalsRowShown="0">
  <autoFilter ref="A1:D26" xr:uid="{00000000-0009-0000-0100-000012000000}"/>
  <tableColumns count="4">
    <tableColumn id="1" xr3:uid="{00000000-0010-0000-0900-000001000000}" uniqueName="1" name="DES_DEPARTAMENTO" queryTableFieldId="1"/>
    <tableColumn id="2" xr3:uid="{00000000-0010-0000-0900-000002000000}" uniqueName="2" name="PIA_INF" queryTableFieldId="2"/>
    <tableColumn id="3" xr3:uid="{00000000-0010-0000-0900-000003000000}" uniqueName="3" name="PIM_INF" queryTableFieldId="3"/>
    <tableColumn id="4" xr3:uid="{00000000-0010-0000-0900-000004000000}" uniqueName="4" name="DEV_INF" queryTableFieldId="4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0A000000}" name="Tabla_Consulta_desde_bdp_gpnna23" displayName="Tabla_Consulta_desde_bdp_gpnna23" ref="A1:D4" tableType="queryTable" totalsRowShown="0">
  <autoFilter ref="A1:D4" xr:uid="{00000000-0009-0000-0100-000016000000}"/>
  <tableColumns count="4">
    <tableColumn id="1" xr3:uid="{00000000-0010-0000-0A00-000001000000}" uniqueName="1" name="DES_NIVEL_GOB" queryTableFieldId="1"/>
    <tableColumn id="2" xr3:uid="{00000000-0010-0000-0A00-000002000000}" uniqueName="2" name="PIA_INF" queryTableFieldId="2"/>
    <tableColumn id="3" xr3:uid="{00000000-0010-0000-0A00-000003000000}" uniqueName="3" name="PIM_INF" queryTableFieldId="3"/>
    <tableColumn id="4" xr3:uid="{00000000-0010-0000-0A00-000004000000}" uniqueName="4" name="DEV_INF" queryTableFieldId="4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B000000}" name="Tabla_Consulta_desde_bdp_gpnna18" displayName="Tabla_Consulta_desde_bdp_gpnna18" ref="B1:F83" tableType="queryTable" totalsRowShown="0">
  <autoFilter ref="B1:F83" xr:uid="{00000000-0009-0000-0100-000011000000}"/>
  <tableColumns count="5">
    <tableColumn id="1" xr3:uid="{00000000-0010-0000-0B00-000001000000}" uniqueName="1" name="PROGRAMA_PPTO" queryTableFieldId="1"/>
    <tableColumn id="2" xr3:uid="{00000000-0010-0000-0B00-000002000000}" uniqueName="2" name="DES_PROGRAMA_PPTO" queryTableFieldId="2"/>
    <tableColumn id="3" xr3:uid="{00000000-0010-0000-0B00-000003000000}" uniqueName="3" name="PIA_INF" queryTableFieldId="3"/>
    <tableColumn id="4" xr3:uid="{00000000-0010-0000-0B00-000004000000}" uniqueName="4" name="PIM_INF" queryTableFieldId="4"/>
    <tableColumn id="5" xr3:uid="{00000000-0010-0000-0B00-000005000000}" uniqueName="5" name="DEV_INF" queryTableFieldId="5"/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C000000}" name="Tabla_Consulta_desde_bdp_gpnna15" displayName="Tabla_Consulta_desde_bdp_gpnna15" ref="A1:D7" tableType="queryTable" totalsRowCount="1" headerRowDxfId="34" dataDxfId="33" headerRowCellStyle="Millares" dataCellStyle="Millares">
  <autoFilter ref="A1:D6" xr:uid="{00000000-0009-0000-0100-00000E000000}"/>
  <tableColumns count="4">
    <tableColumn id="2" xr3:uid="{00000000-0010-0000-0C00-000002000000}" uniqueName="2" name="PIA_INF" totalsRowFunction="custom" queryTableFieldId="2" dataDxfId="25" totalsRowDxfId="26" dataCellStyle="Millares">
      <totalsRowFormula>SUM(A2:A6)</totalsRowFormula>
    </tableColumn>
    <tableColumn id="3" xr3:uid="{00000000-0010-0000-0C00-000003000000}" uniqueName="3" name="PIM_INF" totalsRowFunction="custom" queryTableFieldId="3" dataDxfId="24" totalsRowDxfId="27" dataCellStyle="Millares">
      <totalsRowFormula>SUM(B2:B6)</totalsRowFormula>
    </tableColumn>
    <tableColumn id="4" xr3:uid="{00000000-0010-0000-0C00-000004000000}" uniqueName="4" name="DEV_INF" totalsRowFunction="custom" queryTableFieldId="4" dataDxfId="23" totalsRowDxfId="28" dataCellStyle="Millares">
      <totalsRowFormula>SUM(C2:C6)</totalsRowFormula>
    </tableColumn>
    <tableColumn id="1" xr3:uid="{00000000-0010-0000-0C00-000001000000}" uniqueName="1" name="objetivo4" queryTableFieldId="5" dataDxfId="22" totalsRowDxfId="29" dataCellStyle="Millares"/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D000000}" name="Tabla_Consulta_desde_bdp_gpnna16" displayName="Tabla_Consulta_desde_bdp_gpnna16" ref="A1:E17" tableType="queryTable" totalsRowCount="1" headerRowDxfId="32" dataDxfId="31" totalsRowDxfId="30" headerRowCellStyle="Millares" dataCellStyle="Millares" totalsRowCellStyle="Millares">
  <autoFilter ref="A1:E16" xr:uid="{00000000-0009-0000-0100-00000F000000}"/>
  <tableColumns count="5">
    <tableColumn id="1" xr3:uid="{00000000-0010-0000-0D00-000001000000}" uniqueName="1" name="FUNCION" queryTableFieldId="1" dataDxfId="16" totalsRowDxfId="17" dataCellStyle="Millares"/>
    <tableColumn id="2" xr3:uid="{00000000-0010-0000-0D00-000002000000}" uniqueName="2" name="DES_FUNCION" queryTableFieldId="2" dataDxfId="15" totalsRowDxfId="18" dataCellStyle="Millares"/>
    <tableColumn id="3" xr3:uid="{00000000-0010-0000-0D00-000003000000}" uniqueName="3" name="PIA_INF" totalsRowFunction="custom" queryTableFieldId="3" dataDxfId="14" totalsRowDxfId="19" dataCellStyle="Millares">
      <totalsRowFormula>SUM(C2:C16)</totalsRowFormula>
    </tableColumn>
    <tableColumn id="4" xr3:uid="{00000000-0010-0000-0D00-000004000000}" uniqueName="4" name="PIM_INF" totalsRowFunction="custom" queryTableFieldId="4" dataDxfId="13" totalsRowDxfId="20" dataCellStyle="Millares">
      <totalsRowFormula>SUM(D2:D16)</totalsRowFormula>
    </tableColumn>
    <tableColumn id="5" xr3:uid="{00000000-0010-0000-0D00-000005000000}" uniqueName="5" name="DEV_INF" totalsRowFunction="custom" queryTableFieldId="5" dataDxfId="12" totalsRowDxfId="21" dataCellStyle="Millares">
      <totalsRowFormula>SUM(E2:E16)</totalsRowFormula>
    </tableColumn>
  </tableColumns>
  <tableStyleInfo name="TableStyleMedium2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E000000}" name="Tabla_Consulta_desde_bdp_gpnna" displayName="Tabla_Consulta_desde_bdp_gpnna" ref="A1:D4" tableType="queryTable" totalsRowCount="1">
  <autoFilter ref="A1:D3" xr:uid="{00000000-0009-0000-0100-00000C000000}"/>
  <tableColumns count="4">
    <tableColumn id="1" xr3:uid="{00000000-0010-0000-0E00-000001000000}" uniqueName="1" name="CATEGORIA" queryTableFieldId="1"/>
    <tableColumn id="2" xr3:uid="{00000000-0010-0000-0E00-000002000000}" uniqueName="2" name="PIA_INF" totalsRowFunction="custom" queryTableFieldId="2" dataDxfId="8" totalsRowDxfId="9" dataCellStyle="Millares">
      <totalsRowFormula>SUM(B2:B3)</totalsRowFormula>
    </tableColumn>
    <tableColumn id="3" xr3:uid="{00000000-0010-0000-0E00-000003000000}" uniqueName="3" name="PIM_INF" totalsRowFunction="custom" queryTableFieldId="3" dataDxfId="7" totalsRowDxfId="10" dataCellStyle="Millares">
      <totalsRowFormula>SUM(C2:C3)</totalsRowFormula>
    </tableColumn>
    <tableColumn id="4" xr3:uid="{00000000-0010-0000-0E00-000004000000}" uniqueName="4" name="DEV_INF" totalsRowFunction="custom" queryTableFieldId="4" dataDxfId="6" totalsRowDxfId="11" dataCellStyle="Millares">
      <totalsRowFormula>SUM(D2:D3)</totalsRowFormula>
    </tableColumn>
  </tableColumns>
  <tableStyleInfo name="TableStyleMedium2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F000000}" name="Tabla_Consulta_desde_bdp_gpnna17" displayName="Tabla_Consulta_desde_bdp_gpnna17" ref="A1:D4" tableType="queryTable" totalsRowCount="1">
  <autoFilter ref="A1:D3" xr:uid="{00000000-0009-0000-0100-000010000000}"/>
  <tableColumns count="4">
    <tableColumn id="1" xr3:uid="{00000000-0010-0000-0F00-000001000000}" uniqueName="1" name="CAT_PPTAL" queryTableFieldId="1"/>
    <tableColumn id="2" xr3:uid="{00000000-0010-0000-0F00-000002000000}" uniqueName="2" name="PIA_INF" totalsRowFunction="custom" queryTableFieldId="2" dataDxfId="2" totalsRowDxfId="3" dataCellStyle="Millares">
      <totalsRowFormula>SUM(B2:B3)</totalsRowFormula>
    </tableColumn>
    <tableColumn id="3" xr3:uid="{00000000-0010-0000-0F00-000003000000}" uniqueName="3" name="PIM_INF" totalsRowFunction="custom" queryTableFieldId="3" dataDxfId="1" totalsRowDxfId="4" dataCellStyle="Millares">
      <totalsRowFormula>SUM(C2:C3)</totalsRowFormula>
    </tableColumn>
    <tableColumn id="4" xr3:uid="{00000000-0010-0000-0F00-000004000000}" uniqueName="4" name="DEV_INF" totalsRowFunction="custom" queryTableFieldId="4" dataDxfId="0" totalsRowDxfId="5" dataCellStyle="Millares">
      <totalsRowFormula>SUM(D2:D3)</totalsRowFormula>
    </tableColumn>
  </tableColumns>
  <tableStyleInfo name="TableStyleMedium2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10000000}" name="Tabla_GPNNAXMETA" displayName="Tabla_GPNNAXMETA" ref="A1:D26" tableType="queryTable" totalsRowShown="0">
  <autoFilter ref="A1:D26" xr:uid="{00000000-0009-0000-0100-00000D000000}"/>
  <tableColumns count="4">
    <tableColumn id="1" xr3:uid="{00000000-0010-0000-1000-000001000000}" uniqueName="1" name="META" queryTableFieldId="1"/>
    <tableColumn id="2" xr3:uid="{00000000-0010-0000-1000-000002000000}" uniqueName="2" name="PIA_INF" queryTableFieldId="2"/>
    <tableColumn id="3" xr3:uid="{00000000-0010-0000-1000-000003000000}" uniqueName="3" name="PIM_INF" queryTableFieldId="3"/>
    <tableColumn id="4" xr3:uid="{00000000-0010-0000-1000-000004000000}" uniqueName="4" name="DEV_INF" queryTableFieldId="4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Tabla_Consulta_desde_CALIDAD_GP_GPNNA_1" displayName="Tabla_Consulta_desde_CALIDAD_GP_GPNNA_1" ref="A9:C10" tableType="queryTable" totalsRowShown="0">
  <autoFilter ref="A9:C10" xr:uid="{00000000-0009-0000-0100-000003000000}"/>
  <tableColumns count="3">
    <tableColumn id="1" xr3:uid="{00000000-0010-0000-0100-000001000000}" uniqueName="1" name="PIA_INF" queryTableFieldId="1"/>
    <tableColumn id="2" xr3:uid="{00000000-0010-0000-0100-000002000000}" uniqueName="2" name="PIM_INF" queryTableFieldId="2"/>
    <tableColumn id="3" xr3:uid="{00000000-0010-0000-0100-000003000000}" uniqueName="3" name="DEV_INF" queryTableFieldId="3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2000000}" name="Tabla_Consulta_desde_CALIDAD_GP_GPNNA_2" displayName="Tabla_Consulta_desde_CALIDAD_GP_GPNNA_2" ref="A15:C16" tableType="queryTable" totalsRowShown="0">
  <autoFilter ref="A15:C16" xr:uid="{00000000-0009-0000-0100-000004000000}"/>
  <tableColumns count="3">
    <tableColumn id="1" xr3:uid="{00000000-0010-0000-0200-000001000000}" uniqueName="1" name="PIA_INF" queryTableFieldId="1"/>
    <tableColumn id="2" xr3:uid="{00000000-0010-0000-0200-000002000000}" uniqueName="2" name="PIM_INF" queryTableFieldId="2"/>
    <tableColumn id="3" xr3:uid="{00000000-0010-0000-0200-000003000000}" uniqueName="3" name="DEV_INF" queryTableFieldId="3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3000000}" name="Tabla_Consulta_desde_CALIDAD_GP_GPNNA_3" displayName="Tabla_Consulta_desde_CALIDAD_GP_GPNNA_3" ref="A21:C22" tableType="queryTable" totalsRowShown="0">
  <autoFilter ref="A21:C22" xr:uid="{00000000-0009-0000-0100-000005000000}"/>
  <tableColumns count="3">
    <tableColumn id="1" xr3:uid="{00000000-0010-0000-0300-000001000000}" uniqueName="1" name="PIA_INF" queryTableFieldId="1"/>
    <tableColumn id="2" xr3:uid="{00000000-0010-0000-0300-000002000000}" uniqueName="2" name="PIM_INF" queryTableFieldId="2"/>
    <tableColumn id="3" xr3:uid="{00000000-0010-0000-0300-000003000000}" uniqueName="3" name="DEV_INF" queryTableFieldId="3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4000000}" name="Tabla_Consulta_desde_CALIDAD_GPNNA3" displayName="Tabla_Consulta_desde_CALIDAD_GPNNA3" ref="A1:E23" tableType="queryTable" totalsRowShown="0">
  <autoFilter ref="A1:E23" xr:uid="{00000000-0009-0000-0100-000002000000}"/>
  <tableColumns count="5">
    <tableColumn id="1" xr3:uid="{00000000-0010-0000-0400-000001000000}" uniqueName="1" name="dato" queryTableFieldId="1"/>
    <tableColumn id="2" xr3:uid="{00000000-0010-0000-0400-000002000000}" uniqueName="2" name="lin" queryTableFieldId="2"/>
    <tableColumn id="3" xr3:uid="{00000000-0010-0000-0400-000003000000}" uniqueName="3" name="PIA_INF" queryTableFieldId="3"/>
    <tableColumn id="4" xr3:uid="{00000000-0010-0000-0400-000004000000}" uniqueName="4" name="PIM_INF" queryTableFieldId="4"/>
    <tableColumn id="5" xr3:uid="{00000000-0010-0000-0400-000005000000}" uniqueName="5" name="DEV_INF" queryTableFieldId="5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05000000}" name="Tabla_Consulta_desde_bdp_gpnna24" displayName="Tabla_Consulta_desde_bdp_gpnna24" ref="A1:D26" tableType="queryTable" totalsRowShown="0">
  <autoFilter ref="A1:D26" xr:uid="{00000000-0009-0000-0100-000017000000}"/>
  <tableColumns count="4">
    <tableColumn id="1" xr3:uid="{00000000-0010-0000-0500-000001000000}" uniqueName="1" name="DES_DEPARTAMENTO" queryTableFieldId="1"/>
    <tableColumn id="2" xr3:uid="{00000000-0010-0000-0500-000002000000}" uniqueName="2" name="PIA_INF" queryTableFieldId="2"/>
    <tableColumn id="3" xr3:uid="{00000000-0010-0000-0500-000003000000}" uniqueName="3" name="PIM_INF" queryTableFieldId="3"/>
    <tableColumn id="4" xr3:uid="{00000000-0010-0000-0500-000004000000}" uniqueName="4" name="DEV_INF" queryTableFieldId="4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06000000}" name="Tabla_Consulta_desde_bdp_gpnna22" displayName="Tabla_Consulta_desde_bdp_gpnna22" ref="A1:D5" tableType="queryTable" totalsRowShown="0">
  <autoFilter ref="A1:D5" xr:uid="{00000000-0009-0000-0100-000015000000}"/>
  <tableColumns count="4">
    <tableColumn id="1" xr3:uid="{00000000-0010-0000-0600-000001000000}" uniqueName="1" name="DERECHO" queryTableFieldId="1"/>
    <tableColumn id="2" xr3:uid="{00000000-0010-0000-0600-000002000000}" uniqueName="2" name="PIA_INF" queryTableFieldId="2"/>
    <tableColumn id="3" xr3:uid="{00000000-0010-0000-0600-000003000000}" uniqueName="3" name="PIM_INF" queryTableFieldId="3"/>
    <tableColumn id="4" xr3:uid="{00000000-0010-0000-0600-000004000000}" uniqueName="4" name="DEV_INF" queryTableFieldId="4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07000000}" name="Tabla_Consulta_desde_bdp_gpnna21" displayName="Tabla_Consulta_desde_bdp_gpnna21" ref="A1:D4" tableType="queryTable" totalsRowShown="0">
  <autoFilter ref="A1:D4" xr:uid="{00000000-0009-0000-0100-000014000000}"/>
  <tableColumns count="4">
    <tableColumn id="1" xr3:uid="{00000000-0010-0000-0700-000001000000}" uniqueName="1" name="CICLO" queryTableFieldId="1"/>
    <tableColumn id="2" xr3:uid="{00000000-0010-0000-0700-000002000000}" uniqueName="2" name="PIA_INF" queryTableFieldId="2"/>
    <tableColumn id="3" xr3:uid="{00000000-0010-0000-0700-000003000000}" uniqueName="3" name="PIM_INF" queryTableFieldId="3"/>
    <tableColumn id="4" xr3:uid="{00000000-0010-0000-0700-000004000000}" uniqueName="4" name="DEV_INF" queryTableFieldId="4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8000000}" name="Tabla_Consulta_desde_bdp_gpnna20" displayName="Tabla_Consulta_desde_bdp_gpnna20" ref="A1:D6" tableType="queryTable" totalsRowShown="0">
  <autoFilter ref="A1:D6" xr:uid="{00000000-0009-0000-0100-000013000000}"/>
  <tableColumns count="4">
    <tableColumn id="1" xr3:uid="{00000000-0010-0000-0800-000001000000}" uniqueName="1" name="FUENTE" queryTableFieldId="1"/>
    <tableColumn id="2" xr3:uid="{00000000-0010-0000-0800-000002000000}" uniqueName="2" name="PIA_INF" queryTableFieldId="2"/>
    <tableColumn id="3" xr3:uid="{00000000-0010-0000-0800-000003000000}" uniqueName="3" name="PIM_INF" queryTableFieldId="3"/>
    <tableColumn id="4" xr3:uid="{00000000-0010-0000-0800-000004000000}" uniqueName="4" name="DEV_INF" queryTableFieldId="4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2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3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4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5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6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7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4" Type="http://schemas.openxmlformats.org/officeDocument/2006/relationships/table" Target="../tables/table4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16"/>
  <sheetViews>
    <sheetView tabSelected="1" topLeftCell="A314" zoomScale="80" zoomScaleNormal="80" workbookViewId="0">
      <selection activeCell="B3" sqref="B3"/>
    </sheetView>
  </sheetViews>
  <sheetFormatPr baseColWidth="10" defaultColWidth="11.5703125" defaultRowHeight="15" x14ac:dyDescent="0.25"/>
  <cols>
    <col min="1" max="1" width="1.42578125" customWidth="1"/>
    <col min="2" max="2" width="41.28515625" customWidth="1"/>
    <col min="3" max="3" width="22.140625" customWidth="1"/>
    <col min="4" max="4" width="13.42578125" customWidth="1"/>
    <col min="5" max="5" width="22.140625" customWidth="1"/>
    <col min="6" max="6" width="8.42578125" customWidth="1"/>
    <col min="7" max="7" width="22.140625" customWidth="1"/>
    <col min="8" max="8" width="8.42578125" customWidth="1"/>
    <col min="9" max="9" width="12.140625" style="21" customWidth="1"/>
    <col min="10" max="12" width="15.7109375" bestFit="1" customWidth="1"/>
    <col min="14" max="14" width="15.7109375" bestFit="1" customWidth="1"/>
    <col min="16" max="16" width="15.7109375" bestFit="1" customWidth="1"/>
  </cols>
  <sheetData>
    <row r="1" spans="2:9" ht="21" x14ac:dyDescent="0.35">
      <c r="B1" s="1" t="s">
        <v>3</v>
      </c>
      <c r="H1" s="2"/>
      <c r="I1" s="30"/>
    </row>
    <row r="2" spans="2:9" ht="21" x14ac:dyDescent="0.35">
      <c r="B2" s="1"/>
      <c r="H2" s="2"/>
      <c r="I2" s="30"/>
    </row>
    <row r="3" spans="2:9" ht="15" customHeight="1" x14ac:dyDescent="0.25">
      <c r="B3" s="9" t="s">
        <v>415</v>
      </c>
      <c r="H3" s="2"/>
      <c r="I3" s="30"/>
    </row>
    <row r="4" spans="2:9" ht="15" customHeight="1" x14ac:dyDescent="0.25">
      <c r="B4" t="s">
        <v>4</v>
      </c>
      <c r="H4" s="2"/>
      <c r="I4" s="30"/>
    </row>
    <row r="5" spans="2:9" ht="15" customHeight="1" x14ac:dyDescent="0.25">
      <c r="B5" s="4" t="s">
        <v>5</v>
      </c>
      <c r="C5" s="4" t="s">
        <v>6</v>
      </c>
      <c r="D5" s="4" t="s">
        <v>11</v>
      </c>
      <c r="E5" s="4" t="s">
        <v>7</v>
      </c>
      <c r="F5" s="4" t="s">
        <v>11</v>
      </c>
      <c r="G5" s="4" t="s">
        <v>8</v>
      </c>
      <c r="H5" s="4" t="s">
        <v>11</v>
      </c>
      <c r="I5" s="31" t="s">
        <v>9</v>
      </c>
    </row>
    <row r="6" spans="2:9" ht="15" customHeight="1" x14ac:dyDescent="0.25">
      <c r="B6" s="5" t="s">
        <v>10</v>
      </c>
      <c r="C6" s="34">
        <f>Tabla_Consulta_desde_CALIDAD_GP_GPNNA[PIA_INF]</f>
        <v>183029770158</v>
      </c>
      <c r="D6" s="22">
        <v>1</v>
      </c>
      <c r="E6" s="34">
        <f>Tabla_Consulta_desde_CALIDAD_GP_GPNNA[PIM_INF]</f>
        <v>227932217391</v>
      </c>
      <c r="F6" s="22">
        <v>1</v>
      </c>
      <c r="G6" s="34">
        <f>Tabla_Consulta_desde_CALIDAD_GP_GPNNA[DEV_INF]</f>
        <v>198888507104.67218</v>
      </c>
      <c r="H6" s="21">
        <v>1</v>
      </c>
      <c r="I6" s="21">
        <f>G6/E6</f>
        <v>0.87257742403082228</v>
      </c>
    </row>
    <row r="7" spans="2:9" ht="15" customHeight="1" x14ac:dyDescent="0.25">
      <c r="B7" s="5" t="s">
        <v>193</v>
      </c>
      <c r="C7" s="34">
        <f>Tabla_Consulta_desde_CALIDAD_GP_GPNNA_1[PIA_INF]</f>
        <v>15966421392</v>
      </c>
      <c r="D7" s="22">
        <f>C7/$C$6</f>
        <v>8.7234013233022295E-2</v>
      </c>
      <c r="E7" s="34">
        <f>Tabla_Consulta_desde_CALIDAD_GP_GPNNA_1[PIM_INF]</f>
        <v>16375580730</v>
      </c>
      <c r="F7" s="22">
        <f>E7/$E$6</f>
        <v>7.1844081180980943E-2</v>
      </c>
      <c r="G7" s="34">
        <f>Tabla_Consulta_desde_CALIDAD_GP_GPNNA_1[DEV_INF]</f>
        <v>15390678916.950001</v>
      </c>
      <c r="H7" s="21">
        <f>G7/G6</f>
        <v>7.7383450361212205E-2</v>
      </c>
      <c r="I7" s="21">
        <f t="shared" ref="I7:I10" si="0">G7/E7</f>
        <v>0.93985545738566312</v>
      </c>
    </row>
    <row r="8" spans="2:9" ht="15" customHeight="1" x14ac:dyDescent="0.25">
      <c r="B8" s="5" t="s">
        <v>194</v>
      </c>
      <c r="C8" s="34">
        <f>Tabla_Consulta_desde_CALIDAD_GP_GPNNA_2[PIA_INF]</f>
        <v>7730575721</v>
      </c>
      <c r="D8" s="22">
        <f t="shared" ref="D8:D9" si="1">C8/$C$6</f>
        <v>4.2236712171613393E-2</v>
      </c>
      <c r="E8" s="34">
        <f>Tabla_Consulta_desde_CALIDAD_GP_GPNNA_2[PIM_INF]</f>
        <v>621639003</v>
      </c>
      <c r="F8" s="22">
        <f t="shared" ref="F8:F9" si="2">E8/$E$6</f>
        <v>2.7272976594336666E-3</v>
      </c>
      <c r="G8" s="34">
        <f>Tabla_Consulta_desde_CALIDAD_GP_GPNNA_2[DEV_INF]</f>
        <v>0</v>
      </c>
      <c r="H8" s="21">
        <f>G8/G6</f>
        <v>0</v>
      </c>
      <c r="I8" s="21">
        <f t="shared" si="0"/>
        <v>0</v>
      </c>
    </row>
    <row r="9" spans="2:9" ht="15" customHeight="1" x14ac:dyDescent="0.25">
      <c r="B9" s="5" t="s">
        <v>195</v>
      </c>
      <c r="C9" s="34">
        <f>Tabla_Consulta_desde_CALIDAD_GP_GPNNA_3[PIA_INF]</f>
        <v>14098858229</v>
      </c>
      <c r="D9" s="22">
        <f t="shared" si="1"/>
        <v>7.7030409953687831E-2</v>
      </c>
      <c r="E9" s="34">
        <f>Tabla_Consulta_desde_CALIDAD_GP_GPNNA_3[PIM_INF]</f>
        <v>14503378585</v>
      </c>
      <c r="F9" s="22">
        <f t="shared" si="2"/>
        <v>6.3630226349794955E-2</v>
      </c>
      <c r="G9" s="34">
        <f>Tabla_Consulta_desde_CALIDAD_GP_GPNNA_3[DEV_INF]</f>
        <v>13525617071.089998</v>
      </c>
      <c r="H9" s="21">
        <f>G9/G6</f>
        <v>6.8006026431540662E-2</v>
      </c>
      <c r="I9" s="21">
        <f t="shared" si="0"/>
        <v>0.93258387980568591</v>
      </c>
    </row>
    <row r="10" spans="2:9" ht="15" customHeight="1" x14ac:dyDescent="0.25">
      <c r="B10" s="6" t="s">
        <v>196</v>
      </c>
      <c r="C10" s="76">
        <f>C6-C7-C8-C9</f>
        <v>145233914816</v>
      </c>
      <c r="D10" s="63">
        <f>C10/C6</f>
        <v>0.79349886464167652</v>
      </c>
      <c r="E10" s="76">
        <f>E6-E7-E8-E9</f>
        <v>196431619073</v>
      </c>
      <c r="F10" s="63">
        <f>E10/E6</f>
        <v>0.86179839480979048</v>
      </c>
      <c r="G10" s="76">
        <f>G6-G7-G8-G9</f>
        <v>169972211116.63217</v>
      </c>
      <c r="H10" s="63">
        <f>G10/G6</f>
        <v>0.85461052320724706</v>
      </c>
      <c r="I10" s="29">
        <f t="shared" si="0"/>
        <v>0.86529964940860815</v>
      </c>
    </row>
    <row r="11" spans="2:9" ht="15" customHeight="1" x14ac:dyDescent="0.35">
      <c r="B11" s="1"/>
      <c r="H11" s="2"/>
      <c r="I11" s="30"/>
    </row>
    <row r="12" spans="2:9" ht="15" customHeight="1" x14ac:dyDescent="0.35">
      <c r="B12" s="1"/>
      <c r="H12" s="2"/>
      <c r="I12" s="30"/>
    </row>
    <row r="13" spans="2:9" x14ac:dyDescent="0.25">
      <c r="B13" s="9" t="s">
        <v>416</v>
      </c>
      <c r="G13" s="2"/>
      <c r="H13" s="2"/>
    </row>
    <row r="14" spans="2:9" x14ac:dyDescent="0.25">
      <c r="B14" s="3" t="s">
        <v>4</v>
      </c>
    </row>
    <row r="15" spans="2:9" x14ac:dyDescent="0.25">
      <c r="B15" s="4" t="s">
        <v>5</v>
      </c>
      <c r="C15" s="4" t="s">
        <v>6</v>
      </c>
      <c r="D15" s="4" t="s">
        <v>11</v>
      </c>
      <c r="E15" s="4" t="s">
        <v>7</v>
      </c>
      <c r="F15" s="4" t="s">
        <v>11</v>
      </c>
      <c r="G15" s="4" t="s">
        <v>8</v>
      </c>
      <c r="H15" s="4" t="s">
        <v>11</v>
      </c>
      <c r="I15" s="31" t="s">
        <v>9</v>
      </c>
    </row>
    <row r="16" spans="2:9" x14ac:dyDescent="0.25">
      <c r="B16" s="5" t="s">
        <v>12</v>
      </c>
      <c r="C16" s="34">
        <f>objetivo4!A3</f>
        <v>30264187274.894592</v>
      </c>
      <c r="D16" s="21">
        <f>C16/C18</f>
        <v>0.78380403438470925</v>
      </c>
      <c r="E16" s="34">
        <f>objetivo4!B3</f>
        <v>34487078011.172501</v>
      </c>
      <c r="F16" s="21">
        <f>E16/E18</f>
        <v>0.71187897345762374</v>
      </c>
      <c r="G16" s="34">
        <f>objetivo4!C3</f>
        <v>31690059321.830044</v>
      </c>
      <c r="H16" s="21">
        <f>G16/G18</f>
        <v>0.74228192863196818</v>
      </c>
      <c r="I16" s="21">
        <f>G16/E16</f>
        <v>0.91889661720728188</v>
      </c>
    </row>
    <row r="17" spans="2:9" x14ac:dyDescent="0.25">
      <c r="B17" s="5" t="s">
        <v>13</v>
      </c>
      <c r="C17" s="34">
        <f>objetivo4!A4+objetivo4!A5+objetivo4!A6+objetivo4!A2</f>
        <v>8347743701.7712212</v>
      </c>
      <c r="D17" s="21">
        <f>C17/C18</f>
        <v>0.2161959656152907</v>
      </c>
      <c r="E17" s="34">
        <f>objetivo4!B4+objetivo4!B5+objetivo4!B6+objetivo4!B2</f>
        <v>13958064066.373949</v>
      </c>
      <c r="F17" s="21">
        <f>E17/E18</f>
        <v>0.28812102654237626</v>
      </c>
      <c r="G17" s="34">
        <f>objetivo4!C4+objetivo4!C5+objetivo4!C6+objetivo4!C2</f>
        <v>11002694063.982662</v>
      </c>
      <c r="H17" s="21">
        <f>G17/G18</f>
        <v>0.25771807136803182</v>
      </c>
      <c r="I17" s="21">
        <f>G17/E17</f>
        <v>0.78826791535432195</v>
      </c>
    </row>
    <row r="18" spans="2:9" x14ac:dyDescent="0.25">
      <c r="B18" s="6" t="s">
        <v>10</v>
      </c>
      <c r="C18" s="10">
        <f>SUM(C16:C17)</f>
        <v>38611930976.665817</v>
      </c>
      <c r="D18" s="35">
        <f>+SUM(D16:D17)</f>
        <v>1</v>
      </c>
      <c r="E18" s="10">
        <f>SUM(E16:E17)</f>
        <v>48445142077.546448</v>
      </c>
      <c r="F18" s="35">
        <f>+SUM(F16:F17)</f>
        <v>1</v>
      </c>
      <c r="G18" s="10">
        <f>SUM(G16:G17)</f>
        <v>42692753385.812706</v>
      </c>
      <c r="H18" s="35">
        <f>+SUM(H16:H17)</f>
        <v>1</v>
      </c>
      <c r="I18" s="29">
        <f>G18/E18</f>
        <v>0.88125974153350906</v>
      </c>
    </row>
    <row r="19" spans="2:9" x14ac:dyDescent="0.25">
      <c r="B19" s="7"/>
      <c r="C19" s="7"/>
      <c r="D19" s="7"/>
      <c r="E19" s="11"/>
      <c r="F19" s="7"/>
      <c r="G19" s="12"/>
      <c r="H19" s="7"/>
      <c r="I19" s="32"/>
    </row>
    <row r="20" spans="2:9" x14ac:dyDescent="0.25">
      <c r="B20" s="7"/>
      <c r="C20" s="7"/>
      <c r="E20" s="12"/>
    </row>
    <row r="21" spans="2:9" x14ac:dyDescent="0.25">
      <c r="B21" s="27" t="s">
        <v>417</v>
      </c>
      <c r="C21" s="7"/>
      <c r="E21" s="13"/>
      <c r="G21" s="11"/>
    </row>
    <row r="22" spans="2:9" x14ac:dyDescent="0.25">
      <c r="B22" s="3" t="s">
        <v>4</v>
      </c>
    </row>
    <row r="23" spans="2:9" x14ac:dyDescent="0.25">
      <c r="B23" s="4" t="s">
        <v>14</v>
      </c>
      <c r="C23" s="4" t="s">
        <v>6</v>
      </c>
      <c r="D23" s="4" t="s">
        <v>11</v>
      </c>
      <c r="E23" s="4" t="s">
        <v>7</v>
      </c>
      <c r="F23" s="4" t="s">
        <v>11</v>
      </c>
      <c r="G23" s="4" t="s">
        <v>8</v>
      </c>
      <c r="H23" s="4" t="s">
        <v>11</v>
      </c>
      <c r="I23" s="31" t="s">
        <v>9</v>
      </c>
    </row>
    <row r="24" spans="2:9" x14ac:dyDescent="0.25">
      <c r="B24" s="14" t="str">
        <f>funcion!B2</f>
        <v>PLANEAMIENTO, GESTION Y RESERVA DE CONTINGENCIA</v>
      </c>
      <c r="C24" s="34">
        <f>funcion!C2</f>
        <v>76696117.332845688</v>
      </c>
      <c r="D24" s="21">
        <f t="shared" ref="D24:D38" si="3">C24/$C$39</f>
        <v>1.9863320842253432E-3</v>
      </c>
      <c r="E24" s="34">
        <f>funcion!D2</f>
        <v>93322358.048017696</v>
      </c>
      <c r="F24" s="21">
        <f t="shared" ref="F24:F38" si="4">E24/$E$39</f>
        <v>1.9263512097587822E-3</v>
      </c>
      <c r="G24" s="34">
        <f>funcion!E2</f>
        <v>74966500.389681712</v>
      </c>
      <c r="H24" s="21">
        <f t="shared" ref="H24:H38" si="5">G24/$G$39</f>
        <v>1.7559537496261333E-3</v>
      </c>
      <c r="I24" s="21">
        <f t="shared" ref="I24:I38" si="6">G24/E24</f>
        <v>0.80330696692328285</v>
      </c>
    </row>
    <row r="25" spans="2:9" x14ac:dyDescent="0.25">
      <c r="B25" s="14" t="str">
        <f>funcion!B3</f>
        <v>ORDEN PUBLICO Y SEGURIDAD</v>
      </c>
      <c r="C25" s="34">
        <f>funcion!C3</f>
        <v>26317575.456801824</v>
      </c>
      <c r="D25" s="21">
        <f t="shared" si="3"/>
        <v>6.815917979524572E-4</v>
      </c>
      <c r="E25" s="34">
        <f>funcion!D3</f>
        <v>24881584.284599952</v>
      </c>
      <c r="F25" s="21">
        <f t="shared" si="4"/>
        <v>5.1360328853555304E-4</v>
      </c>
      <c r="G25" s="34">
        <f>funcion!E3</f>
        <v>22799303.235475127</v>
      </c>
      <c r="H25" s="21">
        <f t="shared" si="5"/>
        <v>5.3403215832529486E-4</v>
      </c>
      <c r="I25" s="21">
        <f t="shared" si="6"/>
        <v>0.91631236076821609</v>
      </c>
    </row>
    <row r="26" spans="2:9" x14ac:dyDescent="0.25">
      <c r="B26" s="14" t="str">
        <f>funcion!B4</f>
        <v>JUSTICIA</v>
      </c>
      <c r="C26" s="34">
        <f>funcion!C4</f>
        <v>168913746.00044903</v>
      </c>
      <c r="D26" s="21">
        <f t="shared" si="3"/>
        <v>4.3746516096935945E-3</v>
      </c>
      <c r="E26" s="34">
        <f>funcion!D4</f>
        <v>185568740.7507858</v>
      </c>
      <c r="F26" s="21">
        <f t="shared" si="4"/>
        <v>3.8304922391133606E-3</v>
      </c>
      <c r="G26" s="34">
        <f>funcion!E4</f>
        <v>174181215.38212013</v>
      </c>
      <c r="H26" s="21">
        <f t="shared" si="5"/>
        <v>4.0798777677338175E-3</v>
      </c>
      <c r="I26" s="21">
        <f t="shared" si="6"/>
        <v>0.93863446331212197</v>
      </c>
    </row>
    <row r="27" spans="2:9" x14ac:dyDescent="0.25">
      <c r="B27" s="14" t="str">
        <f>funcion!B5</f>
        <v>TRABAJO</v>
      </c>
      <c r="C27" s="34">
        <f>funcion!C5</f>
        <v>273648</v>
      </c>
      <c r="D27" s="21">
        <f t="shared" si="3"/>
        <v>7.0871358432027805E-6</v>
      </c>
      <c r="E27" s="34">
        <f>funcion!D5</f>
        <v>245842</v>
      </c>
      <c r="F27" s="21">
        <f t="shared" si="4"/>
        <v>5.0746471051004265E-6</v>
      </c>
      <c r="G27" s="34">
        <f>funcion!E5</f>
        <v>220886.34999999995</v>
      </c>
      <c r="H27" s="21">
        <f t="shared" si="5"/>
        <v>5.1738604911203207E-6</v>
      </c>
      <c r="I27" s="21">
        <f t="shared" si="6"/>
        <v>0.89848907021582947</v>
      </c>
    </row>
    <row r="28" spans="2:9" x14ac:dyDescent="0.25">
      <c r="B28" s="14" t="str">
        <f>funcion!B6</f>
        <v>AGROPECUARIA</v>
      </c>
      <c r="C28" s="34">
        <f>funcion!C6</f>
        <v>0</v>
      </c>
      <c r="D28" s="21">
        <f t="shared" si="3"/>
        <v>0</v>
      </c>
      <c r="E28" s="34">
        <f>funcion!D6</f>
        <v>0</v>
      </c>
      <c r="F28" s="21">
        <f t="shared" si="4"/>
        <v>0</v>
      </c>
      <c r="G28" s="34">
        <f>funcion!E6</f>
        <v>0</v>
      </c>
      <c r="H28" s="21">
        <f t="shared" si="5"/>
        <v>0</v>
      </c>
    </row>
    <row r="29" spans="2:9" x14ac:dyDescent="0.25">
      <c r="B29" s="14" t="str">
        <f>funcion!B7</f>
        <v>ENERGIA</v>
      </c>
      <c r="C29" s="34">
        <f>funcion!C7</f>
        <v>111392823.88566352</v>
      </c>
      <c r="D29" s="21">
        <f t="shared" si="3"/>
        <v>2.8849327414622464E-3</v>
      </c>
      <c r="E29" s="34">
        <f>funcion!D7</f>
        <v>174550071.49319988</v>
      </c>
      <c r="F29" s="21">
        <f t="shared" si="4"/>
        <v>3.6030459197290915E-3</v>
      </c>
      <c r="G29" s="34">
        <f>funcion!E7</f>
        <v>124632262.18831038</v>
      </c>
      <c r="H29" s="21">
        <f t="shared" si="5"/>
        <v>2.9192837731034458E-3</v>
      </c>
      <c r="I29" s="21">
        <f t="shared" si="6"/>
        <v>0.71402011538658006</v>
      </c>
    </row>
    <row r="30" spans="2:9" x14ac:dyDescent="0.25">
      <c r="B30" s="14" t="str">
        <f>funcion!B8</f>
        <v>TRANSPORTE</v>
      </c>
      <c r="C30" s="34">
        <f>funcion!C8</f>
        <v>1109355484.3172908</v>
      </c>
      <c r="D30" s="21">
        <f t="shared" si="3"/>
        <v>2.8730898876507965E-2</v>
      </c>
      <c r="E30" s="34">
        <f>funcion!D8</f>
        <v>2528156112.3758817</v>
      </c>
      <c r="F30" s="21">
        <f t="shared" si="4"/>
        <v>5.2185957228261311E-2</v>
      </c>
      <c r="G30" s="34">
        <f>funcion!E8</f>
        <v>1715438896.1836562</v>
      </c>
      <c r="H30" s="21">
        <f t="shared" si="5"/>
        <v>4.0181032145696981E-2</v>
      </c>
      <c r="I30" s="21">
        <f t="shared" si="6"/>
        <v>0.67853361103224774</v>
      </c>
    </row>
    <row r="31" spans="2:9" x14ac:dyDescent="0.25">
      <c r="B31" s="14" t="str">
        <f>funcion!B9</f>
        <v>COMUNICACIONES</v>
      </c>
      <c r="C31" s="34">
        <f>funcion!C9</f>
        <v>112223829.75305453</v>
      </c>
      <c r="D31" s="21">
        <f t="shared" si="3"/>
        <v>2.9064547385851875E-3</v>
      </c>
      <c r="E31" s="34">
        <f>funcion!D9</f>
        <v>314316487.12254399</v>
      </c>
      <c r="F31" s="21">
        <f t="shared" si="4"/>
        <v>6.4880909342657214E-3</v>
      </c>
      <c r="G31" s="34">
        <f>funcion!E9</f>
        <v>262406518.71078056</v>
      </c>
      <c r="H31" s="21">
        <f t="shared" si="5"/>
        <v>6.1463948305095955E-3</v>
      </c>
      <c r="I31" s="21">
        <f t="shared" si="6"/>
        <v>0.83484808930329812</v>
      </c>
    </row>
    <row r="32" spans="2:9" x14ac:dyDescent="0.25">
      <c r="B32" s="14" t="str">
        <f>funcion!B10</f>
        <v>AMBIENTE</v>
      </c>
      <c r="C32" s="34">
        <f>funcion!C10</f>
        <v>0</v>
      </c>
      <c r="D32" s="21">
        <f t="shared" si="3"/>
        <v>0</v>
      </c>
      <c r="E32" s="34">
        <f>funcion!D10</f>
        <v>0</v>
      </c>
      <c r="F32" s="21">
        <f t="shared" si="4"/>
        <v>0</v>
      </c>
      <c r="G32" s="34">
        <f>funcion!E10</f>
        <v>0</v>
      </c>
      <c r="H32" s="21">
        <f t="shared" si="5"/>
        <v>0</v>
      </c>
    </row>
    <row r="33" spans="2:9" x14ac:dyDescent="0.25">
      <c r="B33" s="14" t="str">
        <f>funcion!B11</f>
        <v>SANEAMIENTO</v>
      </c>
      <c r="C33" s="34">
        <f>funcion!C11</f>
        <v>1664696392.4386623</v>
      </c>
      <c r="D33" s="21">
        <f t="shared" si="3"/>
        <v>4.3113523471402695E-2</v>
      </c>
      <c r="E33" s="34">
        <f>funcion!D11</f>
        <v>2403710612.1542897</v>
      </c>
      <c r="F33" s="21">
        <f t="shared" si="4"/>
        <v>4.9617165087608876E-2</v>
      </c>
      <c r="G33" s="34">
        <f>funcion!E11</f>
        <v>1640646542.0322869</v>
      </c>
      <c r="H33" s="21">
        <f t="shared" si="5"/>
        <v>3.8429157454564419E-2</v>
      </c>
      <c r="I33" s="21">
        <f t="shared" si="6"/>
        <v>0.68254744715790971</v>
      </c>
    </row>
    <row r="34" spans="2:9" x14ac:dyDescent="0.25">
      <c r="B34" s="14" t="str">
        <f>funcion!B12</f>
        <v>VIVIENDA Y DESARROLLO URBANO</v>
      </c>
      <c r="C34" s="34">
        <f>funcion!C12</f>
        <v>15481536.70534103</v>
      </c>
      <c r="D34" s="21">
        <f t="shared" si="3"/>
        <v>4.0095214908306251E-4</v>
      </c>
      <c r="E34" s="34">
        <f>funcion!D12</f>
        <v>16081332.571765171</v>
      </c>
      <c r="F34" s="21">
        <f t="shared" si="4"/>
        <v>3.3194933242271593E-4</v>
      </c>
      <c r="G34" s="34">
        <f>funcion!E12</f>
        <v>15180631.526898261</v>
      </c>
      <c r="H34" s="21">
        <f t="shared" si="5"/>
        <v>3.5557864796658772E-4</v>
      </c>
      <c r="I34" s="21">
        <f t="shared" si="6"/>
        <v>0.94399089498041244</v>
      </c>
    </row>
    <row r="35" spans="2:9" x14ac:dyDescent="0.25">
      <c r="B35" s="14" t="str">
        <f>funcion!B13</f>
        <v>SALUD</v>
      </c>
      <c r="C35" s="34">
        <f>funcion!C13</f>
        <v>7202463460.5120125</v>
      </c>
      <c r="D35" s="21">
        <f t="shared" si="3"/>
        <v>0.18653466113530162</v>
      </c>
      <c r="E35" s="34">
        <f>funcion!D13</f>
        <v>10946036101.037479</v>
      </c>
      <c r="F35" s="21">
        <f t="shared" si="4"/>
        <v>0.22594703269764568</v>
      </c>
      <c r="G35" s="34">
        <f>funcion!E13</f>
        <v>9514304832.1255093</v>
      </c>
      <c r="H35" s="21">
        <f t="shared" si="5"/>
        <v>0.2228552641274997</v>
      </c>
      <c r="I35" s="21">
        <f t="shared" si="6"/>
        <v>0.86920093669558895</v>
      </c>
    </row>
    <row r="36" spans="2:9" x14ac:dyDescent="0.25">
      <c r="B36" s="14" t="str">
        <f>funcion!B14</f>
        <v>CULTURA Y DEPORTE</v>
      </c>
      <c r="C36" s="34">
        <f>funcion!C14</f>
        <v>94703159.363222644</v>
      </c>
      <c r="D36" s="21">
        <f t="shared" si="3"/>
        <v>2.4526916154608848E-3</v>
      </c>
      <c r="E36" s="34">
        <f>funcion!D14</f>
        <v>366246055.50911731</v>
      </c>
      <c r="F36" s="21">
        <f t="shared" si="4"/>
        <v>7.5600161296433986E-3</v>
      </c>
      <c r="G36" s="34">
        <f>funcion!E14</f>
        <v>214494290.40943635</v>
      </c>
      <c r="H36" s="21">
        <f t="shared" si="5"/>
        <v>5.0241381358344297E-3</v>
      </c>
      <c r="I36" s="21">
        <f t="shared" si="6"/>
        <v>0.58565624716768239</v>
      </c>
    </row>
    <row r="37" spans="2:9" x14ac:dyDescent="0.25">
      <c r="B37" s="14" t="str">
        <f>funcion!B15</f>
        <v>EDUCACION</v>
      </c>
      <c r="C37" s="34">
        <f>funcion!C15</f>
        <v>24403410693.461006</v>
      </c>
      <c r="D37" s="21">
        <f t="shared" si="3"/>
        <v>0.63201736033892264</v>
      </c>
      <c r="E37" s="34">
        <f>funcion!D15</f>
        <v>27869022704.397732</v>
      </c>
      <c r="F37" s="21">
        <f t="shared" si="4"/>
        <v>0.57526970732767391</v>
      </c>
      <c r="G37" s="34">
        <f>funcion!E15</f>
        <v>25468975013.391998</v>
      </c>
      <c r="H37" s="21">
        <f t="shared" si="5"/>
        <v>0.59656435796562146</v>
      </c>
      <c r="I37" s="21">
        <f t="shared" si="6"/>
        <v>0.91388116775881756</v>
      </c>
    </row>
    <row r="38" spans="2:9" x14ac:dyDescent="0.25">
      <c r="B38" s="14" t="str">
        <f>funcion!B16</f>
        <v>PROTECCION SOCIAL</v>
      </c>
      <c r="C38" s="34">
        <f>funcion!C16</f>
        <v>3626002509.4394641</v>
      </c>
      <c r="D38" s="21">
        <f t="shared" si="3"/>
        <v>9.3908862305559171E-2</v>
      </c>
      <c r="E38" s="34">
        <f>funcion!D16</f>
        <v>3523004075.8010511</v>
      </c>
      <c r="F38" s="21">
        <f t="shared" si="4"/>
        <v>7.272151395823663E-2</v>
      </c>
      <c r="G38" s="34">
        <f>funcion!E16</f>
        <v>3464506493.8866034</v>
      </c>
      <c r="H38" s="21">
        <f t="shared" si="5"/>
        <v>8.1149755383027003E-2</v>
      </c>
      <c r="I38" s="21">
        <f t="shared" si="6"/>
        <v>0.98339553952938674</v>
      </c>
    </row>
    <row r="39" spans="2:9" x14ac:dyDescent="0.25">
      <c r="B39" s="15" t="s">
        <v>10</v>
      </c>
      <c r="C39" s="10">
        <f>SUM(C24:C38)</f>
        <v>38611930976.66581</v>
      </c>
      <c r="D39" s="35">
        <f>+SUM(D24:D38)</f>
        <v>1</v>
      </c>
      <c r="E39" s="10">
        <f>SUM(E24:E38)</f>
        <v>48445142077.546455</v>
      </c>
      <c r="F39" s="35">
        <f>+SUM(F24:F38)</f>
        <v>1.0000000000000002</v>
      </c>
      <c r="G39" s="10">
        <f>SUM(G24:G38)</f>
        <v>42692753385.812759</v>
      </c>
      <c r="H39" s="35">
        <f>+SUM(H24:H38)</f>
        <v>1</v>
      </c>
      <c r="I39" s="63">
        <f t="shared" ref="I39" si="7">G39/E39</f>
        <v>0.88125974153351005</v>
      </c>
    </row>
    <row r="40" spans="2:9" x14ac:dyDescent="0.25">
      <c r="C40" s="28"/>
      <c r="D40" s="18"/>
      <c r="E40" s="28"/>
      <c r="F40" s="18"/>
      <c r="G40" s="28"/>
      <c r="H40" s="18"/>
    </row>
    <row r="41" spans="2:9" x14ac:dyDescent="0.25">
      <c r="C41" s="28"/>
      <c r="D41" s="18"/>
      <c r="E41" s="28"/>
      <c r="F41" s="18"/>
      <c r="G41" s="28"/>
      <c r="H41" s="18"/>
    </row>
    <row r="42" spans="2:9" x14ac:dyDescent="0.25">
      <c r="B42" s="9" t="s">
        <v>418</v>
      </c>
    </row>
    <row r="43" spans="2:9" x14ac:dyDescent="0.25">
      <c r="B43" t="s">
        <v>4</v>
      </c>
    </row>
    <row r="44" spans="2:9" x14ac:dyDescent="0.25">
      <c r="B44" s="4" t="s">
        <v>15</v>
      </c>
      <c r="C44" s="4" t="s">
        <v>6</v>
      </c>
      <c r="D44" s="4" t="s">
        <v>11</v>
      </c>
      <c r="E44" s="4" t="s">
        <v>7</v>
      </c>
      <c r="F44" s="4" t="s">
        <v>11</v>
      </c>
      <c r="G44" s="4" t="s">
        <v>8</v>
      </c>
      <c r="H44" s="4" t="s">
        <v>11</v>
      </c>
      <c r="I44" s="31" t="s">
        <v>9</v>
      </c>
    </row>
    <row r="45" spans="2:9" x14ac:dyDescent="0.25">
      <c r="B45" s="5" t="s">
        <v>16</v>
      </c>
      <c r="C45" s="8">
        <f>categoriaPP!B2</f>
        <v>7175846314.2972441</v>
      </c>
      <c r="D45" s="23">
        <f>C45/$C$47</f>
        <v>0.18584531083498032</v>
      </c>
      <c r="E45" s="8">
        <f>categoriaPP!C2</f>
        <v>9395792848.0191994</v>
      </c>
      <c r="F45" s="24">
        <f>E45/$E$47</f>
        <v>0.19394705939719009</v>
      </c>
      <c r="G45" s="8">
        <f>categoriaPP!D2</f>
        <v>7886695464.7982683</v>
      </c>
      <c r="H45" s="24">
        <f>G45/$G$47</f>
        <v>0.18473147874831511</v>
      </c>
      <c r="I45" s="21">
        <f>G45/E45</f>
        <v>0.83938583921216658</v>
      </c>
    </row>
    <row r="46" spans="2:9" x14ac:dyDescent="0.25">
      <c r="B46" s="5" t="s">
        <v>17</v>
      </c>
      <c r="C46" s="8">
        <f>categoriaPP!B3</f>
        <v>31436084662.368469</v>
      </c>
      <c r="D46" s="23">
        <f>C46/$C$47</f>
        <v>0.81415468916501976</v>
      </c>
      <c r="E46" s="8">
        <f>categoriaPP!C3</f>
        <v>39049349229.527176</v>
      </c>
      <c r="F46" s="24">
        <f>E46/$E$47</f>
        <v>0.80605294060280996</v>
      </c>
      <c r="G46" s="8">
        <f>categoriaPP!D3</f>
        <v>34806057921.014168</v>
      </c>
      <c r="H46" s="24">
        <f>G46/$G$47</f>
        <v>0.81526852125168481</v>
      </c>
      <c r="I46" s="21">
        <f>G46/E46</f>
        <v>0.89133515942681973</v>
      </c>
    </row>
    <row r="47" spans="2:9" x14ac:dyDescent="0.25">
      <c r="B47" s="6" t="s">
        <v>10</v>
      </c>
      <c r="C47" s="25">
        <f>SUM(C45:C46)</f>
        <v>38611930976.66571</v>
      </c>
      <c r="D47" s="36">
        <f>+SUM(D45:D46)</f>
        <v>1</v>
      </c>
      <c r="E47" s="25">
        <f>SUM(E45:E46)</f>
        <v>48445142077.546371</v>
      </c>
      <c r="F47" s="36">
        <f>+SUM(F45:F46)</f>
        <v>1</v>
      </c>
      <c r="G47" s="25">
        <f>SUM(G45:G46)</f>
        <v>42692753385.812439</v>
      </c>
      <c r="H47" s="36">
        <f>+SUM(H45:H46)</f>
        <v>0.99999999999999989</v>
      </c>
      <c r="I47" s="29">
        <f>G47/E47</f>
        <v>0.88125974153350495</v>
      </c>
    </row>
    <row r="48" spans="2:9" x14ac:dyDescent="0.25">
      <c r="H48" s="16"/>
    </row>
    <row r="50" spans="1:9" x14ac:dyDescent="0.25">
      <c r="B50" s="9" t="s">
        <v>419</v>
      </c>
    </row>
    <row r="51" spans="1:9" x14ac:dyDescent="0.25">
      <c r="B51" t="s">
        <v>4</v>
      </c>
    </row>
    <row r="52" spans="1:9" x14ac:dyDescent="0.25">
      <c r="A52" s="39"/>
      <c r="B52" s="42" t="s">
        <v>17</v>
      </c>
      <c r="C52" s="42" t="s">
        <v>6</v>
      </c>
      <c r="D52" s="42" t="s">
        <v>11</v>
      </c>
      <c r="E52" s="42" t="s">
        <v>7</v>
      </c>
      <c r="F52" s="42" t="s">
        <v>11</v>
      </c>
      <c r="G52" s="42" t="s">
        <v>8</v>
      </c>
      <c r="H52" s="42" t="s">
        <v>11</v>
      </c>
      <c r="I52" s="43" t="s">
        <v>9</v>
      </c>
    </row>
    <row r="53" spans="1:9" x14ac:dyDescent="0.25">
      <c r="A53" s="39"/>
      <c r="B53" s="48" t="str">
        <f>programa!A2</f>
        <v>0001-PROGRAMA ARTICULADO NUTRICIONAL</v>
      </c>
      <c r="C53" s="49">
        <f>programa!D2</f>
        <v>2248988543</v>
      </c>
      <c r="D53" s="58">
        <f>C53/$C$143</f>
        <v>5.8245948496052219E-2</v>
      </c>
      <c r="E53" s="49">
        <f>programa!E2</f>
        <v>2759750549</v>
      </c>
      <c r="F53" s="58">
        <f>E53/$E$143</f>
        <v>5.696650748969731E-2</v>
      </c>
      <c r="G53" s="49">
        <f>programa!F2</f>
        <v>2561029202.4699965</v>
      </c>
      <c r="H53" s="58">
        <f>G53/$G$143</f>
        <v>5.9987445160214259E-2</v>
      </c>
      <c r="I53" s="40">
        <f t="shared" ref="I53:I143" si="8">G53/E53</f>
        <v>0.92799300407712193</v>
      </c>
    </row>
    <row r="54" spans="1:9" x14ac:dyDescent="0.25">
      <c r="A54" s="39"/>
      <c r="B54" s="48" t="str">
        <f>programa!A3</f>
        <v>0002-SALUD MATERNO NEONATAL</v>
      </c>
      <c r="C54" s="49">
        <f>programa!D3</f>
        <v>1630524670.4638071</v>
      </c>
      <c r="D54" s="58">
        <f t="shared" ref="D54:D117" si="9">C54/$C$143</f>
        <v>4.2228519248342575E-2</v>
      </c>
      <c r="E54" s="49">
        <f>programa!E3</f>
        <v>2047203172.5179405</v>
      </c>
      <c r="F54" s="58">
        <f t="shared" ref="F54:F117" si="10">E54/$E$143</f>
        <v>4.2258172537526451E-2</v>
      </c>
      <c r="G54" s="49">
        <f>programa!F3</f>
        <v>1817842513.5765905</v>
      </c>
      <c r="H54" s="58">
        <f t="shared" ref="H54:H117" si="11">G54/$G$143</f>
        <v>4.257965039520447E-2</v>
      </c>
      <c r="I54" s="40">
        <f t="shared" si="8"/>
        <v>0.88796390020280702</v>
      </c>
    </row>
    <row r="55" spans="1:9" x14ac:dyDescent="0.25">
      <c r="A55" s="39"/>
      <c r="B55" s="48" t="str">
        <f>programa!A4</f>
        <v>0016-TBC-VIH/SIDA</v>
      </c>
      <c r="C55" s="49">
        <f>programa!D4</f>
        <v>204102467.75137967</v>
      </c>
      <c r="D55" s="58">
        <f t="shared" si="9"/>
        <v>5.2859948360190557E-3</v>
      </c>
      <c r="E55" s="49">
        <f>programa!E4</f>
        <v>198737637.35495493</v>
      </c>
      <c r="F55" s="58">
        <f t="shared" si="10"/>
        <v>4.1023233462053705E-3</v>
      </c>
      <c r="G55" s="49">
        <f>programa!F4</f>
        <v>187939402.88494605</v>
      </c>
      <c r="H55" s="58">
        <f t="shared" si="11"/>
        <v>4.4021382548589645E-3</v>
      </c>
      <c r="I55" s="40">
        <f t="shared" si="8"/>
        <v>0.94566588083804826</v>
      </c>
    </row>
    <row r="56" spans="1:9" x14ac:dyDescent="0.25">
      <c r="A56" s="39"/>
      <c r="B56" s="48" t="str">
        <f>programa!A5</f>
        <v>0017-ENFERMEDADES METAXENICAS Y ZOONOSIS</v>
      </c>
      <c r="C56" s="49">
        <f>programa!D5</f>
        <v>118027036.73192972</v>
      </c>
      <c r="D56" s="58">
        <f t="shared" si="9"/>
        <v>3.056750433001046E-3</v>
      </c>
      <c r="E56" s="49">
        <f>programa!E5</f>
        <v>133187680.56263988</v>
      </c>
      <c r="F56" s="58">
        <f t="shared" si="10"/>
        <v>2.7492473930501742E-3</v>
      </c>
      <c r="G56" s="49">
        <f>programa!F5</f>
        <v>127204037.04389362</v>
      </c>
      <c r="H56" s="58">
        <f t="shared" si="11"/>
        <v>2.9795229156188538E-3</v>
      </c>
      <c r="I56" s="40">
        <f t="shared" si="8"/>
        <v>0.95507359619546739</v>
      </c>
    </row>
    <row r="57" spans="1:9" x14ac:dyDescent="0.25">
      <c r="A57" s="39"/>
      <c r="B57" s="48" t="str">
        <f>programa!A6</f>
        <v>0018-ENFERMEDADES NO TRANSMISIBLES</v>
      </c>
      <c r="C57" s="49">
        <f>programa!D6</f>
        <v>108425507.22747496</v>
      </c>
      <c r="D57" s="58">
        <f t="shared" si="9"/>
        <v>2.8080830065970877E-3</v>
      </c>
      <c r="E57" s="49">
        <f>programa!E6</f>
        <v>133842260.98787592</v>
      </c>
      <c r="F57" s="58">
        <f t="shared" si="10"/>
        <v>2.7627591797260861E-3</v>
      </c>
      <c r="G57" s="49">
        <f>programa!F6</f>
        <v>129792588.55862938</v>
      </c>
      <c r="H57" s="58">
        <f t="shared" si="11"/>
        <v>3.040155020822824E-3</v>
      </c>
      <c r="I57" s="40">
        <f t="shared" si="8"/>
        <v>0.96974294666455629</v>
      </c>
    </row>
    <row r="58" spans="1:9" x14ac:dyDescent="0.25">
      <c r="A58" s="39"/>
      <c r="B58" s="48" t="str">
        <f>programa!A7</f>
        <v>0024-PREVENCION Y CONTROL DEL CANCER</v>
      </c>
      <c r="C58" s="49">
        <f>programa!D7</f>
        <v>55787353.545337729</v>
      </c>
      <c r="D58" s="58">
        <f t="shared" si="9"/>
        <v>1.4448216427987368E-3</v>
      </c>
      <c r="E58" s="49">
        <f>programa!E7</f>
        <v>72584159.916922167</v>
      </c>
      <c r="F58" s="58">
        <f t="shared" si="10"/>
        <v>1.4982753028309058E-3</v>
      </c>
      <c r="G58" s="49">
        <f>programa!F7</f>
        <v>66545509.762088723</v>
      </c>
      <c r="H58" s="58">
        <f t="shared" si="11"/>
        <v>1.5587073796978958E-3</v>
      </c>
      <c r="I58" s="40">
        <f t="shared" si="8"/>
        <v>0.91680484885758662</v>
      </c>
    </row>
    <row r="59" spans="1:9" hidden="1" x14ac:dyDescent="0.25">
      <c r="A59" s="39"/>
      <c r="B59" s="48" t="str">
        <f>programa!A8</f>
        <v>0030-REDUCCION DE DELITOS Y FALTAS QUE AFECTAN LA SEGURIDAD CIUDADANA</v>
      </c>
      <c r="C59" s="49">
        <f>programa!D8</f>
        <v>0</v>
      </c>
      <c r="D59" s="58">
        <f t="shared" si="9"/>
        <v>0</v>
      </c>
      <c r="E59" s="49">
        <f>programa!E8</f>
        <v>0</v>
      </c>
      <c r="F59" s="58">
        <f t="shared" si="10"/>
        <v>0</v>
      </c>
      <c r="G59" s="49">
        <f>programa!F8</f>
        <v>0</v>
      </c>
      <c r="H59" s="58">
        <f t="shared" si="11"/>
        <v>0</v>
      </c>
      <c r="I59" s="40" t="e">
        <f t="shared" si="8"/>
        <v>#DIV/0!</v>
      </c>
    </row>
    <row r="60" spans="1:9" hidden="1" x14ac:dyDescent="0.25">
      <c r="A60" s="39"/>
      <c r="B60" s="48" t="str">
        <f>programa!A9</f>
        <v>0031-REDUCCION DEL TRAFICO ILICITO DE DROGAS</v>
      </c>
      <c r="C60" s="49">
        <f>programa!D9</f>
        <v>0</v>
      </c>
      <c r="D60" s="58">
        <f t="shared" si="9"/>
        <v>0</v>
      </c>
      <c r="E60" s="49">
        <f>programa!E9</f>
        <v>0</v>
      </c>
      <c r="F60" s="58">
        <f t="shared" si="10"/>
        <v>0</v>
      </c>
      <c r="G60" s="49">
        <f>programa!F9</f>
        <v>0</v>
      </c>
      <c r="H60" s="58">
        <f t="shared" si="11"/>
        <v>0</v>
      </c>
      <c r="I60" s="40" t="e">
        <f t="shared" si="8"/>
        <v>#DIV/0!</v>
      </c>
    </row>
    <row r="61" spans="1:9" hidden="1" x14ac:dyDescent="0.25">
      <c r="A61" s="39"/>
      <c r="B61" s="48" t="str">
        <f>programa!A10</f>
        <v>0032-LUCHA CONTRA EL TERRORISMO</v>
      </c>
      <c r="C61" s="49">
        <f>programa!D10</f>
        <v>0</v>
      </c>
      <c r="D61" s="58">
        <f t="shared" si="9"/>
        <v>0</v>
      </c>
      <c r="E61" s="49">
        <f>programa!E10</f>
        <v>0</v>
      </c>
      <c r="F61" s="58">
        <f t="shared" si="10"/>
        <v>0</v>
      </c>
      <c r="G61" s="49">
        <f>programa!F10</f>
        <v>0</v>
      </c>
      <c r="H61" s="58">
        <f t="shared" si="11"/>
        <v>0</v>
      </c>
      <c r="I61" s="40" t="e">
        <f t="shared" si="8"/>
        <v>#DIV/0!</v>
      </c>
    </row>
    <row r="62" spans="1:9" hidden="1" x14ac:dyDescent="0.25">
      <c r="A62" s="39"/>
      <c r="B62" s="48" t="str">
        <f>programa!A11</f>
        <v>0036-GESTION INTEGRAL DE RESIDUOS SOLIDOS</v>
      </c>
      <c r="C62" s="49">
        <f>programa!D11</f>
        <v>0</v>
      </c>
      <c r="D62" s="58">
        <f t="shared" si="9"/>
        <v>0</v>
      </c>
      <c r="E62" s="49">
        <f>programa!E11</f>
        <v>0</v>
      </c>
      <c r="F62" s="58">
        <f t="shared" si="10"/>
        <v>0</v>
      </c>
      <c r="G62" s="49">
        <f>programa!F11</f>
        <v>0</v>
      </c>
      <c r="H62" s="58">
        <f t="shared" si="11"/>
        <v>0</v>
      </c>
      <c r="I62" s="40" t="e">
        <f t="shared" si="8"/>
        <v>#DIV/0!</v>
      </c>
    </row>
    <row r="63" spans="1:9" hidden="1" x14ac:dyDescent="0.25">
      <c r="A63" s="39"/>
      <c r="B63" s="48" t="str">
        <f>programa!A12</f>
        <v>0039-MEJORA DE LA SANIDAD ANIMAL</v>
      </c>
      <c r="C63" s="49">
        <f>programa!D12</f>
        <v>0</v>
      </c>
      <c r="D63" s="58">
        <f t="shared" si="9"/>
        <v>0</v>
      </c>
      <c r="E63" s="49">
        <f>programa!E12</f>
        <v>0</v>
      </c>
      <c r="F63" s="58">
        <f t="shared" si="10"/>
        <v>0</v>
      </c>
      <c r="G63" s="49">
        <f>programa!F12</f>
        <v>0</v>
      </c>
      <c r="H63" s="58">
        <f t="shared" si="11"/>
        <v>0</v>
      </c>
      <c r="I63" s="40" t="e">
        <f t="shared" si="8"/>
        <v>#DIV/0!</v>
      </c>
    </row>
    <row r="64" spans="1:9" hidden="1" x14ac:dyDescent="0.25">
      <c r="A64" s="39"/>
      <c r="B64" s="48" t="str">
        <f>programa!A13</f>
        <v>0040-MEJORA Y MANTENIMIENTO DE LA SANIDAD VEGETAL</v>
      </c>
      <c r="C64" s="49">
        <f>programa!D13</f>
        <v>0</v>
      </c>
      <c r="D64" s="58">
        <f t="shared" si="9"/>
        <v>0</v>
      </c>
      <c r="E64" s="49">
        <f>programa!E13</f>
        <v>0</v>
      </c>
      <c r="F64" s="58">
        <f t="shared" si="10"/>
        <v>0</v>
      </c>
      <c r="G64" s="49">
        <f>programa!F13</f>
        <v>0</v>
      </c>
      <c r="H64" s="58">
        <f t="shared" si="11"/>
        <v>0</v>
      </c>
      <c r="I64" s="40" t="e">
        <f t="shared" si="8"/>
        <v>#DIV/0!</v>
      </c>
    </row>
    <row r="65" spans="1:9" hidden="1" x14ac:dyDescent="0.25">
      <c r="A65" s="39"/>
      <c r="B65" s="48" t="str">
        <f>programa!A14</f>
        <v>0041-MEJORA DE LA INOCUIDAD AGROALIMENTARIA</v>
      </c>
      <c r="C65" s="49">
        <f>programa!D14</f>
        <v>0</v>
      </c>
      <c r="D65" s="58">
        <f t="shared" si="9"/>
        <v>0</v>
      </c>
      <c r="E65" s="49">
        <f>programa!E14</f>
        <v>0</v>
      </c>
      <c r="F65" s="58">
        <f t="shared" si="10"/>
        <v>0</v>
      </c>
      <c r="G65" s="49">
        <f>programa!F14</f>
        <v>0</v>
      </c>
      <c r="H65" s="58">
        <f t="shared" si="11"/>
        <v>0</v>
      </c>
      <c r="I65" s="40" t="e">
        <f t="shared" si="8"/>
        <v>#DIV/0!</v>
      </c>
    </row>
    <row r="66" spans="1:9" hidden="1" x14ac:dyDescent="0.25">
      <c r="A66" s="39"/>
      <c r="B66" s="48" t="str">
        <f>programa!A15</f>
        <v>0042-APROVECHAMIENTO DE LOS RECURSOS HIDRICOS PARA USO AGRARIO</v>
      </c>
      <c r="C66" s="49">
        <f>programa!D15</f>
        <v>0</v>
      </c>
      <c r="D66" s="58">
        <f t="shared" si="9"/>
        <v>0</v>
      </c>
      <c r="E66" s="49">
        <f>programa!E15</f>
        <v>0</v>
      </c>
      <c r="F66" s="58">
        <f t="shared" si="10"/>
        <v>0</v>
      </c>
      <c r="G66" s="49">
        <f>programa!F15</f>
        <v>0</v>
      </c>
      <c r="H66" s="58">
        <f t="shared" si="11"/>
        <v>0</v>
      </c>
      <c r="I66" s="40" t="e">
        <f t="shared" si="8"/>
        <v>#DIV/0!</v>
      </c>
    </row>
    <row r="67" spans="1:9" x14ac:dyDescent="0.25">
      <c r="A67" s="39"/>
      <c r="B67" s="48" t="str">
        <f>programa!A16</f>
        <v>0046-ACCESO Y USO DE LA ELECTRIFICACION RURAL</v>
      </c>
      <c r="C67" s="49">
        <f>programa!D16</f>
        <v>104184096.39666045</v>
      </c>
      <c r="D67" s="58">
        <f t="shared" si="9"/>
        <v>2.6982358499403098E-3</v>
      </c>
      <c r="E67" s="49">
        <f>programa!E16</f>
        <v>158956949.76957244</v>
      </c>
      <c r="F67" s="58">
        <f t="shared" si="10"/>
        <v>3.2811741890472535E-3</v>
      </c>
      <c r="G67" s="49">
        <f>programa!F16</f>
        <v>113493430.22196293</v>
      </c>
      <c r="H67" s="58">
        <f t="shared" si="11"/>
        <v>2.6583769192941743E-3</v>
      </c>
      <c r="I67" s="40">
        <f t="shared" si="8"/>
        <v>0.71398847541101884</v>
      </c>
    </row>
    <row r="68" spans="1:9" x14ac:dyDescent="0.25">
      <c r="A68" s="39"/>
      <c r="B68" s="48" t="str">
        <f>programa!A17</f>
        <v>0047-ACCESO Y USO ADECUADO DE LOS SERVICIOS PUBLICOS DE TELECOMUNICACIONES E INFORMACION ASOCIADOS</v>
      </c>
      <c r="C68" s="49">
        <f>programa!D17</f>
        <v>112223829.75305454</v>
      </c>
      <c r="D68" s="58">
        <f t="shared" si="9"/>
        <v>2.906454738585188E-3</v>
      </c>
      <c r="E68" s="49">
        <f>programa!E17</f>
        <v>314316487.12254399</v>
      </c>
      <c r="F68" s="58">
        <f t="shared" si="10"/>
        <v>6.4880909342657223E-3</v>
      </c>
      <c r="G68" s="49">
        <f>programa!F17</f>
        <v>262406518.71078059</v>
      </c>
      <c r="H68" s="58">
        <f t="shared" si="11"/>
        <v>6.1463948305095911E-3</v>
      </c>
      <c r="I68" s="40">
        <f t="shared" si="8"/>
        <v>0.83484808930329824</v>
      </c>
    </row>
    <row r="69" spans="1:9" x14ac:dyDescent="0.25">
      <c r="A69" s="39"/>
      <c r="B69" s="48" t="str">
        <f>programa!A18</f>
        <v>0048-PREVENCION Y ATENCION DE INCENDIOS, EMERGENCIAS MEDICAS, RESCATES Y OTROS</v>
      </c>
      <c r="C69" s="49">
        <f>programa!D18</f>
        <v>22781756.37207789</v>
      </c>
      <c r="D69" s="58">
        <f t="shared" si="9"/>
        <v>5.9001857187213698E-4</v>
      </c>
      <c r="E69" s="49">
        <f>programa!E18</f>
        <v>22445036.838955551</v>
      </c>
      <c r="F69" s="58">
        <f t="shared" si="10"/>
        <v>4.633083086644196E-4</v>
      </c>
      <c r="G69" s="49">
        <f>programa!F18</f>
        <v>20547382.783378527</v>
      </c>
      <c r="H69" s="58">
        <f t="shared" si="11"/>
        <v>4.8128502272253579E-4</v>
      </c>
      <c r="I69" s="40">
        <f t="shared" si="8"/>
        <v>0.91545328843998774</v>
      </c>
    </row>
    <row r="70" spans="1:9" x14ac:dyDescent="0.25">
      <c r="A70" s="39"/>
      <c r="B70" s="48" t="str">
        <f>programa!A19</f>
        <v>0049-PROGRAMA NACIONAL DE APOYO DIRECTO A LOS MAS POBRES</v>
      </c>
      <c r="C70" s="49">
        <f>programa!D19</f>
        <v>935910930</v>
      </c>
      <c r="D70" s="58">
        <f t="shared" si="9"/>
        <v>2.4238905082617994E-2</v>
      </c>
      <c r="E70" s="49">
        <f>programa!E19</f>
        <v>935910930</v>
      </c>
      <c r="F70" s="58">
        <f t="shared" si="10"/>
        <v>1.9318984109941952E-2</v>
      </c>
      <c r="G70" s="49">
        <f>programa!F19</f>
        <v>916750552.68000007</v>
      </c>
      <c r="H70" s="58">
        <f t="shared" si="11"/>
        <v>2.1473212195881587E-2</v>
      </c>
      <c r="I70" s="40">
        <f t="shared" si="8"/>
        <v>0.97952756324792578</v>
      </c>
    </row>
    <row r="71" spans="1:9" x14ac:dyDescent="0.25">
      <c r="A71" s="39"/>
      <c r="B71" s="48" t="str">
        <f>programa!A20</f>
        <v>0051-PREVENCION Y TRATAMIENTO DEL CONSUMO DE DROGAS</v>
      </c>
      <c r="C71" s="49">
        <f>programa!D20</f>
        <v>15859325.359381882</v>
      </c>
      <c r="D71" s="58">
        <f t="shared" si="9"/>
        <v>4.1073639567433404E-4</v>
      </c>
      <c r="E71" s="49">
        <f>programa!E20</f>
        <v>15171964.3686592</v>
      </c>
      <c r="F71" s="58">
        <f t="shared" si="10"/>
        <v>3.1317824074854274E-4</v>
      </c>
      <c r="G71" s="49">
        <f>programa!F20</f>
        <v>14303223.186905337</v>
      </c>
      <c r="H71" s="58">
        <f t="shared" si="11"/>
        <v>3.3502695545653034E-4</v>
      </c>
      <c r="I71" s="40">
        <f t="shared" si="8"/>
        <v>0.94274036237862346</v>
      </c>
    </row>
    <row r="72" spans="1:9" hidden="1" x14ac:dyDescent="0.25">
      <c r="A72" s="39"/>
      <c r="B72" s="48" t="str">
        <f>programa!A21</f>
        <v>0057-CONSERVACION DE LA DIVERSIDAD BIOLOGICA Y APROVECHAMIENTO SOSTENIBLE DE LOS RECURSOS NATURALES EN AREA NATURAL PROTEGIDA</v>
      </c>
      <c r="C72" s="49">
        <f>programa!D21</f>
        <v>0</v>
      </c>
      <c r="D72" s="58">
        <f t="shared" si="9"/>
        <v>0</v>
      </c>
      <c r="E72" s="49">
        <f>programa!E21</f>
        <v>0</v>
      </c>
      <c r="F72" s="58">
        <f t="shared" si="10"/>
        <v>0</v>
      </c>
      <c r="G72" s="49">
        <f>programa!F21</f>
        <v>0</v>
      </c>
      <c r="H72" s="58">
        <f t="shared" si="11"/>
        <v>0</v>
      </c>
      <c r="I72" s="40" t="e">
        <f t="shared" si="8"/>
        <v>#DIV/0!</v>
      </c>
    </row>
    <row r="73" spans="1:9" x14ac:dyDescent="0.25">
      <c r="A73" s="39"/>
      <c r="B73" s="48" t="str">
        <f>programa!A22</f>
        <v>0058-ACCESO DE LA POBLACION A LA PROPIEDAD PREDIAL FORMALIZADA</v>
      </c>
      <c r="C73" s="49">
        <f>programa!D22</f>
        <v>14458772.492485836</v>
      </c>
      <c r="D73" s="58">
        <f t="shared" si="9"/>
        <v>3.7446385422225186E-4</v>
      </c>
      <c r="E73" s="49">
        <f>programa!E22</f>
        <v>14772828.466971001</v>
      </c>
      <c r="F73" s="58">
        <f t="shared" si="10"/>
        <v>3.0493931555250763E-4</v>
      </c>
      <c r="G73" s="49">
        <f>programa!F22</f>
        <v>13958098.620162427</v>
      </c>
      <c r="H73" s="58">
        <f t="shared" si="11"/>
        <v>3.2694304098926629E-4</v>
      </c>
      <c r="I73" s="40">
        <f t="shared" si="8"/>
        <v>0.94484943430906676</v>
      </c>
    </row>
    <row r="74" spans="1:9" ht="15" customHeight="1" x14ac:dyDescent="0.25">
      <c r="A74" s="39"/>
      <c r="B74" s="48" t="str">
        <f>programa!A23</f>
        <v>0066-FORMACION UNIVERSITARIA DE PREGRADO</v>
      </c>
      <c r="C74" s="49">
        <f>programa!D23</f>
        <v>171976118.6518822</v>
      </c>
      <c r="D74" s="58">
        <f t="shared" si="9"/>
        <v>4.453963174123869E-3</v>
      </c>
      <c r="E74" s="49">
        <f>programa!E23</f>
        <v>206485853.49140587</v>
      </c>
      <c r="F74" s="58">
        <f t="shared" si="10"/>
        <v>4.2622612843385343E-3</v>
      </c>
      <c r="G74" s="49">
        <f>programa!F23</f>
        <v>165848054.09750947</v>
      </c>
      <c r="H74" s="58">
        <f t="shared" si="11"/>
        <v>3.8846886402183274E-3</v>
      </c>
      <c r="I74" s="40">
        <f t="shared" si="8"/>
        <v>0.80319330013768819</v>
      </c>
    </row>
    <row r="75" spans="1:9" x14ac:dyDescent="0.25">
      <c r="A75" s="39"/>
      <c r="B75" s="48" t="str">
        <f>programa!A24</f>
        <v>0067-CELERIDAD EN LOS PROCESOS JUDICIALES DE FAMILIA</v>
      </c>
      <c r="C75" s="49">
        <f>programa!D24</f>
        <v>28607713.814180035</v>
      </c>
      <c r="D75" s="58">
        <f t="shared" si="9"/>
        <v>7.409034744071312E-4</v>
      </c>
      <c r="E75" s="49">
        <f>programa!E24</f>
        <v>38304453.847067483</v>
      </c>
      <c r="F75" s="58">
        <f t="shared" si="10"/>
        <v>7.9067688119798061E-4</v>
      </c>
      <c r="G75" s="49">
        <f>programa!F24</f>
        <v>38099453.966172375</v>
      </c>
      <c r="H75" s="58">
        <f t="shared" si="11"/>
        <v>8.9241032598364075E-4</v>
      </c>
      <c r="I75" s="40">
        <f t="shared" si="8"/>
        <v>0.99464814505087107</v>
      </c>
    </row>
    <row r="76" spans="1:9" x14ac:dyDescent="0.25">
      <c r="A76" s="39"/>
      <c r="B76" s="48" t="str">
        <f>programa!A25</f>
        <v>0068-REDUCCION DE VULNERABILIDAD Y ATENCION DE EMERGENCIAS POR DESASTRES</v>
      </c>
      <c r="C76" s="49">
        <f>programa!D25</f>
        <v>73660633.831046686</v>
      </c>
      <c r="D76" s="58">
        <f t="shared" si="9"/>
        <v>1.907716914638683E-3</v>
      </c>
      <c r="E76" s="49">
        <f>programa!E25</f>
        <v>383045568.10467845</v>
      </c>
      <c r="F76" s="58">
        <f t="shared" si="10"/>
        <v>7.906790065586658E-3</v>
      </c>
      <c r="G76" s="49">
        <f>programa!F25</f>
        <v>283636640.57072866</v>
      </c>
      <c r="H76" s="58">
        <f t="shared" si="11"/>
        <v>6.6436717727600073E-3</v>
      </c>
      <c r="I76" s="40">
        <f t="shared" si="8"/>
        <v>0.7404775415472673</v>
      </c>
    </row>
    <row r="77" spans="1:9" x14ac:dyDescent="0.25">
      <c r="A77" s="39"/>
      <c r="B77" s="48" t="str">
        <f>programa!A26</f>
        <v>0072-PROGRAMA DE DESARROLLO ALTERNATIVO INTEGRAL Y SOSTENIBLE - PIRDAIS</v>
      </c>
      <c r="C77" s="49">
        <f>programa!D26</f>
        <v>120208.67670364473</v>
      </c>
      <c r="D77" s="58">
        <f t="shared" si="9"/>
        <v>3.1132521389901465E-6</v>
      </c>
      <c r="E77" s="49">
        <f>programa!E26</f>
        <v>9391818.1850584522</v>
      </c>
      <c r="F77" s="58">
        <f t="shared" si="10"/>
        <v>1.93865014783627E-4</v>
      </c>
      <c r="G77" s="49">
        <f>programa!F26</f>
        <v>3455442.4063010537</v>
      </c>
      <c r="H77" s="58">
        <f t="shared" si="11"/>
        <v>8.0937445638006803E-5</v>
      </c>
      <c r="I77" s="40">
        <f t="shared" si="8"/>
        <v>0.36792049613975231</v>
      </c>
    </row>
    <row r="78" spans="1:9" s="66" customFormat="1" x14ac:dyDescent="0.25">
      <c r="A78" s="65"/>
      <c r="B78" s="48" t="str">
        <f>programa!A27</f>
        <v>0073-PROGRAMA PARA LA GENERACION DEL EMPLEO SOCIAL INCLUSIVO - TRABAJA PERU</v>
      </c>
      <c r="C78" s="49">
        <f>programa!D27</f>
        <v>271372.00715724303</v>
      </c>
      <c r="D78" s="58">
        <f t="shared" si="9"/>
        <v>7.0281905176210989E-6</v>
      </c>
      <c r="E78" s="49">
        <f>programa!E27</f>
        <v>12005880.624031788</v>
      </c>
      <c r="F78" s="58">
        <f t="shared" si="10"/>
        <v>2.4782424220810205E-4</v>
      </c>
      <c r="G78" s="49">
        <f>programa!F27</f>
        <v>9144016.4024067894</v>
      </c>
      <c r="H78" s="58">
        <f t="shared" si="11"/>
        <v>2.1418193199610857E-4</v>
      </c>
      <c r="I78" s="40">
        <f t="shared" si="8"/>
        <v>0.76162812947710834</v>
      </c>
    </row>
    <row r="79" spans="1:9" ht="47.25" hidden="1" customHeight="1" x14ac:dyDescent="0.25">
      <c r="A79" s="39"/>
      <c r="B79" s="48" t="str">
        <f>programa!A28</f>
        <v>0074-GESTION INTEGRADA Y EFECTIVA DEL CONTROL DE OFERTA DE DROGAS EN EL PERU</v>
      </c>
      <c r="C79" s="49">
        <f>programa!D28</f>
        <v>0</v>
      </c>
      <c r="D79" s="58">
        <f t="shared" si="9"/>
        <v>0</v>
      </c>
      <c r="E79" s="49">
        <f>programa!E28</f>
        <v>0</v>
      </c>
      <c r="F79" s="58">
        <f t="shared" si="10"/>
        <v>0</v>
      </c>
      <c r="G79" s="49">
        <f>programa!F28</f>
        <v>0</v>
      </c>
      <c r="H79" s="58">
        <f t="shared" si="11"/>
        <v>0</v>
      </c>
      <c r="I79" s="40" t="e">
        <f t="shared" si="8"/>
        <v>#DIV/0!</v>
      </c>
    </row>
    <row r="80" spans="1:9" x14ac:dyDescent="0.25">
      <c r="A80" s="39"/>
      <c r="B80" s="48" t="str">
        <f>programa!A29</f>
        <v>0079-ACCESO DE LA POBLACION A LA IDENTIDAD</v>
      </c>
      <c r="C80" s="49">
        <f>programa!D29</f>
        <v>76690117.332845688</v>
      </c>
      <c r="D80" s="58">
        <f t="shared" si="9"/>
        <v>1.9861766918414805E-3</v>
      </c>
      <c r="E80" s="49">
        <f>programa!E29</f>
        <v>93294678.048017696</v>
      </c>
      <c r="F80" s="58">
        <f t="shared" si="10"/>
        <v>1.9257798418400819E-3</v>
      </c>
      <c r="G80" s="49">
        <f>programa!F29</f>
        <v>74940119.21968174</v>
      </c>
      <c r="H80" s="58">
        <f t="shared" si="11"/>
        <v>1.7553358187618103E-3</v>
      </c>
      <c r="I80" s="40">
        <f t="shared" si="8"/>
        <v>0.80326253102144718</v>
      </c>
    </row>
    <row r="81" spans="1:9" x14ac:dyDescent="0.25">
      <c r="A81" s="39"/>
      <c r="B81" s="48" t="str">
        <f>programa!A30</f>
        <v>0080-LUCHA CONTRA LA VIOLENCIA FAMILIAR</v>
      </c>
      <c r="C81" s="49">
        <f>programa!D30</f>
        <v>88236628.953681096</v>
      </c>
      <c r="D81" s="58">
        <f t="shared" si="9"/>
        <v>2.2852166861845056E-3</v>
      </c>
      <c r="E81" s="49">
        <f>programa!E30</f>
        <v>85048363.232727468</v>
      </c>
      <c r="F81" s="58">
        <f t="shared" si="10"/>
        <v>1.7555601983082227E-3</v>
      </c>
      <c r="G81" s="49">
        <f>programa!F30</f>
        <v>81440692.93509376</v>
      </c>
      <c r="H81" s="58">
        <f t="shared" si="11"/>
        <v>1.9075999198064672E-3</v>
      </c>
      <c r="I81" s="40">
        <f t="shared" si="8"/>
        <v>0.95758095558215939</v>
      </c>
    </row>
    <row r="82" spans="1:9" ht="30" x14ac:dyDescent="0.25">
      <c r="A82" s="39"/>
      <c r="B82" s="48" t="str">
        <f>programa!A31</f>
        <v>0082-PROGRAMA NACIONAL DE SANEAMIENTO URBANO</v>
      </c>
      <c r="C82" s="49">
        <f>programa!D31</f>
        <v>696392785.41034496</v>
      </c>
      <c r="D82" s="58">
        <f t="shared" si="9"/>
        <v>1.8035689171598104E-2</v>
      </c>
      <c r="E82" s="49">
        <f>programa!E31</f>
        <v>982772201.38374841</v>
      </c>
      <c r="F82" s="58">
        <f t="shared" si="10"/>
        <v>2.0286290002217738E-2</v>
      </c>
      <c r="G82" s="49">
        <f>programa!F31</f>
        <v>627374201.79154336</v>
      </c>
      <c r="H82" s="58">
        <f t="shared" si="11"/>
        <v>1.4695098161554176E-2</v>
      </c>
      <c r="I82" s="40">
        <f t="shared" si="8"/>
        <v>0.63837194510406092</v>
      </c>
    </row>
    <row r="83" spans="1:9" ht="15" customHeight="1" x14ac:dyDescent="0.25">
      <c r="A83" s="39"/>
      <c r="B83" s="48" t="str">
        <f>programa!A32</f>
        <v>0083-PROGRAMA NACIONAL DE SANEAMIENTO RURAL</v>
      </c>
      <c r="C83" s="49">
        <f>programa!D32</f>
        <v>751914084.4198755</v>
      </c>
      <c r="D83" s="58">
        <f t="shared" si="9"/>
        <v>1.9473620339637419E-2</v>
      </c>
      <c r="E83" s="49">
        <f>programa!E32</f>
        <v>1335596663.7767854</v>
      </c>
      <c r="F83" s="58">
        <f t="shared" si="10"/>
        <v>2.7569258887483232E-2</v>
      </c>
      <c r="G83" s="49">
        <f>programa!F32</f>
        <v>950968075.21065879</v>
      </c>
      <c r="H83" s="58">
        <f t="shared" si="11"/>
        <v>2.2274695347399977E-2</v>
      </c>
      <c r="I83" s="40">
        <f t="shared" si="8"/>
        <v>0.71201740840046868</v>
      </c>
    </row>
    <row r="84" spans="1:9" hidden="1" x14ac:dyDescent="0.25">
      <c r="A84" s="39"/>
      <c r="B84" s="48" t="str">
        <f>programa!A33</f>
        <v>0086-MEJORA DE LOS SERVICIOS DEL SISTEMA DE JUSTICIA PENAL</v>
      </c>
      <c r="C84" s="49">
        <f>programa!D33</f>
        <v>0</v>
      </c>
      <c r="D84" s="58">
        <f t="shared" si="9"/>
        <v>0</v>
      </c>
      <c r="E84" s="49">
        <f>programa!E33</f>
        <v>0</v>
      </c>
      <c r="F84" s="58">
        <f t="shared" si="10"/>
        <v>0</v>
      </c>
      <c r="G84" s="49">
        <f>programa!F33</f>
        <v>0</v>
      </c>
      <c r="H84" s="58">
        <f t="shared" si="11"/>
        <v>0</v>
      </c>
      <c r="I84" s="40" t="e">
        <f t="shared" si="8"/>
        <v>#DIV/0!</v>
      </c>
    </row>
    <row r="85" spans="1:9" hidden="1" x14ac:dyDescent="0.25">
      <c r="A85" s="39"/>
      <c r="B85" s="48" t="str">
        <f>programa!A34</f>
        <v xml:space="preserve">0089-REDUCCION DE LA DEGRADACION DE LOS SUELOS AGRARIOS </v>
      </c>
      <c r="C85" s="49">
        <f>programa!D34</f>
        <v>0</v>
      </c>
      <c r="D85" s="58">
        <f t="shared" si="9"/>
        <v>0</v>
      </c>
      <c r="E85" s="49">
        <f>programa!E34</f>
        <v>0</v>
      </c>
      <c r="F85" s="58">
        <f t="shared" si="10"/>
        <v>0</v>
      </c>
      <c r="G85" s="49">
        <f>programa!F34</f>
        <v>0</v>
      </c>
      <c r="H85" s="58">
        <f t="shared" si="11"/>
        <v>0</v>
      </c>
      <c r="I85" s="40" t="e">
        <f t="shared" si="8"/>
        <v>#DIV/0!</v>
      </c>
    </row>
    <row r="86" spans="1:9" ht="45" x14ac:dyDescent="0.25">
      <c r="A86" s="39"/>
      <c r="B86" s="48" t="str">
        <f>programa!A35</f>
        <v>0090-LOGROS DE APRENDIZAJE DE ESTUDIANTES DE LA EDUCACION BASICA REGULAR</v>
      </c>
      <c r="C86" s="49">
        <f>programa!D35</f>
        <v>19423002776.291344</v>
      </c>
      <c r="D86" s="58">
        <f t="shared" si="9"/>
        <v>0.50303111719611138</v>
      </c>
      <c r="E86" s="49">
        <f>programa!E35</f>
        <v>22698110247.8321</v>
      </c>
      <c r="F86" s="58">
        <f t="shared" si="10"/>
        <v>0.46853222582150938</v>
      </c>
      <c r="G86" s="49">
        <f>programa!F35</f>
        <v>21009257502.714096</v>
      </c>
      <c r="H86" s="58">
        <f t="shared" si="11"/>
        <v>0.49210359689978844</v>
      </c>
      <c r="I86" s="40">
        <f t="shared" si="8"/>
        <v>0.92559500651472493</v>
      </c>
    </row>
    <row r="87" spans="1:9" hidden="1" x14ac:dyDescent="0.25">
      <c r="A87" s="39"/>
      <c r="B87" s="48" t="str">
        <f>programa!A36</f>
        <v>0096-GESTION DE LA CALIDAD DEL AIRE</v>
      </c>
      <c r="C87" s="49">
        <f>programa!D36</f>
        <v>0</v>
      </c>
      <c r="D87" s="58">
        <f t="shared" si="9"/>
        <v>0</v>
      </c>
      <c r="E87" s="49">
        <f>programa!E36</f>
        <v>0</v>
      </c>
      <c r="F87" s="58">
        <f t="shared" si="10"/>
        <v>0</v>
      </c>
      <c r="G87" s="49">
        <f>programa!F36</f>
        <v>0</v>
      </c>
      <c r="H87" s="58">
        <f t="shared" si="11"/>
        <v>0</v>
      </c>
      <c r="I87" s="40" t="e">
        <f t="shared" si="8"/>
        <v>#DIV/0!</v>
      </c>
    </row>
    <row r="88" spans="1:9" ht="15" hidden="1" customHeight="1" x14ac:dyDescent="0.25">
      <c r="A88" s="39"/>
      <c r="B88" s="48" t="str">
        <f>programa!A37</f>
        <v>0097-PROGRAMA NACIONAL DE ASISTENCIA SOLIDARIA PENSION 65</v>
      </c>
      <c r="C88" s="49">
        <f>programa!D37</f>
        <v>0</v>
      </c>
      <c r="D88" s="58">
        <f t="shared" si="9"/>
        <v>0</v>
      </c>
      <c r="E88" s="49">
        <f>programa!E37</f>
        <v>0</v>
      </c>
      <c r="F88" s="58">
        <f t="shared" si="10"/>
        <v>0</v>
      </c>
      <c r="G88" s="49">
        <f>programa!F37</f>
        <v>0</v>
      </c>
      <c r="H88" s="58">
        <f t="shared" si="11"/>
        <v>0</v>
      </c>
      <c r="I88" s="40" t="e">
        <f t="shared" si="8"/>
        <v>#DIV/0!</v>
      </c>
    </row>
    <row r="89" spans="1:9" ht="15" hidden="1" customHeight="1" x14ac:dyDescent="0.25">
      <c r="A89" s="39"/>
      <c r="B89" s="48" t="str">
        <f>programa!A38</f>
        <v>0099-CELERIDAD DE LOS PROCESOS JUDICIALES LABORALES</v>
      </c>
      <c r="C89" s="49">
        <f>programa!D38</f>
        <v>0</v>
      </c>
      <c r="D89" s="58">
        <f t="shared" si="9"/>
        <v>0</v>
      </c>
      <c r="E89" s="49">
        <f>programa!E38</f>
        <v>0</v>
      </c>
      <c r="F89" s="58">
        <f t="shared" si="10"/>
        <v>0</v>
      </c>
      <c r="G89" s="49">
        <f>programa!F38</f>
        <v>0</v>
      </c>
      <c r="H89" s="58">
        <f t="shared" si="11"/>
        <v>0</v>
      </c>
      <c r="I89" s="40" t="e">
        <f t="shared" si="8"/>
        <v>#DIV/0!</v>
      </c>
    </row>
    <row r="90" spans="1:9" ht="15" customHeight="1" x14ac:dyDescent="0.25">
      <c r="A90" s="39"/>
      <c r="B90" s="48" t="str">
        <f>programa!A39</f>
        <v>0101-INCREMENTO DE LA PRACTICA DE ACTIVIDADES FISICAS, DEPORTIVAS Y RECREATIVAS EN LA POBLACION PERUANA</v>
      </c>
      <c r="C90" s="49">
        <f>programa!D39</f>
        <v>94439224.606049776</v>
      </c>
      <c r="D90" s="58">
        <f t="shared" si="9"/>
        <v>2.4458560402773393E-3</v>
      </c>
      <c r="E90" s="49">
        <f>programa!E39</f>
        <v>357887133.89696091</v>
      </c>
      <c r="F90" s="58">
        <f t="shared" si="10"/>
        <v>7.38747206735587E-3</v>
      </c>
      <c r="G90" s="49">
        <f>programa!F39</f>
        <v>208341499.9583835</v>
      </c>
      <c r="H90" s="58">
        <f t="shared" si="11"/>
        <v>4.8800202244069215E-3</v>
      </c>
      <c r="I90" s="40">
        <f t="shared" si="8"/>
        <v>0.58214302841735288</v>
      </c>
    </row>
    <row r="91" spans="1:9" hidden="1" x14ac:dyDescent="0.25">
      <c r="A91" s="39"/>
      <c r="B91" s="48" t="str">
        <f>programa!A40</f>
        <v>0103-FORTALECIMIENTO DE LAS CONDICIONES LABORALES</v>
      </c>
      <c r="C91" s="49">
        <f>programa!D40</f>
        <v>0</v>
      </c>
      <c r="D91" s="58">
        <f t="shared" si="9"/>
        <v>0</v>
      </c>
      <c r="E91" s="49">
        <f>programa!E40</f>
        <v>0</v>
      </c>
      <c r="F91" s="58">
        <f t="shared" si="10"/>
        <v>0</v>
      </c>
      <c r="G91" s="49">
        <f>programa!F40</f>
        <v>0</v>
      </c>
      <c r="H91" s="58">
        <f t="shared" si="11"/>
        <v>0</v>
      </c>
      <c r="I91" s="40" t="e">
        <f t="shared" si="8"/>
        <v>#DIV/0!</v>
      </c>
    </row>
    <row r="92" spans="1:9" ht="30" x14ac:dyDescent="0.25">
      <c r="A92" s="39"/>
      <c r="B92" s="48" t="str">
        <f>programa!A41</f>
        <v>0104-REDUCCION DE LA MORTALIDAD POR EMERGENCIAS Y URGENCIAS MEDICAS</v>
      </c>
      <c r="C92" s="49">
        <f>programa!D41</f>
        <v>168892576.66715929</v>
      </c>
      <c r="D92" s="58">
        <f t="shared" si="9"/>
        <v>4.3741033508328149E-3</v>
      </c>
      <c r="E92" s="49">
        <f>programa!E41</f>
        <v>214124324.49984944</v>
      </c>
      <c r="F92" s="58">
        <f t="shared" si="10"/>
        <v>4.419933874011542E-3</v>
      </c>
      <c r="G92" s="49">
        <f>programa!F41</f>
        <v>203503180.37694681</v>
      </c>
      <c r="H92" s="58">
        <f t="shared" si="11"/>
        <v>4.7666913993083624E-3</v>
      </c>
      <c r="I92" s="40">
        <f t="shared" si="8"/>
        <v>0.95039730237229492</v>
      </c>
    </row>
    <row r="93" spans="1:9" ht="45" x14ac:dyDescent="0.25">
      <c r="A93" s="39"/>
      <c r="B93" s="48" t="str">
        <f>programa!A42</f>
        <v>0106-INCLUSION DE NIÑOS, NIÑAS Y JOVENES CON DISCAPACIDAD EN LA EDUCACION BASICA Y TECNICO PRODUCTIVA</v>
      </c>
      <c r="C93" s="49">
        <f>programa!D42</f>
        <v>240847509</v>
      </c>
      <c r="D93" s="58">
        <f t="shared" si="9"/>
        <v>6.2376447618108085E-3</v>
      </c>
      <c r="E93" s="49">
        <f>programa!E42</f>
        <v>243414805</v>
      </c>
      <c r="F93" s="58">
        <f t="shared" si="10"/>
        <v>5.0245451775198504E-3</v>
      </c>
      <c r="G93" s="49">
        <f>programa!F42</f>
        <v>234476593.00999981</v>
      </c>
      <c r="H93" s="58">
        <f t="shared" si="11"/>
        <v>5.492187184345871E-3</v>
      </c>
      <c r="I93" s="40">
        <f t="shared" si="8"/>
        <v>0.96327991639621025</v>
      </c>
    </row>
    <row r="94" spans="1:9" ht="15" customHeight="1" x14ac:dyDescent="0.25">
      <c r="A94" s="39"/>
      <c r="B94" s="48" t="str">
        <f>programa!A43</f>
        <v>0107-MEJORA DE  LA FORMACION EN CARRERAS DOCENTES EN INSTITUTOS DE EDUCACION SUPERIOR NO UNIVERSITARIA</v>
      </c>
      <c r="C94" s="49">
        <f>programa!D43</f>
        <v>202733147</v>
      </c>
      <c r="D94" s="58">
        <f t="shared" si="9"/>
        <v>5.2505311667141669E-3</v>
      </c>
      <c r="E94" s="49">
        <f>programa!E43</f>
        <v>197559863</v>
      </c>
      <c r="F94" s="58">
        <f t="shared" si="10"/>
        <v>4.0780118403567619E-3</v>
      </c>
      <c r="G94" s="49">
        <f>programa!F43</f>
        <v>182609040.39000002</v>
      </c>
      <c r="H94" s="58">
        <f t="shared" si="11"/>
        <v>4.2772842205741346E-3</v>
      </c>
      <c r="I94" s="40">
        <f t="shared" si="8"/>
        <v>0.92432257047070343</v>
      </c>
    </row>
    <row r="95" spans="1:9" hidden="1" x14ac:dyDescent="0.25">
      <c r="A95" s="39"/>
      <c r="B95" s="48" t="str">
        <f>programa!A44</f>
        <v>0109-NUESTRAS CIUDADES</v>
      </c>
      <c r="C95" s="49">
        <f>programa!D44</f>
        <v>0</v>
      </c>
      <c r="D95" s="58">
        <f t="shared" si="9"/>
        <v>0</v>
      </c>
      <c r="E95" s="49">
        <f>programa!E44</f>
        <v>0</v>
      </c>
      <c r="F95" s="58">
        <f t="shared" si="10"/>
        <v>0</v>
      </c>
      <c r="G95" s="49">
        <f>programa!F44</f>
        <v>0</v>
      </c>
      <c r="H95" s="58">
        <f t="shared" si="11"/>
        <v>0</v>
      </c>
      <c r="I95" s="40" t="e">
        <f t="shared" si="8"/>
        <v>#DIV/0!</v>
      </c>
    </row>
    <row r="96" spans="1:9" hidden="1" x14ac:dyDescent="0.25">
      <c r="A96" s="39"/>
      <c r="B96" s="48" t="str">
        <f>programa!A45</f>
        <v>0110-FISCALIZACION ADUANERA</v>
      </c>
      <c r="C96" s="49">
        <f>programa!D45</f>
        <v>0</v>
      </c>
      <c r="D96" s="58">
        <f t="shared" si="9"/>
        <v>0</v>
      </c>
      <c r="E96" s="49">
        <f>programa!E45</f>
        <v>0</v>
      </c>
      <c r="F96" s="58">
        <f t="shared" si="10"/>
        <v>0</v>
      </c>
      <c r="G96" s="49">
        <f>programa!F45</f>
        <v>0</v>
      </c>
      <c r="H96" s="58">
        <f t="shared" si="11"/>
        <v>0</v>
      </c>
      <c r="I96" s="40" t="e">
        <f t="shared" si="8"/>
        <v>#DIV/0!</v>
      </c>
    </row>
    <row r="97" spans="1:9" x14ac:dyDescent="0.25">
      <c r="A97" s="39"/>
      <c r="B97" s="48" t="str">
        <f>programa!A46</f>
        <v>0111-APOYO AL HABITAT RURAL</v>
      </c>
      <c r="C97" s="49">
        <f>programa!D46</f>
        <v>908644.59742821776</v>
      </c>
      <c r="D97" s="58">
        <f t="shared" si="9"/>
        <v>2.353274167969831E-5</v>
      </c>
      <c r="E97" s="49">
        <f>programa!E46</f>
        <v>1175687.6894826086</v>
      </c>
      <c r="F97" s="58">
        <f t="shared" si="10"/>
        <v>2.4268433099043817E-5</v>
      </c>
      <c r="G97" s="49">
        <f>programa!F46</f>
        <v>1114611.3245147744</v>
      </c>
      <c r="H97" s="58">
        <f t="shared" si="11"/>
        <v>2.6107740450518011E-5</v>
      </c>
      <c r="I97" s="40">
        <f t="shared" si="8"/>
        <v>0.94805051927122552</v>
      </c>
    </row>
    <row r="98" spans="1:9" ht="15" hidden="1" customHeight="1" x14ac:dyDescent="0.25">
      <c r="A98" s="39"/>
      <c r="B98" s="48" t="str">
        <f>programa!A47</f>
        <v>0113-SERVICIOS REGISTRALES ACCESIBLES Y OPORTUNOS CON COBERTURA UNIVERSAL</v>
      </c>
      <c r="C98" s="49">
        <f>programa!D47</f>
        <v>0</v>
      </c>
      <c r="D98" s="58">
        <f t="shared" si="9"/>
        <v>0</v>
      </c>
      <c r="E98" s="49">
        <f>programa!E47</f>
        <v>0</v>
      </c>
      <c r="F98" s="58">
        <f t="shared" si="10"/>
        <v>0</v>
      </c>
      <c r="G98" s="49">
        <f>programa!F47</f>
        <v>0</v>
      </c>
      <c r="H98" s="58">
        <f t="shared" si="11"/>
        <v>0</v>
      </c>
      <c r="I98" s="40" t="e">
        <f t="shared" si="8"/>
        <v>#DIV/0!</v>
      </c>
    </row>
    <row r="99" spans="1:9" ht="15" hidden="1" customHeight="1" x14ac:dyDescent="0.25">
      <c r="A99" s="39"/>
      <c r="B99" s="48" t="str">
        <f>programa!A48</f>
        <v>0114-PROTECCION AL CONSUMIDOR</v>
      </c>
      <c r="C99" s="49">
        <f>programa!D48</f>
        <v>0</v>
      </c>
      <c r="D99" s="58">
        <f t="shared" si="9"/>
        <v>0</v>
      </c>
      <c r="E99" s="49">
        <f>programa!E48</f>
        <v>0</v>
      </c>
      <c r="F99" s="58">
        <f t="shared" si="10"/>
        <v>0</v>
      </c>
      <c r="G99" s="49">
        <f>programa!F48</f>
        <v>0</v>
      </c>
      <c r="H99" s="58">
        <f t="shared" si="11"/>
        <v>0</v>
      </c>
      <c r="I99" s="40" t="e">
        <f t="shared" si="8"/>
        <v>#DIV/0!</v>
      </c>
    </row>
    <row r="100" spans="1:9" ht="30" x14ac:dyDescent="0.25">
      <c r="A100" s="39"/>
      <c r="B100" s="48" t="str">
        <f>programa!A49</f>
        <v>0115-PROGRAMA NACIONAL DE ALIMENTACION ESCOLAR</v>
      </c>
      <c r="C100" s="49">
        <f>programa!D49</f>
        <v>1842061003</v>
      </c>
      <c r="D100" s="58">
        <f t="shared" si="9"/>
        <v>4.7707041746065618E-2</v>
      </c>
      <c r="E100" s="49">
        <f>programa!E49</f>
        <v>1779358346</v>
      </c>
      <c r="F100" s="58">
        <f t="shared" si="10"/>
        <v>3.6729345187011112E-2</v>
      </c>
      <c r="G100" s="49">
        <f>programa!F49</f>
        <v>1777229585.51</v>
      </c>
      <c r="H100" s="58">
        <f t="shared" si="11"/>
        <v>4.1628366515723263E-2</v>
      </c>
      <c r="I100" s="40">
        <f t="shared" si="8"/>
        <v>0.99880363587537868</v>
      </c>
    </row>
    <row r="101" spans="1:9" ht="30" hidden="1" customHeight="1" x14ac:dyDescent="0.25">
      <c r="A101" s="39"/>
      <c r="B101" s="48" t="str">
        <f>programa!A50</f>
        <v>0116-MEJORAMIENTO DE LA EMPLEABILIDAD E INSERCION LABORAL-PROEMPLEO</v>
      </c>
      <c r="C101" s="49">
        <f>programa!D50</f>
        <v>0</v>
      </c>
      <c r="D101" s="58">
        <f t="shared" si="9"/>
        <v>0</v>
      </c>
      <c r="E101" s="49">
        <f>programa!E50</f>
        <v>0</v>
      </c>
      <c r="F101" s="58">
        <f t="shared" si="10"/>
        <v>0</v>
      </c>
      <c r="G101" s="49">
        <f>programa!F50</f>
        <v>0</v>
      </c>
      <c r="H101" s="58">
        <f t="shared" si="11"/>
        <v>0</v>
      </c>
      <c r="I101" s="40" t="e">
        <f t="shared" si="8"/>
        <v>#DIV/0!</v>
      </c>
    </row>
    <row r="102" spans="1:9" ht="45" x14ac:dyDescent="0.25">
      <c r="A102" s="39"/>
      <c r="B102" s="48" t="str">
        <f>programa!A51</f>
        <v>0117-ATENCION OPORTUNA DE NIÑAS, NIÑOS Y ADOLESCENTES EN PRESUNTO ESTADO DE ABANDONO</v>
      </c>
      <c r="C102" s="49">
        <f>programa!D51</f>
        <v>195287799</v>
      </c>
      <c r="D102" s="58">
        <f t="shared" si="9"/>
        <v>5.0577061043131323E-3</v>
      </c>
      <c r="E102" s="49">
        <f>programa!E51</f>
        <v>195151714</v>
      </c>
      <c r="F102" s="58">
        <f t="shared" si="10"/>
        <v>4.0283030584907648E-3</v>
      </c>
      <c r="G102" s="49">
        <f>programa!F51</f>
        <v>186857006.28000003</v>
      </c>
      <c r="H102" s="58">
        <f t="shared" si="11"/>
        <v>4.3767850855478997E-3</v>
      </c>
      <c r="I102" s="40">
        <f t="shared" si="8"/>
        <v>0.95749610623455772</v>
      </c>
    </row>
    <row r="103" spans="1:9" hidden="1" x14ac:dyDescent="0.25">
      <c r="A103" s="39"/>
      <c r="B103" s="48" t="str">
        <f>programa!A52</f>
        <v>0118-ACCESO DE HOGARES RURALES CON ECONOMIAS DE SUBSISTENCIA A MERCADOS LOCALES - HAKU WIÑAY</v>
      </c>
      <c r="C103" s="49">
        <f>programa!D52</f>
        <v>0</v>
      </c>
      <c r="D103" s="58">
        <f t="shared" si="9"/>
        <v>0</v>
      </c>
      <c r="E103" s="49">
        <f>programa!E52</f>
        <v>0</v>
      </c>
      <c r="F103" s="58">
        <f t="shared" si="10"/>
        <v>0</v>
      </c>
      <c r="G103" s="49">
        <f>programa!F52</f>
        <v>0</v>
      </c>
      <c r="H103" s="58">
        <f t="shared" si="11"/>
        <v>0</v>
      </c>
      <c r="I103" s="40" t="e">
        <f t="shared" si="8"/>
        <v>#DIV/0!</v>
      </c>
    </row>
    <row r="104" spans="1:9" hidden="1" x14ac:dyDescent="0.25">
      <c r="A104" s="39"/>
      <c r="B104" s="48" t="str">
        <f>programa!A53</f>
        <v>0119-CELERIDAD EN LOS PROCESOS JUDICIALES CIVIL-COMERCIAL</v>
      </c>
      <c r="C104" s="49">
        <f>programa!D53</f>
        <v>0</v>
      </c>
      <c r="D104" s="58">
        <f t="shared" si="9"/>
        <v>0</v>
      </c>
      <c r="E104" s="49">
        <f>programa!E53</f>
        <v>0</v>
      </c>
      <c r="F104" s="58">
        <f t="shared" si="10"/>
        <v>0</v>
      </c>
      <c r="G104" s="49">
        <f>programa!F53</f>
        <v>0</v>
      </c>
      <c r="H104" s="58">
        <f t="shared" si="11"/>
        <v>0</v>
      </c>
      <c r="I104" s="40" t="e">
        <f t="shared" si="8"/>
        <v>#DIV/0!</v>
      </c>
    </row>
    <row r="105" spans="1:9" hidden="1" x14ac:dyDescent="0.25">
      <c r="A105" s="39"/>
      <c r="B105" s="48" t="str">
        <f>programa!A54</f>
        <v>0121-MEJORA DE LA ARTICULACION DE PEQUEÑOS PRODUCTORES AL MERCADO</v>
      </c>
      <c r="C105" s="49">
        <f>programa!D54</f>
        <v>0</v>
      </c>
      <c r="D105" s="58">
        <f t="shared" si="9"/>
        <v>0</v>
      </c>
      <c r="E105" s="49">
        <f>programa!E54</f>
        <v>0</v>
      </c>
      <c r="F105" s="58">
        <f t="shared" si="10"/>
        <v>0</v>
      </c>
      <c r="G105" s="49">
        <f>programa!F54</f>
        <v>0</v>
      </c>
      <c r="H105" s="58">
        <f t="shared" si="11"/>
        <v>0</v>
      </c>
      <c r="I105" s="40" t="e">
        <f t="shared" si="8"/>
        <v>#DIV/0!</v>
      </c>
    </row>
    <row r="106" spans="1:9" ht="15" customHeight="1" x14ac:dyDescent="0.25">
      <c r="A106" s="39"/>
      <c r="B106" s="48" t="str">
        <f>programa!A55</f>
        <v>0122-ACCESO Y PERMANENCIA DE POBLACION CON ALTO RENDIMIENTO ACADEMICO A UNA EDUCACION SUPERIOR DE CALIDAD</v>
      </c>
      <c r="C106" s="49">
        <f>programa!D55</f>
        <v>36276658.08839833</v>
      </c>
      <c r="D106" s="58">
        <f t="shared" si="9"/>
        <v>9.3951939648709239E-4</v>
      </c>
      <c r="E106" s="49">
        <f>programa!E55</f>
        <v>34859974.452000327</v>
      </c>
      <c r="F106" s="58">
        <f t="shared" si="10"/>
        <v>7.1957626620641844E-4</v>
      </c>
      <c r="G106" s="49">
        <f>programa!F55</f>
        <v>34632695.527008846</v>
      </c>
      <c r="H106" s="58">
        <f t="shared" si="11"/>
        <v>8.1120782288353463E-4</v>
      </c>
      <c r="I106" s="40">
        <f t="shared" si="8"/>
        <v>0.99348023260015783</v>
      </c>
    </row>
    <row r="107" spans="1:9" hidden="1" x14ac:dyDescent="0.25">
      <c r="A107" s="39"/>
      <c r="B107" s="48" t="str">
        <f>programa!A56</f>
        <v>0123-MEJORA DE LAS COMPETENCIAS DE LA POBLACION PENITENCIARIA PARA SU REINSERCION SOCIAL POSITIVA</v>
      </c>
      <c r="C107" s="49">
        <f>programa!D56</f>
        <v>0</v>
      </c>
      <c r="D107" s="58">
        <f t="shared" si="9"/>
        <v>0</v>
      </c>
      <c r="E107" s="49">
        <f>programa!E56</f>
        <v>0</v>
      </c>
      <c r="F107" s="58">
        <f t="shared" si="10"/>
        <v>0</v>
      </c>
      <c r="G107" s="49">
        <f>programa!F56</f>
        <v>0</v>
      </c>
      <c r="H107" s="58">
        <f t="shared" si="11"/>
        <v>0</v>
      </c>
      <c r="I107" s="40" t="e">
        <f t="shared" si="8"/>
        <v>#DIV/0!</v>
      </c>
    </row>
    <row r="108" spans="1:9" ht="15" hidden="1" customHeight="1" x14ac:dyDescent="0.25">
      <c r="A108" s="39"/>
      <c r="B108" s="48" t="str">
        <f>programa!A57</f>
        <v>0124-MEJORA DE LA PROVISIÓN DE LOS SERVICIOS DE TELECOMUNICACIONES</v>
      </c>
      <c r="C108" s="49">
        <f>programa!D57</f>
        <v>0</v>
      </c>
      <c r="D108" s="58">
        <f t="shared" si="9"/>
        <v>0</v>
      </c>
      <c r="E108" s="49">
        <f>programa!E57</f>
        <v>0</v>
      </c>
      <c r="F108" s="58">
        <f t="shared" si="10"/>
        <v>0</v>
      </c>
      <c r="G108" s="49">
        <f>programa!F57</f>
        <v>0</v>
      </c>
      <c r="H108" s="58">
        <f t="shared" si="11"/>
        <v>0</v>
      </c>
      <c r="I108" s="40" t="e">
        <f t="shared" si="8"/>
        <v>#DIV/0!</v>
      </c>
    </row>
    <row r="109" spans="1:9" ht="15" hidden="1" customHeight="1" x14ac:dyDescent="0.25">
      <c r="A109" s="39"/>
      <c r="B109" s="48" t="str">
        <f>programa!A58</f>
        <v>0125-MEJORA DE LA EFICIENCIA DE LOS PROCESOS ELECTORALES E INCREMENTO DE LA PARTICIPACION POLITICA DE LA CIUDADANIA</v>
      </c>
      <c r="C109" s="49">
        <f>programa!D58</f>
        <v>0</v>
      </c>
      <c r="D109" s="58">
        <f t="shared" si="9"/>
        <v>0</v>
      </c>
      <c r="E109" s="49">
        <f>programa!E58</f>
        <v>0</v>
      </c>
      <c r="F109" s="58">
        <f t="shared" si="10"/>
        <v>0</v>
      </c>
      <c r="G109" s="49">
        <f>programa!F58</f>
        <v>0</v>
      </c>
      <c r="H109" s="58">
        <f t="shared" si="11"/>
        <v>0</v>
      </c>
      <c r="I109" s="40" t="e">
        <f t="shared" si="8"/>
        <v>#DIV/0!</v>
      </c>
    </row>
    <row r="110" spans="1:9" ht="30" x14ac:dyDescent="0.25">
      <c r="A110" s="39"/>
      <c r="B110" s="48" t="str">
        <f>programa!A59</f>
        <v>0127-MEJORA DE LA COMPETITIVIDAD DE LOS DESTINOS TURISTICOS</v>
      </c>
      <c r="C110" s="49">
        <f>programa!D59</f>
        <v>565282.75900994008</v>
      </c>
      <c r="D110" s="58">
        <f t="shared" si="9"/>
        <v>1.4640105913158166E-5</v>
      </c>
      <c r="E110" s="49">
        <f>programa!E59</f>
        <v>554503.51287705766</v>
      </c>
      <c r="F110" s="58">
        <f t="shared" si="10"/>
        <v>1.1446008600603552E-5</v>
      </c>
      <c r="G110" s="49">
        <f>programa!F59</f>
        <v>485675.16065956675</v>
      </c>
      <c r="H110" s="58">
        <f t="shared" si="11"/>
        <v>1.1376056172122205E-5</v>
      </c>
      <c r="I110" s="40">
        <f t="shared" si="8"/>
        <v>0.87587391131144876</v>
      </c>
    </row>
    <row r="111" spans="1:9" ht="15" hidden="1" customHeight="1" x14ac:dyDescent="0.25">
      <c r="A111" s="39"/>
      <c r="B111" s="48" t="str">
        <f>programa!A60</f>
        <v>0128-REDUCCION DE LA MINERIA ILEGAL</v>
      </c>
      <c r="C111" s="49">
        <f>programa!D60</f>
        <v>0</v>
      </c>
      <c r="D111" s="58">
        <f t="shared" si="9"/>
        <v>0</v>
      </c>
      <c r="E111" s="49">
        <f>programa!E60</f>
        <v>0</v>
      </c>
      <c r="F111" s="58">
        <f t="shared" si="10"/>
        <v>0</v>
      </c>
      <c r="G111" s="49">
        <f>programa!F60</f>
        <v>0</v>
      </c>
      <c r="H111" s="58">
        <f t="shared" si="11"/>
        <v>0</v>
      </c>
      <c r="I111" s="40" t="e">
        <f t="shared" si="8"/>
        <v>#DIV/0!</v>
      </c>
    </row>
    <row r="112" spans="1:9" ht="45" x14ac:dyDescent="0.25">
      <c r="A112" s="39"/>
      <c r="B112" s="48" t="str">
        <f>programa!A61</f>
        <v>0129-PREVENCION Y MANEJO DE CONDICIONES SECUNDARIAS DE SALUD EN PERSONAS CON DISCAPACIDAD</v>
      </c>
      <c r="C112" s="49">
        <f>programa!D61</f>
        <v>23886396.107938536</v>
      </c>
      <c r="D112" s="58">
        <f t="shared" si="9"/>
        <v>6.1862733884958257E-4</v>
      </c>
      <c r="E112" s="49">
        <f>programa!E61</f>
        <v>26141899.472267069</v>
      </c>
      <c r="F112" s="58">
        <f t="shared" si="10"/>
        <v>5.3961859437673984E-4</v>
      </c>
      <c r="G112" s="49">
        <f>programa!F61</f>
        <v>25200346.953815524</v>
      </c>
      <c r="H112" s="58">
        <f t="shared" si="11"/>
        <v>5.9027223487042278E-4</v>
      </c>
      <c r="I112" s="40">
        <f t="shared" si="8"/>
        <v>0.9639830105134326</v>
      </c>
    </row>
    <row r="113" spans="1:9" hidden="1" x14ac:dyDescent="0.25">
      <c r="A113" s="39"/>
      <c r="B113" s="48" t="str">
        <f>programa!A62</f>
        <v>0130-COMPETITIVIDAD Y APROVECHAMIENTO SOSTENIBLE DE LOS RECURSOS FORESTALES Y DE LA FAUNA SILVESTRE</v>
      </c>
      <c r="C113" s="49">
        <f>programa!D62</f>
        <v>0</v>
      </c>
      <c r="D113" s="58">
        <f t="shared" si="9"/>
        <v>0</v>
      </c>
      <c r="E113" s="49">
        <f>programa!E62</f>
        <v>0</v>
      </c>
      <c r="F113" s="58">
        <f t="shared" si="10"/>
        <v>0</v>
      </c>
      <c r="G113" s="49">
        <f>programa!F62</f>
        <v>0</v>
      </c>
      <c r="H113" s="58">
        <f t="shared" si="11"/>
        <v>0</v>
      </c>
      <c r="I113" s="40" t="e">
        <f t="shared" si="8"/>
        <v>#DIV/0!</v>
      </c>
    </row>
    <row r="114" spans="1:9" ht="30" x14ac:dyDescent="0.25">
      <c r="A114" s="39"/>
      <c r="B114" s="48" t="str">
        <f>programa!A63</f>
        <v>0131-CONTROL Y PREVENCION EN SALUD MENTAL</v>
      </c>
      <c r="C114" s="49">
        <f>programa!D63</f>
        <v>41602422.164885953</v>
      </c>
      <c r="D114" s="58">
        <f t="shared" si="9"/>
        <v>1.077449925776242E-3</v>
      </c>
      <c r="E114" s="49">
        <f>programa!E63</f>
        <v>50420530.787036397</v>
      </c>
      <c r="F114" s="58">
        <f t="shared" si="10"/>
        <v>1.0407757852444303E-3</v>
      </c>
      <c r="G114" s="49">
        <f>programa!F63</f>
        <v>48179330.501144052</v>
      </c>
      <c r="H114" s="58">
        <f t="shared" si="11"/>
        <v>1.1285130772838489E-3</v>
      </c>
      <c r="I114" s="40">
        <f t="shared" si="8"/>
        <v>0.95554984743499405</v>
      </c>
    </row>
    <row r="115" spans="1:9" ht="15" hidden="1" customHeight="1" x14ac:dyDescent="0.25">
      <c r="A115" s="39"/>
      <c r="B115" s="48" t="str">
        <f>programa!A64</f>
        <v>0132-PUESTA EN VALOR Y USO SOCIAL DEL PATRIMONIO CULTURAL</v>
      </c>
      <c r="C115" s="49">
        <f>programa!D64</f>
        <v>0</v>
      </c>
      <c r="D115" s="58">
        <f t="shared" si="9"/>
        <v>0</v>
      </c>
      <c r="E115" s="49">
        <f>programa!E64</f>
        <v>0</v>
      </c>
      <c r="F115" s="58">
        <f t="shared" si="10"/>
        <v>0</v>
      </c>
      <c r="G115" s="49">
        <f>programa!F64</f>
        <v>0</v>
      </c>
      <c r="H115" s="58">
        <f t="shared" si="11"/>
        <v>0</v>
      </c>
      <c r="I115" s="40" t="e">
        <f t="shared" si="8"/>
        <v>#DIV/0!</v>
      </c>
    </row>
    <row r="116" spans="1:9" ht="15" hidden="1" customHeight="1" x14ac:dyDescent="0.25">
      <c r="A116" s="39"/>
      <c r="B116" s="48" t="str">
        <f>programa!A65</f>
        <v>0134-PROMOCION DE LA INVERSION PRIVADA</v>
      </c>
      <c r="C116" s="49">
        <f>programa!D65</f>
        <v>0</v>
      </c>
      <c r="D116" s="58">
        <f t="shared" si="9"/>
        <v>0</v>
      </c>
      <c r="E116" s="49">
        <f>programa!E65</f>
        <v>0</v>
      </c>
      <c r="F116" s="58">
        <f t="shared" si="10"/>
        <v>0</v>
      </c>
      <c r="G116" s="49">
        <f>programa!F65</f>
        <v>0</v>
      </c>
      <c r="H116" s="58">
        <f t="shared" si="11"/>
        <v>0</v>
      </c>
      <c r="I116" s="40" t="e">
        <f t="shared" si="8"/>
        <v>#DIV/0!</v>
      </c>
    </row>
    <row r="117" spans="1:9" ht="15" hidden="1" customHeight="1" x14ac:dyDescent="0.25">
      <c r="A117" s="39"/>
      <c r="B117" s="48" t="str">
        <f>programa!A66</f>
        <v>0135-MEJORA DE LAS CAPACIDADES MILITARES PARA LA DEFENSA Y EL DESARROLLO NACIONAL</v>
      </c>
      <c r="C117" s="49">
        <f>programa!D66</f>
        <v>0</v>
      </c>
      <c r="D117" s="58">
        <f t="shared" si="9"/>
        <v>0</v>
      </c>
      <c r="E117" s="49">
        <f>programa!E66</f>
        <v>0</v>
      </c>
      <c r="F117" s="58">
        <f t="shared" si="10"/>
        <v>0</v>
      </c>
      <c r="G117" s="49">
        <f>programa!F66</f>
        <v>0</v>
      </c>
      <c r="H117" s="58">
        <f t="shared" si="11"/>
        <v>0</v>
      </c>
      <c r="I117" s="40" t="e">
        <f t="shared" si="8"/>
        <v>#DIV/0!</v>
      </c>
    </row>
    <row r="118" spans="1:9" hidden="1" x14ac:dyDescent="0.25">
      <c r="A118" s="39"/>
      <c r="B118" s="48" t="str">
        <f>programa!A67</f>
        <v>0137-DESARROLLO DE LA CIENCIA, TECNOLOGIA E INNOVACION TECNOLOGICA</v>
      </c>
      <c r="C118" s="49">
        <f>programa!D67</f>
        <v>0</v>
      </c>
      <c r="D118" s="58">
        <f t="shared" ref="D118:D134" si="12">C118/$C$143</f>
        <v>0</v>
      </c>
      <c r="E118" s="49">
        <f>programa!E67</f>
        <v>0</v>
      </c>
      <c r="F118" s="58">
        <f t="shared" ref="F118:F134" si="13">E118/$E$143</f>
        <v>0</v>
      </c>
      <c r="G118" s="49">
        <f>programa!F67</f>
        <v>0</v>
      </c>
      <c r="H118" s="58">
        <f t="shared" ref="H118:H134" si="14">G118/$G$143</f>
        <v>0</v>
      </c>
      <c r="I118" s="40" t="e">
        <f t="shared" si="8"/>
        <v>#DIV/0!</v>
      </c>
    </row>
    <row r="119" spans="1:9" ht="45" x14ac:dyDescent="0.25">
      <c r="A119" s="39"/>
      <c r="B119" s="48" t="str">
        <f>programa!A68</f>
        <v>0138-REDUCCION DEL COSTO, TIEMPO E INSEGURIDAD EN EL SISTEMA DE TRANSPORTE</v>
      </c>
      <c r="C119" s="49">
        <f>programa!D68</f>
        <v>1000636602.6250457</v>
      </c>
      <c r="D119" s="58">
        <f t="shared" si="12"/>
        <v>2.5915217843670037E-2</v>
      </c>
      <c r="E119" s="49">
        <f>programa!E68</f>
        <v>2381690926.8490639</v>
      </c>
      <c r="F119" s="58">
        <f t="shared" si="13"/>
        <v>4.9162636844715536E-2</v>
      </c>
      <c r="G119" s="49">
        <f>programa!F68</f>
        <v>1620576148.5180058</v>
      </c>
      <c r="H119" s="58">
        <f t="shared" si="14"/>
        <v>3.7959045036822077E-2</v>
      </c>
      <c r="I119" s="40">
        <f t="shared" si="8"/>
        <v>0.68043092000270589</v>
      </c>
    </row>
    <row r="120" spans="1:9" ht="15" hidden="1" customHeight="1" x14ac:dyDescent="0.25">
      <c r="A120" s="39"/>
      <c r="B120" s="48" t="str">
        <f>programa!A69</f>
        <v>0139-DISMINUCION DE LA INCIDENCIA DE LOS CONFLICTOS, PROTESTAS Y MOVILIZACIONES SOCIALES VIOLENTAS QUE ALTERAN EL ORDEN PUBLICO</v>
      </c>
      <c r="C120" s="49">
        <f>programa!D69</f>
        <v>0</v>
      </c>
      <c r="D120" s="58">
        <f t="shared" si="12"/>
        <v>0</v>
      </c>
      <c r="E120" s="49">
        <f>programa!E69</f>
        <v>0</v>
      </c>
      <c r="F120" s="58">
        <f t="shared" si="13"/>
        <v>0</v>
      </c>
      <c r="G120" s="49">
        <f>programa!F69</f>
        <v>0</v>
      </c>
      <c r="H120" s="58">
        <f t="shared" si="14"/>
        <v>0</v>
      </c>
      <c r="I120" s="40" t="e">
        <f t="shared" si="8"/>
        <v>#DIV/0!</v>
      </c>
    </row>
    <row r="121" spans="1:9" ht="15" hidden="1" customHeight="1" x14ac:dyDescent="0.25">
      <c r="A121" s="39"/>
      <c r="B121" s="48" t="str">
        <f>programa!A70</f>
        <v>0140-DESARROLLO Y PROMOCION DE LAS ARTES E INDUSTRIAS CULTURALES</v>
      </c>
      <c r="C121" s="49">
        <f>programa!D70</f>
        <v>0</v>
      </c>
      <c r="D121" s="58">
        <f t="shared" si="12"/>
        <v>0</v>
      </c>
      <c r="E121" s="49">
        <f>programa!E70</f>
        <v>0</v>
      </c>
      <c r="F121" s="58">
        <f t="shared" si="13"/>
        <v>0</v>
      </c>
      <c r="G121" s="49">
        <f>programa!F70</f>
        <v>0</v>
      </c>
      <c r="H121" s="58">
        <f t="shared" si="14"/>
        <v>0</v>
      </c>
      <c r="I121" s="40" t="e">
        <f t="shared" si="8"/>
        <v>#DIV/0!</v>
      </c>
    </row>
    <row r="122" spans="1:9" hidden="1" x14ac:dyDescent="0.25">
      <c r="A122" s="39"/>
      <c r="B122" s="48" t="str">
        <f>programa!A71</f>
        <v>0141-PROTECCION DE LA PROPIEDAD INTELECTUAL</v>
      </c>
      <c r="C122" s="49">
        <f>programa!D71</f>
        <v>0</v>
      </c>
      <c r="D122" s="58">
        <f t="shared" si="12"/>
        <v>0</v>
      </c>
      <c r="E122" s="49">
        <f>programa!E71</f>
        <v>0</v>
      </c>
      <c r="F122" s="58">
        <f t="shared" si="13"/>
        <v>0</v>
      </c>
      <c r="G122" s="49">
        <f>programa!F71</f>
        <v>0</v>
      </c>
      <c r="H122" s="58">
        <f t="shared" si="14"/>
        <v>0</v>
      </c>
      <c r="I122" s="40" t="e">
        <f t="shared" si="8"/>
        <v>#DIV/0!</v>
      </c>
    </row>
    <row r="123" spans="1:9" hidden="1" x14ac:dyDescent="0.25">
      <c r="A123" s="39"/>
      <c r="B123" s="48" t="str">
        <f>programa!A72</f>
        <v>0142-ACCESO DE PERSONAS ADULTAS MAYORES A SERVICIOS ESPECIALIZADOS</v>
      </c>
      <c r="C123" s="49">
        <f>programa!D72</f>
        <v>0</v>
      </c>
      <c r="D123" s="58">
        <f t="shared" si="12"/>
        <v>0</v>
      </c>
      <c r="E123" s="49">
        <f>programa!E72</f>
        <v>0</v>
      </c>
      <c r="F123" s="58">
        <f t="shared" si="13"/>
        <v>0</v>
      </c>
      <c r="G123" s="49">
        <f>programa!F72</f>
        <v>0</v>
      </c>
      <c r="H123" s="58">
        <f t="shared" si="14"/>
        <v>0</v>
      </c>
      <c r="I123" s="40" t="e">
        <f t="shared" si="8"/>
        <v>#DIV/0!</v>
      </c>
    </row>
    <row r="124" spans="1:9" hidden="1" x14ac:dyDescent="0.25">
      <c r="A124" s="39"/>
      <c r="B124" s="48" t="str">
        <f>programa!A73</f>
        <v>0143-CELERIDAD, PREDICTIBILIDAD Y ACCCESO DE LOS PROCESOS JUDICIALES TRIBUTARIOS, ADUANEROS Y DE TEMAS DE MERCADO</v>
      </c>
      <c r="C124" s="49">
        <f>programa!D73</f>
        <v>0</v>
      </c>
      <c r="D124" s="58">
        <f t="shared" si="12"/>
        <v>0</v>
      </c>
      <c r="E124" s="49">
        <f>programa!E73</f>
        <v>0</v>
      </c>
      <c r="F124" s="58">
        <f t="shared" si="13"/>
        <v>0</v>
      </c>
      <c r="G124" s="49">
        <f>programa!F73</f>
        <v>0</v>
      </c>
      <c r="H124" s="58">
        <f t="shared" si="14"/>
        <v>0</v>
      </c>
      <c r="I124" s="40" t="e">
        <f t="shared" si="8"/>
        <v>#DIV/0!</v>
      </c>
    </row>
    <row r="125" spans="1:9" ht="15" hidden="1" customHeight="1" x14ac:dyDescent="0.25">
      <c r="A125" s="39"/>
      <c r="B125" s="48" t="str">
        <f>programa!A74</f>
        <v>0144-CONSERVACION Y USO SOSTENIBLE DE ECOSISTEMAS PARA LA PROVISION DE SERVICIOS ECOSISTEMICOS</v>
      </c>
      <c r="C125" s="49">
        <f>programa!D74</f>
        <v>0</v>
      </c>
      <c r="D125" s="58">
        <f t="shared" si="12"/>
        <v>0</v>
      </c>
      <c r="E125" s="49">
        <f>programa!E74</f>
        <v>0</v>
      </c>
      <c r="F125" s="58">
        <f t="shared" si="13"/>
        <v>0</v>
      </c>
      <c r="G125" s="49">
        <f>programa!F74</f>
        <v>0</v>
      </c>
      <c r="H125" s="58">
        <f t="shared" si="14"/>
        <v>0</v>
      </c>
      <c r="I125" s="40" t="e">
        <f t="shared" si="8"/>
        <v>#DIV/0!</v>
      </c>
    </row>
    <row r="126" spans="1:9" ht="15" hidden="1" customHeight="1" x14ac:dyDescent="0.25">
      <c r="A126" s="39"/>
      <c r="B126" s="48" t="str">
        <f>programa!A75</f>
        <v>0145-MEJORA DE LA CALIDAD DEL SERVICIO ELECTRICO</v>
      </c>
      <c r="C126" s="49">
        <f>programa!D75</f>
        <v>0</v>
      </c>
      <c r="D126" s="58">
        <f t="shared" si="12"/>
        <v>0</v>
      </c>
      <c r="E126" s="49">
        <f>programa!E75</f>
        <v>0</v>
      </c>
      <c r="F126" s="58">
        <f t="shared" si="13"/>
        <v>0</v>
      </c>
      <c r="G126" s="49">
        <f>programa!F75</f>
        <v>0</v>
      </c>
      <c r="H126" s="58">
        <f t="shared" si="14"/>
        <v>0</v>
      </c>
      <c r="I126" s="40" t="e">
        <f t="shared" si="8"/>
        <v>#DIV/0!</v>
      </c>
    </row>
    <row r="127" spans="1:9" ht="15" hidden="1" customHeight="1" x14ac:dyDescent="0.25">
      <c r="A127" s="39"/>
      <c r="B127" s="48" t="str">
        <f>programa!A76</f>
        <v>0146-ACCESO DE LAS FAMILIAS A VIVIENDA Y ENTORNO URBANO ADECUADO</v>
      </c>
      <c r="C127" s="49">
        <f>programa!D76</f>
        <v>0</v>
      </c>
      <c r="D127" s="58">
        <f t="shared" si="12"/>
        <v>0</v>
      </c>
      <c r="E127" s="49">
        <f>programa!E76</f>
        <v>0</v>
      </c>
      <c r="F127" s="58">
        <f t="shared" si="13"/>
        <v>0</v>
      </c>
      <c r="G127" s="49">
        <f>programa!F76</f>
        <v>0</v>
      </c>
      <c r="H127" s="58">
        <f t="shared" si="14"/>
        <v>0</v>
      </c>
      <c r="I127" s="40" t="e">
        <f t="shared" si="8"/>
        <v>#DIV/0!</v>
      </c>
    </row>
    <row r="128" spans="1:9" ht="30" customHeight="1" x14ac:dyDescent="0.25">
      <c r="A128" s="39"/>
      <c r="B128" s="48" t="str">
        <f>programa!A77</f>
        <v>0147-FORTALECIMIENTO DE LA EDUCACION SUPERIOR TECNOLOGICA</v>
      </c>
      <c r="C128" s="49">
        <f>programa!D77</f>
        <v>13093001.753629949</v>
      </c>
      <c r="D128" s="58">
        <f t="shared" si="12"/>
        <v>3.3909212573549844E-4</v>
      </c>
      <c r="E128" s="49">
        <f>programa!E77</f>
        <v>15908681.45850908</v>
      </c>
      <c r="F128" s="58">
        <f t="shared" si="13"/>
        <v>3.2838548461771363E-4</v>
      </c>
      <c r="G128" s="49">
        <f>programa!F77</f>
        <v>15069017.000371177</v>
      </c>
      <c r="H128" s="58">
        <f t="shared" si="14"/>
        <v>3.5296428094466157E-4</v>
      </c>
      <c r="I128" s="40">
        <f t="shared" si="8"/>
        <v>0.94721973280263327</v>
      </c>
    </row>
    <row r="129" spans="1:9" ht="15" customHeight="1" x14ac:dyDescent="0.25">
      <c r="A129" s="39"/>
      <c r="B129" s="48" t="str">
        <f>programa!A78</f>
        <v>0148-REDUCCION DEL TIEMPO, INSEGURIDAD Y COSTO AMBIENTAL EN EL TRANSPORTE URBANO</v>
      </c>
      <c r="C129" s="49">
        <f>programa!D78</f>
        <v>13090172.097640254</v>
      </c>
      <c r="D129" s="58">
        <f t="shared" si="12"/>
        <v>3.3901884123720681E-4</v>
      </c>
      <c r="E129" s="49">
        <f>programa!E78</f>
        <v>67675394.2206337</v>
      </c>
      <c r="F129" s="58">
        <f t="shared" si="13"/>
        <v>1.3969490297356393E-3</v>
      </c>
      <c r="G129" s="49">
        <f>programa!F78</f>
        <v>40881047.507308558</v>
      </c>
      <c r="H129" s="58">
        <f t="shared" si="14"/>
        <v>9.5756408910589773E-4</v>
      </c>
      <c r="I129" s="40">
        <f t="shared" si="8"/>
        <v>0.60407549860779741</v>
      </c>
    </row>
    <row r="130" spans="1:9" ht="15" hidden="1" customHeight="1" x14ac:dyDescent="0.25">
      <c r="A130" s="39"/>
      <c r="B130" s="48" t="str">
        <f>programa!A79</f>
        <v>0149-MEJORA DEL DESEMPEÑO EN LAS CONTRATACIONES PUBLICAS</v>
      </c>
      <c r="C130" s="49">
        <f>programa!D79</f>
        <v>0</v>
      </c>
      <c r="D130" s="58">
        <f t="shared" si="12"/>
        <v>0</v>
      </c>
      <c r="E130" s="49">
        <f>programa!E79</f>
        <v>0</v>
      </c>
      <c r="F130" s="58">
        <f t="shared" si="13"/>
        <v>0</v>
      </c>
      <c r="G130" s="49">
        <f>programa!F79</f>
        <v>0</v>
      </c>
      <c r="H130" s="58">
        <f t="shared" si="14"/>
        <v>0</v>
      </c>
      <c r="I130" s="40" t="e">
        <f t="shared" si="8"/>
        <v>#DIV/0!</v>
      </c>
    </row>
    <row r="131" spans="1:9" ht="30" customHeight="1" x14ac:dyDescent="0.25">
      <c r="A131" s="39"/>
      <c r="B131" s="48" t="str">
        <f>programa!A80</f>
        <v>0150-INCREMENTO EN EL ACCESO DE LA POBLACION A LOS SERVICIOS EDUCATIVOS PUBLICOS DE LA EDUCACION BASICA</v>
      </c>
      <c r="C131" s="49">
        <f>programa!D80</f>
        <v>156673916</v>
      </c>
      <c r="D131" s="58">
        <f t="shared" si="12"/>
        <v>4.0576555493865903E-3</v>
      </c>
      <c r="E131" s="49">
        <f>programa!E80</f>
        <v>289175320.80368137</v>
      </c>
      <c r="F131" s="58">
        <f t="shared" si="13"/>
        <v>5.9691293781489298E-3</v>
      </c>
      <c r="G131" s="49">
        <f>programa!F80</f>
        <v>220853432.83999997</v>
      </c>
      <c r="H131" s="58">
        <f t="shared" si="14"/>
        <v>5.1730894665929809E-3</v>
      </c>
      <c r="I131" s="40">
        <f t="shared" si="8"/>
        <v>0.76373541222743369</v>
      </c>
    </row>
    <row r="132" spans="1:9" ht="30" customHeight="1" x14ac:dyDescent="0.25">
      <c r="A132" s="39"/>
      <c r="B132" s="48" t="str">
        <f>programa!A81</f>
        <v>1001-PRODUCTOS ESPECIFICOS PARA DESARROLLO INFANTIL TEMPRANO</v>
      </c>
      <c r="C132" s="49">
        <f>programa!D81</f>
        <v>416971021</v>
      </c>
      <c r="D132" s="58">
        <f t="shared" si="12"/>
        <v>1.0799020159131291E-2</v>
      </c>
      <c r="E132" s="49">
        <f>programa!E81</f>
        <v>428266728</v>
      </c>
      <c r="F132" s="58">
        <f t="shared" si="13"/>
        <v>8.8402409330221535E-3</v>
      </c>
      <c r="G132" s="49">
        <f>programa!F81</f>
        <v>426911128.30000007</v>
      </c>
      <c r="H132" s="58">
        <f t="shared" si="14"/>
        <v>9.9996157296771294E-3</v>
      </c>
      <c r="I132" s="40">
        <f t="shared" si="8"/>
        <v>0.99683468359465943</v>
      </c>
    </row>
    <row r="133" spans="1:9" ht="15" customHeight="1" x14ac:dyDescent="0.25">
      <c r="A133" s="39"/>
      <c r="B133" s="48" t="str">
        <f>programa!A82</f>
        <v>1002-PRODUCTOS ESPECIFICOS PARA REDUCCION DE LA VIOLENCIA CONTRA LA MUJER</v>
      </c>
      <c r="C133" s="49">
        <f>programa!D82</f>
        <v>105972557.41872317</v>
      </c>
      <c r="D133" s="58">
        <f t="shared" si="12"/>
        <v>2.7445547202175702E-3</v>
      </c>
      <c r="E133" s="49">
        <f>programa!E82</f>
        <v>115048010.45222279</v>
      </c>
      <c r="F133" s="58">
        <f t="shared" si="13"/>
        <v>2.3748100535666652E-3</v>
      </c>
      <c r="G133" s="49">
        <f>programa!F82</f>
        <v>103160922.04284644</v>
      </c>
      <c r="H133" s="58">
        <f t="shared" si="14"/>
        <v>2.4163567317990737E-3</v>
      </c>
      <c r="I133" s="40">
        <f t="shared" si="8"/>
        <v>0.89667714928183972</v>
      </c>
    </row>
    <row r="134" spans="1:9" ht="15" customHeight="1" x14ac:dyDescent="0.25">
      <c r="A134" s="39"/>
      <c r="B134" s="48" t="str">
        <f>programa!A83</f>
        <v>9002-ASIGNACIONES PRESUPUESTARIAS QUE NO RESULTAN EN PRODUCTOS</v>
      </c>
      <c r="C134" s="49">
        <f>programa!D83</f>
        <v>7175846314.2972479</v>
      </c>
      <c r="D134" s="58">
        <f t="shared" si="12"/>
        <v>0.18584531083497993</v>
      </c>
      <c r="E134" s="49">
        <f>programa!E83</f>
        <v>9395792848.0191994</v>
      </c>
      <c r="F134" s="58">
        <f t="shared" si="13"/>
        <v>0.19394705939718979</v>
      </c>
      <c r="G134" s="49">
        <f>programa!F83</f>
        <v>7886695464.7982655</v>
      </c>
      <c r="H134" s="58">
        <f t="shared" si="14"/>
        <v>0.18473147874831353</v>
      </c>
      <c r="I134" s="40">
        <f t="shared" si="8"/>
        <v>0.83938583921216625</v>
      </c>
    </row>
    <row r="135" spans="1:9" hidden="1" x14ac:dyDescent="0.25">
      <c r="A135" s="39"/>
      <c r="B135" s="48"/>
      <c r="C135" s="49"/>
      <c r="D135" s="58"/>
      <c r="E135" s="49"/>
      <c r="F135" s="58"/>
      <c r="G135" s="49"/>
      <c r="H135" s="58"/>
      <c r="I135" s="40"/>
    </row>
    <row r="136" spans="1:9" ht="30" hidden="1" customHeight="1" x14ac:dyDescent="0.25">
      <c r="A136" s="39"/>
      <c r="B136" s="48"/>
      <c r="C136" s="49"/>
      <c r="D136" s="58"/>
      <c r="E136" s="49"/>
      <c r="F136" s="58"/>
      <c r="G136" s="49"/>
      <c r="H136" s="58"/>
      <c r="I136" s="40"/>
    </row>
    <row r="137" spans="1:9" ht="30" hidden="1" customHeight="1" x14ac:dyDescent="0.25">
      <c r="A137" s="39"/>
      <c r="B137" s="48"/>
      <c r="C137" s="49"/>
      <c r="D137" s="58"/>
      <c r="E137" s="49"/>
      <c r="F137" s="58"/>
      <c r="G137" s="49"/>
      <c r="H137" s="58"/>
      <c r="I137" s="40"/>
    </row>
    <row r="138" spans="1:9" ht="15" hidden="1" customHeight="1" x14ac:dyDescent="0.25">
      <c r="A138" s="39"/>
      <c r="B138" s="48"/>
      <c r="C138" s="49"/>
      <c r="D138" s="58"/>
      <c r="E138" s="49"/>
      <c r="F138" s="58"/>
      <c r="G138" s="49"/>
      <c r="H138" s="58"/>
      <c r="I138" s="40"/>
    </row>
    <row r="139" spans="1:9" ht="15" hidden="1" customHeight="1" x14ac:dyDescent="0.25">
      <c r="A139" s="39"/>
      <c r="B139" s="48"/>
      <c r="C139" s="49"/>
      <c r="D139" s="58"/>
      <c r="E139" s="49"/>
      <c r="F139" s="58"/>
      <c r="G139" s="49"/>
      <c r="H139" s="58"/>
      <c r="I139" s="40"/>
    </row>
    <row r="140" spans="1:9" ht="15" hidden="1" customHeight="1" x14ac:dyDescent="0.25">
      <c r="A140" s="39"/>
      <c r="B140" s="48"/>
      <c r="C140" s="49"/>
      <c r="D140" s="58"/>
      <c r="E140" s="49"/>
      <c r="F140" s="58"/>
      <c r="G140" s="49"/>
      <c r="H140" s="58"/>
      <c r="I140" s="40"/>
    </row>
    <row r="141" spans="1:9" ht="15" hidden="1" customHeight="1" x14ac:dyDescent="0.25">
      <c r="A141" s="39"/>
      <c r="B141" s="48"/>
      <c r="C141" s="49"/>
      <c r="D141" s="58"/>
      <c r="E141" s="49"/>
      <c r="F141" s="58"/>
      <c r="G141" s="49"/>
      <c r="H141" s="58"/>
      <c r="I141" s="40"/>
    </row>
    <row r="142" spans="1:9" ht="15" hidden="1" customHeight="1" x14ac:dyDescent="0.25">
      <c r="A142" s="39"/>
      <c r="B142" s="48"/>
      <c r="C142" s="49"/>
      <c r="D142" s="58"/>
      <c r="E142" s="49"/>
      <c r="F142" s="58"/>
      <c r="G142" s="49"/>
      <c r="H142" s="58"/>
      <c r="I142" s="40"/>
    </row>
    <row r="143" spans="1:9" x14ac:dyDescent="0.25">
      <c r="A143" s="39"/>
      <c r="B143" s="52" t="s">
        <v>10</v>
      </c>
      <c r="C143" s="59">
        <f>SUM(C53:C142)</f>
        <v>38611930976.66581</v>
      </c>
      <c r="D143" s="60">
        <f>+SUM(D53:D142)</f>
        <v>0.99999999999999967</v>
      </c>
      <c r="E143" s="59">
        <f>SUM(E53:E142)</f>
        <v>48445142077.546448</v>
      </c>
      <c r="F143" s="60">
        <f>+SUM(F53:F142)</f>
        <v>0.99999999999999978</v>
      </c>
      <c r="G143" s="59">
        <f>SUM(G53:G142)</f>
        <v>42692753385.81279</v>
      </c>
      <c r="H143" s="60">
        <f>+SUM(H53:H142)</f>
        <v>1.0000000000000002</v>
      </c>
      <c r="I143" s="61">
        <f t="shared" si="8"/>
        <v>0.88125974153351083</v>
      </c>
    </row>
    <row r="145" spans="2:9" x14ac:dyDescent="0.25">
      <c r="B145" s="9" t="s">
        <v>420</v>
      </c>
    </row>
    <row r="146" spans="2:9" x14ac:dyDescent="0.25">
      <c r="B146" t="s">
        <v>4</v>
      </c>
    </row>
    <row r="147" spans="2:9" x14ac:dyDescent="0.25">
      <c r="B147" s="4" t="s">
        <v>18</v>
      </c>
      <c r="C147" s="4" t="s">
        <v>6</v>
      </c>
      <c r="D147" s="4" t="s">
        <v>11</v>
      </c>
      <c r="E147" s="4" t="s">
        <v>7</v>
      </c>
      <c r="F147" s="4" t="s">
        <v>11</v>
      </c>
      <c r="G147" s="4" t="s">
        <v>8</v>
      </c>
      <c r="H147" s="4" t="s">
        <v>11</v>
      </c>
      <c r="I147" s="31" t="s">
        <v>9</v>
      </c>
    </row>
    <row r="148" spans="2:9" x14ac:dyDescent="0.25">
      <c r="B148" s="64" t="str">
        <f>fuente!A2</f>
        <v>DONACIONES Y TRANSFERENCIAS</v>
      </c>
      <c r="C148" s="34">
        <f>fuente!B2</f>
        <v>20627641.199512638</v>
      </c>
      <c r="D148" s="22">
        <f>C148/$C$153</f>
        <v>5.3422972324224072E-4</v>
      </c>
      <c r="E148" s="34">
        <f>fuente!C2</f>
        <v>1210007612.3500791</v>
      </c>
      <c r="F148" s="22">
        <f>E148/$E$153</f>
        <v>2.4976861671975541E-2</v>
      </c>
      <c r="G148" s="34">
        <f>fuente!D2</f>
        <v>866555848.78486514</v>
      </c>
      <c r="H148" s="22">
        <f>G148/$G$153</f>
        <v>2.0297492667053833E-2</v>
      </c>
      <c r="I148" s="21">
        <f t="shared" ref="I148:I153" si="15">G148/E148</f>
        <v>0.71615735301188621</v>
      </c>
    </row>
    <row r="149" spans="2:9" x14ac:dyDescent="0.25">
      <c r="B149" s="64" t="str">
        <f>fuente!A3</f>
        <v>RECURSOS DETERMINADOS</v>
      </c>
      <c r="C149" s="34">
        <f>fuente!B3</f>
        <v>1482399039.7384462</v>
      </c>
      <c r="D149" s="22">
        <f t="shared" ref="D149:D152" si="16">C149/$C$153</f>
        <v>3.8392253436749936E-2</v>
      </c>
      <c r="E149" s="34">
        <f>fuente!C3</f>
        <v>3553463314.3263588</v>
      </c>
      <c r="F149" s="22">
        <f t="shared" ref="F149:F152" si="17">E149/$E$153</f>
        <v>7.3350250653374249E-2</v>
      </c>
      <c r="G149" s="34">
        <f>fuente!D3</f>
        <v>2429584372.8991771</v>
      </c>
      <c r="H149" s="22">
        <f t="shared" ref="H149:H152" si="18">G149/$G$153</f>
        <v>5.6908589402588694E-2</v>
      </c>
      <c r="I149" s="21">
        <f t="shared" si="15"/>
        <v>0.68372293674847207</v>
      </c>
    </row>
    <row r="150" spans="2:9" x14ac:dyDescent="0.25">
      <c r="B150" s="64" t="str">
        <f>fuente!A4</f>
        <v>RECURSOS DIRECTAMENTE RECAUDADOS</v>
      </c>
      <c r="C150" s="34">
        <f>fuente!B4</f>
        <v>423770689.5601896</v>
      </c>
      <c r="D150" s="22">
        <f t="shared" si="16"/>
        <v>1.0975122943638484E-2</v>
      </c>
      <c r="E150" s="34">
        <f>fuente!C4</f>
        <v>820815474.25917792</v>
      </c>
      <c r="F150" s="22">
        <f t="shared" si="17"/>
        <v>1.6943194695255379E-2</v>
      </c>
      <c r="G150" s="34">
        <f>fuente!D4</f>
        <v>622682237.15489864</v>
      </c>
      <c r="H150" s="22">
        <f t="shared" si="18"/>
        <v>1.4585197434509515E-2</v>
      </c>
      <c r="I150" s="21">
        <f t="shared" si="15"/>
        <v>0.75861415468183857</v>
      </c>
    </row>
    <row r="151" spans="2:9" x14ac:dyDescent="0.25">
      <c r="B151" s="64" t="str">
        <f>fuente!A5</f>
        <v>RECURSOS ORDINARIOS</v>
      </c>
      <c r="C151" s="34">
        <f>fuente!B5</f>
        <v>30289650398.894386</v>
      </c>
      <c r="D151" s="22">
        <f t="shared" si="16"/>
        <v>0.78446349697453011</v>
      </c>
      <c r="E151" s="34">
        <f>fuente!C5</f>
        <v>32320581606.129242</v>
      </c>
      <c r="F151" s="22">
        <f t="shared" si="17"/>
        <v>0.66715836139758844</v>
      </c>
      <c r="G151" s="34">
        <f>fuente!D5</f>
        <v>31331286051.027298</v>
      </c>
      <c r="H151" s="22">
        <f t="shared" si="18"/>
        <v>0.73387831812785487</v>
      </c>
      <c r="I151" s="21">
        <f t="shared" si="15"/>
        <v>0.96939115863823644</v>
      </c>
    </row>
    <row r="152" spans="2:9" ht="30" x14ac:dyDescent="0.25">
      <c r="B152" s="64" t="str">
        <f>fuente!A6</f>
        <v>RECURSOS POR OPERACIONES OFICIALES DE CREDITO</v>
      </c>
      <c r="C152" s="34">
        <f>fuente!B6</f>
        <v>6395483207.2731991</v>
      </c>
      <c r="D152" s="22">
        <f t="shared" si="16"/>
        <v>0.16563489692183922</v>
      </c>
      <c r="E152" s="34">
        <f>fuente!C6</f>
        <v>10540274070.481573</v>
      </c>
      <c r="F152" s="22">
        <f t="shared" si="17"/>
        <v>0.21757133158180633</v>
      </c>
      <c r="G152" s="34">
        <f>fuente!D6</f>
        <v>7442644875.9461727</v>
      </c>
      <c r="H152" s="22">
        <f t="shared" si="18"/>
        <v>0.17433040236799296</v>
      </c>
      <c r="I152" s="21">
        <f t="shared" si="15"/>
        <v>0.70611492890773819</v>
      </c>
    </row>
    <row r="153" spans="2:9" x14ac:dyDescent="0.25">
      <c r="B153" s="15" t="s">
        <v>10</v>
      </c>
      <c r="C153" s="10">
        <f>SUM(C148:C152)</f>
        <v>38611930976.665733</v>
      </c>
      <c r="D153" s="37">
        <f>+SUM(D148:D152)</f>
        <v>1</v>
      </c>
      <c r="E153" s="10">
        <f>SUM(E148:E152)</f>
        <v>48445142077.546432</v>
      </c>
      <c r="F153" s="37">
        <f>+SUM(F148:F152)</f>
        <v>0.99999999999999989</v>
      </c>
      <c r="G153" s="10">
        <f>SUM(G148:G152)</f>
        <v>42692753385.812416</v>
      </c>
      <c r="H153" s="37">
        <f>+SUM(H148:H152)</f>
        <v>0.99999999999999978</v>
      </c>
      <c r="I153" s="29">
        <f t="shared" si="15"/>
        <v>0.88125974153350339</v>
      </c>
    </row>
    <row r="154" spans="2:9" x14ac:dyDescent="0.25">
      <c r="C154" s="17"/>
    </row>
    <row r="155" spans="2:9" x14ac:dyDescent="0.25">
      <c r="B155" s="9" t="s">
        <v>421</v>
      </c>
    </row>
    <row r="156" spans="2:9" x14ac:dyDescent="0.25">
      <c r="B156" s="3" t="s">
        <v>4</v>
      </c>
    </row>
    <row r="157" spans="2:9" x14ac:dyDescent="0.25">
      <c r="B157" s="4" t="s">
        <v>19</v>
      </c>
      <c r="C157" s="4" t="s">
        <v>6</v>
      </c>
      <c r="D157" s="4" t="s">
        <v>11</v>
      </c>
      <c r="E157" s="4" t="s">
        <v>7</v>
      </c>
      <c r="F157" s="4" t="s">
        <v>11</v>
      </c>
      <c r="G157" s="4" t="s">
        <v>8</v>
      </c>
      <c r="H157" s="4" t="s">
        <v>11</v>
      </c>
      <c r="I157" s="31" t="s">
        <v>9</v>
      </c>
    </row>
    <row r="158" spans="2:9" x14ac:dyDescent="0.25">
      <c r="B158" t="str">
        <f>categoria!A2</f>
        <v>GASTO CORRIENTE</v>
      </c>
      <c r="C158" s="34">
        <f>categoria!B2</f>
        <v>29917748891.184479</v>
      </c>
      <c r="D158" s="22">
        <f>C158/$C$160</f>
        <v>0.7748317200003455</v>
      </c>
      <c r="E158" s="34">
        <f>categoria!C2</f>
        <v>34152924108.801853</v>
      </c>
      <c r="F158" s="22">
        <f>E158/$E$160</f>
        <v>0.70498140049074709</v>
      </c>
      <c r="G158" s="34">
        <f>categoria!D2</f>
        <v>32936020433.956654</v>
      </c>
      <c r="H158" s="22">
        <f>G158/$G$160</f>
        <v>0.77146629865531302</v>
      </c>
      <c r="I158" s="21">
        <f>G158/E158</f>
        <v>0.96436897552407286</v>
      </c>
    </row>
    <row r="159" spans="2:9" x14ac:dyDescent="0.25">
      <c r="B159" t="str">
        <f>categoria!A3</f>
        <v>GASTO DE CAPITAL</v>
      </c>
      <c r="C159" s="34">
        <f>categoria!B3</f>
        <v>8694182085.4811821</v>
      </c>
      <c r="D159" s="22">
        <f>C159/$C$160</f>
        <v>0.22516827999965436</v>
      </c>
      <c r="E159" s="34">
        <f>categoria!C3</f>
        <v>14292217968.744505</v>
      </c>
      <c r="F159" s="22">
        <f>E159/$E$160</f>
        <v>0.29501859950925291</v>
      </c>
      <c r="G159" s="34">
        <f>categoria!D3</f>
        <v>9756732951.8555851</v>
      </c>
      <c r="H159" s="22">
        <f>G159/$G$160</f>
        <v>0.2285337013446869</v>
      </c>
      <c r="I159" s="33">
        <f>G159/E159</f>
        <v>0.68266052009509492</v>
      </c>
    </row>
    <row r="160" spans="2:9" x14ac:dyDescent="0.25">
      <c r="B160" s="15" t="s">
        <v>10</v>
      </c>
      <c r="C160" s="10">
        <f>SUM(C158:C159)</f>
        <v>38611930976.665665</v>
      </c>
      <c r="D160" s="37">
        <f>+SUM(D158:D159)</f>
        <v>0.99999999999999989</v>
      </c>
      <c r="E160" s="10">
        <f>SUM(E158:E159)</f>
        <v>48445142077.546356</v>
      </c>
      <c r="F160" s="37">
        <f>+SUM(F158:F159)</f>
        <v>1</v>
      </c>
      <c r="G160" s="10">
        <f>SUM(G158:G159)</f>
        <v>42692753385.812241</v>
      </c>
      <c r="H160" s="37">
        <f>+SUM(H158:H159)</f>
        <v>0.99999999999999989</v>
      </c>
      <c r="I160" s="21">
        <f>G160/E160</f>
        <v>0.88125974153350106</v>
      </c>
    </row>
    <row r="161" spans="2:9" x14ac:dyDescent="0.25">
      <c r="G161" s="19"/>
    </row>
    <row r="162" spans="2:9" x14ac:dyDescent="0.25">
      <c r="B162" s="9" t="s">
        <v>422</v>
      </c>
    </row>
    <row r="163" spans="2:9" x14ac:dyDescent="0.25">
      <c r="B163" t="s">
        <v>4</v>
      </c>
    </row>
    <row r="164" spans="2:9" x14ac:dyDescent="0.25">
      <c r="B164" s="4" t="s">
        <v>20</v>
      </c>
      <c r="C164" s="4" t="s">
        <v>6</v>
      </c>
      <c r="D164" s="4" t="s">
        <v>11</v>
      </c>
      <c r="E164" s="4" t="s">
        <v>7</v>
      </c>
      <c r="F164" s="4" t="s">
        <v>11</v>
      </c>
      <c r="G164" s="4" t="s">
        <v>8</v>
      </c>
      <c r="H164" s="4" t="s">
        <v>11</v>
      </c>
      <c r="I164" s="31" t="s">
        <v>9</v>
      </c>
    </row>
    <row r="165" spans="2:9" x14ac:dyDescent="0.25">
      <c r="B165" t="s">
        <v>21</v>
      </c>
      <c r="C165" s="34">
        <f>ciclo!B2</f>
        <v>11981794067.837902</v>
      </c>
      <c r="D165" s="22">
        <f>C165/$C$168</f>
        <v>0.31031325719189778</v>
      </c>
      <c r="E165" s="34">
        <f>ciclo!C2</f>
        <v>15890938381.065481</v>
      </c>
      <c r="F165" s="22">
        <f>E165/$E$168</f>
        <v>0.32801923370621455</v>
      </c>
      <c r="G165" s="34">
        <f>ciclo!D2</f>
        <v>14001852438.22333</v>
      </c>
      <c r="H165" s="22">
        <f>G165/$G$168</f>
        <v>0.32796789449696812</v>
      </c>
      <c r="I165" s="21">
        <f>G165/E165</f>
        <v>0.88112181310242488</v>
      </c>
    </row>
    <row r="166" spans="2:9" x14ac:dyDescent="0.25">
      <c r="B166" t="s">
        <v>22</v>
      </c>
      <c r="C166" s="34">
        <f>ciclo!B3</f>
        <v>12999985230.199633</v>
      </c>
      <c r="D166" s="22">
        <f>C166/$C$168</f>
        <v>0.33668311584975796</v>
      </c>
      <c r="E166" s="34">
        <f>ciclo!C3</f>
        <v>15922885666.225044</v>
      </c>
      <c r="F166" s="22">
        <f>E166/$E$168</f>
        <v>0.32867868651798304</v>
      </c>
      <c r="G166" s="34">
        <f>ciclo!D3</f>
        <v>14019237820.588806</v>
      </c>
      <c r="H166" s="22">
        <f t="shared" ref="H166:H167" si="19">G166/$G$168</f>
        <v>0.32837511541824171</v>
      </c>
      <c r="I166" s="21">
        <f>G166/E166</f>
        <v>0.88044580074614387</v>
      </c>
    </row>
    <row r="167" spans="2:9" x14ac:dyDescent="0.25">
      <c r="B167" t="s">
        <v>23</v>
      </c>
      <c r="C167" s="34">
        <f>ciclo!B4</f>
        <v>13630151678.628271</v>
      </c>
      <c r="D167" s="22">
        <f>C167/$C$168</f>
        <v>0.3530036269583442</v>
      </c>
      <c r="E167" s="34">
        <f>ciclo!C4</f>
        <v>16631318030.255934</v>
      </c>
      <c r="F167" s="22">
        <f>E167/$E$168</f>
        <v>0.34330207977580235</v>
      </c>
      <c r="G167" s="34">
        <f>ciclo!D4</f>
        <v>14671663127.000664</v>
      </c>
      <c r="H167" s="22">
        <f t="shared" si="19"/>
        <v>0.34365699008479023</v>
      </c>
      <c r="I167" s="21">
        <f>G167/E167</f>
        <v>0.88217079971110901</v>
      </c>
    </row>
    <row r="168" spans="2:9" x14ac:dyDescent="0.25">
      <c r="B168" s="15" t="s">
        <v>10</v>
      </c>
      <c r="C168" s="10">
        <f>SUM(C165:C167)</f>
        <v>38611930976.66581</v>
      </c>
      <c r="D168" s="35">
        <f>+SUM(D165:D167)</f>
        <v>0.99999999999999989</v>
      </c>
      <c r="E168" s="10">
        <f>SUM(E165:E167)</f>
        <v>48445142077.546463</v>
      </c>
      <c r="F168" s="35">
        <f>+SUM(F165:F167)</f>
        <v>1</v>
      </c>
      <c r="G168" s="10">
        <f>SUM(G165:G167)</f>
        <v>42692753385.812798</v>
      </c>
      <c r="H168" s="35">
        <f>+SUM(H165:H167)</f>
        <v>1</v>
      </c>
      <c r="I168" s="29">
        <f>G168/E168</f>
        <v>0.88125974153351061</v>
      </c>
    </row>
    <row r="169" spans="2:9" x14ac:dyDescent="0.25">
      <c r="C169" s="17"/>
      <c r="E169" s="20"/>
    </row>
    <row r="170" spans="2:9" x14ac:dyDescent="0.25">
      <c r="B170" s="9" t="s">
        <v>423</v>
      </c>
      <c r="E170" s="20"/>
    </row>
    <row r="171" spans="2:9" x14ac:dyDescent="0.25">
      <c r="B171" t="s">
        <v>4</v>
      </c>
    </row>
    <row r="172" spans="2:9" x14ac:dyDescent="0.25">
      <c r="B172" s="4" t="s">
        <v>24</v>
      </c>
      <c r="C172" s="4" t="s">
        <v>6</v>
      </c>
      <c r="D172" s="4" t="s">
        <v>11</v>
      </c>
      <c r="E172" s="4" t="s">
        <v>7</v>
      </c>
      <c r="F172" s="4" t="s">
        <v>11</v>
      </c>
      <c r="G172" s="4" t="s">
        <v>8</v>
      </c>
      <c r="H172" s="4" t="s">
        <v>11</v>
      </c>
      <c r="I172" s="31" t="s">
        <v>9</v>
      </c>
    </row>
    <row r="173" spans="2:9" x14ac:dyDescent="0.25">
      <c r="B173" t="s">
        <v>25</v>
      </c>
      <c r="C173" s="34">
        <f>derecho!B2</f>
        <v>24514149855.714336</v>
      </c>
      <c r="D173" s="22">
        <f>C173/$C$177</f>
        <v>0.634885364073837</v>
      </c>
      <c r="E173" s="34">
        <f>derecho!C2</f>
        <v>28253166532.527847</v>
      </c>
      <c r="F173" s="22">
        <f>E173/$E$177</f>
        <v>0.58319916757190726</v>
      </c>
      <c r="G173" s="34">
        <f>derecho!D2</f>
        <v>25700417788.305679</v>
      </c>
      <c r="H173" s="22">
        <f>G173/$G$177</f>
        <v>0.60198548348596859</v>
      </c>
      <c r="I173" s="21">
        <f>G173/E173</f>
        <v>0.90964734019164928</v>
      </c>
    </row>
    <row r="174" spans="2:9" x14ac:dyDescent="0.25">
      <c r="B174" t="s">
        <v>26</v>
      </c>
      <c r="C174" s="34">
        <f>derecho!B3</f>
        <v>4202582</v>
      </c>
      <c r="D174" s="22">
        <f>C174/$C$177</f>
        <v>1.0884153922630105E-4</v>
      </c>
      <c r="E174" s="34">
        <f>derecho!C3</f>
        <v>2752161</v>
      </c>
      <c r="F174" s="22">
        <f>E174/$E$177</f>
        <v>5.6809844743454363E-5</v>
      </c>
      <c r="G174" s="34">
        <f>derecho!D3</f>
        <v>2749036.6399999992</v>
      </c>
      <c r="H174" s="22">
        <f t="shared" ref="H174:H176" si="20">G174/$G$177</f>
        <v>6.4391177002735467E-5</v>
      </c>
      <c r="I174" s="21">
        <f t="shared" ref="I174:I176" si="21">G174/E174</f>
        <v>0.99886476118221257</v>
      </c>
    </row>
    <row r="175" spans="2:9" x14ac:dyDescent="0.25">
      <c r="B175" t="s">
        <v>27</v>
      </c>
      <c r="C175" s="34">
        <f>derecho!B4</f>
        <v>584045307.92347646</v>
      </c>
      <c r="D175" s="22">
        <f>C175/$C$177</f>
        <v>1.5126032113660157E-2</v>
      </c>
      <c r="E175" s="34">
        <f>derecho!C4</f>
        <v>612029470.32379377</v>
      </c>
      <c r="F175" s="22">
        <f>E175/$E$177</f>
        <v>1.2633453924938741E-2</v>
      </c>
      <c r="G175" s="34">
        <f>derecho!D4</f>
        <v>561699634.11933935</v>
      </c>
      <c r="H175" s="22">
        <f t="shared" si="20"/>
        <v>1.3156791014233313E-2</v>
      </c>
      <c r="I175" s="21">
        <f t="shared" si="21"/>
        <v>0.91776566547060645</v>
      </c>
    </row>
    <row r="176" spans="2:9" x14ac:dyDescent="0.25">
      <c r="B176" t="s">
        <v>28</v>
      </c>
      <c r="C176" s="34">
        <f>derecho!B5</f>
        <v>13509533231.027996</v>
      </c>
      <c r="D176" s="22">
        <f>C176/$C$177</f>
        <v>0.34987976227327655</v>
      </c>
      <c r="E176" s="34">
        <f>derecho!C5</f>
        <v>19577193913.694771</v>
      </c>
      <c r="F176" s="22">
        <f>E176/$E$177</f>
        <v>0.40411056865841044</v>
      </c>
      <c r="G176" s="34">
        <f>derecho!D5</f>
        <v>16427886926.747679</v>
      </c>
      <c r="H176" s="22">
        <f t="shared" si="20"/>
        <v>0.38479333432279533</v>
      </c>
      <c r="I176" s="21">
        <f t="shared" si="21"/>
        <v>0.83913389217930423</v>
      </c>
    </row>
    <row r="177" spans="2:9" x14ac:dyDescent="0.25">
      <c r="B177" s="15" t="s">
        <v>10</v>
      </c>
      <c r="C177" s="10">
        <f>+SUM(C173:C176)</f>
        <v>38611930976.66581</v>
      </c>
      <c r="D177" s="37">
        <f>+SUM(D173:D176)</f>
        <v>1</v>
      </c>
      <c r="E177" s="10">
        <f>+SUM(E173:E176)</f>
        <v>48445142077.546417</v>
      </c>
      <c r="F177" s="37">
        <f>+SUM(F173:F176)</f>
        <v>0.99999999999999989</v>
      </c>
      <c r="G177" s="10">
        <f>SUM(G173:G176)</f>
        <v>42692753385.812698</v>
      </c>
      <c r="H177" s="37">
        <f>+SUM(H173:H176)</f>
        <v>1</v>
      </c>
      <c r="I177" s="29">
        <f>G177/E177</f>
        <v>0.88125974153350939</v>
      </c>
    </row>
    <row r="180" spans="2:9" x14ac:dyDescent="0.25">
      <c r="B180" s="9" t="s">
        <v>424</v>
      </c>
    </row>
    <row r="181" spans="2:9" x14ac:dyDescent="0.25">
      <c r="B181" t="s">
        <v>4</v>
      </c>
    </row>
    <row r="182" spans="2:9" x14ac:dyDescent="0.25">
      <c r="B182" s="4" t="s">
        <v>29</v>
      </c>
      <c r="C182" s="4" t="s">
        <v>6</v>
      </c>
      <c r="D182" s="4" t="s">
        <v>11</v>
      </c>
      <c r="E182" s="4" t="s">
        <v>7</v>
      </c>
      <c r="F182" s="4" t="s">
        <v>11</v>
      </c>
      <c r="G182" s="4" t="s">
        <v>8</v>
      </c>
      <c r="H182" s="4" t="s">
        <v>11</v>
      </c>
      <c r="I182" s="31" t="s">
        <v>9</v>
      </c>
    </row>
    <row r="183" spans="2:9" x14ac:dyDescent="0.25">
      <c r="B183" t="s">
        <v>30</v>
      </c>
      <c r="C183" s="34">
        <f>nivel_gob!B2</f>
        <v>15753551173.480379</v>
      </c>
      <c r="D183" s="22">
        <f>C183/$C$186</f>
        <v>0.40799697852460887</v>
      </c>
      <c r="E183" s="34">
        <f>nivel_gob!C2</f>
        <v>15426386809.459076</v>
      </c>
      <c r="F183" s="22">
        <f>E183/$E$186</f>
        <v>0.31843000449386621</v>
      </c>
      <c r="G183" s="34">
        <f>nivel_gob!D2</f>
        <v>13921159282.878016</v>
      </c>
      <c r="H183" s="22">
        <f>G183/$G$186</f>
        <v>0.32607780428385769</v>
      </c>
      <c r="I183" s="21">
        <f>G183/E183</f>
        <v>0.90242514043158228</v>
      </c>
    </row>
    <row r="184" spans="2:9" x14ac:dyDescent="0.25">
      <c r="B184" t="s">
        <v>31</v>
      </c>
      <c r="C184" s="34">
        <f>nivel_gob!B4</f>
        <v>19937024562.379707</v>
      </c>
      <c r="D184" s="22">
        <f>C184/$C$186</f>
        <v>0.51634362897903752</v>
      </c>
      <c r="E184" s="34">
        <f>nivel_gob!C4</f>
        <v>24813816306.136208</v>
      </c>
      <c r="F184" s="22">
        <f>E184/$E$186</f>
        <v>0.51220442839070668</v>
      </c>
      <c r="G184" s="34">
        <f>nivel_gob!D4</f>
        <v>23460739325.093304</v>
      </c>
      <c r="H184" s="22">
        <f t="shared" ref="H184:H185" si="22">G184/$G$186</f>
        <v>0.54952509417885465</v>
      </c>
      <c r="I184" s="21">
        <f>G184/E184</f>
        <v>0.94547082301450336</v>
      </c>
    </row>
    <row r="185" spans="2:9" x14ac:dyDescent="0.25">
      <c r="B185" t="s">
        <v>32</v>
      </c>
      <c r="C185" s="34">
        <f>nivel_gob!B3</f>
        <v>2921355240.8056717</v>
      </c>
      <c r="D185" s="22">
        <f>C185/$C$186</f>
        <v>7.5659392496353686E-2</v>
      </c>
      <c r="E185" s="34">
        <f>nivel_gob!C3</f>
        <v>8204938961.9510822</v>
      </c>
      <c r="F185" s="22">
        <f>E185/$E$186</f>
        <v>0.16936556711542713</v>
      </c>
      <c r="G185" s="34">
        <f>nivel_gob!D3</f>
        <v>5310854777.8413143</v>
      </c>
      <c r="H185" s="22">
        <f t="shared" si="22"/>
        <v>0.12439710153728761</v>
      </c>
      <c r="I185" s="21">
        <f>G185/E185</f>
        <v>0.6472753548160981</v>
      </c>
    </row>
    <row r="186" spans="2:9" x14ac:dyDescent="0.25">
      <c r="B186" s="15" t="s">
        <v>10</v>
      </c>
      <c r="C186" s="10">
        <f>SUM(C183:C185)</f>
        <v>38611930976.665756</v>
      </c>
      <c r="D186" s="37">
        <f>+SUM(D183:D185)</f>
        <v>1.0000000000000002</v>
      </c>
      <c r="E186" s="10">
        <f>SUM(E183:E185)</f>
        <v>48445142077.546364</v>
      </c>
      <c r="F186" s="37">
        <f>+SUM(F183:F185)</f>
        <v>1</v>
      </c>
      <c r="G186" s="10">
        <f>SUM(G183:G185)</f>
        <v>42692753385.812637</v>
      </c>
      <c r="H186" s="37">
        <f>+SUM(H183:H185)</f>
        <v>1</v>
      </c>
      <c r="I186" s="29">
        <f>G186/E186</f>
        <v>0.88125974153350917</v>
      </c>
    </row>
    <row r="187" spans="2:9" x14ac:dyDescent="0.25">
      <c r="E187" s="20"/>
      <c r="F187" s="18"/>
      <c r="G187" s="16"/>
    </row>
    <row r="188" spans="2:9" x14ac:dyDescent="0.25">
      <c r="E188" s="20"/>
      <c r="G188" s="16"/>
    </row>
    <row r="189" spans="2:9" x14ac:dyDescent="0.25">
      <c r="B189" s="9" t="s">
        <v>425</v>
      </c>
      <c r="E189" s="20"/>
      <c r="G189" s="16"/>
    </row>
    <row r="190" spans="2:9" x14ac:dyDescent="0.25">
      <c r="B190" s="3" t="s">
        <v>4</v>
      </c>
    </row>
    <row r="191" spans="2:9" x14ac:dyDescent="0.25">
      <c r="B191" s="4" t="s">
        <v>411</v>
      </c>
      <c r="C191" s="4" t="s">
        <v>6</v>
      </c>
      <c r="D191" s="4" t="s">
        <v>11</v>
      </c>
      <c r="E191" s="4" t="s">
        <v>7</v>
      </c>
      <c r="F191" s="4" t="s">
        <v>11</v>
      </c>
      <c r="G191" s="4" t="s">
        <v>8</v>
      </c>
      <c r="H191" s="4" t="s">
        <v>11</v>
      </c>
      <c r="I191" s="31" t="s">
        <v>9</v>
      </c>
    </row>
    <row r="192" spans="2:9" x14ac:dyDescent="0.25">
      <c r="B192" t="str">
        <f>departamento!A2</f>
        <v>AMAZONAS</v>
      </c>
      <c r="C192" s="34">
        <f>departamento!B2</f>
        <v>939154521.38614309</v>
      </c>
      <c r="D192" s="22">
        <f t="shared" ref="D192:D216" si="23">C192/$C$217</f>
        <v>2.4322909982246128E-2</v>
      </c>
      <c r="E192" s="34">
        <f>departamento!C2</f>
        <v>1167062690.0309765</v>
      </c>
      <c r="F192" s="22">
        <f t="shared" ref="F192:F216" si="24">E192/$E$217</f>
        <v>2.4090396683383686E-2</v>
      </c>
      <c r="G192" s="34">
        <f>departamento!D2</f>
        <v>1069622725.087319</v>
      </c>
      <c r="H192" s="22">
        <f>G192/$G$217</f>
        <v>2.5053964437973301E-2</v>
      </c>
      <c r="I192" s="21">
        <f t="shared" ref="I192:I217" si="25">G192/E192</f>
        <v>0.91650837116464479</v>
      </c>
    </row>
    <row r="193" spans="2:9" x14ac:dyDescent="0.25">
      <c r="B193" t="str">
        <f>departamento!A3</f>
        <v>ANCASH</v>
      </c>
      <c r="C193" s="34">
        <f>departamento!B3</f>
        <v>1742082120.9600978</v>
      </c>
      <c r="D193" s="22">
        <f t="shared" si="23"/>
        <v>4.5117715610050256E-2</v>
      </c>
      <c r="E193" s="34">
        <f>departamento!C3</f>
        <v>2803165004.4959764</v>
      </c>
      <c r="F193" s="22">
        <f t="shared" si="24"/>
        <v>5.786266453732207E-2</v>
      </c>
      <c r="G193" s="34">
        <f>departamento!D3</f>
        <v>2259909382.4478312</v>
      </c>
      <c r="H193" s="22">
        <f t="shared" ref="H193:H216" si="26">G193/$G$217</f>
        <v>5.2934261747540935E-2</v>
      </c>
      <c r="I193" s="21">
        <f t="shared" si="25"/>
        <v>0.80619919941322704</v>
      </c>
    </row>
    <row r="194" spans="2:9" x14ac:dyDescent="0.25">
      <c r="B194" t="str">
        <f>departamento!A4</f>
        <v>APURIMAC</v>
      </c>
      <c r="C194" s="34">
        <f>departamento!B4</f>
        <v>1039735614.0440602</v>
      </c>
      <c r="D194" s="22">
        <f t="shared" si="23"/>
        <v>2.6927832608848276E-2</v>
      </c>
      <c r="E194" s="34">
        <f>departamento!C4</f>
        <v>1303300976.4628379</v>
      </c>
      <c r="F194" s="22">
        <f t="shared" si="24"/>
        <v>2.6902614391689377E-2</v>
      </c>
      <c r="G194" s="34">
        <f>departamento!D4</f>
        <v>1145859301.8733675</v>
      </c>
      <c r="H194" s="22">
        <f t="shared" si="26"/>
        <v>2.6839667414239588E-2</v>
      </c>
      <c r="I194" s="21">
        <f t="shared" si="25"/>
        <v>0.87919776211879508</v>
      </c>
    </row>
    <row r="195" spans="2:9" x14ac:dyDescent="0.25">
      <c r="B195" t="str">
        <f>departamento!A5</f>
        <v>AREQUIPA</v>
      </c>
      <c r="C195" s="34">
        <f>departamento!B5</f>
        <v>1258055401.3888087</v>
      </c>
      <c r="D195" s="22">
        <f t="shared" si="23"/>
        <v>3.2582037975492195E-2</v>
      </c>
      <c r="E195" s="34">
        <f>departamento!C5</f>
        <v>1818065271.1072478</v>
      </c>
      <c r="F195" s="22">
        <f t="shared" si="24"/>
        <v>3.7528329841556844E-2</v>
      </c>
      <c r="G195" s="34">
        <f>departamento!D5</f>
        <v>1519580281.2657201</v>
      </c>
      <c r="H195" s="22">
        <f t="shared" si="26"/>
        <v>3.5593400770695886E-2</v>
      </c>
      <c r="I195" s="21">
        <f t="shared" si="25"/>
        <v>0.83582273167797616</v>
      </c>
    </row>
    <row r="196" spans="2:9" x14ac:dyDescent="0.25">
      <c r="B196" t="str">
        <f>departamento!A6</f>
        <v>AYACUCHO</v>
      </c>
      <c r="C196" s="34">
        <f>departamento!B6</f>
        <v>1240416523.3122644</v>
      </c>
      <c r="D196" s="22">
        <f t="shared" si="23"/>
        <v>3.2125213423329711E-2</v>
      </c>
      <c r="E196" s="34">
        <f>departamento!C6</f>
        <v>1699966544.8617237</v>
      </c>
      <c r="F196" s="22">
        <f t="shared" si="24"/>
        <v>3.5090547203692292E-2</v>
      </c>
      <c r="G196" s="34">
        <f>departamento!D6</f>
        <v>1516848641.0419719</v>
      </c>
      <c r="H196" s="22">
        <f t="shared" si="26"/>
        <v>3.5529417073063119E-2</v>
      </c>
      <c r="I196" s="21">
        <f t="shared" si="25"/>
        <v>0.89228146614223713</v>
      </c>
    </row>
    <row r="197" spans="2:9" x14ac:dyDescent="0.25">
      <c r="B197" t="str">
        <f>departamento!A7</f>
        <v>CAJAMARCA</v>
      </c>
      <c r="C197" s="34">
        <f>departamento!B7</f>
        <v>2433095229.5174294</v>
      </c>
      <c r="D197" s="22">
        <f t="shared" si="23"/>
        <v>6.3014077979881719E-2</v>
      </c>
      <c r="E197" s="34">
        <f>departamento!C7</f>
        <v>3151075775.4425979</v>
      </c>
      <c r="F197" s="22">
        <f t="shared" si="24"/>
        <v>6.5044205472628194E-2</v>
      </c>
      <c r="G197" s="34">
        <f>departamento!D7</f>
        <v>2740208459.1261344</v>
      </c>
      <c r="H197" s="22">
        <f t="shared" si="26"/>
        <v>6.4184392942825019E-2</v>
      </c>
      <c r="I197" s="21">
        <f t="shared" si="25"/>
        <v>0.86961046144351972</v>
      </c>
    </row>
    <row r="198" spans="2:9" x14ac:dyDescent="0.25">
      <c r="B198" t="str">
        <f>departamento!A8</f>
        <v>CUSCO</v>
      </c>
      <c r="C198" s="34">
        <f>departamento!B8</f>
        <v>1649589356.9573801</v>
      </c>
      <c r="D198" s="22">
        <f t="shared" si="23"/>
        <v>4.2722270428647298E-2</v>
      </c>
      <c r="E198" s="34">
        <f>departamento!C8</f>
        <v>2522344822.3330426</v>
      </c>
      <c r="F198" s="22">
        <f t="shared" si="24"/>
        <v>5.206600113372583E-2</v>
      </c>
      <c r="G198" s="34">
        <f>departamento!D8</f>
        <v>2180532610.6555419</v>
      </c>
      <c r="H198" s="22">
        <f t="shared" si="26"/>
        <v>5.1075005421883882E-2</v>
      </c>
      <c r="I198" s="21">
        <f t="shared" si="25"/>
        <v>0.86448632690857008</v>
      </c>
    </row>
    <row r="199" spans="2:9" x14ac:dyDescent="0.25">
      <c r="B199" t="str">
        <f>departamento!A9</f>
        <v>HUANCAVELICA</v>
      </c>
      <c r="C199" s="34">
        <f>departamento!B9</f>
        <v>965607673.24949956</v>
      </c>
      <c r="D199" s="22">
        <f t="shared" si="23"/>
        <v>2.5008013037033591E-2</v>
      </c>
      <c r="E199" s="34">
        <f>departamento!C9</f>
        <v>1276494730.3063881</v>
      </c>
      <c r="F199" s="22">
        <f t="shared" si="24"/>
        <v>2.6349282416451472E-2</v>
      </c>
      <c r="G199" s="34">
        <f>departamento!D9</f>
        <v>1147617217.5480478</v>
      </c>
      <c r="H199" s="22">
        <f t="shared" si="26"/>
        <v>2.6880843387566817E-2</v>
      </c>
      <c r="I199" s="21">
        <f t="shared" si="25"/>
        <v>0.89903795942235754</v>
      </c>
    </row>
    <row r="200" spans="2:9" x14ac:dyDescent="0.25">
      <c r="B200" t="str">
        <f>departamento!A10</f>
        <v>HUANUCO</v>
      </c>
      <c r="C200" s="34">
        <f>departamento!B10</f>
        <v>1260438454.1869397</v>
      </c>
      <c r="D200" s="22">
        <f t="shared" si="23"/>
        <v>3.2643756018020845E-2</v>
      </c>
      <c r="E200" s="34">
        <f>departamento!C10</f>
        <v>1547904365.513237</v>
      </c>
      <c r="F200" s="22">
        <f t="shared" si="24"/>
        <v>3.1951694207759701E-2</v>
      </c>
      <c r="G200" s="34">
        <f>departamento!D10</f>
        <v>1388180952.500632</v>
      </c>
      <c r="H200" s="22">
        <f t="shared" si="26"/>
        <v>3.2515610786582258E-2</v>
      </c>
      <c r="I200" s="21">
        <f t="shared" si="25"/>
        <v>0.89681312581630612</v>
      </c>
    </row>
    <row r="201" spans="2:9" x14ac:dyDescent="0.25">
      <c r="B201" t="str">
        <f>departamento!A11</f>
        <v>ICA</v>
      </c>
      <c r="C201" s="34">
        <f>departamento!B11</f>
        <v>707963202.30968809</v>
      </c>
      <c r="D201" s="22">
        <f t="shared" si="23"/>
        <v>1.833534828231017E-2</v>
      </c>
      <c r="E201" s="34">
        <f>departamento!C11</f>
        <v>1002069360.7488626</v>
      </c>
      <c r="F201" s="22">
        <f t="shared" si="24"/>
        <v>2.0684620124445989E-2</v>
      </c>
      <c r="G201" s="34">
        <f>departamento!D11</f>
        <v>890547567.29821587</v>
      </c>
      <c r="H201" s="22">
        <f t="shared" si="26"/>
        <v>2.0859454981747613E-2</v>
      </c>
      <c r="I201" s="21">
        <f t="shared" si="25"/>
        <v>0.8887085087929395</v>
      </c>
    </row>
    <row r="202" spans="2:9" x14ac:dyDescent="0.25">
      <c r="B202" t="str">
        <f>departamento!A12</f>
        <v>JUNIN</v>
      </c>
      <c r="C202" s="34">
        <f>departamento!B12</f>
        <v>1442896915.5489018</v>
      </c>
      <c r="D202" s="22">
        <f t="shared" si="23"/>
        <v>3.7369198562508622E-2</v>
      </c>
      <c r="E202" s="34">
        <f>departamento!C12</f>
        <v>1939221216.6823878</v>
      </c>
      <c r="F202" s="22">
        <f t="shared" si="24"/>
        <v>4.0029219309095303E-2</v>
      </c>
      <c r="G202" s="34">
        <f>departamento!D12</f>
        <v>1754708744.9671421</v>
      </c>
      <c r="H202" s="22">
        <f t="shared" si="26"/>
        <v>4.1100856838862186E-2</v>
      </c>
      <c r="I202" s="21">
        <f t="shared" si="25"/>
        <v>0.90485228290204611</v>
      </c>
    </row>
    <row r="203" spans="2:9" x14ac:dyDescent="0.25">
      <c r="B203" t="str">
        <f>departamento!A13</f>
        <v>LA LIBERTAD</v>
      </c>
      <c r="C203" s="34">
        <f>departamento!B13</f>
        <v>2032929037.316535</v>
      </c>
      <c r="D203" s="22">
        <f t="shared" si="23"/>
        <v>5.2650281555332912E-2</v>
      </c>
      <c r="E203" s="34">
        <f>departamento!C13</f>
        <v>2829115935.9850373</v>
      </c>
      <c r="F203" s="22">
        <f t="shared" si="24"/>
        <v>5.8398341188812139E-2</v>
      </c>
      <c r="G203" s="34">
        <f>departamento!D13</f>
        <v>2439347302.5987206</v>
      </c>
      <c r="H203" s="22">
        <f t="shared" si="26"/>
        <v>5.7137268251462467E-2</v>
      </c>
      <c r="I203" s="21">
        <f t="shared" si="25"/>
        <v>0.86222952957542631</v>
      </c>
    </row>
    <row r="204" spans="2:9" x14ac:dyDescent="0.25">
      <c r="B204" t="str">
        <f>departamento!A14</f>
        <v>LAMBAYEQUE</v>
      </c>
      <c r="C204" s="34">
        <f>departamento!B14</f>
        <v>986250244.01795638</v>
      </c>
      <c r="D204" s="22">
        <f t="shared" si="23"/>
        <v>2.5542629417160543E-2</v>
      </c>
      <c r="E204" s="34">
        <f>departamento!C14</f>
        <v>1563703328.822803</v>
      </c>
      <c r="F204" s="22">
        <f t="shared" si="24"/>
        <v>3.2277814900816534E-2</v>
      </c>
      <c r="G204" s="34">
        <f>departamento!D14</f>
        <v>1335215109.0253372</v>
      </c>
      <c r="H204" s="22">
        <f t="shared" si="26"/>
        <v>3.1274982359630159E-2</v>
      </c>
      <c r="I204" s="21">
        <f t="shared" si="25"/>
        <v>0.85388007073600225</v>
      </c>
    </row>
    <row r="205" spans="2:9" x14ac:dyDescent="0.25">
      <c r="B205" t="str">
        <f>departamento!A15</f>
        <v>LIMA</v>
      </c>
      <c r="C205" s="34">
        <f>departamento!B15</f>
        <v>11095259014.381577</v>
      </c>
      <c r="D205" s="22">
        <f t="shared" si="23"/>
        <v>0.28735312463618384</v>
      </c>
      <c r="E205" s="34">
        <f>departamento!C15</f>
        <v>10237332721.770786</v>
      </c>
      <c r="F205" s="22">
        <f t="shared" si="24"/>
        <v>0.21131804516918995</v>
      </c>
      <c r="G205" s="34">
        <f>departamento!D15</f>
        <v>9338979394.862606</v>
      </c>
      <c r="H205" s="22">
        <f t="shared" si="26"/>
        <v>0.21874858504595837</v>
      </c>
      <c r="I205" s="21">
        <f t="shared" si="25"/>
        <v>0.912247325419273</v>
      </c>
    </row>
    <row r="206" spans="2:9" x14ac:dyDescent="0.25">
      <c r="B206" t="str">
        <f>departamento!A16</f>
        <v>LORETO</v>
      </c>
      <c r="C206" s="34">
        <f>departamento!B16</f>
        <v>1646849991.6031241</v>
      </c>
      <c r="D206" s="22">
        <f t="shared" si="23"/>
        <v>4.2651324343202589E-2</v>
      </c>
      <c r="E206" s="34">
        <f>departamento!C16</f>
        <v>2077439431.7410111</v>
      </c>
      <c r="F206" s="22">
        <f t="shared" si="24"/>
        <v>4.2882306515184543E-2</v>
      </c>
      <c r="G206" s="34">
        <f>departamento!D16</f>
        <v>1923516189.6130946</v>
      </c>
      <c r="H206" s="22">
        <f t="shared" si="26"/>
        <v>4.5054863813311592E-2</v>
      </c>
      <c r="I206" s="21">
        <f t="shared" si="25"/>
        <v>0.92590722994079289</v>
      </c>
    </row>
    <row r="207" spans="2:9" x14ac:dyDescent="0.25">
      <c r="B207" t="str">
        <f>departamento!A17</f>
        <v>MADRE DE DIOS</v>
      </c>
      <c r="C207" s="34">
        <f>departamento!B17</f>
        <v>246455609.36515591</v>
      </c>
      <c r="D207" s="22">
        <f t="shared" si="23"/>
        <v>6.3828874425911376E-3</v>
      </c>
      <c r="E207" s="34">
        <f>departamento!C17</f>
        <v>322356815.42846566</v>
      </c>
      <c r="F207" s="22">
        <f t="shared" si="24"/>
        <v>6.6540586239269769E-3</v>
      </c>
      <c r="G207" s="34">
        <f>departamento!D17</f>
        <v>298086926.17559004</v>
      </c>
      <c r="H207" s="22">
        <f t="shared" si="26"/>
        <v>6.9821433975407838E-3</v>
      </c>
      <c r="I207" s="21">
        <f t="shared" si="25"/>
        <v>0.92471110244523014</v>
      </c>
    </row>
    <row r="208" spans="2:9" x14ac:dyDescent="0.25">
      <c r="B208" t="str">
        <f>departamento!A18</f>
        <v>MOQUEGUA</v>
      </c>
      <c r="C208" s="34">
        <f>departamento!B18</f>
        <v>327356113.30053538</v>
      </c>
      <c r="D208" s="22">
        <f t="shared" si="23"/>
        <v>8.4781078029577232E-3</v>
      </c>
      <c r="E208" s="34">
        <f>departamento!C18</f>
        <v>429928778.60004073</v>
      </c>
      <c r="F208" s="22">
        <f t="shared" si="24"/>
        <v>8.8745488229108899E-3</v>
      </c>
      <c r="G208" s="34">
        <f>departamento!D18</f>
        <v>381374935.40561903</v>
      </c>
      <c r="H208" s="22">
        <f t="shared" si="26"/>
        <v>8.9330133373958769E-3</v>
      </c>
      <c r="I208" s="21">
        <f t="shared" si="25"/>
        <v>0.88706538010196578</v>
      </c>
    </row>
    <row r="209" spans="2:9" x14ac:dyDescent="0.25">
      <c r="B209" t="str">
        <f>departamento!A19</f>
        <v>PASCO</v>
      </c>
      <c r="C209" s="34">
        <f>departamento!B19</f>
        <v>469929917.73959851</v>
      </c>
      <c r="D209" s="22">
        <f t="shared" si="23"/>
        <v>1.2170588360980688E-2</v>
      </c>
      <c r="E209" s="34">
        <f>departamento!C19</f>
        <v>600414835.6721772</v>
      </c>
      <c r="F209" s="22">
        <f t="shared" si="24"/>
        <v>1.239370574475949E-2</v>
      </c>
      <c r="G209" s="34">
        <f>departamento!D19</f>
        <v>528162459.89572358</v>
      </c>
      <c r="H209" s="22">
        <f t="shared" si="26"/>
        <v>1.2371243782820446E-2</v>
      </c>
      <c r="I209" s="21">
        <f t="shared" si="25"/>
        <v>0.87966257413415583</v>
      </c>
    </row>
    <row r="210" spans="2:9" x14ac:dyDescent="0.25">
      <c r="B210" t="str">
        <f>departamento!A20</f>
        <v>PIURA</v>
      </c>
      <c r="C210" s="34">
        <f>departamento!B20</f>
        <v>2209427501.9553757</v>
      </c>
      <c r="D210" s="22">
        <f t="shared" si="23"/>
        <v>5.7221367750050892E-2</v>
      </c>
      <c r="E210" s="34">
        <f>departamento!C20</f>
        <v>3811075649.3197498</v>
      </c>
      <c r="F210" s="22">
        <f t="shared" si="24"/>
        <v>7.8667859890251449E-2</v>
      </c>
      <c r="G210" s="34">
        <f>departamento!D20</f>
        <v>3123480227.7767034</v>
      </c>
      <c r="H210" s="22">
        <f t="shared" si="26"/>
        <v>7.3161836144647968E-2</v>
      </c>
      <c r="I210" s="21">
        <f t="shared" si="25"/>
        <v>0.81957969748887627</v>
      </c>
    </row>
    <row r="211" spans="2:9" x14ac:dyDescent="0.25">
      <c r="B211" t="str">
        <f>departamento!A21</f>
        <v>PROVINCIA CONSTITUCIONAL DEL CALLAO</v>
      </c>
      <c r="C211" s="34">
        <f>departamento!B21</f>
        <v>571772487.99821377</v>
      </c>
      <c r="D211" s="22">
        <f t="shared" si="23"/>
        <v>1.480818165617645E-2</v>
      </c>
      <c r="E211" s="34">
        <f>departamento!C21</f>
        <v>698006341.66197729</v>
      </c>
      <c r="F211" s="22">
        <f t="shared" si="24"/>
        <v>1.4408180298959057E-2</v>
      </c>
      <c r="G211" s="34">
        <f>departamento!D21</f>
        <v>640860688.89754999</v>
      </c>
      <c r="H211" s="22">
        <f t="shared" si="26"/>
        <v>1.5010994561679253E-2</v>
      </c>
      <c r="I211" s="21">
        <f t="shared" si="25"/>
        <v>0.91813018112649014</v>
      </c>
    </row>
    <row r="212" spans="2:9" x14ac:dyDescent="0.25">
      <c r="B212" t="str">
        <f>departamento!A22</f>
        <v>PUNO</v>
      </c>
      <c r="C212" s="34">
        <f>departamento!B22</f>
        <v>1714137537.2285223</v>
      </c>
      <c r="D212" s="22">
        <f t="shared" si="23"/>
        <v>4.4393986363034273E-2</v>
      </c>
      <c r="E212" s="34">
        <f>departamento!C22</f>
        <v>2190171374.0961518</v>
      </c>
      <c r="F212" s="22">
        <f t="shared" si="24"/>
        <v>4.5209308512096633E-2</v>
      </c>
      <c r="G212" s="34">
        <f>departamento!D22</f>
        <v>1947894463.7607474</v>
      </c>
      <c r="H212" s="22">
        <f t="shared" si="26"/>
        <v>4.5625880489780016E-2</v>
      </c>
      <c r="I212" s="21">
        <f t="shared" si="25"/>
        <v>0.88937993017309513</v>
      </c>
    </row>
    <row r="213" spans="2:9" x14ac:dyDescent="0.25">
      <c r="B213" t="str">
        <f>departamento!A23</f>
        <v>SAN MARTIN</v>
      </c>
      <c r="C213" s="34">
        <f>departamento!B23</f>
        <v>1176371985.4472046</v>
      </c>
      <c r="D213" s="22">
        <f t="shared" si="23"/>
        <v>3.0466541187958635E-2</v>
      </c>
      <c r="E213" s="34">
        <f>departamento!C23</f>
        <v>1484086828.1562722</v>
      </c>
      <c r="F213" s="22">
        <f t="shared" si="24"/>
        <v>3.0634378691276921E-2</v>
      </c>
      <c r="G213" s="34">
        <f>departamento!D23</f>
        <v>1362819080.7347853</v>
      </c>
      <c r="H213" s="22">
        <f t="shared" si="26"/>
        <v>3.1921555127143939E-2</v>
      </c>
      <c r="I213" s="21">
        <f t="shared" si="25"/>
        <v>0.91828797000230666</v>
      </c>
    </row>
    <row r="214" spans="2:9" x14ac:dyDescent="0.25">
      <c r="B214" t="str">
        <f>departamento!A24</f>
        <v>TACNA</v>
      </c>
      <c r="C214" s="34">
        <f>departamento!B24</f>
        <v>395435939.4987027</v>
      </c>
      <c r="D214" s="22">
        <f t="shared" si="23"/>
        <v>1.0241288883937842E-2</v>
      </c>
      <c r="E214" s="34">
        <f>departamento!C24</f>
        <v>568959396.60611129</v>
      </c>
      <c r="F214" s="22">
        <f t="shared" si="24"/>
        <v>1.174440557311968E-2</v>
      </c>
      <c r="G214" s="34">
        <f>departamento!D24</f>
        <v>516545713.26412797</v>
      </c>
      <c r="H214" s="22">
        <f t="shared" si="26"/>
        <v>1.2099142648311375E-2</v>
      </c>
      <c r="I214" s="21">
        <f t="shared" si="25"/>
        <v>0.90787798979217993</v>
      </c>
    </row>
    <row r="215" spans="2:9" x14ac:dyDescent="0.25">
      <c r="B215" t="str">
        <f>departamento!A25</f>
        <v>TUMBES</v>
      </c>
      <c r="C215" s="34">
        <f>departamento!B25</f>
        <v>337419895.57892174</v>
      </c>
      <c r="D215" s="22">
        <f t="shared" si="23"/>
        <v>8.738746989443066E-3</v>
      </c>
      <c r="E215" s="34">
        <f>departamento!C25</f>
        <v>491771943.94868547</v>
      </c>
      <c r="F215" s="22">
        <f t="shared" si="24"/>
        <v>1.0151109540797773E-2</v>
      </c>
      <c r="G215" s="34">
        <f>departamento!D25</f>
        <v>405847213.06453562</v>
      </c>
      <c r="H215" s="22">
        <f t="shared" si="26"/>
        <v>9.5062318749252212E-3</v>
      </c>
      <c r="I215" s="21">
        <f t="shared" si="25"/>
        <v>0.82527524812778708</v>
      </c>
    </row>
    <row r="216" spans="2:9" x14ac:dyDescent="0.25">
      <c r="B216" t="str">
        <f>departamento!A26</f>
        <v>UCAYALI</v>
      </c>
      <c r="C216" s="34">
        <f>departamento!B26</f>
        <v>723300688.37317038</v>
      </c>
      <c r="D216" s="22">
        <f t="shared" si="23"/>
        <v>1.8732569702620671E-2</v>
      </c>
      <c r="E216" s="34">
        <f>departamento!C26</f>
        <v>910107937.75189745</v>
      </c>
      <c r="F216" s="22">
        <f t="shared" si="24"/>
        <v>1.8786361206146979E-2</v>
      </c>
      <c r="G216" s="34">
        <f>departamento!D26</f>
        <v>837007796.92576051</v>
      </c>
      <c r="H216" s="22">
        <f t="shared" si="26"/>
        <v>1.9605383362411695E-2</v>
      </c>
      <c r="I216" s="21">
        <f t="shared" si="25"/>
        <v>0.91967970194095305</v>
      </c>
    </row>
    <row r="217" spans="2:9" x14ac:dyDescent="0.25">
      <c r="B217" s="15" t="s">
        <v>10</v>
      </c>
      <c r="C217" s="10">
        <f>SUM(C192:C216)</f>
        <v>38611930976.665802</v>
      </c>
      <c r="D217" s="35">
        <f>+SUM(D192:D216)</f>
        <v>1.0000000000000002</v>
      </c>
      <c r="E217" s="26">
        <f>SUM(E192:E216)</f>
        <v>48445142077.546455</v>
      </c>
      <c r="F217" s="35">
        <f>+SUM(F192:F216)</f>
        <v>1</v>
      </c>
      <c r="G217" s="26">
        <f>SUM(G192:G216)</f>
        <v>42692753385.812836</v>
      </c>
      <c r="H217" s="35">
        <f>+SUM(H192:H216)</f>
        <v>0.99999999999999956</v>
      </c>
      <c r="I217" s="29">
        <f t="shared" si="25"/>
        <v>0.88125974153351161</v>
      </c>
    </row>
    <row r="218" spans="2:9" x14ac:dyDescent="0.25">
      <c r="C218" s="17"/>
      <c r="D218" s="16"/>
      <c r="E218" s="17"/>
      <c r="F218" s="18"/>
      <c r="G218" s="17"/>
      <c r="H218" s="18"/>
    </row>
    <row r="220" spans="2:9" x14ac:dyDescent="0.25">
      <c r="B220" s="9" t="s">
        <v>426</v>
      </c>
    </row>
    <row r="221" spans="2:9" x14ac:dyDescent="0.25">
      <c r="B221" s="3" t="s">
        <v>4</v>
      </c>
    </row>
    <row r="222" spans="2:9" x14ac:dyDescent="0.25">
      <c r="B222" s="4" t="s">
        <v>112</v>
      </c>
      <c r="C222" s="4" t="s">
        <v>6</v>
      </c>
      <c r="D222" s="4" t="s">
        <v>11</v>
      </c>
      <c r="E222" s="4" t="s">
        <v>7</v>
      </c>
      <c r="F222" s="4" t="s">
        <v>11</v>
      </c>
      <c r="G222" s="4" t="s">
        <v>8</v>
      </c>
      <c r="H222" s="4" t="s">
        <v>11</v>
      </c>
      <c r="I222" s="31" t="s">
        <v>9</v>
      </c>
    </row>
    <row r="223" spans="2:9" x14ac:dyDescent="0.25">
      <c r="B223" t="str">
        <f>regional!A2</f>
        <v>AMAZONAS</v>
      </c>
      <c r="C223" s="34">
        <f>regional!B2</f>
        <v>655552856.40891862</v>
      </c>
      <c r="D223" s="22">
        <f t="shared" ref="D223:D247" si="27">C223/$C$248</f>
        <v>3.2881178149618003E-2</v>
      </c>
      <c r="E223" s="34">
        <f>regional!C2</f>
        <v>794019835.48622799</v>
      </c>
      <c r="F223" s="22">
        <f t="shared" ref="F223:F247" si="28">E223/$E$248</f>
        <v>3.199910185882502E-2</v>
      </c>
      <c r="G223" s="34">
        <f>regional!D2</f>
        <v>761866716.39803255</v>
      </c>
      <c r="H223" s="22">
        <f>G223/$G$248</f>
        <v>3.2474113702936222E-2</v>
      </c>
      <c r="I223" s="21">
        <f t="shared" ref="I223:I248" si="29">G223/E223</f>
        <v>0.95950589941055309</v>
      </c>
    </row>
    <row r="224" spans="2:9" x14ac:dyDescent="0.25">
      <c r="B224" t="str">
        <f>regional!A3</f>
        <v>ANCASH</v>
      </c>
      <c r="C224" s="34">
        <f>regional!B3</f>
        <v>1048904555.4683093</v>
      </c>
      <c r="D224" s="22">
        <f t="shared" si="27"/>
        <v>5.26108874564735E-2</v>
      </c>
      <c r="E224" s="34">
        <f>regional!C3</f>
        <v>1271508962.4365058</v>
      </c>
      <c r="F224" s="22">
        <f t="shared" si="28"/>
        <v>5.124197530720298E-2</v>
      </c>
      <c r="G224" s="34">
        <f>regional!D3</f>
        <v>1211378750.5359957</v>
      </c>
      <c r="H224" s="22">
        <f t="shared" ref="H224:H247" si="30">G224/$G$248</f>
        <v>5.1634295652409894E-2</v>
      </c>
      <c r="I224" s="21">
        <f t="shared" si="29"/>
        <v>0.95270956503107407</v>
      </c>
    </row>
    <row r="225" spans="2:9" x14ac:dyDescent="0.25">
      <c r="B225" t="str">
        <f>regional!A4</f>
        <v>APURIMAC</v>
      </c>
      <c r="C225" s="34">
        <f>regional!B4</f>
        <v>662530528.0667119</v>
      </c>
      <c r="D225" s="22">
        <f t="shared" si="27"/>
        <v>3.323116375734804E-2</v>
      </c>
      <c r="E225" s="34">
        <f>regional!C4</f>
        <v>824847061.01305246</v>
      </c>
      <c r="F225" s="22">
        <f t="shared" si="28"/>
        <v>3.3241443026604249E-2</v>
      </c>
      <c r="G225" s="34">
        <f>regional!D4</f>
        <v>779508016.14081025</v>
      </c>
      <c r="H225" s="22">
        <f t="shared" si="30"/>
        <v>3.3226063566848166E-2</v>
      </c>
      <c r="I225" s="21">
        <f t="shared" si="29"/>
        <v>0.94503339223084803</v>
      </c>
    </row>
    <row r="226" spans="2:9" x14ac:dyDescent="0.25">
      <c r="B226" t="str">
        <f>regional!A5</f>
        <v>AREQUIPA</v>
      </c>
      <c r="C226" s="34">
        <f>regional!B5</f>
        <v>930218233.04872739</v>
      </c>
      <c r="D226" s="22">
        <f t="shared" si="27"/>
        <v>4.6657826504563078E-2</v>
      </c>
      <c r="E226" s="34">
        <f>regional!C5</f>
        <v>1197439329.5248132</v>
      </c>
      <c r="F226" s="22">
        <f t="shared" si="28"/>
        <v>4.8256959540266084E-2</v>
      </c>
      <c r="G226" s="34">
        <f>regional!D5</f>
        <v>1130774270.8464124</v>
      </c>
      <c r="H226" s="22">
        <f t="shared" si="30"/>
        <v>4.8198577852870253E-2</v>
      </c>
      <c r="I226" s="21">
        <f t="shared" si="29"/>
        <v>0.94432698422820649</v>
      </c>
    </row>
    <row r="227" spans="2:9" x14ac:dyDescent="0.25">
      <c r="B227" t="str">
        <f>regional!A6</f>
        <v>AYACUCHO</v>
      </c>
      <c r="C227" s="34">
        <f>regional!B6</f>
        <v>894281398.36473441</v>
      </c>
      <c r="D227" s="22">
        <f t="shared" si="27"/>
        <v>4.485530905410038E-2</v>
      </c>
      <c r="E227" s="34">
        <f>regional!C6</f>
        <v>1133827642.2200904</v>
      </c>
      <c r="F227" s="22">
        <f t="shared" si="28"/>
        <v>4.5693400331157569E-2</v>
      </c>
      <c r="G227" s="34">
        <f>regional!D6</f>
        <v>1067056203.9443046</v>
      </c>
      <c r="H227" s="22">
        <f t="shared" si="30"/>
        <v>4.5482633311687129E-2</v>
      </c>
      <c r="I227" s="21">
        <f t="shared" si="29"/>
        <v>0.94110971033917989</v>
      </c>
    </row>
    <row r="228" spans="2:9" x14ac:dyDescent="0.25">
      <c r="B228" t="str">
        <f>regional!A7</f>
        <v>CAJAMARCA</v>
      </c>
      <c r="C228" s="34">
        <f>regional!B7</f>
        <v>1591326953.1261024</v>
      </c>
      <c r="D228" s="22">
        <f t="shared" si="27"/>
        <v>7.981767530792247E-2</v>
      </c>
      <c r="E228" s="34">
        <f>regional!C7</f>
        <v>1980832764.7062714</v>
      </c>
      <c r="F228" s="22">
        <f t="shared" si="28"/>
        <v>7.982781609519797E-2</v>
      </c>
      <c r="G228" s="34">
        <f>regional!D7</f>
        <v>1838253669.1417356</v>
      </c>
      <c r="H228" s="22">
        <f t="shared" si="30"/>
        <v>7.8354464608689889E-2</v>
      </c>
      <c r="I228" s="21">
        <f t="shared" si="29"/>
        <v>0.92802062945193753</v>
      </c>
    </row>
    <row r="229" spans="2:9" x14ac:dyDescent="0.25">
      <c r="B229" t="str">
        <f>regional!A8</f>
        <v>CUSCO</v>
      </c>
      <c r="C229" s="34">
        <f>regional!B8</f>
        <v>1098557881.8765581</v>
      </c>
      <c r="D229" s="22">
        <f t="shared" si="27"/>
        <v>5.5101395819589144E-2</v>
      </c>
      <c r="E229" s="34">
        <f>regional!C8</f>
        <v>1415578443.9532588</v>
      </c>
      <c r="F229" s="22">
        <f t="shared" si="28"/>
        <v>5.7047994008208903E-2</v>
      </c>
      <c r="G229" s="34">
        <f>regional!D8</f>
        <v>1375808137.4562559</v>
      </c>
      <c r="H229" s="22">
        <f t="shared" si="30"/>
        <v>5.8643000051780102E-2</v>
      </c>
      <c r="I229" s="21">
        <f t="shared" si="29"/>
        <v>0.9719052612966208</v>
      </c>
    </row>
    <row r="230" spans="2:9" x14ac:dyDescent="0.25">
      <c r="B230" t="str">
        <f>regional!A9</f>
        <v>HUANCAVELICA</v>
      </c>
      <c r="C230" s="34">
        <f>regional!B9</f>
        <v>656583847.55119002</v>
      </c>
      <c r="D230" s="22">
        <f t="shared" si="27"/>
        <v>3.2932890537243624E-2</v>
      </c>
      <c r="E230" s="34">
        <f>regional!C9</f>
        <v>797362850.74233472</v>
      </c>
      <c r="F230" s="22">
        <f t="shared" si="28"/>
        <v>3.2133825805148425E-2</v>
      </c>
      <c r="G230" s="34">
        <f>regional!D9</f>
        <v>752212524.50597715</v>
      </c>
      <c r="H230" s="22">
        <f t="shared" si="30"/>
        <v>3.2062609540246458E-2</v>
      </c>
      <c r="I230" s="21">
        <f t="shared" si="29"/>
        <v>0.94337543291072168</v>
      </c>
    </row>
    <row r="231" spans="2:9" x14ac:dyDescent="0.25">
      <c r="B231" t="str">
        <f>regional!A10</f>
        <v>HUANUCO</v>
      </c>
      <c r="C231" s="34">
        <f>regional!B10</f>
        <v>835329002.78541875</v>
      </c>
      <c r="D231" s="22">
        <f t="shared" si="27"/>
        <v>4.1898378575589756E-2</v>
      </c>
      <c r="E231" s="34">
        <f>regional!C10</f>
        <v>1029133658.2415968</v>
      </c>
      <c r="F231" s="22">
        <f t="shared" si="28"/>
        <v>4.1474219263366578E-2</v>
      </c>
      <c r="G231" s="34">
        <f>regional!D10</f>
        <v>956013213.44676614</v>
      </c>
      <c r="H231" s="22">
        <f t="shared" si="30"/>
        <v>4.0749492170701541E-2</v>
      </c>
      <c r="I231" s="21">
        <f t="shared" si="29"/>
        <v>0.92894951573174078</v>
      </c>
    </row>
    <row r="232" spans="2:9" x14ac:dyDescent="0.25">
      <c r="B232" t="str">
        <f>regional!A11</f>
        <v>ICA</v>
      </c>
      <c r="C232" s="34">
        <f>regional!B11</f>
        <v>562867568.33056653</v>
      </c>
      <c r="D232" s="22">
        <f t="shared" si="27"/>
        <v>2.8232275411480989E-2</v>
      </c>
      <c r="E232" s="34">
        <f>regional!C11</f>
        <v>704291446.89941216</v>
      </c>
      <c r="F232" s="22">
        <f t="shared" si="28"/>
        <v>2.8383036217014553E-2</v>
      </c>
      <c r="G232" s="34">
        <f>regional!D11</f>
        <v>680459163.84421408</v>
      </c>
      <c r="H232" s="22">
        <f t="shared" si="30"/>
        <v>2.9004165402255627E-2</v>
      </c>
      <c r="I232" s="21">
        <f t="shared" si="29"/>
        <v>0.96616133397598702</v>
      </c>
    </row>
    <row r="233" spans="2:9" x14ac:dyDescent="0.25">
      <c r="B233" t="str">
        <f>regional!A12</f>
        <v>JUNIN</v>
      </c>
      <c r="C233" s="34">
        <f>regional!B12</f>
        <v>1120926494.3049598</v>
      </c>
      <c r="D233" s="22">
        <f t="shared" si="27"/>
        <v>5.622335924790383E-2</v>
      </c>
      <c r="E233" s="34">
        <f>regional!C12</f>
        <v>1396564848.2351487</v>
      </c>
      <c r="F233" s="22">
        <f t="shared" si="28"/>
        <v>5.6281743646574359E-2</v>
      </c>
      <c r="G233" s="34">
        <f>regional!D12</f>
        <v>1322500056.8686056</v>
      </c>
      <c r="H233" s="22">
        <f t="shared" si="30"/>
        <v>5.6370774959085247E-2</v>
      </c>
      <c r="I233" s="21">
        <f t="shared" si="29"/>
        <v>0.9469664502438685</v>
      </c>
    </row>
    <row r="234" spans="2:9" x14ac:dyDescent="0.25">
      <c r="B234" t="str">
        <f>regional!A13</f>
        <v>LA LIBERTAD</v>
      </c>
      <c r="C234" s="34">
        <f>regional!B13</f>
        <v>1256867352.9724369</v>
      </c>
      <c r="D234" s="22">
        <f t="shared" si="27"/>
        <v>6.3041872122888767E-2</v>
      </c>
      <c r="E234" s="34">
        <f>regional!C13</f>
        <v>1574386376.847059</v>
      </c>
      <c r="F234" s="22">
        <f t="shared" si="28"/>
        <v>6.3447974202086949E-2</v>
      </c>
      <c r="G234" s="34">
        <f>regional!D13</f>
        <v>1499587453.0532405</v>
      </c>
      <c r="H234" s="22">
        <f t="shared" si="30"/>
        <v>6.3919019442379224E-2</v>
      </c>
      <c r="I234" s="21">
        <f t="shared" si="29"/>
        <v>0.9524901098651436</v>
      </c>
    </row>
    <row r="235" spans="2:9" x14ac:dyDescent="0.25">
      <c r="B235" t="str">
        <f>regional!A14</f>
        <v>LAMBAYEQUE</v>
      </c>
      <c r="C235" s="34">
        <f>regional!B14</f>
        <v>740035849.31693184</v>
      </c>
      <c r="D235" s="22">
        <f t="shared" si="27"/>
        <v>3.7118670692383317E-2</v>
      </c>
      <c r="E235" s="34">
        <f>regional!C14</f>
        <v>904113843.32120097</v>
      </c>
      <c r="F235" s="22">
        <f t="shared" si="28"/>
        <v>3.6435904585044428E-2</v>
      </c>
      <c r="G235" s="34">
        <f>regional!D14</f>
        <v>867343637.56465602</v>
      </c>
      <c r="H235" s="22">
        <f t="shared" si="30"/>
        <v>3.6970004463454838E-2</v>
      </c>
      <c r="I235" s="21">
        <f t="shared" si="29"/>
        <v>0.95933011530774481</v>
      </c>
    </row>
    <row r="236" spans="2:9" x14ac:dyDescent="0.25">
      <c r="B236" t="str">
        <f>regional!A15</f>
        <v>LIMA</v>
      </c>
      <c r="C236" s="34">
        <f>regional!B15</f>
        <v>763110111.05916739</v>
      </c>
      <c r="D236" s="22">
        <f t="shared" si="27"/>
        <v>3.8276028033747869E-2</v>
      </c>
      <c r="E236" s="34">
        <f>regional!C15</f>
        <v>880844829.01474929</v>
      </c>
      <c r="F236" s="22">
        <f t="shared" si="28"/>
        <v>3.549816030502824E-2</v>
      </c>
      <c r="G236" s="34">
        <f>regional!D15</f>
        <v>859430300.5106349</v>
      </c>
      <c r="H236" s="22">
        <f t="shared" si="30"/>
        <v>3.6632703198376755E-2</v>
      </c>
      <c r="I236" s="21">
        <f t="shared" si="29"/>
        <v>0.97568864821734025</v>
      </c>
    </row>
    <row r="237" spans="2:9" x14ac:dyDescent="0.25">
      <c r="B237" t="str">
        <f>regional!A16</f>
        <v>LORETO</v>
      </c>
      <c r="C237" s="34">
        <f>regional!B16</f>
        <v>1167313204.7699323</v>
      </c>
      <c r="D237" s="22">
        <f t="shared" si="27"/>
        <v>5.8550020897932695E-2</v>
      </c>
      <c r="E237" s="34">
        <f>regional!C16</f>
        <v>1478443983.2525108</v>
      </c>
      <c r="F237" s="22">
        <f t="shared" si="28"/>
        <v>5.958148335638732E-2</v>
      </c>
      <c r="G237" s="34">
        <f>regional!D16</f>
        <v>1425316821.7512898</v>
      </c>
      <c r="H237" s="22">
        <f t="shared" si="30"/>
        <v>6.0753278146984023E-2</v>
      </c>
      <c r="I237" s="21">
        <f t="shared" si="29"/>
        <v>0.96406548905265688</v>
      </c>
    </row>
    <row r="238" spans="2:9" x14ac:dyDescent="0.25">
      <c r="B238" t="str">
        <f>regional!A17</f>
        <v>MADRE DE DIOS</v>
      </c>
      <c r="C238" s="34">
        <f>regional!B17</f>
        <v>182616403.7338815</v>
      </c>
      <c r="D238" s="22">
        <f t="shared" si="27"/>
        <v>9.1596618724375852E-3</v>
      </c>
      <c r="E238" s="34">
        <f>regional!C17</f>
        <v>231804872.97961715</v>
      </c>
      <c r="F238" s="22">
        <f t="shared" si="28"/>
        <v>9.3417663014734864E-3</v>
      </c>
      <c r="G238" s="34">
        <f>regional!D17</f>
        <v>223194656.08933389</v>
      </c>
      <c r="H238" s="22">
        <f t="shared" si="30"/>
        <v>9.5135388956223629E-3</v>
      </c>
      <c r="I238" s="21">
        <f t="shared" si="29"/>
        <v>0.96285575544807311</v>
      </c>
    </row>
    <row r="239" spans="2:9" x14ac:dyDescent="0.25">
      <c r="B239" t="str">
        <f>regional!A18</f>
        <v>MOQUEGUA</v>
      </c>
      <c r="C239" s="34">
        <f>regional!B18</f>
        <v>233779804.5730699</v>
      </c>
      <c r="D239" s="22">
        <f t="shared" si="27"/>
        <v>1.1725912452061758E-2</v>
      </c>
      <c r="E239" s="34">
        <f>regional!C18</f>
        <v>300408891.59865069</v>
      </c>
      <c r="F239" s="22">
        <f t="shared" si="28"/>
        <v>1.2106517106937789E-2</v>
      </c>
      <c r="G239" s="34">
        <f>regional!D18</f>
        <v>287547941.01201248</v>
      </c>
      <c r="H239" s="22">
        <f t="shared" si="30"/>
        <v>1.2256559225499465E-2</v>
      </c>
      <c r="I239" s="21">
        <f t="shared" si="29"/>
        <v>0.95718851556557594</v>
      </c>
    </row>
    <row r="240" spans="2:9" x14ac:dyDescent="0.25">
      <c r="B240" t="str">
        <f>regional!A19</f>
        <v>PASCO</v>
      </c>
      <c r="C240" s="34">
        <f>regional!B19</f>
        <v>359707508.08933485</v>
      </c>
      <c r="D240" s="22">
        <f t="shared" si="27"/>
        <v>1.8042186132833798E-2</v>
      </c>
      <c r="E240" s="34">
        <f>regional!C19</f>
        <v>447077267.31903011</v>
      </c>
      <c r="F240" s="22">
        <f t="shared" si="28"/>
        <v>1.8017271579804157E-2</v>
      </c>
      <c r="G240" s="34">
        <f>regional!D19</f>
        <v>400963597.44246596</v>
      </c>
      <c r="H240" s="22">
        <f t="shared" si="30"/>
        <v>1.7090833834618228E-2</v>
      </c>
      <c r="I240" s="21">
        <f t="shared" si="29"/>
        <v>0.89685525691544976</v>
      </c>
    </row>
    <row r="241" spans="2:9" x14ac:dyDescent="0.25">
      <c r="B241" t="str">
        <f>regional!A20</f>
        <v>PIURA</v>
      </c>
      <c r="C241" s="34">
        <f>regional!B20</f>
        <v>1401812526.6273556</v>
      </c>
      <c r="D241" s="22">
        <f t="shared" si="27"/>
        <v>7.0312022851820671E-2</v>
      </c>
      <c r="E241" s="34">
        <f>regional!C20</f>
        <v>1736279254.2816896</v>
      </c>
      <c r="F241" s="22">
        <f t="shared" si="28"/>
        <v>6.9972278059152085E-2</v>
      </c>
      <c r="G241" s="34">
        <f>regional!D20</f>
        <v>1636582496.1251874</v>
      </c>
      <c r="H241" s="22">
        <f t="shared" si="30"/>
        <v>6.9758351322488296E-2</v>
      </c>
      <c r="I241" s="21">
        <f t="shared" si="29"/>
        <v>0.94258022843350309</v>
      </c>
    </row>
    <row r="242" spans="2:9" x14ac:dyDescent="0.25">
      <c r="B242" t="str">
        <f>regional!A21</f>
        <v>PROVINCIA CONSTITUCIONAL DEL CALLAO</v>
      </c>
      <c r="C242" s="34">
        <f>regional!B21</f>
        <v>512278662.16928655</v>
      </c>
      <c r="D242" s="22">
        <f t="shared" si="27"/>
        <v>2.5694840299085184E-2</v>
      </c>
      <c r="E242" s="34">
        <f>regional!C21</f>
        <v>612805255.55638671</v>
      </c>
      <c r="F242" s="22">
        <f t="shared" si="28"/>
        <v>2.4696130897239068E-2</v>
      </c>
      <c r="G242" s="34">
        <f>regional!D21</f>
        <v>569942096.87817955</v>
      </c>
      <c r="H242" s="22">
        <f t="shared" si="30"/>
        <v>2.4293441437652084E-2</v>
      </c>
      <c r="I242" s="21">
        <f t="shared" si="29"/>
        <v>0.93005419211150486</v>
      </c>
    </row>
    <row r="243" spans="2:9" x14ac:dyDescent="0.25">
      <c r="B243" t="str">
        <f>regional!A22</f>
        <v>PUNO</v>
      </c>
      <c r="C243" s="34">
        <f>regional!B22</f>
        <v>1264753247.8992217</v>
      </c>
      <c r="D243" s="22">
        <f t="shared" si="27"/>
        <v>6.3437412335126106E-2</v>
      </c>
      <c r="E243" s="34">
        <f>regional!C22</f>
        <v>1581294336.9319346</v>
      </c>
      <c r="F243" s="22">
        <f t="shared" si="28"/>
        <v>6.3726365885157774E-2</v>
      </c>
      <c r="G243" s="34">
        <f>regional!D22</f>
        <v>1439951188.591167</v>
      </c>
      <c r="H243" s="22">
        <f t="shared" si="30"/>
        <v>6.1377059292031924E-2</v>
      </c>
      <c r="I243" s="21">
        <f t="shared" si="29"/>
        <v>0.91061553498319292</v>
      </c>
    </row>
    <row r="244" spans="2:9" x14ac:dyDescent="0.25">
      <c r="B244" t="str">
        <f>regional!A23</f>
        <v>SAN MARTIN</v>
      </c>
      <c r="C244" s="34">
        <f>regional!B23</f>
        <v>849170743.37870646</v>
      </c>
      <c r="D244" s="22">
        <f t="shared" si="27"/>
        <v>4.2592651712986922E-2</v>
      </c>
      <c r="E244" s="34">
        <f>regional!C23</f>
        <v>1049991570.2814128</v>
      </c>
      <c r="F244" s="22">
        <f t="shared" si="28"/>
        <v>4.2314795810822439E-2</v>
      </c>
      <c r="G244" s="34">
        <f>regional!D23</f>
        <v>1007719781.4889799</v>
      </c>
      <c r="H244" s="22">
        <f t="shared" si="30"/>
        <v>4.2953453747773783E-2</v>
      </c>
      <c r="I244" s="21">
        <f t="shared" si="29"/>
        <v>0.9597408303181868</v>
      </c>
    </row>
    <row r="245" spans="2:9" x14ac:dyDescent="0.25">
      <c r="B245" t="str">
        <f>regional!A24</f>
        <v>TACNA</v>
      </c>
      <c r="C245" s="34">
        <f>regional!B24</f>
        <v>316372295.81524432</v>
      </c>
      <c r="D245" s="22">
        <f t="shared" si="27"/>
        <v>1.5868581333456557E-2</v>
      </c>
      <c r="E245" s="34">
        <f>regional!C24</f>
        <v>439293507.30406326</v>
      </c>
      <c r="F245" s="22">
        <f t="shared" si="28"/>
        <v>1.7703585046506095E-2</v>
      </c>
      <c r="G245" s="34">
        <f>regional!D24</f>
        <v>409011738.15079743</v>
      </c>
      <c r="H245" s="22">
        <f t="shared" si="30"/>
        <v>1.7433881024939434E-2</v>
      </c>
      <c r="I245" s="21">
        <f t="shared" si="29"/>
        <v>0.93106711424190047</v>
      </c>
    </row>
    <row r="246" spans="2:9" x14ac:dyDescent="0.25">
      <c r="B246" t="str">
        <f>regional!A25</f>
        <v>TUMBES</v>
      </c>
      <c r="C246" s="34">
        <f>regional!B25</f>
        <v>271147169.51177835</v>
      </c>
      <c r="D246" s="22">
        <f t="shared" si="27"/>
        <v>1.3600182347340863E-2</v>
      </c>
      <c r="E246" s="34">
        <f>regional!C25</f>
        <v>321940716.89035189</v>
      </c>
      <c r="F246" s="22">
        <f t="shared" si="28"/>
        <v>1.2974252445430504E-2</v>
      </c>
      <c r="G246" s="34">
        <f>regional!D25</f>
        <v>288152767.84641939</v>
      </c>
      <c r="H246" s="22">
        <f t="shared" si="30"/>
        <v>1.2282339608036685E-2</v>
      </c>
      <c r="I246" s="21">
        <f t="shared" si="29"/>
        <v>0.89504915883181013</v>
      </c>
    </row>
    <row r="247" spans="2:9" x14ac:dyDescent="0.25">
      <c r="B247" t="str">
        <f>regional!A26</f>
        <v>UCAYALI</v>
      </c>
      <c r="C247" s="34">
        <f>regional!B26</f>
        <v>560980363.13120508</v>
      </c>
      <c r="D247" s="22">
        <f t="shared" si="27"/>
        <v>2.8137617094064732E-2</v>
      </c>
      <c r="E247" s="34">
        <f>regional!C26</f>
        <v>709724757.09890854</v>
      </c>
      <c r="F247" s="22">
        <f t="shared" si="28"/>
        <v>2.8601999319363011E-2</v>
      </c>
      <c r="G247" s="34">
        <f>regional!D26</f>
        <v>670164125.45999753</v>
      </c>
      <c r="H247" s="22">
        <f t="shared" si="30"/>
        <v>2.8565345540632382E-2</v>
      </c>
      <c r="I247" s="21">
        <f t="shared" si="29"/>
        <v>0.9442591916891554</v>
      </c>
    </row>
    <row r="248" spans="2:9" x14ac:dyDescent="0.25">
      <c r="B248" s="15" t="s">
        <v>10</v>
      </c>
      <c r="C248" s="10">
        <f>SUM(C223:C247)</f>
        <v>19937024562.379757</v>
      </c>
      <c r="D248" s="35">
        <f>+SUM(D223:D247)</f>
        <v>0.99999999999999967</v>
      </c>
      <c r="E248" s="26">
        <f>SUM(E223:E247)</f>
        <v>24813816306.136276</v>
      </c>
      <c r="F248" s="35">
        <f>+SUM(F223:F247)</f>
        <v>1</v>
      </c>
      <c r="G248" s="10">
        <f>SUM(G223:G247)</f>
        <v>23460739325.093472</v>
      </c>
      <c r="H248" s="35">
        <f>+SUM(H223:H247)</f>
        <v>1.0000000000000002</v>
      </c>
      <c r="I248" s="29">
        <f t="shared" si="29"/>
        <v>0.94547082301450747</v>
      </c>
    </row>
    <row r="249" spans="2:9" x14ac:dyDescent="0.25">
      <c r="C249" s="17"/>
      <c r="D249" s="16"/>
      <c r="E249" s="17"/>
      <c r="G249" s="17"/>
    </row>
    <row r="250" spans="2:9" x14ac:dyDescent="0.25">
      <c r="B250" s="9" t="s">
        <v>427</v>
      </c>
    </row>
    <row r="251" spans="2:9" x14ac:dyDescent="0.25">
      <c r="B251" s="3" t="s">
        <v>4</v>
      </c>
    </row>
    <row r="252" spans="2:9" x14ac:dyDescent="0.25">
      <c r="B252" s="4" t="s">
        <v>187</v>
      </c>
      <c r="C252" s="4" t="s">
        <v>6</v>
      </c>
      <c r="D252" s="4" t="s">
        <v>11</v>
      </c>
      <c r="E252" s="4" t="s">
        <v>7</v>
      </c>
      <c r="F252" s="4" t="s">
        <v>11</v>
      </c>
      <c r="G252" s="4" t="s">
        <v>8</v>
      </c>
      <c r="H252" s="4" t="s">
        <v>11</v>
      </c>
      <c r="I252" s="31" t="s">
        <v>9</v>
      </c>
    </row>
    <row r="253" spans="2:9" ht="45" x14ac:dyDescent="0.25">
      <c r="B253" s="67" t="s">
        <v>188</v>
      </c>
      <c r="C253" s="68">
        <f>+SUM(C254:C257)</f>
        <v>12712030783.366596</v>
      </c>
      <c r="D253" s="69">
        <f t="shared" ref="D253:D281" si="31">C253/$C$243</f>
        <v>10.050996749351317</v>
      </c>
      <c r="E253" s="68">
        <f>+SUM(E254:E257)</f>
        <v>17182685798.184235</v>
      </c>
      <c r="F253" s="69">
        <f t="shared" ref="F253:F281" si="32">E253/$E$243</f>
        <v>10.866215983244773</v>
      </c>
      <c r="G253" s="68">
        <f>+SUM(G254:G257)</f>
        <v>14930595486.565983</v>
      </c>
      <c r="H253" s="69">
        <f t="shared" ref="H253:H281" si="33">G253/$G$243</f>
        <v>10.368820557850936</v>
      </c>
      <c r="I253" s="70">
        <f t="shared" ref="I253:I282" si="34">G253/E253</f>
        <v>0.86893257910493604</v>
      </c>
    </row>
    <row r="254" spans="2:9" ht="103.5" customHeight="1" x14ac:dyDescent="0.25">
      <c r="B254" s="64" t="s">
        <v>33</v>
      </c>
      <c r="C254" s="8">
        <f>gpnna_meta!B2</f>
        <v>3129947122.8981142</v>
      </c>
      <c r="D254" s="71">
        <f t="shared" si="31"/>
        <v>2.4747492272480929</v>
      </c>
      <c r="E254" s="8">
        <f>gpnna_meta!C2</f>
        <v>4662411981.4944801</v>
      </c>
      <c r="F254" s="71">
        <f t="shared" si="32"/>
        <v>2.9484782640407126</v>
      </c>
      <c r="G254" s="8">
        <f>gpnna_meta!D2</f>
        <v>3844646330.8286381</v>
      </c>
      <c r="H254" s="71">
        <f t="shared" si="33"/>
        <v>2.6699837892353835</v>
      </c>
      <c r="I254" s="72">
        <f t="shared" si="34"/>
        <v>0.82460459223431448</v>
      </c>
    </row>
    <row r="255" spans="2:9" ht="45" x14ac:dyDescent="0.25">
      <c r="B255" s="64" t="s">
        <v>34</v>
      </c>
      <c r="C255" s="8">
        <f>gpnna_meta!B3</f>
        <v>3141331656.334074</v>
      </c>
      <c r="D255" s="71">
        <f t="shared" si="31"/>
        <v>2.4837506142418557</v>
      </c>
      <c r="E255" s="8">
        <f>gpnna_meta!C3</f>
        <v>4681394063.9337025</v>
      </c>
      <c r="F255" s="71">
        <f t="shared" si="32"/>
        <v>2.9604824064675119</v>
      </c>
      <c r="G255" s="8">
        <f>gpnna_meta!D3</f>
        <v>3863402088.4192848</v>
      </c>
      <c r="H255" s="71">
        <f t="shared" si="33"/>
        <v>2.6830090624107865</v>
      </c>
      <c r="I255" s="72">
        <f t="shared" si="34"/>
        <v>0.82526743864260987</v>
      </c>
    </row>
    <row r="256" spans="2:9" ht="45" x14ac:dyDescent="0.25">
      <c r="B256" s="64" t="s">
        <v>35</v>
      </c>
      <c r="C256" s="8">
        <f>gpnna_meta!B4</f>
        <v>3516325054.3400006</v>
      </c>
      <c r="D256" s="71">
        <f t="shared" si="31"/>
        <v>2.7802459176765755</v>
      </c>
      <c r="E256" s="8">
        <f>gpnna_meta!C4</f>
        <v>4166922743.5431728</v>
      </c>
      <c r="F256" s="71">
        <f t="shared" si="32"/>
        <v>2.6351341721920898</v>
      </c>
      <c r="G256" s="8">
        <f>gpnna_meta!D4</f>
        <v>3881004183.3571248</v>
      </c>
      <c r="H256" s="71">
        <f t="shared" si="33"/>
        <v>2.6952331538086778</v>
      </c>
      <c r="I256" s="72">
        <f t="shared" si="34"/>
        <v>0.93138376260296851</v>
      </c>
    </row>
    <row r="257" spans="2:9" ht="71.25" customHeight="1" x14ac:dyDescent="0.25">
      <c r="B257" s="64" t="s">
        <v>36</v>
      </c>
      <c r="C257" s="8">
        <f>gpnna_meta!B5</f>
        <v>2924426949.7944074</v>
      </c>
      <c r="D257" s="71">
        <f t="shared" si="31"/>
        <v>2.3122509901847925</v>
      </c>
      <c r="E257" s="8">
        <f>gpnna_meta!C5</f>
        <v>3671957009.2128797</v>
      </c>
      <c r="F257" s="71">
        <f t="shared" si="32"/>
        <v>2.3221211405444602</v>
      </c>
      <c r="G257" s="8">
        <f>gpnna_meta!D5</f>
        <v>3341542883.9609356</v>
      </c>
      <c r="H257" s="71">
        <f t="shared" si="33"/>
        <v>2.3205945523960891</v>
      </c>
      <c r="I257" s="72">
        <f t="shared" si="34"/>
        <v>0.91001688624813948</v>
      </c>
    </row>
    <row r="258" spans="2:9" ht="45" x14ac:dyDescent="0.25">
      <c r="B258" s="67" t="s">
        <v>189</v>
      </c>
      <c r="C258" s="68">
        <f>+SUM(C259:C260)</f>
        <v>9996766197.745573</v>
      </c>
      <c r="D258" s="69">
        <f t="shared" si="31"/>
        <v>7.9041237603859766</v>
      </c>
      <c r="E258" s="68">
        <f>+SUM(E259:E260)</f>
        <v>11002497048.665154</v>
      </c>
      <c r="F258" s="69">
        <f t="shared" si="32"/>
        <v>6.9579058064626116</v>
      </c>
      <c r="G258" s="68">
        <f>+SUM(G259:G260)</f>
        <v>10093057273.483513</v>
      </c>
      <c r="H258" s="69">
        <f t="shared" si="33"/>
        <v>7.0093051441267624</v>
      </c>
      <c r="I258" s="70">
        <f t="shared" si="34"/>
        <v>0.91734242043791547</v>
      </c>
    </row>
    <row r="259" spans="2:9" ht="75" x14ac:dyDescent="0.25">
      <c r="B259" s="64" t="s">
        <v>37</v>
      </c>
      <c r="C259">
        <f>gpnna_meta!B6</f>
        <v>9996521211.3055725</v>
      </c>
      <c r="D259" s="71">
        <f t="shared" si="31"/>
        <v>7.9039300574321336</v>
      </c>
      <c r="E259" s="8">
        <f>gpnna_meta!C6</f>
        <v>11002268583.705154</v>
      </c>
      <c r="F259" s="71">
        <f t="shared" si="32"/>
        <v>6.9577613267445333</v>
      </c>
      <c r="G259" s="8">
        <f>gpnna_meta!D6</f>
        <v>10092842374.444912</v>
      </c>
      <c r="H259" s="71">
        <f t="shared" si="33"/>
        <v>7.0091559036245128</v>
      </c>
      <c r="I259" s="72">
        <f t="shared" si="34"/>
        <v>0.9173419370431346</v>
      </c>
    </row>
    <row r="260" spans="2:9" ht="45" x14ac:dyDescent="0.25">
      <c r="B260" s="64" t="s">
        <v>38</v>
      </c>
      <c r="C260">
        <f>gpnna_meta!B7</f>
        <v>244986.44</v>
      </c>
      <c r="D260" s="71">
        <f t="shared" si="31"/>
        <v>1.9370295384251986E-4</v>
      </c>
      <c r="E260" s="8">
        <f>gpnna_meta!C7</f>
        <v>228464.96000000002</v>
      </c>
      <c r="F260" s="71">
        <f t="shared" si="32"/>
        <v>1.4447971807909793E-4</v>
      </c>
      <c r="G260" s="8">
        <f>gpnna_meta!D7</f>
        <v>214899.03860000003</v>
      </c>
      <c r="H260" s="71">
        <f t="shared" si="33"/>
        <v>1.4924050224942345E-4</v>
      </c>
      <c r="I260" s="72">
        <f t="shared" si="34"/>
        <v>0.9406214353395812</v>
      </c>
    </row>
    <row r="261" spans="2:9" ht="45" x14ac:dyDescent="0.25">
      <c r="B261" s="67" t="s">
        <v>190</v>
      </c>
      <c r="C261" s="68">
        <f>+SUM(C262:C269)</f>
        <v>12027690752.123442</v>
      </c>
      <c r="D261" s="69">
        <f t="shared" si="31"/>
        <v>9.5099109427879753</v>
      </c>
      <c r="E261" s="68">
        <f>+SUM(E262:E269)</f>
        <v>14193630695.5599</v>
      </c>
      <c r="F261" s="69">
        <f t="shared" si="32"/>
        <v>8.9759574571668459</v>
      </c>
      <c r="G261" s="68">
        <f>+SUM(G262:G269)</f>
        <v>12859246431.331118</v>
      </c>
      <c r="H261" s="69">
        <f t="shared" si="33"/>
        <v>8.9303349538621983</v>
      </c>
      <c r="I261" s="70">
        <f t="shared" si="34"/>
        <v>0.90598710838332508</v>
      </c>
    </row>
    <row r="262" spans="2:9" ht="75" x14ac:dyDescent="0.25">
      <c r="B262" s="64" t="s">
        <v>39</v>
      </c>
      <c r="C262" s="8">
        <f>gpnna_meta!B8</f>
        <v>10371785465.426144</v>
      </c>
      <c r="D262" s="71">
        <f t="shared" si="31"/>
        <v>8.2006395181462235</v>
      </c>
      <c r="E262" s="8">
        <f>gpnna_meta!C8</f>
        <v>11505284541.296288</v>
      </c>
      <c r="F262" s="71">
        <f t="shared" si="32"/>
        <v>7.2758652659308947</v>
      </c>
      <c r="G262" s="8">
        <f>gpnna_meta!D8</f>
        <v>10545048270.062019</v>
      </c>
      <c r="H262" s="71">
        <f t="shared" si="33"/>
        <v>7.3231984206208987</v>
      </c>
      <c r="I262" s="72">
        <f t="shared" si="34"/>
        <v>0.91653954599839216</v>
      </c>
    </row>
    <row r="263" spans="2:9" ht="45" x14ac:dyDescent="0.25">
      <c r="B263" s="64" t="s">
        <v>40</v>
      </c>
      <c r="C263" s="8">
        <f>gpnna_meta!B9</f>
        <v>234986.44</v>
      </c>
      <c r="D263" s="71">
        <f t="shared" si="31"/>
        <v>1.8579627321797101E-4</v>
      </c>
      <c r="E263" s="8">
        <f>gpnna_meta!C9</f>
        <v>223274.95999999996</v>
      </c>
      <c r="F263" s="71">
        <f t="shared" si="32"/>
        <v>1.4119759666831125E-4</v>
      </c>
      <c r="G263" s="8">
        <f>gpnna_meta!D9</f>
        <v>209709.03859999997</v>
      </c>
      <c r="H263" s="71">
        <f t="shared" si="33"/>
        <v>1.4563621340885665E-4</v>
      </c>
      <c r="I263" s="72">
        <f t="shared" si="34"/>
        <v>0.93924118763698361</v>
      </c>
    </row>
    <row r="264" spans="2:9" ht="45" x14ac:dyDescent="0.25">
      <c r="B264" s="64" t="s">
        <v>41</v>
      </c>
      <c r="C264" s="8">
        <f>gpnna_meta!B10</f>
        <v>421591457.80595165</v>
      </c>
      <c r="D264" s="71">
        <f t="shared" si="31"/>
        <v>0.33333890109096204</v>
      </c>
      <c r="E264" s="8">
        <f>gpnna_meta!C10</f>
        <v>528859225.58948505</v>
      </c>
      <c r="F264" s="71">
        <f t="shared" si="32"/>
        <v>0.33444704963377692</v>
      </c>
      <c r="G264" s="8">
        <f>gpnna_meta!D10</f>
        <v>467366848.31274807</v>
      </c>
      <c r="H264" s="71">
        <f t="shared" si="33"/>
        <v>0.32457131326098271</v>
      </c>
      <c r="I264" s="72">
        <f t="shared" si="34"/>
        <v>0.88372637877651583</v>
      </c>
    </row>
    <row r="265" spans="2:9" ht="45" x14ac:dyDescent="0.25">
      <c r="B265" s="64" t="s">
        <v>42</v>
      </c>
      <c r="C265" s="8">
        <f>gpnna_meta!B11</f>
        <v>15957487.799381886</v>
      </c>
      <c r="D265" s="71">
        <f t="shared" si="31"/>
        <v>1.2617075959984736E-2</v>
      </c>
      <c r="E265" s="8">
        <f>gpnna_meta!C11</f>
        <v>15272318.328659197</v>
      </c>
      <c r="F265" s="71">
        <f t="shared" si="32"/>
        <v>9.6581123273298489E-3</v>
      </c>
      <c r="G265" s="8">
        <f>gpnna_meta!D11</f>
        <v>14402489.050505338</v>
      </c>
      <c r="H265" s="71">
        <f t="shared" si="33"/>
        <v>1.000206754549547E-2</v>
      </c>
      <c r="I265" s="72">
        <f t="shared" si="34"/>
        <v>0.9430453674789121</v>
      </c>
    </row>
    <row r="266" spans="2:9" ht="45" x14ac:dyDescent="0.25">
      <c r="B266" s="64" t="s">
        <v>43</v>
      </c>
      <c r="C266" s="8">
        <f>gpnna_meta!B12</f>
        <v>61225381.893544994</v>
      </c>
      <c r="D266" s="71">
        <f t="shared" si="31"/>
        <v>4.8408954074829598E-2</v>
      </c>
      <c r="E266" s="8">
        <f>gpnna_meta!C12</f>
        <v>70114148.421766862</v>
      </c>
      <c r="F266" s="71">
        <f t="shared" si="32"/>
        <v>4.4339720179991299E-2</v>
      </c>
      <c r="G266" s="8">
        <f>gpnna_meta!D12</f>
        <v>69218441.295143127</v>
      </c>
      <c r="H266" s="71">
        <f t="shared" si="33"/>
        <v>4.8069991429963481E-2</v>
      </c>
      <c r="I266" s="72">
        <f t="shared" si="34"/>
        <v>0.98722501596631151</v>
      </c>
    </row>
    <row r="267" spans="2:9" ht="30" x14ac:dyDescent="0.25">
      <c r="B267" s="64" t="s">
        <v>44</v>
      </c>
      <c r="C267" s="8">
        <f>gpnna_meta!B13</f>
        <v>99542922.045467839</v>
      </c>
      <c r="D267" s="71">
        <f t="shared" si="31"/>
        <v>7.8705409304787685E-2</v>
      </c>
      <c r="E267" s="8">
        <f>gpnna_meta!C13</f>
        <v>97076561.765445068</v>
      </c>
      <c r="F267" s="71">
        <f t="shared" si="32"/>
        <v>6.1390570685148568E-2</v>
      </c>
      <c r="G267" s="8">
        <f>gpnna_meta!D13</f>
        <v>91786129.576941833</v>
      </c>
      <c r="H267" s="71">
        <f t="shared" si="33"/>
        <v>6.3742528430247983E-2</v>
      </c>
      <c r="I267" s="72">
        <f t="shared" si="34"/>
        <v>0.94550247668138576</v>
      </c>
    </row>
    <row r="268" spans="2:9" ht="45" x14ac:dyDescent="0.25">
      <c r="B268" s="64" t="s">
        <v>45</v>
      </c>
      <c r="C268" s="8">
        <f>gpnna_meta!B14</f>
        <v>992518492.81548262</v>
      </c>
      <c r="D268" s="71">
        <f t="shared" si="31"/>
        <v>0.78475267366505996</v>
      </c>
      <c r="E268" s="8">
        <f>gpnna_meta!C14</f>
        <v>1910001480.0099404</v>
      </c>
      <c r="F268" s="71">
        <f t="shared" si="32"/>
        <v>1.2078722065847471</v>
      </c>
      <c r="G268" s="8">
        <f>gpnna_meta!D14</f>
        <v>1609581406.4722457</v>
      </c>
      <c r="H268" s="71">
        <f t="shared" si="33"/>
        <v>1.1178027555552374</v>
      </c>
      <c r="I268" s="72">
        <f t="shared" si="34"/>
        <v>0.84271212526174</v>
      </c>
    </row>
    <row r="269" spans="2:9" ht="30" x14ac:dyDescent="0.25">
      <c r="B269" s="64" t="s">
        <v>46</v>
      </c>
      <c r="C269" s="8">
        <f>gpnna_meta!B15</f>
        <v>64834557.897468083</v>
      </c>
      <c r="D269" s="71">
        <f t="shared" si="31"/>
        <v>5.126261427291013E-2</v>
      </c>
      <c r="E269" s="8">
        <f>gpnna_meta!C15</f>
        <v>66799145.18831677</v>
      </c>
      <c r="F269" s="71">
        <f t="shared" si="32"/>
        <v>4.2243334228289263E-2</v>
      </c>
      <c r="G269" s="8">
        <f>gpnna_meta!D15</f>
        <v>61633137.522913396</v>
      </c>
      <c r="H269" s="71">
        <f t="shared" si="33"/>
        <v>4.2802240805964127E-2</v>
      </c>
      <c r="I269" s="72">
        <f t="shared" si="34"/>
        <v>0.9226635662651127</v>
      </c>
    </row>
    <row r="270" spans="2:9" ht="30" x14ac:dyDescent="0.25">
      <c r="B270" s="67" t="s">
        <v>191</v>
      </c>
      <c r="C270" s="68">
        <f>+SUM(C271:C281)</f>
        <v>2268850897.4507403</v>
      </c>
      <c r="D270" s="69">
        <f t="shared" si="31"/>
        <v>1.7939079430864031</v>
      </c>
      <c r="E270" s="68">
        <f>+SUM(E271:E281)</f>
        <v>2726215348.6844039</v>
      </c>
      <c r="F270" s="69">
        <f t="shared" si="32"/>
        <v>1.7240404174050687</v>
      </c>
      <c r="G270" s="68">
        <f>+SUM(G271:G281)</f>
        <v>2439985208.8816204</v>
      </c>
      <c r="H270" s="69">
        <f t="shared" si="33"/>
        <v>1.6944916106974961</v>
      </c>
      <c r="I270" s="70">
        <f t="shared" si="34"/>
        <v>0.89500824285913061</v>
      </c>
    </row>
    <row r="271" spans="2:9" ht="66" customHeight="1" x14ac:dyDescent="0.25">
      <c r="B271" s="64" t="s">
        <v>47</v>
      </c>
      <c r="C271" s="8">
        <f>gpnna_meta!B16</f>
        <v>76788279.7728457</v>
      </c>
      <c r="D271" s="71">
        <f t="shared" si="31"/>
        <v>6.0714040387239522E-2</v>
      </c>
      <c r="E271" s="8">
        <f>gpnna_meta!C16</f>
        <v>93395032.008017689</v>
      </c>
      <c r="F271" s="71">
        <f t="shared" si="32"/>
        <v>5.9062395802431687E-2</v>
      </c>
      <c r="G271" s="8">
        <f>gpnna_meta!D16</f>
        <v>75039385.083281741</v>
      </c>
      <c r="H271" s="71">
        <f t="shared" si="33"/>
        <v>5.2112450531534668E-2</v>
      </c>
      <c r="I271" s="72">
        <f t="shared" si="34"/>
        <v>0.8034622770603026</v>
      </c>
    </row>
    <row r="272" spans="2:9" ht="64.5" customHeight="1" x14ac:dyDescent="0.25">
      <c r="B272" s="64" t="s">
        <v>48</v>
      </c>
      <c r="C272" s="8">
        <f>gpnna_meta!B17</f>
        <v>272045107.55737716</v>
      </c>
      <c r="D272" s="71">
        <f t="shared" si="31"/>
        <v>0.21509737809272209</v>
      </c>
      <c r="E272" s="8">
        <f>gpnna_meta!C17</f>
        <v>284824805.15666378</v>
      </c>
      <c r="F272" s="71">
        <f t="shared" si="32"/>
        <v>0.1801213085410068</v>
      </c>
      <c r="G272" s="8">
        <f>gpnna_meta!D17</f>
        <v>274043365.71033174</v>
      </c>
      <c r="H272" s="71">
        <f t="shared" si="33"/>
        <v>0.19031434390387417</v>
      </c>
      <c r="I272" s="72">
        <f t="shared" si="34"/>
        <v>0.96214711903198924</v>
      </c>
    </row>
    <row r="273" spans="2:9" ht="60" x14ac:dyDescent="0.25">
      <c r="B273" s="64" t="s">
        <v>49</v>
      </c>
      <c r="C273" s="8">
        <f>gpnna_meta!B18</f>
        <v>126542.44388706872</v>
      </c>
      <c r="D273" s="71">
        <f t="shared" si="31"/>
        <v>1.0005306892649458E-4</v>
      </c>
      <c r="E273" s="8">
        <f>gpnna_meta!C18</f>
        <v>123179.41326483837</v>
      </c>
      <c r="F273" s="71">
        <f t="shared" si="32"/>
        <v>7.789784000860589E-5</v>
      </c>
      <c r="G273" s="8">
        <f>gpnna_meta!D18</f>
        <v>121876.44221953773</v>
      </c>
      <c r="H273" s="71">
        <f t="shared" si="33"/>
        <v>8.4639287209992416E-5</v>
      </c>
      <c r="I273" s="72">
        <f t="shared" si="34"/>
        <v>0.98942216876371036</v>
      </c>
    </row>
    <row r="274" spans="2:9" ht="63" customHeight="1" x14ac:dyDescent="0.25">
      <c r="B274" s="64" t="s">
        <v>50</v>
      </c>
      <c r="C274" s="8">
        <f>gpnna_meta!B19</f>
        <v>576145.44000000006</v>
      </c>
      <c r="D274" s="71">
        <f t="shared" si="31"/>
        <v>4.5553979873701704E-4</v>
      </c>
      <c r="E274" s="8">
        <f>gpnna_meta!C19</f>
        <v>310808.96000000002</v>
      </c>
      <c r="F274" s="71">
        <f t="shared" si="32"/>
        <v>1.96553514890238E-4</v>
      </c>
      <c r="G274" s="8">
        <f>gpnna_meta!D19</f>
        <v>309102.76360000001</v>
      </c>
      <c r="H274" s="71">
        <f t="shared" si="33"/>
        <v>2.1466197330093035E-4</v>
      </c>
      <c r="I274" s="72">
        <f t="shared" si="34"/>
        <v>0.99451046585014791</v>
      </c>
    </row>
    <row r="275" spans="2:9" ht="45" x14ac:dyDescent="0.25">
      <c r="B275" s="64" t="s">
        <v>51</v>
      </c>
      <c r="C275" s="8">
        <f>gpnna_meta!B20</f>
        <v>58041252.63262175</v>
      </c>
      <c r="D275" s="71">
        <f t="shared" si="31"/>
        <v>4.5891364761489514E-2</v>
      </c>
      <c r="E275" s="8">
        <f>gpnna_meta!C20</f>
        <v>132926994.79455176</v>
      </c>
      <c r="F275" s="71">
        <f t="shared" si="32"/>
        <v>8.4062145604378705E-2</v>
      </c>
      <c r="G275" s="8">
        <f>gpnna_meta!D20</f>
        <v>98437016.308099687</v>
      </c>
      <c r="H275" s="71">
        <f t="shared" si="33"/>
        <v>6.8361356334869533E-2</v>
      </c>
      <c r="I275" s="72">
        <f t="shared" si="34"/>
        <v>0.74053442989696094</v>
      </c>
    </row>
    <row r="276" spans="2:9" ht="45" x14ac:dyDescent="0.25">
      <c r="B276" s="64" t="s">
        <v>52</v>
      </c>
      <c r="C276" s="8">
        <f>gpnna_meta!B21</f>
        <v>72066886.82026194</v>
      </c>
      <c r="D276" s="71">
        <f t="shared" si="31"/>
        <v>5.6980985769331971E-2</v>
      </c>
      <c r="E276" s="8">
        <f>gpnna_meta!C21</f>
        <v>76519674.324767053</v>
      </c>
      <c r="F276" s="71">
        <f t="shared" si="32"/>
        <v>4.8390532070855558E-2</v>
      </c>
      <c r="G276" s="8">
        <f>gpnna_meta!D21</f>
        <v>71301618.748527125</v>
      </c>
      <c r="H276" s="71">
        <f t="shared" si="33"/>
        <v>4.9516691477777021E-2</v>
      </c>
      <c r="I276" s="72">
        <f t="shared" si="34"/>
        <v>0.93180766094098488</v>
      </c>
    </row>
    <row r="277" spans="2:9" ht="45" x14ac:dyDescent="0.25">
      <c r="B277" s="64" t="s">
        <v>53</v>
      </c>
      <c r="C277" s="8">
        <f>gpnna_meta!B22</f>
        <v>72066886.820261955</v>
      </c>
      <c r="D277" s="71">
        <f t="shared" si="31"/>
        <v>5.6980985769331985E-2</v>
      </c>
      <c r="E277" s="8">
        <f>gpnna_meta!C22</f>
        <v>76519674.324767038</v>
      </c>
      <c r="F277" s="71">
        <f t="shared" si="32"/>
        <v>4.8390532070855544E-2</v>
      </c>
      <c r="G277" s="8">
        <f>gpnna_meta!D22</f>
        <v>71301618.748527154</v>
      </c>
      <c r="H277" s="71">
        <f t="shared" si="33"/>
        <v>4.9516691477777035E-2</v>
      </c>
      <c r="I277" s="72">
        <f t="shared" si="34"/>
        <v>0.93180766094098544</v>
      </c>
    </row>
    <row r="278" spans="2:9" ht="45" x14ac:dyDescent="0.25">
      <c r="B278" s="64" t="s">
        <v>54</v>
      </c>
      <c r="C278" s="8">
        <f>gpnna_meta!B23</f>
        <v>251763445.893545</v>
      </c>
      <c r="D278" s="71">
        <f t="shared" si="31"/>
        <v>0.19906131596161442</v>
      </c>
      <c r="E278" s="8">
        <f>gpnna_meta!C23</f>
        <v>253004659.42176682</v>
      </c>
      <c r="F278" s="71">
        <f t="shared" si="32"/>
        <v>0.15999846044642932</v>
      </c>
      <c r="G278" s="8">
        <f>gpnna_meta!D23</f>
        <v>236330541.36514321</v>
      </c>
      <c r="H278" s="71">
        <f t="shared" si="33"/>
        <v>0.16412399478371661</v>
      </c>
      <c r="I278" s="72">
        <f t="shared" si="34"/>
        <v>0.93409560877364195</v>
      </c>
    </row>
    <row r="279" spans="2:9" ht="30" x14ac:dyDescent="0.25">
      <c r="B279" s="64" t="s">
        <v>55</v>
      </c>
      <c r="C279" s="8">
        <f>gpnna_meta!B24</f>
        <v>98162.44</v>
      </c>
      <c r="D279" s="71">
        <f t="shared" si="31"/>
        <v>7.7613906240643865E-5</v>
      </c>
      <c r="E279" s="8">
        <f>gpnna_meta!C24</f>
        <v>100353.95999999999</v>
      </c>
      <c r="F279" s="71">
        <f t="shared" si="32"/>
        <v>6.3463175486171139E-5</v>
      </c>
      <c r="G279" s="8">
        <f>gpnna_meta!D24</f>
        <v>99265.863599999982</v>
      </c>
      <c r="H279" s="71">
        <f t="shared" si="33"/>
        <v>6.893696424329539E-5</v>
      </c>
      <c r="I279" s="72">
        <f t="shared" si="34"/>
        <v>0.9891574144159333</v>
      </c>
    </row>
    <row r="280" spans="2:9" ht="45" x14ac:dyDescent="0.25">
      <c r="B280" s="64" t="s">
        <v>56</v>
      </c>
      <c r="C280" s="8">
        <f>gpnna_meta!B25</f>
        <v>99542922.045467854</v>
      </c>
      <c r="D280" s="71">
        <f t="shared" si="31"/>
        <v>7.8705409304787685E-2</v>
      </c>
      <c r="E280" s="8">
        <f>gpnna_meta!C25</f>
        <v>97076561.765445024</v>
      </c>
      <c r="F280" s="71">
        <f t="shared" si="32"/>
        <v>6.1390570685148541E-2</v>
      </c>
      <c r="G280" s="8">
        <f>gpnna_meta!D25</f>
        <v>91786129.576941878</v>
      </c>
      <c r="H280" s="71">
        <f t="shared" si="33"/>
        <v>6.3742528430248011E-2</v>
      </c>
      <c r="I280" s="72">
        <f t="shared" si="34"/>
        <v>0.94550247668138665</v>
      </c>
    </row>
    <row r="281" spans="2:9" ht="45" x14ac:dyDescent="0.25">
      <c r="B281" s="64" t="s">
        <v>57</v>
      </c>
      <c r="C281" s="8">
        <f>gpnna_meta!B26</f>
        <v>1365735265.5844717</v>
      </c>
      <c r="D281" s="71">
        <f t="shared" si="31"/>
        <v>1.0798432562659817</v>
      </c>
      <c r="E281" s="8">
        <f>gpnna_meta!C26</f>
        <v>1711413604.55516</v>
      </c>
      <c r="F281" s="71">
        <f t="shared" si="32"/>
        <v>1.0822865576535776</v>
      </c>
      <c r="G281" s="8">
        <f>gpnna_meta!D26</f>
        <v>1521215288.2713482</v>
      </c>
      <c r="H281" s="71">
        <f t="shared" si="33"/>
        <v>1.0564353155329447</v>
      </c>
      <c r="I281" s="72">
        <f t="shared" si="34"/>
        <v>0.88886478652642875</v>
      </c>
    </row>
    <row r="282" spans="2:9" x14ac:dyDescent="0.25">
      <c r="B282" s="15" t="s">
        <v>192</v>
      </c>
      <c r="C282" s="73">
        <f>C270+C261+C258+C253</f>
        <v>37005338630.686356</v>
      </c>
      <c r="D282" s="74">
        <f>+SUM(D253,D258,D261,D270)</f>
        <v>29.258939395611669</v>
      </c>
      <c r="E282" s="73">
        <f>E270+E261+E258+E253</f>
        <v>45105028891.093689</v>
      </c>
      <c r="F282" s="74">
        <f>+SUM(F253,F258,F261,F270)</f>
        <v>28.524119664279297</v>
      </c>
      <c r="G282" s="73">
        <f>G270+G261+G258+G253</f>
        <v>40322884400.262238</v>
      </c>
      <c r="H282" s="74">
        <f>+SUM(H253,H258,H261,H270)</f>
        <v>28.002952266537392</v>
      </c>
      <c r="I282" s="75">
        <f t="shared" si="34"/>
        <v>0.89397757615058926</v>
      </c>
    </row>
    <row r="283" spans="2:9" x14ac:dyDescent="0.25">
      <c r="C283" s="8"/>
      <c r="E283" s="8"/>
      <c r="G283" s="8"/>
    </row>
    <row r="285" spans="2:9" x14ac:dyDescent="0.25">
      <c r="B285" s="38" t="s">
        <v>81</v>
      </c>
      <c r="C285" s="39"/>
      <c r="D285" s="39"/>
      <c r="E285" s="39"/>
      <c r="F285" s="39"/>
      <c r="G285" s="39"/>
      <c r="H285" s="39"/>
      <c r="I285" s="40"/>
    </row>
    <row r="286" spans="2:9" x14ac:dyDescent="0.25">
      <c r="B286" s="41" t="s">
        <v>4</v>
      </c>
      <c r="C286" s="39"/>
      <c r="D286" s="39"/>
      <c r="E286" s="39"/>
      <c r="F286" s="39"/>
      <c r="G286" s="39"/>
      <c r="H286" s="39"/>
      <c r="I286" s="40"/>
    </row>
    <row r="287" spans="2:9" x14ac:dyDescent="0.25">
      <c r="B287" s="42" t="s">
        <v>82</v>
      </c>
      <c r="C287" s="42" t="s">
        <v>6</v>
      </c>
      <c r="D287" s="42" t="s">
        <v>11</v>
      </c>
      <c r="E287" s="42" t="s">
        <v>7</v>
      </c>
      <c r="F287" s="42" t="s">
        <v>11</v>
      </c>
      <c r="G287" s="42" t="s">
        <v>8</v>
      </c>
      <c r="H287" s="42" t="s">
        <v>11</v>
      </c>
      <c r="I287" s="43" t="s">
        <v>9</v>
      </c>
    </row>
    <row r="288" spans="2:9" ht="45" x14ac:dyDescent="0.25">
      <c r="B288" s="44" t="s">
        <v>84</v>
      </c>
      <c r="C288" s="45">
        <f>+SUM(C289:C292)</f>
        <v>9587054756.7623272</v>
      </c>
      <c r="D288" s="46">
        <f t="shared" ref="D288:D294" si="35">C288/$C$315</f>
        <v>0.25803595807563506</v>
      </c>
      <c r="E288" s="45">
        <f>+SUM(E289:E292)</f>
        <v>14228607855.934278</v>
      </c>
      <c r="F288" s="46">
        <f t="shared" ref="F288:F294" si="36">E288/$E$315</f>
        <v>0.3127592857366408</v>
      </c>
      <c r="G288" s="45">
        <f>+SUM(G289:G292)</f>
        <v>11934986813.243673</v>
      </c>
      <c r="H288" s="46">
        <f t="shared" ref="H288:H294" si="37">G288/$G$315</f>
        <v>0.29376346581502411</v>
      </c>
      <c r="I288" s="47">
        <f t="shared" ref="I288:I315" si="38">G288/E288</f>
        <v>0.83880214663910269</v>
      </c>
    </row>
    <row r="289" spans="2:9" ht="105.75" customHeight="1" x14ac:dyDescent="0.25">
      <c r="B289" s="48" t="s">
        <v>89</v>
      </c>
      <c r="C289" s="49">
        <f>lineamiento!C2</f>
        <v>7509271159.0040884</v>
      </c>
      <c r="D289" s="50">
        <f t="shared" si="35"/>
        <v>0.20211233033759454</v>
      </c>
      <c r="E289" s="49">
        <f>lineamiento!D2</f>
        <v>11214699402.59256</v>
      </c>
      <c r="F289" s="50">
        <f t="shared" si="36"/>
        <v>0.24651050970127897</v>
      </c>
      <c r="G289" s="49">
        <f>lineamiento!E2</f>
        <v>9777411839.8477001</v>
      </c>
      <c r="H289" s="50">
        <f t="shared" si="37"/>
        <v>0.24065769269114901</v>
      </c>
      <c r="I289" s="51">
        <f t="shared" si="38"/>
        <v>0.87183895785805954</v>
      </c>
    </row>
    <row r="290" spans="2:9" ht="96" customHeight="1" x14ac:dyDescent="0.25">
      <c r="B290" s="48" t="s">
        <v>90</v>
      </c>
      <c r="C290" s="49">
        <f>lineamiento!C3</f>
        <v>1872852756.932873</v>
      </c>
      <c r="D290" s="50">
        <f t="shared" si="35"/>
        <v>5.0407906049445859E-2</v>
      </c>
      <c r="E290" s="49">
        <f>lineamiento!D3</f>
        <v>2791808233.3468442</v>
      </c>
      <c r="F290" s="50">
        <f t="shared" si="36"/>
        <v>6.1366787096536951E-2</v>
      </c>
      <c r="G290" s="49">
        <f>lineamiento!E3</f>
        <v>1937965691.9080043</v>
      </c>
      <c r="H290" s="50">
        <f t="shared" si="37"/>
        <v>4.7700389384073567E-2</v>
      </c>
      <c r="I290" s="51">
        <f t="shared" si="38"/>
        <v>0.69416146451604732</v>
      </c>
    </row>
    <row r="291" spans="2:9" ht="77.25" customHeight="1" x14ac:dyDescent="0.25">
      <c r="B291" s="48" t="s">
        <v>91</v>
      </c>
      <c r="C291" s="49">
        <f>lineamiento!C4</f>
        <v>36565397.825365365</v>
      </c>
      <c r="D291" s="50">
        <f t="shared" si="35"/>
        <v>9.841591291245822E-4</v>
      </c>
      <c r="E291" s="49">
        <f>lineamiento!D4</f>
        <v>43935561.994875878</v>
      </c>
      <c r="F291" s="50">
        <f t="shared" si="36"/>
        <v>9.6574838010060561E-4</v>
      </c>
      <c r="G291" s="49">
        <f>lineamiento!E4</f>
        <v>41917279.777970038</v>
      </c>
      <c r="H291" s="50">
        <f t="shared" si="37"/>
        <v>1.0317368236595383E-3</v>
      </c>
      <c r="I291" s="51">
        <f t="shared" si="38"/>
        <v>0.95406267439708115</v>
      </c>
    </row>
    <row r="292" spans="2:9" ht="62.25" customHeight="1" x14ac:dyDescent="0.25">
      <c r="B292" s="48" t="s">
        <v>92</v>
      </c>
      <c r="C292" s="49">
        <f>lineamiento!C5</f>
        <v>168365443</v>
      </c>
      <c r="D292" s="50">
        <f t="shared" si="35"/>
        <v>4.5315625594700834E-3</v>
      </c>
      <c r="E292" s="49">
        <f>lineamiento!D5</f>
        <v>178164658</v>
      </c>
      <c r="F292" s="50">
        <f t="shared" si="36"/>
        <v>3.9162405587242904E-3</v>
      </c>
      <c r="G292" s="49">
        <f>lineamiento!E5</f>
        <v>177692001.71000001</v>
      </c>
      <c r="H292" s="50">
        <f t="shared" si="37"/>
        <v>4.3736469161420139E-3</v>
      </c>
      <c r="I292" s="51">
        <f t="shared" si="38"/>
        <v>0.99734708165297303</v>
      </c>
    </row>
    <row r="293" spans="2:9" ht="62.25" customHeight="1" x14ac:dyDescent="0.25">
      <c r="B293" s="44" t="s">
        <v>85</v>
      </c>
      <c r="C293" s="45">
        <f>+SUM(C294:C299)</f>
        <v>27016837425.87244</v>
      </c>
      <c r="D293" s="46">
        <f t="shared" si="35"/>
        <v>0.7271592481978244</v>
      </c>
      <c r="E293" s="45">
        <f>+SUM(E294:E299)</f>
        <v>30601012125.042717</v>
      </c>
      <c r="F293" s="46">
        <f t="shared" si="36"/>
        <v>0.67264139907088683</v>
      </c>
      <c r="G293" s="45">
        <f>+SUM(G294:G299)</f>
        <v>28087137678.500465</v>
      </c>
      <c r="H293" s="46">
        <f t="shared" si="37"/>
        <v>0.69132668836335387</v>
      </c>
      <c r="I293" s="47">
        <f t="shared" si="38"/>
        <v>0.91784995750238629</v>
      </c>
    </row>
    <row r="294" spans="2:9" ht="74.25" customHeight="1" x14ac:dyDescent="0.25">
      <c r="B294" s="48" t="s">
        <v>93</v>
      </c>
      <c r="C294" s="49">
        <f>lineamiento!C6</f>
        <v>6508270732.4999981</v>
      </c>
      <c r="D294" s="50">
        <f t="shared" si="35"/>
        <v>0.17517036425516325</v>
      </c>
      <c r="E294" s="49">
        <f>lineamiento!D6</f>
        <v>7831276875.4663477</v>
      </c>
      <c r="F294" s="50">
        <f t="shared" si="36"/>
        <v>0.17213943814996654</v>
      </c>
      <c r="G294" s="49">
        <f>lineamiento!E6</f>
        <v>7249850827.1990519</v>
      </c>
      <c r="H294" s="50">
        <f t="shared" si="37"/>
        <v>0.17844521648542105</v>
      </c>
      <c r="I294" s="51">
        <f t="shared" si="38"/>
        <v>0.92575590704898014</v>
      </c>
    </row>
    <row r="295" spans="2:9" ht="89.25" customHeight="1" x14ac:dyDescent="0.25">
      <c r="B295" s="48" t="s">
        <v>94</v>
      </c>
      <c r="C295" s="49">
        <f>lineamiento!C7</f>
        <v>20360085691.642899</v>
      </c>
      <c r="D295" s="50">
        <f t="shared" ref="D295:D299" si="39">C295/$C$315</f>
        <v>0.5479925119066833</v>
      </c>
      <c r="E295" s="49">
        <f>lineamiento!D7</f>
        <v>22352589222.542049</v>
      </c>
      <c r="F295" s="50">
        <f t="shared" ref="F295:F299" si="40">E295/$E$315</f>
        <v>0.49133266658207053</v>
      </c>
      <c r="G295" s="49">
        <f>lineamiento!E7</f>
        <v>20573000722.587078</v>
      </c>
      <c r="H295" s="50">
        <f t="shared" ref="H295:H299" si="41">G295/$G$315</f>
        <v>0.50637642831543739</v>
      </c>
      <c r="I295" s="51">
        <f t="shared" si="38"/>
        <v>0.92038557671160981</v>
      </c>
    </row>
    <row r="296" spans="2:9" ht="96" customHeight="1" x14ac:dyDescent="0.25">
      <c r="B296" s="48" t="s">
        <v>95</v>
      </c>
      <c r="C296" s="49">
        <f>lineamiento!C8</f>
        <v>0</v>
      </c>
      <c r="D296" s="50">
        <f t="shared" si="39"/>
        <v>0</v>
      </c>
      <c r="E296" s="49">
        <f>lineamiento!D8</f>
        <v>0</v>
      </c>
      <c r="F296" s="50">
        <f t="shared" si="40"/>
        <v>0</v>
      </c>
      <c r="G296" s="49">
        <f>lineamiento!E8</f>
        <v>0</v>
      </c>
      <c r="H296" s="50">
        <f t="shared" si="41"/>
        <v>0</v>
      </c>
      <c r="I296" s="56" t="s">
        <v>111</v>
      </c>
    </row>
    <row r="297" spans="2:9" ht="115.5" customHeight="1" x14ac:dyDescent="0.25">
      <c r="B297" s="48" t="s">
        <v>96</v>
      </c>
      <c r="C297" s="49">
        <f>lineamiento!C9</f>
        <v>15859325.359381888</v>
      </c>
      <c r="D297" s="50">
        <f t="shared" si="39"/>
        <v>4.2685436949807678E-4</v>
      </c>
      <c r="E297" s="49">
        <f>lineamiento!D9</f>
        <v>15171964.3686592</v>
      </c>
      <c r="F297" s="50">
        <f t="shared" si="40"/>
        <v>3.3349522224583356E-4</v>
      </c>
      <c r="G297" s="49">
        <f>lineamiento!E9</f>
        <v>14303223.186905337</v>
      </c>
      <c r="H297" s="50">
        <f t="shared" si="41"/>
        <v>3.5205438275379017E-4</v>
      </c>
      <c r="I297" s="51">
        <f t="shared" si="38"/>
        <v>0.94274036237862346</v>
      </c>
    </row>
    <row r="298" spans="2:9" ht="93.75" customHeight="1" x14ac:dyDescent="0.25">
      <c r="B298" s="48" t="s">
        <v>97</v>
      </c>
      <c r="C298" s="49">
        <f>lineamiento!C10</f>
        <v>96336058.363222599</v>
      </c>
      <c r="D298" s="50">
        <f t="shared" si="39"/>
        <v>2.5928888222371401E-3</v>
      </c>
      <c r="E298" s="49">
        <f>lineamiento!D10</f>
        <v>367110032.50911725</v>
      </c>
      <c r="F298" s="50">
        <f t="shared" si="40"/>
        <v>8.0694522413463036E-3</v>
      </c>
      <c r="G298" s="49">
        <f>lineamiento!E10</f>
        <v>215349748.99443632</v>
      </c>
      <c r="H298" s="50">
        <f t="shared" si="41"/>
        <v>5.3005411415119859E-3</v>
      </c>
      <c r="I298" s="51">
        <f t="shared" si="38"/>
        <v>0.58660818262733827</v>
      </c>
    </row>
    <row r="299" spans="2:9" ht="150" x14ac:dyDescent="0.25">
      <c r="B299" s="48" t="s">
        <v>98</v>
      </c>
      <c r="C299" s="49">
        <f>lineamiento!C11</f>
        <v>36285618.006936155</v>
      </c>
      <c r="D299" s="50">
        <f t="shared" si="39"/>
        <v>9.7662884424249297E-4</v>
      </c>
      <c r="E299" s="49">
        <f>lineamiento!D11</f>
        <v>34864030.156543091</v>
      </c>
      <c r="F299" s="50">
        <f t="shared" si="40"/>
        <v>7.6634687525761042E-4</v>
      </c>
      <c r="G299" s="49">
        <f>lineamiento!E11</f>
        <v>34633156.5329917</v>
      </c>
      <c r="H299" s="50">
        <f t="shared" si="41"/>
        <v>8.5244803822961436E-4</v>
      </c>
      <c r="I299" s="51">
        <f t="shared" si="38"/>
        <v>0.99337788481381117</v>
      </c>
    </row>
    <row r="300" spans="2:9" ht="30" x14ac:dyDescent="0.25">
      <c r="B300" s="44" t="s">
        <v>86</v>
      </c>
      <c r="C300" s="45">
        <f>+SUM(C301:C307)</f>
        <v>488106009.52654278</v>
      </c>
      <c r="D300" s="46">
        <f t="shared" ref="D300:D314" si="42">C300/$C$315</f>
        <v>1.3137392557585758E-2</v>
      </c>
      <c r="E300" s="45">
        <f>+SUM(E301:E307)</f>
        <v>502595329.85149455</v>
      </c>
      <c r="F300" s="46">
        <f t="shared" ref="F300:F314" si="43">E300/$E$315</f>
        <v>1.1047557004205828E-2</v>
      </c>
      <c r="G300" s="45">
        <f>+SUM(G301:G307)</f>
        <v>470148698.57199216</v>
      </c>
      <c r="H300" s="46">
        <f t="shared" ref="H300:H314" si="44">G300/$G$315</f>
        <v>1.1572070694512604E-2</v>
      </c>
      <c r="I300" s="47">
        <f t="shared" si="38"/>
        <v>0.93544183689671445</v>
      </c>
    </row>
    <row r="301" spans="2:9" ht="90" x14ac:dyDescent="0.25">
      <c r="B301" s="48" t="s">
        <v>99</v>
      </c>
      <c r="C301" s="49">
        <f>lineamiento!C12</f>
        <v>4576750</v>
      </c>
      <c r="D301" s="50">
        <f t="shared" si="42"/>
        <v>1.2318340732221815E-4</v>
      </c>
      <c r="E301" s="49">
        <f>lineamiento!D12</f>
        <v>4442334.9999999991</v>
      </c>
      <c r="F301" s="50">
        <f t="shared" si="43"/>
        <v>9.7647045703309269E-5</v>
      </c>
      <c r="G301" s="49">
        <f>lineamiento!E12</f>
        <v>4364979.6899999985</v>
      </c>
      <c r="H301" s="50">
        <f t="shared" si="44"/>
        <v>1.0743803759579481E-4</v>
      </c>
      <c r="I301" s="51">
        <f t="shared" si="38"/>
        <v>0.98258679050544351</v>
      </c>
    </row>
    <row r="302" spans="2:9" ht="60" x14ac:dyDescent="0.25">
      <c r="B302" s="48" t="s">
        <v>100</v>
      </c>
      <c r="C302" s="49">
        <f>lineamiento!C13</f>
        <v>14574985.811217364</v>
      </c>
      <c r="D302" s="50">
        <f t="shared" si="42"/>
        <v>3.9228631974626944E-4</v>
      </c>
      <c r="E302" s="49">
        <f>lineamiento!D13</f>
        <v>12523265.707994582</v>
      </c>
      <c r="F302" s="50">
        <f t="shared" si="43"/>
        <v>2.7527412924582075E-4</v>
      </c>
      <c r="G302" s="49">
        <f>lineamiento!E13</f>
        <v>11349273.10827834</v>
      </c>
      <c r="H302" s="50">
        <f t="shared" si="44"/>
        <v>2.793469196857023E-4</v>
      </c>
      <c r="I302" s="51">
        <f t="shared" si="38"/>
        <v>0.90625507538606398</v>
      </c>
    </row>
    <row r="303" spans="2:9" ht="64.5" customHeight="1" x14ac:dyDescent="0.25">
      <c r="B303" s="48" t="s">
        <v>101</v>
      </c>
      <c r="C303" s="49">
        <f>lineamiento!C14</f>
        <v>28538941</v>
      </c>
      <c r="D303" s="50">
        <f t="shared" si="42"/>
        <v>7.6812672611520231E-4</v>
      </c>
      <c r="E303" s="49">
        <f>lineamiento!D14</f>
        <v>41240965</v>
      </c>
      <c r="F303" s="50">
        <f t="shared" si="43"/>
        <v>9.0651839498902698E-4</v>
      </c>
      <c r="G303" s="49">
        <f>lineamiento!E14</f>
        <v>40089444.210000031</v>
      </c>
      <c r="H303" s="50">
        <f t="shared" si="44"/>
        <v>9.8674713747144683E-4</v>
      </c>
      <c r="I303" s="51">
        <f t="shared" si="38"/>
        <v>0.97207822877083572</v>
      </c>
    </row>
    <row r="304" spans="2:9" ht="84" customHeight="1" x14ac:dyDescent="0.25">
      <c r="B304" s="48" t="s">
        <v>102</v>
      </c>
      <c r="C304" s="49">
        <f>lineamiento!C15</f>
        <v>145005566.79775789</v>
      </c>
      <c r="D304" s="50">
        <f t="shared" si="42"/>
        <v>3.9028305672884306E-3</v>
      </c>
      <c r="E304" s="49">
        <f>lineamiento!D15</f>
        <v>145202254.43587732</v>
      </c>
      <c r="F304" s="50">
        <f t="shared" si="43"/>
        <v>3.1916933718694465E-3</v>
      </c>
      <c r="G304" s="49">
        <f>lineamiento!E15</f>
        <v>136588482.33208004</v>
      </c>
      <c r="H304" s="50">
        <f t="shared" si="44"/>
        <v>3.3619396978102722E-3</v>
      </c>
      <c r="I304" s="51">
        <f t="shared" si="38"/>
        <v>0.94067742172969349</v>
      </c>
    </row>
    <row r="305" spans="2:9" ht="77.25" customHeight="1" x14ac:dyDescent="0.25">
      <c r="B305" s="48" t="s">
        <v>103</v>
      </c>
      <c r="C305" s="49">
        <f>lineamiento!C16</f>
        <v>4252124</v>
      </c>
      <c r="D305" s="50">
        <f t="shared" si="42"/>
        <v>1.1444608568887957E-4</v>
      </c>
      <c r="E305" s="49">
        <f>lineamiento!D16</f>
        <v>4414060</v>
      </c>
      <c r="F305" s="50">
        <f t="shared" si="43"/>
        <v>9.7025532418682832E-5</v>
      </c>
      <c r="G305" s="49">
        <f>lineamiento!E16</f>
        <v>4256500.95</v>
      </c>
      <c r="H305" s="50">
        <f t="shared" si="44"/>
        <v>1.0476798096914776E-4</v>
      </c>
      <c r="I305" s="51">
        <f t="shared" si="38"/>
        <v>0.96430518615514971</v>
      </c>
    </row>
    <row r="306" spans="2:9" ht="96.75" customHeight="1" x14ac:dyDescent="0.25">
      <c r="B306" s="48" t="s">
        <v>104</v>
      </c>
      <c r="C306" s="49">
        <f>lineamiento!C17</f>
        <v>0</v>
      </c>
      <c r="D306" s="50">
        <f t="shared" si="42"/>
        <v>0</v>
      </c>
      <c r="E306" s="49">
        <f>lineamiento!D17</f>
        <v>0</v>
      </c>
      <c r="F306" s="50">
        <f t="shared" si="43"/>
        <v>0</v>
      </c>
      <c r="G306" s="49">
        <f>lineamiento!E17</f>
        <v>0</v>
      </c>
      <c r="H306" s="50">
        <f t="shared" si="44"/>
        <v>0</v>
      </c>
      <c r="I306" s="56" t="s">
        <v>111</v>
      </c>
    </row>
    <row r="307" spans="2:9" ht="63" customHeight="1" x14ac:dyDescent="0.25">
      <c r="B307" s="48" t="s">
        <v>105</v>
      </c>
      <c r="C307" s="49">
        <f>lineamiento!C18</f>
        <v>291157641.91756755</v>
      </c>
      <c r="D307" s="50">
        <f t="shared" si="42"/>
        <v>7.8365194514247588E-3</v>
      </c>
      <c r="E307" s="49">
        <f>lineamiento!D18</f>
        <v>294772449.70762265</v>
      </c>
      <c r="F307" s="50">
        <f t="shared" si="43"/>
        <v>6.479398529979542E-3</v>
      </c>
      <c r="G307" s="49">
        <f>lineamiento!E18</f>
        <v>273500018.28163379</v>
      </c>
      <c r="H307" s="50">
        <f t="shared" si="44"/>
        <v>6.731830920980242E-3</v>
      </c>
      <c r="I307" s="51">
        <f t="shared" si="38"/>
        <v>0.927834397525656</v>
      </c>
    </row>
    <row r="308" spans="2:9" ht="45" x14ac:dyDescent="0.25">
      <c r="B308" s="44" t="s">
        <v>87</v>
      </c>
      <c r="C308" s="45">
        <f>+SUM(C309:C311)</f>
        <v>61950537.543193951</v>
      </c>
      <c r="D308" s="46">
        <f t="shared" si="42"/>
        <v>1.6674011689547449E-3</v>
      </c>
      <c r="E308" s="45">
        <f>+SUM(E309:E311)</f>
        <v>161582970.561272</v>
      </c>
      <c r="F308" s="46">
        <f t="shared" si="43"/>
        <v>3.5517581882665325E-3</v>
      </c>
      <c r="G308" s="45">
        <f>+SUM(G309:G311)</f>
        <v>135606727.0553903</v>
      </c>
      <c r="H308" s="46">
        <f t="shared" si="44"/>
        <v>3.3377751271094032E-3</v>
      </c>
      <c r="I308" s="47">
        <f t="shared" si="38"/>
        <v>0.83923897787216661</v>
      </c>
    </row>
    <row r="309" spans="2:9" ht="81" customHeight="1" x14ac:dyDescent="0.25">
      <c r="B309" s="48" t="s">
        <v>106</v>
      </c>
      <c r="C309" s="49">
        <f>lineamiento!C19</f>
        <v>2919311.333333333</v>
      </c>
      <c r="D309" s="50">
        <f t="shared" si="42"/>
        <v>7.8573380034821166E-5</v>
      </c>
      <c r="E309" s="49">
        <f>lineamiento!D19</f>
        <v>2212363.4999999995</v>
      </c>
      <c r="F309" s="50">
        <f t="shared" si="43"/>
        <v>4.863000196897201E-5</v>
      </c>
      <c r="G309" s="49">
        <f>lineamiento!E19</f>
        <v>2201733.8499999996</v>
      </c>
      <c r="H309" s="50">
        <f t="shared" si="44"/>
        <v>5.4192683804270828E-5</v>
      </c>
      <c r="I309" s="51">
        <f t="shared" si="38"/>
        <v>0.99519534199511073</v>
      </c>
    </row>
    <row r="310" spans="2:9" ht="67.5" customHeight="1" x14ac:dyDescent="0.25">
      <c r="B310" s="48" t="s">
        <v>107</v>
      </c>
      <c r="C310" s="49">
        <f>lineamiento!C20</f>
        <v>56111914.87652728</v>
      </c>
      <c r="D310" s="50">
        <f t="shared" si="42"/>
        <v>1.5102544088851024E-3</v>
      </c>
      <c r="E310" s="49">
        <f>lineamiento!D20</f>
        <v>157158243.561272</v>
      </c>
      <c r="F310" s="50">
        <f t="shared" si="43"/>
        <v>3.4544981843285883E-3</v>
      </c>
      <c r="G310" s="49">
        <f>lineamiento!E20</f>
        <v>131203259.35539031</v>
      </c>
      <c r="H310" s="50">
        <f t="shared" si="44"/>
        <v>3.229389759500862E-3</v>
      </c>
      <c r="I310" s="51">
        <f t="shared" si="38"/>
        <v>0.83484808930329835</v>
      </c>
    </row>
    <row r="311" spans="2:9" ht="88.5" customHeight="1" x14ac:dyDescent="0.25">
      <c r="B311" s="48" t="s">
        <v>108</v>
      </c>
      <c r="C311" s="49">
        <f>lineamiento!C21</f>
        <v>2919311.3333333335</v>
      </c>
      <c r="D311" s="50">
        <f t="shared" si="42"/>
        <v>7.8573380034821166E-5</v>
      </c>
      <c r="E311" s="49">
        <f>lineamiento!D21</f>
        <v>2212363.4999999995</v>
      </c>
      <c r="F311" s="50">
        <f t="shared" si="43"/>
        <v>4.863000196897201E-5</v>
      </c>
      <c r="G311" s="49">
        <f>lineamiento!E21</f>
        <v>2201733.8499999996</v>
      </c>
      <c r="H311" s="50">
        <f t="shared" si="44"/>
        <v>5.4192683804270828E-5</v>
      </c>
      <c r="I311" s="51">
        <f t="shared" si="38"/>
        <v>0.99519534199511073</v>
      </c>
    </row>
    <row r="312" spans="2:9" ht="45" x14ac:dyDescent="0.25">
      <c r="B312" s="44" t="s">
        <v>88</v>
      </c>
      <c r="C312" s="45">
        <f>+SUM(C313:C314)</f>
        <v>0</v>
      </c>
      <c r="D312" s="46">
        <f t="shared" si="42"/>
        <v>0</v>
      </c>
      <c r="E312" s="45">
        <f>+SUM(E313:E314)</f>
        <v>0</v>
      </c>
      <c r="F312" s="46">
        <f t="shared" si="43"/>
        <v>0</v>
      </c>
      <c r="G312" s="45">
        <f>+SUM(G313:G314)</f>
        <v>0</v>
      </c>
      <c r="H312" s="46">
        <f t="shared" si="44"/>
        <v>0</v>
      </c>
      <c r="I312" s="57" t="s">
        <v>111</v>
      </c>
    </row>
    <row r="313" spans="2:9" ht="84.75" customHeight="1" x14ac:dyDescent="0.25">
      <c r="B313" s="48" t="s">
        <v>109</v>
      </c>
      <c r="C313" s="49">
        <f>lineamiento!C22</f>
        <v>0</v>
      </c>
      <c r="D313" s="50">
        <f t="shared" si="42"/>
        <v>0</v>
      </c>
      <c r="E313" s="49">
        <f>lineamiento!D22</f>
        <v>0</v>
      </c>
      <c r="F313" s="50">
        <f t="shared" si="43"/>
        <v>0</v>
      </c>
      <c r="G313" s="49">
        <f>lineamiento!E22</f>
        <v>0</v>
      </c>
      <c r="H313" s="50">
        <f t="shared" si="44"/>
        <v>0</v>
      </c>
      <c r="I313" s="56" t="s">
        <v>111</v>
      </c>
    </row>
    <row r="314" spans="2:9" ht="109.5" customHeight="1" x14ac:dyDescent="0.25">
      <c r="B314" s="48" t="s">
        <v>110</v>
      </c>
      <c r="C314" s="49">
        <f>lineamiento!C23</f>
        <v>0</v>
      </c>
      <c r="D314" s="50">
        <f t="shared" si="42"/>
        <v>0</v>
      </c>
      <c r="E314" s="49">
        <f>lineamiento!D23</f>
        <v>0</v>
      </c>
      <c r="F314" s="50">
        <f t="shared" si="43"/>
        <v>0</v>
      </c>
      <c r="G314" s="49">
        <f>lineamiento!E23</f>
        <v>0</v>
      </c>
      <c r="H314" s="50">
        <f t="shared" si="44"/>
        <v>0</v>
      </c>
      <c r="I314" s="56" t="s">
        <v>111</v>
      </c>
    </row>
    <row r="315" spans="2:9" x14ac:dyDescent="0.25">
      <c r="B315" s="52" t="s">
        <v>83</v>
      </c>
      <c r="C315" s="53">
        <f>C308+C300+C293+C288+C312</f>
        <v>37153948729.704506</v>
      </c>
      <c r="D315" s="54">
        <f>+SUM(D288,D293,D300,D308)</f>
        <v>0.99999999999999989</v>
      </c>
      <c r="E315" s="53">
        <f>E308+E300+E293+E288+E312</f>
        <v>45493798281.389763</v>
      </c>
      <c r="F315" s="54">
        <f>+SUM(F288,F293,F300,F308)</f>
        <v>1</v>
      </c>
      <c r="G315" s="53">
        <f>G308+G300+G293+G288+G312</f>
        <v>40627879917.371521</v>
      </c>
      <c r="H315" s="54">
        <f>+SUM(H288,H293,H300,H308)</f>
        <v>1</v>
      </c>
      <c r="I315" s="55">
        <f t="shared" si="38"/>
        <v>0.89304216073757126</v>
      </c>
    </row>
    <row r="316" spans="2:9" x14ac:dyDescent="0.25">
      <c r="C316" s="8"/>
      <c r="E316" s="8"/>
      <c r="G316" s="8"/>
    </row>
  </sheetData>
  <sortState xmlns:xlrd2="http://schemas.microsoft.com/office/spreadsheetml/2017/richdata2" ref="J24:J38">
    <sortCondition ref="J23:J38"/>
  </sortState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84"/>
  <sheetViews>
    <sheetView workbookViewId="0">
      <selection activeCell="D2" sqref="D2"/>
    </sheetView>
  </sheetViews>
  <sheetFormatPr baseColWidth="10" defaultRowHeight="15" x14ac:dyDescent="0.25"/>
  <cols>
    <col min="1" max="1" width="45.140625" customWidth="1"/>
    <col min="2" max="2" width="19.85546875" customWidth="1"/>
    <col min="3" max="3" width="81.140625" bestFit="1" customWidth="1"/>
    <col min="4" max="6" width="12" bestFit="1" customWidth="1"/>
  </cols>
  <sheetData>
    <row r="1" spans="1:6" x14ac:dyDescent="0.25">
      <c r="B1" t="s">
        <v>63</v>
      </c>
      <c r="C1" t="s">
        <v>64</v>
      </c>
      <c r="D1" t="s">
        <v>0</v>
      </c>
      <c r="E1" t="s">
        <v>1</v>
      </c>
      <c r="F1" t="s">
        <v>2</v>
      </c>
    </row>
    <row r="2" spans="1:6" x14ac:dyDescent="0.25">
      <c r="A2" t="str">
        <f>CONCATENATE(B2,"-",C2)</f>
        <v>0001-PROGRAMA ARTICULADO NUTRICIONAL</v>
      </c>
      <c r="B2" t="s">
        <v>242</v>
      </c>
      <c r="C2" t="s">
        <v>243</v>
      </c>
      <c r="D2">
        <v>2248988543</v>
      </c>
      <c r="E2">
        <v>2759750549</v>
      </c>
      <c r="F2">
        <v>2561029202.4699965</v>
      </c>
    </row>
    <row r="3" spans="1:6" x14ac:dyDescent="0.25">
      <c r="A3" t="str">
        <f t="shared" ref="A3:A66" si="0">CONCATENATE(B3,"-",C3)</f>
        <v>0002-SALUD MATERNO NEONATAL</v>
      </c>
      <c r="B3" t="s">
        <v>244</v>
      </c>
      <c r="C3" t="s">
        <v>245</v>
      </c>
      <c r="D3">
        <v>1630524670.4638071</v>
      </c>
      <c r="E3">
        <v>2047203172.5179405</v>
      </c>
      <c r="F3">
        <v>1817842513.5765905</v>
      </c>
    </row>
    <row r="4" spans="1:6" x14ac:dyDescent="0.25">
      <c r="A4" t="str">
        <f t="shared" si="0"/>
        <v>0016-TBC-VIH/SIDA</v>
      </c>
      <c r="B4" t="s">
        <v>246</v>
      </c>
      <c r="C4" t="s">
        <v>247</v>
      </c>
      <c r="D4">
        <v>204102467.75137967</v>
      </c>
      <c r="E4">
        <v>198737637.35495493</v>
      </c>
      <c r="F4">
        <v>187939402.88494605</v>
      </c>
    </row>
    <row r="5" spans="1:6" x14ac:dyDescent="0.25">
      <c r="A5" t="str">
        <f t="shared" si="0"/>
        <v>0017-ENFERMEDADES METAXENICAS Y ZOONOSIS</v>
      </c>
      <c r="B5" t="s">
        <v>248</v>
      </c>
      <c r="C5" t="s">
        <v>249</v>
      </c>
      <c r="D5">
        <v>118027036.73192972</v>
      </c>
      <c r="E5">
        <v>133187680.56263988</v>
      </c>
      <c r="F5">
        <v>127204037.04389362</v>
      </c>
    </row>
    <row r="6" spans="1:6" x14ac:dyDescent="0.25">
      <c r="A6" t="str">
        <f t="shared" si="0"/>
        <v>0018-ENFERMEDADES NO TRANSMISIBLES</v>
      </c>
      <c r="B6" t="s">
        <v>250</v>
      </c>
      <c r="C6" t="s">
        <v>251</v>
      </c>
      <c r="D6">
        <v>108425507.22747496</v>
      </c>
      <c r="E6">
        <v>133842260.98787592</v>
      </c>
      <c r="F6">
        <v>129792588.55862938</v>
      </c>
    </row>
    <row r="7" spans="1:6" x14ac:dyDescent="0.25">
      <c r="A7" t="str">
        <f t="shared" si="0"/>
        <v>0024-PREVENCION Y CONTROL DEL CANCER</v>
      </c>
      <c r="B7" t="s">
        <v>252</v>
      </c>
      <c r="C7" t="s">
        <v>253</v>
      </c>
      <c r="D7">
        <v>55787353.545337729</v>
      </c>
      <c r="E7">
        <v>72584159.916922167</v>
      </c>
      <c r="F7">
        <v>66545509.762088723</v>
      </c>
    </row>
    <row r="8" spans="1:6" x14ac:dyDescent="0.25">
      <c r="A8" t="str">
        <f t="shared" si="0"/>
        <v>0030-REDUCCION DE DELITOS Y FALTAS QUE AFECTAN LA SEGURIDAD CIUDADANA</v>
      </c>
      <c r="B8" t="s">
        <v>254</v>
      </c>
      <c r="C8" t="s">
        <v>255</v>
      </c>
      <c r="D8">
        <v>0</v>
      </c>
      <c r="E8">
        <v>0</v>
      </c>
      <c r="F8">
        <v>0</v>
      </c>
    </row>
    <row r="9" spans="1:6" x14ac:dyDescent="0.25">
      <c r="A9" t="str">
        <f t="shared" si="0"/>
        <v>0031-REDUCCION DEL TRAFICO ILICITO DE DROGAS</v>
      </c>
      <c r="B9" t="s">
        <v>256</v>
      </c>
      <c r="C9" t="s">
        <v>257</v>
      </c>
      <c r="D9">
        <v>0</v>
      </c>
      <c r="E9">
        <v>0</v>
      </c>
      <c r="F9">
        <v>0</v>
      </c>
    </row>
    <row r="10" spans="1:6" x14ac:dyDescent="0.25">
      <c r="A10" t="str">
        <f t="shared" si="0"/>
        <v>0032-LUCHA CONTRA EL TERRORISMO</v>
      </c>
      <c r="B10" t="s">
        <v>258</v>
      </c>
      <c r="C10" t="s">
        <v>259</v>
      </c>
      <c r="D10">
        <v>0</v>
      </c>
      <c r="E10">
        <v>0</v>
      </c>
      <c r="F10">
        <v>0</v>
      </c>
    </row>
    <row r="11" spans="1:6" x14ac:dyDescent="0.25">
      <c r="A11" t="str">
        <f t="shared" si="0"/>
        <v>0036-GESTION INTEGRAL DE RESIDUOS SOLIDOS</v>
      </c>
      <c r="B11" t="s">
        <v>260</v>
      </c>
      <c r="C11" t="s">
        <v>261</v>
      </c>
      <c r="D11">
        <v>0</v>
      </c>
      <c r="E11">
        <v>0</v>
      </c>
      <c r="F11">
        <v>0</v>
      </c>
    </row>
    <row r="12" spans="1:6" x14ac:dyDescent="0.25">
      <c r="A12" t="str">
        <f t="shared" si="0"/>
        <v>0039-MEJORA DE LA SANIDAD ANIMAL</v>
      </c>
      <c r="B12" t="s">
        <v>262</v>
      </c>
      <c r="C12" t="s">
        <v>263</v>
      </c>
      <c r="D12">
        <v>0</v>
      </c>
      <c r="E12">
        <v>0</v>
      </c>
      <c r="F12">
        <v>0</v>
      </c>
    </row>
    <row r="13" spans="1:6" x14ac:dyDescent="0.25">
      <c r="A13" t="str">
        <f t="shared" si="0"/>
        <v>0040-MEJORA Y MANTENIMIENTO DE LA SANIDAD VEGETAL</v>
      </c>
      <c r="B13" t="s">
        <v>264</v>
      </c>
      <c r="C13" t="s">
        <v>265</v>
      </c>
      <c r="D13">
        <v>0</v>
      </c>
      <c r="E13">
        <v>0</v>
      </c>
      <c r="F13">
        <v>0</v>
      </c>
    </row>
    <row r="14" spans="1:6" x14ac:dyDescent="0.25">
      <c r="A14" t="str">
        <f t="shared" si="0"/>
        <v>0041-MEJORA DE LA INOCUIDAD AGROALIMENTARIA</v>
      </c>
      <c r="B14" t="s">
        <v>266</v>
      </c>
      <c r="C14" t="s">
        <v>267</v>
      </c>
      <c r="D14">
        <v>0</v>
      </c>
      <c r="E14">
        <v>0</v>
      </c>
      <c r="F14">
        <v>0</v>
      </c>
    </row>
    <row r="15" spans="1:6" x14ac:dyDescent="0.25">
      <c r="A15" t="str">
        <f t="shared" si="0"/>
        <v>0042-APROVECHAMIENTO DE LOS RECURSOS HIDRICOS PARA USO AGRARIO</v>
      </c>
      <c r="B15" t="s">
        <v>268</v>
      </c>
      <c r="C15" t="s">
        <v>269</v>
      </c>
      <c r="D15">
        <v>0</v>
      </c>
      <c r="E15">
        <v>0</v>
      </c>
      <c r="F15">
        <v>0</v>
      </c>
    </row>
    <row r="16" spans="1:6" x14ac:dyDescent="0.25">
      <c r="A16" t="str">
        <f t="shared" si="0"/>
        <v>0046-ACCESO Y USO DE LA ELECTRIFICACION RURAL</v>
      </c>
      <c r="B16" t="s">
        <v>270</v>
      </c>
      <c r="C16" t="s">
        <v>271</v>
      </c>
      <c r="D16">
        <v>104184096.39666045</v>
      </c>
      <c r="E16">
        <v>158956949.76957244</v>
      </c>
      <c r="F16">
        <v>113493430.22196293</v>
      </c>
    </row>
    <row r="17" spans="1:6" x14ac:dyDescent="0.25">
      <c r="A17" t="str">
        <f t="shared" si="0"/>
        <v>0047-ACCESO Y USO ADECUADO DE LOS SERVICIOS PUBLICOS DE TELECOMUNICACIONES E INFORMACION ASOCIADOS</v>
      </c>
      <c r="B17" t="s">
        <v>272</v>
      </c>
      <c r="C17" t="s">
        <v>273</v>
      </c>
      <c r="D17">
        <v>112223829.75305454</v>
      </c>
      <c r="E17">
        <v>314316487.12254399</v>
      </c>
      <c r="F17">
        <v>262406518.71078059</v>
      </c>
    </row>
    <row r="18" spans="1:6" x14ac:dyDescent="0.25">
      <c r="A18" t="str">
        <f t="shared" si="0"/>
        <v>0048-PREVENCION Y ATENCION DE INCENDIOS, EMERGENCIAS MEDICAS, RESCATES Y OTROS</v>
      </c>
      <c r="B18" t="s">
        <v>274</v>
      </c>
      <c r="C18" t="s">
        <v>275</v>
      </c>
      <c r="D18">
        <v>22781756.37207789</v>
      </c>
      <c r="E18">
        <v>22445036.838955551</v>
      </c>
      <c r="F18">
        <v>20547382.783378527</v>
      </c>
    </row>
    <row r="19" spans="1:6" x14ac:dyDescent="0.25">
      <c r="A19" t="str">
        <f t="shared" si="0"/>
        <v>0049-PROGRAMA NACIONAL DE APOYO DIRECTO A LOS MAS POBRES</v>
      </c>
      <c r="B19" t="s">
        <v>276</v>
      </c>
      <c r="C19" t="s">
        <v>277</v>
      </c>
      <c r="D19">
        <v>935910930</v>
      </c>
      <c r="E19">
        <v>935910930</v>
      </c>
      <c r="F19">
        <v>916750552.68000007</v>
      </c>
    </row>
    <row r="20" spans="1:6" x14ac:dyDescent="0.25">
      <c r="A20" t="str">
        <f t="shared" si="0"/>
        <v>0051-PREVENCION Y TRATAMIENTO DEL CONSUMO DE DROGAS</v>
      </c>
      <c r="B20" t="s">
        <v>278</v>
      </c>
      <c r="C20" t="s">
        <v>279</v>
      </c>
      <c r="D20">
        <v>15859325.359381882</v>
      </c>
      <c r="E20">
        <v>15171964.3686592</v>
      </c>
      <c r="F20">
        <v>14303223.186905337</v>
      </c>
    </row>
    <row r="21" spans="1:6" x14ac:dyDescent="0.25">
      <c r="A21" t="str">
        <f t="shared" si="0"/>
        <v>0057-CONSERVACION DE LA DIVERSIDAD BIOLOGICA Y APROVECHAMIENTO SOSTENIBLE DE LOS RECURSOS NATURALES EN AREA NATURAL PROTEGIDA</v>
      </c>
      <c r="B21" t="s">
        <v>280</v>
      </c>
      <c r="C21" t="s">
        <v>281</v>
      </c>
      <c r="D21">
        <v>0</v>
      </c>
      <c r="E21">
        <v>0</v>
      </c>
      <c r="F21">
        <v>0</v>
      </c>
    </row>
    <row r="22" spans="1:6" x14ac:dyDescent="0.25">
      <c r="A22" t="str">
        <f t="shared" si="0"/>
        <v>0058-ACCESO DE LA POBLACION A LA PROPIEDAD PREDIAL FORMALIZADA</v>
      </c>
      <c r="B22" t="s">
        <v>282</v>
      </c>
      <c r="C22" t="s">
        <v>283</v>
      </c>
      <c r="D22">
        <v>14458772.492485836</v>
      </c>
      <c r="E22">
        <v>14772828.466971001</v>
      </c>
      <c r="F22">
        <v>13958098.620162427</v>
      </c>
    </row>
    <row r="23" spans="1:6" x14ac:dyDescent="0.25">
      <c r="A23" t="str">
        <f t="shared" si="0"/>
        <v>0066-FORMACION UNIVERSITARIA DE PREGRADO</v>
      </c>
      <c r="B23" t="s">
        <v>284</v>
      </c>
      <c r="C23" t="s">
        <v>285</v>
      </c>
      <c r="D23">
        <v>171976118.6518822</v>
      </c>
      <c r="E23">
        <v>206485853.49140587</v>
      </c>
      <c r="F23">
        <v>165848054.09750947</v>
      </c>
    </row>
    <row r="24" spans="1:6" x14ac:dyDescent="0.25">
      <c r="A24" t="str">
        <f t="shared" si="0"/>
        <v>0067-CELERIDAD EN LOS PROCESOS JUDICIALES DE FAMILIA</v>
      </c>
      <c r="B24" t="s">
        <v>286</v>
      </c>
      <c r="C24" t="s">
        <v>287</v>
      </c>
      <c r="D24">
        <v>28607713.814180035</v>
      </c>
      <c r="E24">
        <v>38304453.847067483</v>
      </c>
      <c r="F24">
        <v>38099453.966172375</v>
      </c>
    </row>
    <row r="25" spans="1:6" x14ac:dyDescent="0.25">
      <c r="A25" t="str">
        <f t="shared" si="0"/>
        <v>0068-REDUCCION DE VULNERABILIDAD Y ATENCION DE EMERGENCIAS POR DESASTRES</v>
      </c>
      <c r="B25" t="s">
        <v>288</v>
      </c>
      <c r="C25" t="s">
        <v>289</v>
      </c>
      <c r="D25">
        <v>73660633.831046686</v>
      </c>
      <c r="E25">
        <v>383045568.10467845</v>
      </c>
      <c r="F25">
        <v>283636640.57072866</v>
      </c>
    </row>
    <row r="26" spans="1:6" x14ac:dyDescent="0.25">
      <c r="A26" t="str">
        <f t="shared" si="0"/>
        <v>0072-PROGRAMA DE DESARROLLO ALTERNATIVO INTEGRAL Y SOSTENIBLE - PIRDAIS</v>
      </c>
      <c r="B26" t="s">
        <v>290</v>
      </c>
      <c r="C26" t="s">
        <v>291</v>
      </c>
      <c r="D26">
        <v>120208.67670364473</v>
      </c>
      <c r="E26">
        <v>9391818.1850584522</v>
      </c>
      <c r="F26">
        <v>3455442.4063010537</v>
      </c>
    </row>
    <row r="27" spans="1:6" x14ac:dyDescent="0.25">
      <c r="A27" t="str">
        <f t="shared" si="0"/>
        <v>0073-PROGRAMA PARA LA GENERACION DEL EMPLEO SOCIAL INCLUSIVO - TRABAJA PERU</v>
      </c>
      <c r="B27" t="s">
        <v>292</v>
      </c>
      <c r="C27" t="s">
        <v>293</v>
      </c>
      <c r="D27">
        <v>271372.00715724303</v>
      </c>
      <c r="E27">
        <v>12005880.624031788</v>
      </c>
      <c r="F27">
        <v>9144016.4024067894</v>
      </c>
    </row>
    <row r="28" spans="1:6" x14ac:dyDescent="0.25">
      <c r="A28" t="str">
        <f t="shared" si="0"/>
        <v>0074-GESTION INTEGRADA Y EFECTIVA DEL CONTROL DE OFERTA DE DROGAS EN EL PERU</v>
      </c>
      <c r="B28" t="s">
        <v>294</v>
      </c>
      <c r="C28" t="s">
        <v>295</v>
      </c>
      <c r="D28">
        <v>0</v>
      </c>
      <c r="E28">
        <v>0</v>
      </c>
      <c r="F28">
        <v>0</v>
      </c>
    </row>
    <row r="29" spans="1:6" x14ac:dyDescent="0.25">
      <c r="A29" t="str">
        <f t="shared" si="0"/>
        <v>0079-ACCESO DE LA POBLACION A LA IDENTIDAD</v>
      </c>
      <c r="B29" t="s">
        <v>296</v>
      </c>
      <c r="C29" t="s">
        <v>297</v>
      </c>
      <c r="D29">
        <v>76690117.332845688</v>
      </c>
      <c r="E29">
        <v>93294678.048017696</v>
      </c>
      <c r="F29">
        <v>74940119.21968174</v>
      </c>
    </row>
    <row r="30" spans="1:6" x14ac:dyDescent="0.25">
      <c r="A30" t="str">
        <f t="shared" si="0"/>
        <v>0080-LUCHA CONTRA LA VIOLENCIA FAMILIAR</v>
      </c>
      <c r="B30" t="s">
        <v>298</v>
      </c>
      <c r="C30" t="s">
        <v>299</v>
      </c>
      <c r="D30">
        <v>88236628.953681096</v>
      </c>
      <c r="E30">
        <v>85048363.232727468</v>
      </c>
      <c r="F30">
        <v>81440692.93509376</v>
      </c>
    </row>
    <row r="31" spans="1:6" x14ac:dyDescent="0.25">
      <c r="A31" t="str">
        <f t="shared" si="0"/>
        <v>0082-PROGRAMA NACIONAL DE SANEAMIENTO URBANO</v>
      </c>
      <c r="B31" t="s">
        <v>300</v>
      </c>
      <c r="C31" t="s">
        <v>301</v>
      </c>
      <c r="D31">
        <v>696392785.41034496</v>
      </c>
      <c r="E31">
        <v>982772201.38374841</v>
      </c>
      <c r="F31">
        <v>627374201.79154336</v>
      </c>
    </row>
    <row r="32" spans="1:6" x14ac:dyDescent="0.25">
      <c r="A32" t="str">
        <f t="shared" si="0"/>
        <v>0083-PROGRAMA NACIONAL DE SANEAMIENTO RURAL</v>
      </c>
      <c r="B32" t="s">
        <v>302</v>
      </c>
      <c r="C32" t="s">
        <v>303</v>
      </c>
      <c r="D32">
        <v>751914084.4198755</v>
      </c>
      <c r="E32">
        <v>1335596663.7767854</v>
      </c>
      <c r="F32">
        <v>950968075.21065879</v>
      </c>
    </row>
    <row r="33" spans="1:6" x14ac:dyDescent="0.25">
      <c r="A33" t="str">
        <f t="shared" si="0"/>
        <v>0086-MEJORA DE LOS SERVICIOS DEL SISTEMA DE JUSTICIA PENAL</v>
      </c>
      <c r="B33" t="s">
        <v>304</v>
      </c>
      <c r="C33" t="s">
        <v>305</v>
      </c>
      <c r="D33">
        <v>0</v>
      </c>
      <c r="E33">
        <v>0</v>
      </c>
      <c r="F33">
        <v>0</v>
      </c>
    </row>
    <row r="34" spans="1:6" x14ac:dyDescent="0.25">
      <c r="A34" t="str">
        <f t="shared" si="0"/>
        <v xml:space="preserve">0089-REDUCCION DE LA DEGRADACION DE LOS SUELOS AGRARIOS </v>
      </c>
      <c r="B34" t="s">
        <v>306</v>
      </c>
      <c r="C34" t="s">
        <v>307</v>
      </c>
      <c r="D34">
        <v>0</v>
      </c>
      <c r="E34">
        <v>0</v>
      </c>
      <c r="F34">
        <v>0</v>
      </c>
    </row>
    <row r="35" spans="1:6" x14ac:dyDescent="0.25">
      <c r="A35" t="str">
        <f t="shared" si="0"/>
        <v>0090-LOGROS DE APRENDIZAJE DE ESTUDIANTES DE LA EDUCACION BASICA REGULAR</v>
      </c>
      <c r="B35" t="s">
        <v>308</v>
      </c>
      <c r="C35" t="s">
        <v>309</v>
      </c>
      <c r="D35">
        <v>19423002776.291344</v>
      </c>
      <c r="E35">
        <v>22698110247.8321</v>
      </c>
      <c r="F35">
        <v>21009257502.714096</v>
      </c>
    </row>
    <row r="36" spans="1:6" x14ac:dyDescent="0.25">
      <c r="A36" t="str">
        <f t="shared" si="0"/>
        <v>0096-GESTION DE LA CALIDAD DEL AIRE</v>
      </c>
      <c r="B36" t="s">
        <v>310</v>
      </c>
      <c r="C36" t="s">
        <v>311</v>
      </c>
      <c r="D36">
        <v>0</v>
      </c>
      <c r="E36">
        <v>0</v>
      </c>
      <c r="F36">
        <v>0</v>
      </c>
    </row>
    <row r="37" spans="1:6" x14ac:dyDescent="0.25">
      <c r="A37" t="str">
        <f t="shared" si="0"/>
        <v>0097-PROGRAMA NACIONAL DE ASISTENCIA SOLIDARIA PENSION 65</v>
      </c>
      <c r="B37" t="s">
        <v>312</v>
      </c>
      <c r="C37" t="s">
        <v>313</v>
      </c>
      <c r="D37">
        <v>0</v>
      </c>
      <c r="E37">
        <v>0</v>
      </c>
      <c r="F37">
        <v>0</v>
      </c>
    </row>
    <row r="38" spans="1:6" x14ac:dyDescent="0.25">
      <c r="A38" t="str">
        <f t="shared" si="0"/>
        <v>0099-CELERIDAD DE LOS PROCESOS JUDICIALES LABORALES</v>
      </c>
      <c r="B38" t="s">
        <v>314</v>
      </c>
      <c r="C38" t="s">
        <v>315</v>
      </c>
      <c r="D38">
        <v>0</v>
      </c>
      <c r="E38">
        <v>0</v>
      </c>
      <c r="F38">
        <v>0</v>
      </c>
    </row>
    <row r="39" spans="1:6" x14ac:dyDescent="0.25">
      <c r="A39" t="str">
        <f t="shared" si="0"/>
        <v>0101-INCREMENTO DE LA PRACTICA DE ACTIVIDADES FISICAS, DEPORTIVAS Y RECREATIVAS EN LA POBLACION PERUANA</v>
      </c>
      <c r="B39" t="s">
        <v>316</v>
      </c>
      <c r="C39" t="s">
        <v>317</v>
      </c>
      <c r="D39">
        <v>94439224.606049776</v>
      </c>
      <c r="E39">
        <v>357887133.89696091</v>
      </c>
      <c r="F39">
        <v>208341499.9583835</v>
      </c>
    </row>
    <row r="40" spans="1:6" x14ac:dyDescent="0.25">
      <c r="A40" t="str">
        <f t="shared" si="0"/>
        <v>0103-FORTALECIMIENTO DE LAS CONDICIONES LABORALES</v>
      </c>
      <c r="B40" t="s">
        <v>318</v>
      </c>
      <c r="C40" t="s">
        <v>319</v>
      </c>
      <c r="D40">
        <v>0</v>
      </c>
      <c r="E40">
        <v>0</v>
      </c>
      <c r="F40">
        <v>0</v>
      </c>
    </row>
    <row r="41" spans="1:6" x14ac:dyDescent="0.25">
      <c r="A41" t="str">
        <f t="shared" si="0"/>
        <v>0104-REDUCCION DE LA MORTALIDAD POR EMERGENCIAS Y URGENCIAS MEDICAS</v>
      </c>
      <c r="B41" t="s">
        <v>320</v>
      </c>
      <c r="C41" t="s">
        <v>321</v>
      </c>
      <c r="D41">
        <v>168892576.66715929</v>
      </c>
      <c r="E41">
        <v>214124324.49984944</v>
      </c>
      <c r="F41">
        <v>203503180.37694681</v>
      </c>
    </row>
    <row r="42" spans="1:6" x14ac:dyDescent="0.25">
      <c r="A42" t="str">
        <f t="shared" si="0"/>
        <v>0106-INCLUSION DE NIÑOS, NIÑAS Y JOVENES CON DISCAPACIDAD EN LA EDUCACION BASICA Y TECNICO PRODUCTIVA</v>
      </c>
      <c r="B42" t="s">
        <v>322</v>
      </c>
      <c r="C42" t="s">
        <v>323</v>
      </c>
      <c r="D42">
        <v>240847509</v>
      </c>
      <c r="E42">
        <v>243414805</v>
      </c>
      <c r="F42">
        <v>234476593.00999981</v>
      </c>
    </row>
    <row r="43" spans="1:6" x14ac:dyDescent="0.25">
      <c r="A43" t="str">
        <f t="shared" si="0"/>
        <v>0107-MEJORA DE  LA FORMACION EN CARRERAS DOCENTES EN INSTITUTOS DE EDUCACION SUPERIOR NO UNIVERSITARIA</v>
      </c>
      <c r="B43" t="s">
        <v>324</v>
      </c>
      <c r="C43" t="s">
        <v>325</v>
      </c>
      <c r="D43">
        <v>202733147</v>
      </c>
      <c r="E43">
        <v>197559863</v>
      </c>
      <c r="F43">
        <v>182609040.39000002</v>
      </c>
    </row>
    <row r="44" spans="1:6" x14ac:dyDescent="0.25">
      <c r="A44" t="str">
        <f t="shared" si="0"/>
        <v>0109-NUESTRAS CIUDADES</v>
      </c>
      <c r="B44" t="s">
        <v>326</v>
      </c>
      <c r="C44" t="s">
        <v>327</v>
      </c>
      <c r="D44">
        <v>0</v>
      </c>
      <c r="E44">
        <v>0</v>
      </c>
      <c r="F44">
        <v>0</v>
      </c>
    </row>
    <row r="45" spans="1:6" x14ac:dyDescent="0.25">
      <c r="A45" t="str">
        <f t="shared" si="0"/>
        <v>0110-FISCALIZACION ADUANERA</v>
      </c>
      <c r="B45" t="s">
        <v>328</v>
      </c>
      <c r="C45" t="s">
        <v>329</v>
      </c>
      <c r="D45">
        <v>0</v>
      </c>
      <c r="E45">
        <v>0</v>
      </c>
      <c r="F45">
        <v>0</v>
      </c>
    </row>
    <row r="46" spans="1:6" x14ac:dyDescent="0.25">
      <c r="A46" t="str">
        <f t="shared" si="0"/>
        <v>0111-APOYO AL HABITAT RURAL</v>
      </c>
      <c r="B46" t="s">
        <v>330</v>
      </c>
      <c r="C46" t="s">
        <v>331</v>
      </c>
      <c r="D46">
        <v>908644.59742821776</v>
      </c>
      <c r="E46">
        <v>1175687.6894826086</v>
      </c>
      <c r="F46">
        <v>1114611.3245147744</v>
      </c>
    </row>
    <row r="47" spans="1:6" x14ac:dyDescent="0.25">
      <c r="A47" t="str">
        <f t="shared" si="0"/>
        <v>0113-SERVICIOS REGISTRALES ACCESIBLES Y OPORTUNOS CON COBERTURA UNIVERSAL</v>
      </c>
      <c r="B47" t="s">
        <v>332</v>
      </c>
      <c r="C47" t="s">
        <v>333</v>
      </c>
      <c r="D47">
        <v>0</v>
      </c>
      <c r="E47">
        <v>0</v>
      </c>
      <c r="F47">
        <v>0</v>
      </c>
    </row>
    <row r="48" spans="1:6" x14ac:dyDescent="0.25">
      <c r="A48" t="str">
        <f t="shared" si="0"/>
        <v>0114-PROTECCION AL CONSUMIDOR</v>
      </c>
      <c r="B48" t="s">
        <v>334</v>
      </c>
      <c r="C48" t="s">
        <v>335</v>
      </c>
      <c r="D48">
        <v>0</v>
      </c>
      <c r="E48">
        <v>0</v>
      </c>
      <c r="F48">
        <v>0</v>
      </c>
    </row>
    <row r="49" spans="1:6" x14ac:dyDescent="0.25">
      <c r="A49" t="str">
        <f t="shared" si="0"/>
        <v>0115-PROGRAMA NACIONAL DE ALIMENTACION ESCOLAR</v>
      </c>
      <c r="B49" t="s">
        <v>336</v>
      </c>
      <c r="C49" t="s">
        <v>337</v>
      </c>
      <c r="D49">
        <v>1842061003</v>
      </c>
      <c r="E49">
        <v>1779358346</v>
      </c>
      <c r="F49">
        <v>1777229585.51</v>
      </c>
    </row>
    <row r="50" spans="1:6" x14ac:dyDescent="0.25">
      <c r="A50" t="str">
        <f t="shared" si="0"/>
        <v>0116-MEJORAMIENTO DE LA EMPLEABILIDAD E INSERCION LABORAL-PROEMPLEO</v>
      </c>
      <c r="B50" t="s">
        <v>338</v>
      </c>
      <c r="C50" t="s">
        <v>339</v>
      </c>
      <c r="D50">
        <v>0</v>
      </c>
      <c r="E50">
        <v>0</v>
      </c>
      <c r="F50">
        <v>0</v>
      </c>
    </row>
    <row r="51" spans="1:6" x14ac:dyDescent="0.25">
      <c r="A51" t="str">
        <f t="shared" si="0"/>
        <v>0117-ATENCION OPORTUNA DE NIÑAS, NIÑOS Y ADOLESCENTES EN PRESUNTO ESTADO DE ABANDONO</v>
      </c>
      <c r="B51" t="s">
        <v>340</v>
      </c>
      <c r="C51" t="s">
        <v>341</v>
      </c>
      <c r="D51">
        <v>195287799</v>
      </c>
      <c r="E51">
        <v>195151714</v>
      </c>
      <c r="F51">
        <v>186857006.28000003</v>
      </c>
    </row>
    <row r="52" spans="1:6" x14ac:dyDescent="0.25">
      <c r="A52" t="str">
        <f t="shared" si="0"/>
        <v>0118-ACCESO DE HOGARES RURALES CON ECONOMIAS DE SUBSISTENCIA A MERCADOS LOCALES - HAKU WIÑAY</v>
      </c>
      <c r="B52" t="s">
        <v>342</v>
      </c>
      <c r="C52" t="s">
        <v>343</v>
      </c>
      <c r="D52">
        <v>0</v>
      </c>
      <c r="E52">
        <v>0</v>
      </c>
      <c r="F52">
        <v>0</v>
      </c>
    </row>
    <row r="53" spans="1:6" x14ac:dyDescent="0.25">
      <c r="A53" t="str">
        <f t="shared" si="0"/>
        <v>0119-CELERIDAD EN LOS PROCESOS JUDICIALES CIVIL-COMERCIAL</v>
      </c>
      <c r="B53" t="s">
        <v>344</v>
      </c>
      <c r="C53" t="s">
        <v>345</v>
      </c>
      <c r="D53">
        <v>0</v>
      </c>
      <c r="E53">
        <v>0</v>
      </c>
      <c r="F53">
        <v>0</v>
      </c>
    </row>
    <row r="54" spans="1:6" x14ac:dyDescent="0.25">
      <c r="A54" t="str">
        <f t="shared" si="0"/>
        <v>0121-MEJORA DE LA ARTICULACION DE PEQUEÑOS PRODUCTORES AL MERCADO</v>
      </c>
      <c r="B54" t="s">
        <v>346</v>
      </c>
      <c r="C54" t="s">
        <v>347</v>
      </c>
      <c r="D54">
        <v>0</v>
      </c>
      <c r="E54">
        <v>0</v>
      </c>
      <c r="F54">
        <v>0</v>
      </c>
    </row>
    <row r="55" spans="1:6" x14ac:dyDescent="0.25">
      <c r="A55" t="str">
        <f t="shared" si="0"/>
        <v>0122-ACCESO Y PERMANENCIA DE POBLACION CON ALTO RENDIMIENTO ACADEMICO A UNA EDUCACION SUPERIOR DE CALIDAD</v>
      </c>
      <c r="B55" t="s">
        <v>348</v>
      </c>
      <c r="C55" t="s">
        <v>349</v>
      </c>
      <c r="D55">
        <v>36276658.08839833</v>
      </c>
      <c r="E55">
        <v>34859974.452000327</v>
      </c>
      <c r="F55">
        <v>34632695.527008846</v>
      </c>
    </row>
    <row r="56" spans="1:6" x14ac:dyDescent="0.25">
      <c r="A56" t="str">
        <f t="shared" si="0"/>
        <v>0123-MEJORA DE LAS COMPETENCIAS DE LA POBLACION PENITENCIARIA PARA SU REINSERCION SOCIAL POSITIVA</v>
      </c>
      <c r="B56" t="s">
        <v>350</v>
      </c>
      <c r="C56" t="s">
        <v>351</v>
      </c>
      <c r="D56">
        <v>0</v>
      </c>
      <c r="E56">
        <v>0</v>
      </c>
      <c r="F56">
        <v>0</v>
      </c>
    </row>
    <row r="57" spans="1:6" x14ac:dyDescent="0.25">
      <c r="A57" t="str">
        <f t="shared" si="0"/>
        <v>0124-MEJORA DE LA PROVISIÓN DE LOS SERVICIOS DE TELECOMUNICACIONES</v>
      </c>
      <c r="B57" t="s">
        <v>352</v>
      </c>
      <c r="C57" t="s">
        <v>353</v>
      </c>
      <c r="D57">
        <v>0</v>
      </c>
      <c r="E57">
        <v>0</v>
      </c>
      <c r="F57">
        <v>0</v>
      </c>
    </row>
    <row r="58" spans="1:6" x14ac:dyDescent="0.25">
      <c r="A58" t="str">
        <f t="shared" si="0"/>
        <v>0125-MEJORA DE LA EFICIENCIA DE LOS PROCESOS ELECTORALES E INCREMENTO DE LA PARTICIPACION POLITICA DE LA CIUDADANIA</v>
      </c>
      <c r="B58" t="s">
        <v>354</v>
      </c>
      <c r="C58" t="s">
        <v>355</v>
      </c>
      <c r="D58">
        <v>0</v>
      </c>
      <c r="E58">
        <v>0</v>
      </c>
      <c r="F58">
        <v>0</v>
      </c>
    </row>
    <row r="59" spans="1:6" x14ac:dyDescent="0.25">
      <c r="A59" t="str">
        <f t="shared" si="0"/>
        <v>0127-MEJORA DE LA COMPETITIVIDAD DE LOS DESTINOS TURISTICOS</v>
      </c>
      <c r="B59" t="s">
        <v>356</v>
      </c>
      <c r="C59" t="s">
        <v>357</v>
      </c>
      <c r="D59">
        <v>565282.75900994008</v>
      </c>
      <c r="E59">
        <v>554503.51287705766</v>
      </c>
      <c r="F59">
        <v>485675.16065956675</v>
      </c>
    </row>
    <row r="60" spans="1:6" x14ac:dyDescent="0.25">
      <c r="A60" t="str">
        <f t="shared" si="0"/>
        <v>0128-REDUCCION DE LA MINERIA ILEGAL</v>
      </c>
      <c r="B60" t="s">
        <v>358</v>
      </c>
      <c r="C60" t="s">
        <v>359</v>
      </c>
      <c r="D60">
        <v>0</v>
      </c>
      <c r="E60">
        <v>0</v>
      </c>
      <c r="F60">
        <v>0</v>
      </c>
    </row>
    <row r="61" spans="1:6" x14ac:dyDescent="0.25">
      <c r="A61" t="str">
        <f t="shared" si="0"/>
        <v>0129-PREVENCION Y MANEJO DE CONDICIONES SECUNDARIAS DE SALUD EN PERSONAS CON DISCAPACIDAD</v>
      </c>
      <c r="B61" t="s">
        <v>360</v>
      </c>
      <c r="C61" t="s">
        <v>361</v>
      </c>
      <c r="D61">
        <v>23886396.107938536</v>
      </c>
      <c r="E61">
        <v>26141899.472267069</v>
      </c>
      <c r="F61">
        <v>25200346.953815524</v>
      </c>
    </row>
    <row r="62" spans="1:6" x14ac:dyDescent="0.25">
      <c r="A62" t="str">
        <f t="shared" si="0"/>
        <v>0130-COMPETITIVIDAD Y APROVECHAMIENTO SOSTENIBLE DE LOS RECURSOS FORESTALES Y DE LA FAUNA SILVESTRE</v>
      </c>
      <c r="B62" t="s">
        <v>362</v>
      </c>
      <c r="C62" t="s">
        <v>363</v>
      </c>
      <c r="D62">
        <v>0</v>
      </c>
      <c r="E62">
        <v>0</v>
      </c>
      <c r="F62">
        <v>0</v>
      </c>
    </row>
    <row r="63" spans="1:6" x14ac:dyDescent="0.25">
      <c r="A63" t="str">
        <f t="shared" si="0"/>
        <v>0131-CONTROL Y PREVENCION EN SALUD MENTAL</v>
      </c>
      <c r="B63" t="s">
        <v>364</v>
      </c>
      <c r="C63" t="s">
        <v>365</v>
      </c>
      <c r="D63">
        <v>41602422.164885953</v>
      </c>
      <c r="E63">
        <v>50420530.787036397</v>
      </c>
      <c r="F63">
        <v>48179330.501144052</v>
      </c>
    </row>
    <row r="64" spans="1:6" x14ac:dyDescent="0.25">
      <c r="A64" t="str">
        <f t="shared" si="0"/>
        <v>0132-PUESTA EN VALOR Y USO SOCIAL DEL PATRIMONIO CULTURAL</v>
      </c>
      <c r="B64" t="s">
        <v>366</v>
      </c>
      <c r="C64" t="s">
        <v>367</v>
      </c>
      <c r="D64">
        <v>0</v>
      </c>
      <c r="E64">
        <v>0</v>
      </c>
      <c r="F64">
        <v>0</v>
      </c>
    </row>
    <row r="65" spans="1:6" x14ac:dyDescent="0.25">
      <c r="A65" t="str">
        <f t="shared" si="0"/>
        <v>0134-PROMOCION DE LA INVERSION PRIVADA</v>
      </c>
      <c r="B65" t="s">
        <v>368</v>
      </c>
      <c r="C65" t="s">
        <v>369</v>
      </c>
      <c r="D65">
        <v>0</v>
      </c>
      <c r="E65">
        <v>0</v>
      </c>
      <c r="F65">
        <v>0</v>
      </c>
    </row>
    <row r="66" spans="1:6" x14ac:dyDescent="0.25">
      <c r="A66" t="str">
        <f t="shared" si="0"/>
        <v>0135-MEJORA DE LAS CAPACIDADES MILITARES PARA LA DEFENSA Y EL DESARROLLO NACIONAL</v>
      </c>
      <c r="B66" t="s">
        <v>370</v>
      </c>
      <c r="C66" t="s">
        <v>371</v>
      </c>
      <c r="D66">
        <v>0</v>
      </c>
      <c r="E66">
        <v>0</v>
      </c>
      <c r="F66">
        <v>0</v>
      </c>
    </row>
    <row r="67" spans="1:6" x14ac:dyDescent="0.25">
      <c r="A67" t="str">
        <f t="shared" ref="A67:A84" si="1">CONCATENATE(B67,"-",C67)</f>
        <v>0137-DESARROLLO DE LA CIENCIA, TECNOLOGIA E INNOVACION TECNOLOGICA</v>
      </c>
      <c r="B67" t="s">
        <v>372</v>
      </c>
      <c r="C67" t="s">
        <v>373</v>
      </c>
      <c r="D67">
        <v>0</v>
      </c>
      <c r="E67">
        <v>0</v>
      </c>
      <c r="F67">
        <v>0</v>
      </c>
    </row>
    <row r="68" spans="1:6" x14ac:dyDescent="0.25">
      <c r="A68" t="str">
        <f t="shared" si="1"/>
        <v>0138-REDUCCION DEL COSTO, TIEMPO E INSEGURIDAD EN EL SISTEMA DE TRANSPORTE</v>
      </c>
      <c r="B68" t="s">
        <v>374</v>
      </c>
      <c r="C68" t="s">
        <v>375</v>
      </c>
      <c r="D68">
        <v>1000636602.6250457</v>
      </c>
      <c r="E68">
        <v>2381690926.8490639</v>
      </c>
      <c r="F68">
        <v>1620576148.5180058</v>
      </c>
    </row>
    <row r="69" spans="1:6" x14ac:dyDescent="0.25">
      <c r="A69" t="str">
        <f t="shared" si="1"/>
        <v>0139-DISMINUCION DE LA INCIDENCIA DE LOS CONFLICTOS, PROTESTAS Y MOVILIZACIONES SOCIALES VIOLENTAS QUE ALTERAN EL ORDEN PUBLICO</v>
      </c>
      <c r="B69" t="s">
        <v>376</v>
      </c>
      <c r="C69" t="s">
        <v>198</v>
      </c>
      <c r="D69">
        <v>0</v>
      </c>
      <c r="E69">
        <v>0</v>
      </c>
      <c r="F69">
        <v>0</v>
      </c>
    </row>
    <row r="70" spans="1:6" x14ac:dyDescent="0.25">
      <c r="A70" t="str">
        <f t="shared" si="1"/>
        <v>0140-DESARROLLO Y PROMOCION DE LAS ARTES E INDUSTRIAS CULTURALES</v>
      </c>
      <c r="B70" t="s">
        <v>377</v>
      </c>
      <c r="C70" t="s">
        <v>378</v>
      </c>
      <c r="D70">
        <v>0</v>
      </c>
      <c r="E70">
        <v>0</v>
      </c>
      <c r="F70">
        <v>0</v>
      </c>
    </row>
    <row r="71" spans="1:6" x14ac:dyDescent="0.25">
      <c r="A71" t="str">
        <f t="shared" si="1"/>
        <v>0141-PROTECCION DE LA PROPIEDAD INTELECTUAL</v>
      </c>
      <c r="B71" t="s">
        <v>379</v>
      </c>
      <c r="C71" t="s">
        <v>380</v>
      </c>
      <c r="D71">
        <v>0</v>
      </c>
      <c r="E71">
        <v>0</v>
      </c>
      <c r="F71">
        <v>0</v>
      </c>
    </row>
    <row r="72" spans="1:6" x14ac:dyDescent="0.25">
      <c r="A72" t="str">
        <f t="shared" si="1"/>
        <v>0142-ACCESO DE PERSONAS ADULTAS MAYORES A SERVICIOS ESPECIALIZADOS</v>
      </c>
      <c r="B72" t="s">
        <v>381</v>
      </c>
      <c r="C72" t="s">
        <v>382</v>
      </c>
      <c r="D72">
        <v>0</v>
      </c>
      <c r="E72">
        <v>0</v>
      </c>
      <c r="F72">
        <v>0</v>
      </c>
    </row>
    <row r="73" spans="1:6" x14ac:dyDescent="0.25">
      <c r="A73" t="str">
        <f t="shared" si="1"/>
        <v>0143-CELERIDAD, PREDICTIBILIDAD Y ACCCESO DE LOS PROCESOS JUDICIALES TRIBUTARIOS, ADUANEROS Y DE TEMAS DE MERCADO</v>
      </c>
      <c r="B73" t="s">
        <v>383</v>
      </c>
      <c r="C73" t="s">
        <v>384</v>
      </c>
      <c r="D73">
        <v>0</v>
      </c>
      <c r="E73">
        <v>0</v>
      </c>
      <c r="F73">
        <v>0</v>
      </c>
    </row>
    <row r="74" spans="1:6" x14ac:dyDescent="0.25">
      <c r="A74" t="str">
        <f t="shared" si="1"/>
        <v>0144-CONSERVACION Y USO SOSTENIBLE DE ECOSISTEMAS PARA LA PROVISION DE SERVICIOS ECOSISTEMICOS</v>
      </c>
      <c r="B74" t="s">
        <v>385</v>
      </c>
      <c r="C74" t="s">
        <v>386</v>
      </c>
      <c r="D74">
        <v>0</v>
      </c>
      <c r="E74">
        <v>0</v>
      </c>
      <c r="F74">
        <v>0</v>
      </c>
    </row>
    <row r="75" spans="1:6" x14ac:dyDescent="0.25">
      <c r="A75" t="str">
        <f t="shared" si="1"/>
        <v>0145-MEJORA DE LA CALIDAD DEL SERVICIO ELECTRICO</v>
      </c>
      <c r="B75" t="s">
        <v>387</v>
      </c>
      <c r="C75" t="s">
        <v>388</v>
      </c>
      <c r="D75">
        <v>0</v>
      </c>
      <c r="E75">
        <v>0</v>
      </c>
      <c r="F75">
        <v>0</v>
      </c>
    </row>
    <row r="76" spans="1:6" x14ac:dyDescent="0.25">
      <c r="A76" t="str">
        <f t="shared" si="1"/>
        <v>0146-ACCESO DE LAS FAMILIAS A VIVIENDA Y ENTORNO URBANO ADECUADO</v>
      </c>
      <c r="B76" t="s">
        <v>389</v>
      </c>
      <c r="C76" t="s">
        <v>390</v>
      </c>
      <c r="D76">
        <v>0</v>
      </c>
      <c r="E76">
        <v>0</v>
      </c>
      <c r="F76">
        <v>0</v>
      </c>
    </row>
    <row r="77" spans="1:6" x14ac:dyDescent="0.25">
      <c r="A77" t="str">
        <f t="shared" si="1"/>
        <v>0147-FORTALECIMIENTO DE LA EDUCACION SUPERIOR TECNOLOGICA</v>
      </c>
      <c r="B77" t="s">
        <v>391</v>
      </c>
      <c r="C77" t="s">
        <v>392</v>
      </c>
      <c r="D77">
        <v>13093001.753629949</v>
      </c>
      <c r="E77">
        <v>15908681.45850908</v>
      </c>
      <c r="F77">
        <v>15069017.000371177</v>
      </c>
    </row>
    <row r="78" spans="1:6" x14ac:dyDescent="0.25">
      <c r="A78" t="str">
        <f t="shared" si="1"/>
        <v>0148-REDUCCION DEL TIEMPO, INSEGURIDAD Y COSTO AMBIENTAL EN EL TRANSPORTE URBANO</v>
      </c>
      <c r="B78" t="s">
        <v>393</v>
      </c>
      <c r="C78" t="s">
        <v>394</v>
      </c>
      <c r="D78">
        <v>13090172.097640254</v>
      </c>
      <c r="E78">
        <v>67675394.2206337</v>
      </c>
      <c r="F78">
        <v>40881047.507308558</v>
      </c>
    </row>
    <row r="79" spans="1:6" x14ac:dyDescent="0.25">
      <c r="A79" t="str">
        <f t="shared" si="1"/>
        <v>0149-MEJORA DEL DESEMPEÑO EN LAS CONTRATACIONES PUBLICAS</v>
      </c>
      <c r="B79" t="s">
        <v>395</v>
      </c>
      <c r="C79" t="s">
        <v>396</v>
      </c>
      <c r="D79">
        <v>0</v>
      </c>
      <c r="E79">
        <v>0</v>
      </c>
      <c r="F79">
        <v>0</v>
      </c>
    </row>
    <row r="80" spans="1:6" x14ac:dyDescent="0.25">
      <c r="A80" t="str">
        <f t="shared" si="1"/>
        <v>0150-INCREMENTO EN EL ACCESO DE LA POBLACION A LOS SERVICIOS EDUCATIVOS PUBLICOS DE LA EDUCACION BASICA</v>
      </c>
      <c r="B80" t="s">
        <v>397</v>
      </c>
      <c r="C80" t="s">
        <v>398</v>
      </c>
      <c r="D80">
        <v>156673916</v>
      </c>
      <c r="E80">
        <v>289175320.80368137</v>
      </c>
      <c r="F80">
        <v>220853432.83999997</v>
      </c>
    </row>
    <row r="81" spans="1:6" x14ac:dyDescent="0.25">
      <c r="A81" t="str">
        <f t="shared" si="1"/>
        <v>1001-PRODUCTOS ESPECIFICOS PARA DESARROLLO INFANTIL TEMPRANO</v>
      </c>
      <c r="B81" t="s">
        <v>399</v>
      </c>
      <c r="C81" t="s">
        <v>400</v>
      </c>
      <c r="D81">
        <v>416971021</v>
      </c>
      <c r="E81">
        <v>428266728</v>
      </c>
      <c r="F81">
        <v>426911128.30000007</v>
      </c>
    </row>
    <row r="82" spans="1:6" x14ac:dyDescent="0.25">
      <c r="A82" t="str">
        <f t="shared" si="1"/>
        <v>1002-PRODUCTOS ESPECIFICOS PARA REDUCCION DE LA VIOLENCIA CONTRA LA MUJER</v>
      </c>
      <c r="B82" t="s">
        <v>401</v>
      </c>
      <c r="C82" t="s">
        <v>402</v>
      </c>
      <c r="D82">
        <v>105972557.41872317</v>
      </c>
      <c r="E82">
        <v>115048010.45222279</v>
      </c>
      <c r="F82">
        <v>103160922.04284644</v>
      </c>
    </row>
    <row r="83" spans="1:6" x14ac:dyDescent="0.25">
      <c r="A83" t="str">
        <f t="shared" si="1"/>
        <v>9002-ASIGNACIONES PRESUPUESTARIAS QUE NO RESULTAN EN PRODUCTOS</v>
      </c>
      <c r="B83" t="s">
        <v>403</v>
      </c>
      <c r="C83" t="s">
        <v>404</v>
      </c>
      <c r="D83">
        <v>7175846314.2972479</v>
      </c>
      <c r="E83">
        <v>9395792848.0191994</v>
      </c>
      <c r="F83">
        <v>7886695464.7982655</v>
      </c>
    </row>
    <row r="84" spans="1:6" x14ac:dyDescent="0.25">
      <c r="A84" t="str">
        <f t="shared" si="1"/>
        <v>-</v>
      </c>
    </row>
  </sheetData>
  <pageMargins left="0.7" right="0.7" top="0.75" bottom="0.75" header="0.3" footer="0.3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D7"/>
  <sheetViews>
    <sheetView workbookViewId="0">
      <selection activeCell="B4" sqref="B4"/>
    </sheetView>
  </sheetViews>
  <sheetFormatPr baseColWidth="10" defaultRowHeight="15" x14ac:dyDescent="0.25"/>
  <cols>
    <col min="1" max="3" width="15.140625" bestFit="1" customWidth="1"/>
    <col min="4" max="4" width="13.140625" bestFit="1" customWidth="1"/>
    <col min="5" max="5" width="15.140625" bestFit="1" customWidth="1"/>
  </cols>
  <sheetData>
    <row r="1" spans="1:4" x14ac:dyDescent="0.25">
      <c r="A1" s="34" t="s">
        <v>0</v>
      </c>
      <c r="B1" s="34" t="s">
        <v>1</v>
      </c>
      <c r="C1" s="34" t="s">
        <v>2</v>
      </c>
      <c r="D1" s="34" t="s">
        <v>197</v>
      </c>
    </row>
    <row r="2" spans="1:4" x14ac:dyDescent="0.25">
      <c r="A2" s="34">
        <v>571738981.94115436</v>
      </c>
      <c r="B2" s="34">
        <v>593787669.88497317</v>
      </c>
      <c r="C2" s="34">
        <v>579058558.98868799</v>
      </c>
      <c r="D2" s="34">
        <v>0</v>
      </c>
    </row>
    <row r="3" spans="1:4" x14ac:dyDescent="0.25">
      <c r="A3" s="34">
        <v>30264187274.894592</v>
      </c>
      <c r="B3" s="34">
        <v>34487078011.172501</v>
      </c>
      <c r="C3" s="34">
        <v>31690059321.830044</v>
      </c>
      <c r="D3" s="34">
        <v>1</v>
      </c>
    </row>
    <row r="4" spans="1:4" x14ac:dyDescent="0.25">
      <c r="A4" s="34">
        <v>3464226017.4092913</v>
      </c>
      <c r="B4" s="34">
        <v>6281511140.638114</v>
      </c>
      <c r="C4" s="34">
        <v>5244536552.4037771</v>
      </c>
      <c r="D4" s="34">
        <v>2</v>
      </c>
    </row>
    <row r="5" spans="1:4" x14ac:dyDescent="0.25">
      <c r="A5" s="34">
        <v>1203925475.9575403</v>
      </c>
      <c r="B5" s="34">
        <v>1279704584.6240628</v>
      </c>
      <c r="C5" s="34">
        <v>1206299811.5388346</v>
      </c>
      <c r="D5" s="34">
        <v>3</v>
      </c>
    </row>
    <row r="6" spans="1:4" x14ac:dyDescent="0.25">
      <c r="A6" s="34">
        <v>3107853226.4632354</v>
      </c>
      <c r="B6" s="34">
        <v>5803060671.226799</v>
      </c>
      <c r="C6" s="34">
        <v>3972799141.0513625</v>
      </c>
      <c r="D6" s="34">
        <v>4</v>
      </c>
    </row>
    <row r="7" spans="1:4" x14ac:dyDescent="0.25">
      <c r="A7" s="62">
        <f>SUM(A2:A6)</f>
        <v>38611930976.66581</v>
      </c>
      <c r="B7" s="62">
        <f>SUM(B2:B6)</f>
        <v>48445142077.546448</v>
      </c>
      <c r="C7" s="62">
        <f>SUM(C2:C6)</f>
        <v>42692753385.812706</v>
      </c>
      <c r="D7" s="77"/>
    </row>
  </sheetData>
  <pageMargins left="0.7" right="0.7" top="0.75" bottom="0.75" header="0.3" footer="0.3"/>
  <tableParts count="1">
    <tablePart r:id="rId1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17"/>
  <sheetViews>
    <sheetView workbookViewId="0">
      <selection activeCell="E7" sqref="E7"/>
    </sheetView>
  </sheetViews>
  <sheetFormatPr baseColWidth="10" defaultRowHeight="15" x14ac:dyDescent="0.25"/>
  <cols>
    <col min="1" max="1" width="13.140625" bestFit="1" customWidth="1"/>
    <col min="2" max="2" width="53" bestFit="1" customWidth="1"/>
    <col min="3" max="5" width="15.140625" bestFit="1" customWidth="1"/>
  </cols>
  <sheetData>
    <row r="1" spans="1:5" x14ac:dyDescent="0.25">
      <c r="A1" s="34" t="s">
        <v>58</v>
      </c>
      <c r="B1" s="34" t="s">
        <v>59</v>
      </c>
      <c r="C1" s="34" t="s">
        <v>0</v>
      </c>
      <c r="D1" s="34" t="s">
        <v>1</v>
      </c>
      <c r="E1" s="34" t="s">
        <v>2</v>
      </c>
    </row>
    <row r="2" spans="1:5" x14ac:dyDescent="0.25">
      <c r="A2" s="34" t="s">
        <v>223</v>
      </c>
      <c r="B2" s="34" t="s">
        <v>60</v>
      </c>
      <c r="C2" s="34">
        <v>76696117.332845688</v>
      </c>
      <c r="D2" s="34">
        <v>93322358.048017696</v>
      </c>
      <c r="E2" s="34">
        <v>74966500.389681712</v>
      </c>
    </row>
    <row r="3" spans="1:5" x14ac:dyDescent="0.25">
      <c r="A3" s="34" t="s">
        <v>224</v>
      </c>
      <c r="B3" s="34" t="s">
        <v>225</v>
      </c>
      <c r="C3" s="34">
        <v>26317575.456801824</v>
      </c>
      <c r="D3" s="34">
        <v>24881584.284599952</v>
      </c>
      <c r="E3" s="34">
        <v>22799303.235475127</v>
      </c>
    </row>
    <row r="4" spans="1:5" x14ac:dyDescent="0.25">
      <c r="A4" s="34" t="s">
        <v>226</v>
      </c>
      <c r="B4" s="34" t="s">
        <v>227</v>
      </c>
      <c r="C4" s="34">
        <v>168913746.00044903</v>
      </c>
      <c r="D4" s="34">
        <v>185568740.7507858</v>
      </c>
      <c r="E4" s="34">
        <v>174181215.38212013</v>
      </c>
    </row>
    <row r="5" spans="1:5" x14ac:dyDescent="0.25">
      <c r="A5" s="34" t="s">
        <v>228</v>
      </c>
      <c r="B5" s="34" t="s">
        <v>229</v>
      </c>
      <c r="C5" s="34">
        <v>273648</v>
      </c>
      <c r="D5" s="34">
        <v>245842</v>
      </c>
      <c r="E5" s="34">
        <v>220886.34999999995</v>
      </c>
    </row>
    <row r="6" spans="1:5" x14ac:dyDescent="0.25">
      <c r="A6" s="34" t="s">
        <v>71</v>
      </c>
      <c r="B6" s="34" t="s">
        <v>230</v>
      </c>
      <c r="C6" s="34">
        <v>0</v>
      </c>
      <c r="D6" s="34">
        <v>0</v>
      </c>
      <c r="E6" s="34">
        <v>0</v>
      </c>
    </row>
    <row r="7" spans="1:5" x14ac:dyDescent="0.25">
      <c r="A7" s="34" t="s">
        <v>72</v>
      </c>
      <c r="B7" s="34" t="s">
        <v>231</v>
      </c>
      <c r="C7" s="34">
        <v>111392823.88566352</v>
      </c>
      <c r="D7" s="34">
        <v>174550071.49319988</v>
      </c>
      <c r="E7" s="34">
        <v>124632262.18831038</v>
      </c>
    </row>
    <row r="8" spans="1:5" x14ac:dyDescent="0.25">
      <c r="A8" s="34" t="s">
        <v>73</v>
      </c>
      <c r="B8" s="34" t="s">
        <v>232</v>
      </c>
      <c r="C8" s="34">
        <v>1109355484.3172908</v>
      </c>
      <c r="D8" s="34">
        <v>2528156112.3758817</v>
      </c>
      <c r="E8" s="34">
        <v>1715438896.1836562</v>
      </c>
    </row>
    <row r="9" spans="1:5" x14ac:dyDescent="0.25">
      <c r="A9" s="34" t="s">
        <v>74</v>
      </c>
      <c r="B9" s="34" t="s">
        <v>233</v>
      </c>
      <c r="C9" s="34">
        <v>112223829.75305453</v>
      </c>
      <c r="D9" s="34">
        <v>314316487.12254399</v>
      </c>
      <c r="E9" s="34">
        <v>262406518.71078056</v>
      </c>
    </row>
    <row r="10" spans="1:5" x14ac:dyDescent="0.25">
      <c r="A10" s="34" t="s">
        <v>75</v>
      </c>
      <c r="B10" s="34" t="s">
        <v>234</v>
      </c>
      <c r="C10" s="34">
        <v>0</v>
      </c>
      <c r="D10" s="34">
        <v>0</v>
      </c>
      <c r="E10" s="34">
        <v>0</v>
      </c>
    </row>
    <row r="11" spans="1:5" x14ac:dyDescent="0.25">
      <c r="A11" s="34" t="s">
        <v>76</v>
      </c>
      <c r="B11" s="34" t="s">
        <v>235</v>
      </c>
      <c r="C11" s="34">
        <v>1664696392.4386623</v>
      </c>
      <c r="D11" s="34">
        <v>2403710612.1542897</v>
      </c>
      <c r="E11" s="34">
        <v>1640646542.0322869</v>
      </c>
    </row>
    <row r="12" spans="1:5" x14ac:dyDescent="0.25">
      <c r="A12" s="34" t="s">
        <v>77</v>
      </c>
      <c r="B12" s="34" t="s">
        <v>236</v>
      </c>
      <c r="C12" s="34">
        <v>15481536.70534103</v>
      </c>
      <c r="D12" s="34">
        <v>16081332.571765171</v>
      </c>
      <c r="E12" s="34">
        <v>15180631.526898261</v>
      </c>
    </row>
    <row r="13" spans="1:5" x14ac:dyDescent="0.25">
      <c r="A13" s="34" t="s">
        <v>78</v>
      </c>
      <c r="B13" s="34" t="s">
        <v>237</v>
      </c>
      <c r="C13" s="34">
        <v>7202463460.5120125</v>
      </c>
      <c r="D13" s="34">
        <v>10946036101.037479</v>
      </c>
      <c r="E13" s="34">
        <v>9514304832.1255093</v>
      </c>
    </row>
    <row r="14" spans="1:5" x14ac:dyDescent="0.25">
      <c r="A14" s="34" t="s">
        <v>79</v>
      </c>
      <c r="B14" s="34" t="s">
        <v>238</v>
      </c>
      <c r="C14" s="34">
        <v>94703159.363222644</v>
      </c>
      <c r="D14" s="34">
        <v>366246055.50911731</v>
      </c>
      <c r="E14" s="34">
        <v>214494290.40943635</v>
      </c>
    </row>
    <row r="15" spans="1:5" x14ac:dyDescent="0.25">
      <c r="A15" s="34" t="s">
        <v>80</v>
      </c>
      <c r="B15" s="34" t="s">
        <v>239</v>
      </c>
      <c r="C15" s="34">
        <v>24403410693.461006</v>
      </c>
      <c r="D15" s="34">
        <v>27869022704.397732</v>
      </c>
      <c r="E15" s="34">
        <v>25468975013.391998</v>
      </c>
    </row>
    <row r="16" spans="1:5" x14ac:dyDescent="0.25">
      <c r="A16" s="34" t="s">
        <v>240</v>
      </c>
      <c r="B16" s="34" t="s">
        <v>241</v>
      </c>
      <c r="C16" s="34">
        <v>3626002509.4394641</v>
      </c>
      <c r="D16" s="34">
        <v>3523004075.8010511</v>
      </c>
      <c r="E16" s="34">
        <v>3464506493.8866034</v>
      </c>
    </row>
    <row r="17" spans="1:5" x14ac:dyDescent="0.25">
      <c r="A17" s="62"/>
      <c r="B17" s="62"/>
      <c r="C17" s="62">
        <f>SUM(C2:C16)</f>
        <v>38611930976.66581</v>
      </c>
      <c r="D17" s="62">
        <f>SUM(D2:D16)</f>
        <v>48445142077.546455</v>
      </c>
      <c r="E17" s="62">
        <f>SUM(E2:E16)</f>
        <v>42692753385.812759</v>
      </c>
    </row>
  </sheetData>
  <pageMargins left="0.7" right="0.7" top="0.75" bottom="0.75" header="0.3" footer="0.3"/>
  <tableParts count="1">
    <tablePart r:id="rId1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4"/>
  <sheetViews>
    <sheetView workbookViewId="0">
      <selection activeCell="D3" sqref="D3"/>
    </sheetView>
  </sheetViews>
  <sheetFormatPr baseColWidth="10" defaultRowHeight="15" x14ac:dyDescent="0.25"/>
  <cols>
    <col min="1" max="1" width="17.5703125" bestFit="1" customWidth="1"/>
    <col min="2" max="4" width="15.140625" bestFit="1" customWidth="1"/>
  </cols>
  <sheetData>
    <row r="1" spans="1:4" x14ac:dyDescent="0.25">
      <c r="A1" t="s">
        <v>61</v>
      </c>
      <c r="B1" s="34" t="s">
        <v>0</v>
      </c>
      <c r="C1" s="34" t="s">
        <v>1</v>
      </c>
      <c r="D1" s="34" t="s">
        <v>2</v>
      </c>
    </row>
    <row r="2" spans="1:4" x14ac:dyDescent="0.25">
      <c r="A2" t="s">
        <v>413</v>
      </c>
      <c r="B2" s="34">
        <v>29917748891.184479</v>
      </c>
      <c r="C2" s="34">
        <v>34152924108.801853</v>
      </c>
      <c r="D2" s="34">
        <v>32936020433.956654</v>
      </c>
    </row>
    <row r="3" spans="1:4" x14ac:dyDescent="0.25">
      <c r="A3" t="s">
        <v>414</v>
      </c>
      <c r="B3" s="34">
        <v>8694182085.4811821</v>
      </c>
      <c r="C3" s="34">
        <v>14292217968.744505</v>
      </c>
      <c r="D3" s="34">
        <v>9756732951.8555851</v>
      </c>
    </row>
    <row r="4" spans="1:4" x14ac:dyDescent="0.25">
      <c r="B4" s="62">
        <f>SUM(B2:B3)</f>
        <v>38611930976.665665</v>
      </c>
      <c r="C4" s="62">
        <f>SUM(C2:C3)</f>
        <v>48445142077.546356</v>
      </c>
      <c r="D4" s="62">
        <f>SUM(D2:D3)</f>
        <v>42692753385.812241</v>
      </c>
    </row>
  </sheetData>
  <pageMargins left="0.7" right="0.7" top="0.75" bottom="0.75" header="0.3" footer="0.3"/>
  <tableParts count="1">
    <tablePart r:id="rId1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D4"/>
  <sheetViews>
    <sheetView workbookViewId="0">
      <selection activeCell="F14" sqref="F14"/>
    </sheetView>
  </sheetViews>
  <sheetFormatPr baseColWidth="10" defaultRowHeight="15" x14ac:dyDescent="0.25"/>
  <cols>
    <col min="1" max="1" width="13.140625" bestFit="1" customWidth="1"/>
    <col min="2" max="4" width="15.140625" bestFit="1" customWidth="1"/>
  </cols>
  <sheetData>
    <row r="1" spans="1:4" x14ac:dyDescent="0.25">
      <c r="A1" t="s">
        <v>62</v>
      </c>
      <c r="B1" t="s">
        <v>0</v>
      </c>
      <c r="C1" t="s">
        <v>1</v>
      </c>
      <c r="D1" t="s">
        <v>2</v>
      </c>
    </row>
    <row r="2" spans="1:4" x14ac:dyDescent="0.25">
      <c r="A2" t="s">
        <v>16</v>
      </c>
      <c r="B2" s="34">
        <v>7175846314.2972441</v>
      </c>
      <c r="C2" s="34">
        <v>9395792848.0191994</v>
      </c>
      <c r="D2" s="34">
        <v>7886695464.7982683</v>
      </c>
    </row>
    <row r="3" spans="1:4" x14ac:dyDescent="0.25">
      <c r="A3" t="s">
        <v>17</v>
      </c>
      <c r="B3" s="34">
        <v>31436084662.368469</v>
      </c>
      <c r="C3" s="34">
        <v>39049349229.527176</v>
      </c>
      <c r="D3" s="34">
        <v>34806057921.014168</v>
      </c>
    </row>
    <row r="4" spans="1:4" x14ac:dyDescent="0.25">
      <c r="B4" s="62">
        <f>SUM(B2:B3)</f>
        <v>38611930976.66571</v>
      </c>
      <c r="C4" s="62">
        <f>SUM(C2:C3)</f>
        <v>48445142077.546371</v>
      </c>
      <c r="D4" s="62">
        <f>SUM(D2:D3)</f>
        <v>42692753385.812439</v>
      </c>
    </row>
  </sheetData>
  <pageMargins left="0.7" right="0.7" top="0.75" bottom="0.75" header="0.3" footer="0.3"/>
  <tableParts count="1">
    <tablePart r:id="rId1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D26"/>
  <sheetViews>
    <sheetView workbookViewId="0">
      <selection activeCell="A16" sqref="A16"/>
    </sheetView>
  </sheetViews>
  <sheetFormatPr baseColWidth="10" defaultColWidth="11.5703125" defaultRowHeight="15" x14ac:dyDescent="0.25"/>
  <cols>
    <col min="1" max="1" width="81.140625" bestFit="1" customWidth="1"/>
    <col min="2" max="4" width="12" bestFit="1" customWidth="1"/>
  </cols>
  <sheetData>
    <row r="1" spans="1:4" x14ac:dyDescent="0.25">
      <c r="A1" t="s">
        <v>70</v>
      </c>
      <c r="B1" t="s">
        <v>0</v>
      </c>
      <c r="C1" t="s">
        <v>1</v>
      </c>
      <c r="D1" t="s">
        <v>2</v>
      </c>
    </row>
    <row r="2" spans="1:4" x14ac:dyDescent="0.25">
      <c r="A2" t="s">
        <v>33</v>
      </c>
      <c r="B2">
        <v>3129947122.8981142</v>
      </c>
      <c r="C2">
        <v>4662411981.4944801</v>
      </c>
      <c r="D2">
        <v>3844646330.8286381</v>
      </c>
    </row>
    <row r="3" spans="1:4" x14ac:dyDescent="0.25">
      <c r="A3" t="s">
        <v>34</v>
      </c>
      <c r="B3">
        <v>3141331656.334074</v>
      </c>
      <c r="C3">
        <v>4681394063.9337025</v>
      </c>
      <c r="D3">
        <v>3863402088.4192848</v>
      </c>
    </row>
    <row r="4" spans="1:4" x14ac:dyDescent="0.25">
      <c r="A4" t="s">
        <v>35</v>
      </c>
      <c r="B4">
        <v>3516325054.3400006</v>
      </c>
      <c r="C4">
        <v>4166922743.5431728</v>
      </c>
      <c r="D4">
        <v>3881004183.3571248</v>
      </c>
    </row>
    <row r="5" spans="1:4" x14ac:dyDescent="0.25">
      <c r="A5" t="s">
        <v>36</v>
      </c>
      <c r="B5">
        <v>2924426949.7944074</v>
      </c>
      <c r="C5">
        <v>3671957009.2128797</v>
      </c>
      <c r="D5">
        <v>3341542883.9609356</v>
      </c>
    </row>
    <row r="6" spans="1:4" x14ac:dyDescent="0.25">
      <c r="A6" t="s">
        <v>37</v>
      </c>
      <c r="B6">
        <v>9996521211.3055725</v>
      </c>
      <c r="C6">
        <v>11002268583.705154</v>
      </c>
      <c r="D6">
        <v>10092842374.444912</v>
      </c>
    </row>
    <row r="7" spans="1:4" x14ac:dyDescent="0.25">
      <c r="A7" t="s">
        <v>38</v>
      </c>
      <c r="B7">
        <v>244986.44</v>
      </c>
      <c r="C7">
        <v>228464.96000000002</v>
      </c>
      <c r="D7">
        <v>214899.03860000003</v>
      </c>
    </row>
    <row r="8" spans="1:4" x14ac:dyDescent="0.25">
      <c r="A8" t="s">
        <v>39</v>
      </c>
      <c r="B8">
        <v>10371785465.426144</v>
      </c>
      <c r="C8">
        <v>11505284541.296288</v>
      </c>
      <c r="D8">
        <v>10545048270.062019</v>
      </c>
    </row>
    <row r="9" spans="1:4" x14ac:dyDescent="0.25">
      <c r="A9" t="s">
        <v>40</v>
      </c>
      <c r="B9">
        <v>234986.44</v>
      </c>
      <c r="C9">
        <v>223274.95999999996</v>
      </c>
      <c r="D9">
        <v>209709.03859999997</v>
      </c>
    </row>
    <row r="10" spans="1:4" x14ac:dyDescent="0.25">
      <c r="A10" t="s">
        <v>41</v>
      </c>
      <c r="B10">
        <v>421591457.80595165</v>
      </c>
      <c r="C10">
        <v>528859225.58948505</v>
      </c>
      <c r="D10">
        <v>467366848.31274807</v>
      </c>
    </row>
    <row r="11" spans="1:4" x14ac:dyDescent="0.25">
      <c r="A11" t="s">
        <v>42</v>
      </c>
      <c r="B11">
        <v>15957487.799381886</v>
      </c>
      <c r="C11">
        <v>15272318.328659197</v>
      </c>
      <c r="D11">
        <v>14402489.050505338</v>
      </c>
    </row>
    <row r="12" spans="1:4" x14ac:dyDescent="0.25">
      <c r="A12" t="s">
        <v>43</v>
      </c>
      <c r="B12">
        <v>61225381.893544994</v>
      </c>
      <c r="C12">
        <v>70114148.421766862</v>
      </c>
      <c r="D12">
        <v>69218441.295143127</v>
      </c>
    </row>
    <row r="13" spans="1:4" x14ac:dyDescent="0.25">
      <c r="A13" t="s">
        <v>44</v>
      </c>
      <c r="B13">
        <v>99542922.045467839</v>
      </c>
      <c r="C13">
        <v>97076561.765445068</v>
      </c>
      <c r="D13">
        <v>91786129.576941833</v>
      </c>
    </row>
    <row r="14" spans="1:4" x14ac:dyDescent="0.25">
      <c r="A14" t="s">
        <v>45</v>
      </c>
      <c r="B14">
        <v>992518492.81548262</v>
      </c>
      <c r="C14">
        <v>1910001480.0099404</v>
      </c>
      <c r="D14">
        <v>1609581406.4722457</v>
      </c>
    </row>
    <row r="15" spans="1:4" x14ac:dyDescent="0.25">
      <c r="A15" t="s">
        <v>46</v>
      </c>
      <c r="B15">
        <v>64834557.897468083</v>
      </c>
      <c r="C15">
        <v>66799145.18831677</v>
      </c>
      <c r="D15">
        <v>61633137.522913396</v>
      </c>
    </row>
    <row r="16" spans="1:4" x14ac:dyDescent="0.25">
      <c r="A16" t="s">
        <v>47</v>
      </c>
      <c r="B16">
        <v>76788279.7728457</v>
      </c>
      <c r="C16">
        <v>93395032.008017689</v>
      </c>
      <c r="D16">
        <v>75039385.083281741</v>
      </c>
    </row>
    <row r="17" spans="1:4" x14ac:dyDescent="0.25">
      <c r="A17" t="s">
        <v>48</v>
      </c>
      <c r="B17">
        <v>272045107.55737716</v>
      </c>
      <c r="C17">
        <v>284824805.15666378</v>
      </c>
      <c r="D17">
        <v>274043365.71033174</v>
      </c>
    </row>
    <row r="18" spans="1:4" x14ac:dyDescent="0.25">
      <c r="A18" t="s">
        <v>49</v>
      </c>
      <c r="B18">
        <v>126542.44388706872</v>
      </c>
      <c r="C18">
        <v>123179.41326483837</v>
      </c>
      <c r="D18">
        <v>121876.44221953773</v>
      </c>
    </row>
    <row r="19" spans="1:4" x14ac:dyDescent="0.25">
      <c r="A19" t="s">
        <v>50</v>
      </c>
      <c r="B19">
        <v>576145.44000000006</v>
      </c>
      <c r="C19">
        <v>310808.96000000002</v>
      </c>
      <c r="D19">
        <v>309102.76360000001</v>
      </c>
    </row>
    <row r="20" spans="1:4" x14ac:dyDescent="0.25">
      <c r="A20" t="s">
        <v>51</v>
      </c>
      <c r="B20">
        <v>58041252.63262175</v>
      </c>
      <c r="C20">
        <v>132926994.79455176</v>
      </c>
      <c r="D20">
        <v>98437016.308099687</v>
      </c>
    </row>
    <row r="21" spans="1:4" x14ac:dyDescent="0.25">
      <c r="A21" t="s">
        <v>52</v>
      </c>
      <c r="B21">
        <v>72066886.82026194</v>
      </c>
      <c r="C21">
        <v>76519674.324767053</v>
      </c>
      <c r="D21">
        <v>71301618.748527125</v>
      </c>
    </row>
    <row r="22" spans="1:4" x14ac:dyDescent="0.25">
      <c r="A22" t="s">
        <v>53</v>
      </c>
      <c r="B22">
        <v>72066886.820261955</v>
      </c>
      <c r="C22">
        <v>76519674.324767038</v>
      </c>
      <c r="D22">
        <v>71301618.748527154</v>
      </c>
    </row>
    <row r="23" spans="1:4" x14ac:dyDescent="0.25">
      <c r="A23" t="s">
        <v>54</v>
      </c>
      <c r="B23">
        <v>251763445.893545</v>
      </c>
      <c r="C23">
        <v>253004659.42176682</v>
      </c>
      <c r="D23">
        <v>236330541.36514321</v>
      </c>
    </row>
    <row r="24" spans="1:4" x14ac:dyDescent="0.25">
      <c r="A24" t="s">
        <v>55</v>
      </c>
      <c r="B24">
        <v>98162.44</v>
      </c>
      <c r="C24">
        <v>100353.95999999999</v>
      </c>
      <c r="D24">
        <v>99265.863599999982</v>
      </c>
    </row>
    <row r="25" spans="1:4" x14ac:dyDescent="0.25">
      <c r="A25" t="s">
        <v>56</v>
      </c>
      <c r="B25">
        <v>99542922.045467854</v>
      </c>
      <c r="C25">
        <v>97076561.765445024</v>
      </c>
      <c r="D25">
        <v>91786129.576941878</v>
      </c>
    </row>
    <row r="26" spans="1:4" x14ac:dyDescent="0.25">
      <c r="A26" t="s">
        <v>57</v>
      </c>
      <c r="B26">
        <v>1365735265.5844717</v>
      </c>
      <c r="C26">
        <v>1711413604.55516</v>
      </c>
      <c r="D26">
        <v>1521215288.2713482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22"/>
  <sheetViews>
    <sheetView workbookViewId="0">
      <selection activeCell="A21" sqref="A21"/>
    </sheetView>
  </sheetViews>
  <sheetFormatPr baseColWidth="10" defaultRowHeight="15" x14ac:dyDescent="0.25"/>
  <cols>
    <col min="1" max="1" width="11" bestFit="1" customWidth="1"/>
    <col min="2" max="3" width="12" bestFit="1" customWidth="1"/>
  </cols>
  <sheetData>
    <row r="1" spans="1:3" x14ac:dyDescent="0.25">
      <c r="A1" t="s">
        <v>0</v>
      </c>
      <c r="B1" t="s">
        <v>1</v>
      </c>
      <c r="C1" t="s">
        <v>2</v>
      </c>
    </row>
    <row r="2" spans="1:3" x14ac:dyDescent="0.25">
      <c r="A2">
        <v>183029770158</v>
      </c>
      <c r="B2">
        <v>227932217391</v>
      </c>
      <c r="C2">
        <v>198888507104.67218</v>
      </c>
    </row>
    <row r="9" spans="1:3" x14ac:dyDescent="0.25">
      <c r="A9" t="s">
        <v>0</v>
      </c>
      <c r="B9" t="s">
        <v>1</v>
      </c>
      <c r="C9" t="s">
        <v>2</v>
      </c>
    </row>
    <row r="10" spans="1:3" x14ac:dyDescent="0.25">
      <c r="A10">
        <v>15966421392</v>
      </c>
      <c r="B10">
        <v>16375580730</v>
      </c>
      <c r="C10">
        <v>15390678916.950001</v>
      </c>
    </row>
    <row r="15" spans="1:3" x14ac:dyDescent="0.25">
      <c r="A15" t="s">
        <v>0</v>
      </c>
      <c r="B15" t="s">
        <v>1</v>
      </c>
      <c r="C15" t="s">
        <v>2</v>
      </c>
    </row>
    <row r="16" spans="1:3" x14ac:dyDescent="0.25">
      <c r="A16">
        <v>7730575721</v>
      </c>
      <c r="B16">
        <v>621639003</v>
      </c>
      <c r="C16">
        <v>0</v>
      </c>
    </row>
    <row r="21" spans="1:3" x14ac:dyDescent="0.25">
      <c r="A21" t="s">
        <v>0</v>
      </c>
      <c r="B21" t="s">
        <v>1</v>
      </c>
      <c r="C21" t="s">
        <v>2</v>
      </c>
    </row>
    <row r="22" spans="1:3" x14ac:dyDescent="0.25">
      <c r="A22">
        <v>14098858229</v>
      </c>
      <c r="B22">
        <v>14503378585</v>
      </c>
      <c r="C22">
        <v>13525617071.089998</v>
      </c>
    </row>
  </sheetData>
  <pageMargins left="0.7" right="0.7" top="0.75" bottom="0.75" header="0.3" footer="0.3"/>
  <tableParts count="4">
    <tablePart r:id="rId1"/>
    <tablePart r:id="rId2"/>
    <tablePart r:id="rId3"/>
    <tablePart r:id="rId4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117"/>
  <sheetViews>
    <sheetView zoomScale="90" zoomScaleNormal="90" workbookViewId="0">
      <selection activeCell="B28" sqref="B28"/>
    </sheetView>
  </sheetViews>
  <sheetFormatPr baseColWidth="10" defaultRowHeight="15" x14ac:dyDescent="0.25"/>
  <cols>
    <col min="1" max="1" width="7.5703125" bestFit="1" customWidth="1"/>
    <col min="2" max="2" width="81.140625" bestFit="1" customWidth="1"/>
    <col min="3" max="5" width="13.28515625" bestFit="1" customWidth="1"/>
    <col min="6" max="9" width="11.42578125" customWidth="1"/>
    <col min="11" max="11" width="11.42578125" style="34"/>
  </cols>
  <sheetData>
    <row r="1" spans="1:5" x14ac:dyDescent="0.25">
      <c r="A1" t="s">
        <v>135</v>
      </c>
      <c r="B1" t="s">
        <v>113</v>
      </c>
      <c r="C1" t="s">
        <v>0</v>
      </c>
      <c r="D1" t="s">
        <v>1</v>
      </c>
      <c r="E1" t="s">
        <v>2</v>
      </c>
    </row>
    <row r="2" spans="1:5" x14ac:dyDescent="0.25">
      <c r="A2" t="s">
        <v>136</v>
      </c>
      <c r="B2" t="s">
        <v>115</v>
      </c>
      <c r="C2">
        <v>7509271159.0040884</v>
      </c>
      <c r="D2">
        <v>11214699402.59256</v>
      </c>
      <c r="E2">
        <v>9777411839.8477001</v>
      </c>
    </row>
    <row r="3" spans="1:5" x14ac:dyDescent="0.25">
      <c r="A3" t="s">
        <v>140</v>
      </c>
      <c r="B3" t="s">
        <v>90</v>
      </c>
      <c r="C3">
        <v>1872852756.932873</v>
      </c>
      <c r="D3">
        <v>2791808233.3468442</v>
      </c>
      <c r="E3">
        <v>1937965691.9080043</v>
      </c>
    </row>
    <row r="4" spans="1:5" x14ac:dyDescent="0.25">
      <c r="A4" t="s">
        <v>141</v>
      </c>
      <c r="B4" t="s">
        <v>124</v>
      </c>
      <c r="C4">
        <v>36565397.825365365</v>
      </c>
      <c r="D4">
        <v>43935561.994875878</v>
      </c>
      <c r="E4">
        <v>41917279.777970038</v>
      </c>
    </row>
    <row r="5" spans="1:5" x14ac:dyDescent="0.25">
      <c r="A5" t="s">
        <v>142</v>
      </c>
      <c r="B5" t="s">
        <v>129</v>
      </c>
      <c r="C5">
        <v>168365443</v>
      </c>
      <c r="D5">
        <v>178164658</v>
      </c>
      <c r="E5">
        <v>177692001.71000001</v>
      </c>
    </row>
    <row r="6" spans="1:5" x14ac:dyDescent="0.25">
      <c r="A6" t="s">
        <v>143</v>
      </c>
      <c r="B6" t="s">
        <v>116</v>
      </c>
      <c r="C6">
        <v>6508270732.4999981</v>
      </c>
      <c r="D6">
        <v>7831276875.4663477</v>
      </c>
      <c r="E6">
        <v>7249850827.1990519</v>
      </c>
    </row>
    <row r="7" spans="1:5" x14ac:dyDescent="0.25">
      <c r="A7" t="s">
        <v>144</v>
      </c>
      <c r="B7" t="s">
        <v>120</v>
      </c>
      <c r="C7">
        <v>20360085691.642899</v>
      </c>
      <c r="D7">
        <v>22352589222.542049</v>
      </c>
      <c r="E7">
        <v>20573000722.587078</v>
      </c>
    </row>
    <row r="8" spans="1:5" x14ac:dyDescent="0.25">
      <c r="A8" t="s">
        <v>145</v>
      </c>
      <c r="B8" t="s">
        <v>125</v>
      </c>
      <c r="C8">
        <v>0</v>
      </c>
      <c r="D8">
        <v>0</v>
      </c>
      <c r="E8">
        <v>0</v>
      </c>
    </row>
    <row r="9" spans="1:5" x14ac:dyDescent="0.25">
      <c r="A9" t="s">
        <v>146</v>
      </c>
      <c r="B9" t="s">
        <v>127</v>
      </c>
      <c r="C9">
        <v>15859325.359381888</v>
      </c>
      <c r="D9">
        <v>15171964.3686592</v>
      </c>
      <c r="E9">
        <v>14303223.186905337</v>
      </c>
    </row>
    <row r="10" spans="1:5" x14ac:dyDescent="0.25">
      <c r="A10" t="s">
        <v>147</v>
      </c>
      <c r="B10" t="s">
        <v>131</v>
      </c>
      <c r="C10">
        <v>96336058.363222599</v>
      </c>
      <c r="D10">
        <v>367110032.50911725</v>
      </c>
      <c r="E10">
        <v>215349748.99443632</v>
      </c>
    </row>
    <row r="11" spans="1:5" x14ac:dyDescent="0.25">
      <c r="A11" t="s">
        <v>71</v>
      </c>
      <c r="B11" t="s">
        <v>132</v>
      </c>
      <c r="C11">
        <v>36285618.006936155</v>
      </c>
      <c r="D11">
        <v>34864030.156543091</v>
      </c>
      <c r="E11">
        <v>34633156.5329917</v>
      </c>
    </row>
    <row r="12" spans="1:5" x14ac:dyDescent="0.25">
      <c r="A12" t="s">
        <v>137</v>
      </c>
      <c r="B12" t="s">
        <v>118</v>
      </c>
      <c r="C12">
        <v>4576750</v>
      </c>
      <c r="D12">
        <v>4442334.9999999991</v>
      </c>
      <c r="E12">
        <v>4364979.6899999985</v>
      </c>
    </row>
    <row r="13" spans="1:5" x14ac:dyDescent="0.25">
      <c r="A13" t="s">
        <v>72</v>
      </c>
      <c r="B13" t="s">
        <v>122</v>
      </c>
      <c r="C13">
        <v>14574985.811217364</v>
      </c>
      <c r="D13">
        <v>12523265.707994582</v>
      </c>
      <c r="E13">
        <v>11349273.10827834</v>
      </c>
    </row>
    <row r="14" spans="1:5" x14ac:dyDescent="0.25">
      <c r="A14" t="s">
        <v>138</v>
      </c>
      <c r="B14" t="s">
        <v>126</v>
      </c>
      <c r="C14">
        <v>28538941</v>
      </c>
      <c r="D14">
        <v>41240965</v>
      </c>
      <c r="E14">
        <v>40089444.210000031</v>
      </c>
    </row>
    <row r="15" spans="1:5" x14ac:dyDescent="0.25">
      <c r="A15" t="s">
        <v>139</v>
      </c>
      <c r="B15" t="s">
        <v>128</v>
      </c>
      <c r="C15">
        <v>145005566.79775789</v>
      </c>
      <c r="D15">
        <v>145202254.43587732</v>
      </c>
      <c r="E15">
        <v>136588482.33208004</v>
      </c>
    </row>
    <row r="16" spans="1:5" x14ac:dyDescent="0.25">
      <c r="A16" t="s">
        <v>73</v>
      </c>
      <c r="B16" t="s">
        <v>130</v>
      </c>
      <c r="C16">
        <v>4252124</v>
      </c>
      <c r="D16">
        <v>4414060</v>
      </c>
      <c r="E16">
        <v>4256500.95</v>
      </c>
    </row>
    <row r="17" spans="1:5" x14ac:dyDescent="0.25">
      <c r="A17" t="s">
        <v>74</v>
      </c>
      <c r="B17" t="s">
        <v>133</v>
      </c>
      <c r="C17">
        <v>0</v>
      </c>
      <c r="D17">
        <v>0</v>
      </c>
      <c r="E17">
        <v>0</v>
      </c>
    </row>
    <row r="18" spans="1:5" x14ac:dyDescent="0.25">
      <c r="A18" t="s">
        <v>75</v>
      </c>
      <c r="B18" t="s">
        <v>134</v>
      </c>
      <c r="C18">
        <v>291157641.91756755</v>
      </c>
      <c r="D18">
        <v>294772449.70762265</v>
      </c>
      <c r="E18">
        <v>273500018.28163379</v>
      </c>
    </row>
    <row r="19" spans="1:5" x14ac:dyDescent="0.25">
      <c r="A19" t="s">
        <v>76</v>
      </c>
      <c r="B19" t="s">
        <v>117</v>
      </c>
      <c r="C19">
        <v>2919311.333333333</v>
      </c>
      <c r="D19">
        <v>2212363.4999999995</v>
      </c>
      <c r="E19">
        <v>2201733.8499999996</v>
      </c>
    </row>
    <row r="20" spans="1:5" x14ac:dyDescent="0.25">
      <c r="A20" t="s">
        <v>77</v>
      </c>
      <c r="B20" t="s">
        <v>121</v>
      </c>
      <c r="C20">
        <v>56111914.87652728</v>
      </c>
      <c r="D20">
        <v>157158243.561272</v>
      </c>
      <c r="E20">
        <v>131203259.35539031</v>
      </c>
    </row>
    <row r="21" spans="1:5" x14ac:dyDescent="0.25">
      <c r="A21" t="s">
        <v>78</v>
      </c>
      <c r="B21" t="s">
        <v>123</v>
      </c>
      <c r="C21">
        <v>2919311.3333333335</v>
      </c>
      <c r="D21">
        <v>2212363.4999999995</v>
      </c>
      <c r="E21">
        <v>2201733.8499999996</v>
      </c>
    </row>
    <row r="22" spans="1:5" x14ac:dyDescent="0.25">
      <c r="A22" t="s">
        <v>79</v>
      </c>
      <c r="B22" t="s">
        <v>114</v>
      </c>
      <c r="C22">
        <v>0</v>
      </c>
      <c r="D22">
        <v>0</v>
      </c>
      <c r="E22">
        <v>0</v>
      </c>
    </row>
    <row r="23" spans="1:5" x14ac:dyDescent="0.25">
      <c r="A23" t="s">
        <v>80</v>
      </c>
      <c r="B23" t="s">
        <v>119</v>
      </c>
      <c r="C23">
        <v>0</v>
      </c>
      <c r="D23">
        <v>0</v>
      </c>
      <c r="E23">
        <v>0</v>
      </c>
    </row>
    <row r="43" spans="12:19" x14ac:dyDescent="0.25">
      <c r="L43" t="s">
        <v>17</v>
      </c>
      <c r="M43" t="s">
        <v>6</v>
      </c>
      <c r="N43" t="s">
        <v>11</v>
      </c>
      <c r="O43" t="s">
        <v>7</v>
      </c>
      <c r="P43" t="s">
        <v>11</v>
      </c>
      <c r="Q43" t="s">
        <v>8</v>
      </c>
      <c r="R43" t="s">
        <v>11</v>
      </c>
      <c r="S43" t="s">
        <v>9</v>
      </c>
    </row>
    <row r="44" spans="12:19" x14ac:dyDescent="0.25">
      <c r="L44" t="s">
        <v>148</v>
      </c>
      <c r="M44">
        <v>1510203871.283</v>
      </c>
      <c r="N44">
        <v>6.4122205891960521E-2</v>
      </c>
      <c r="O44">
        <v>2007642383.418</v>
      </c>
      <c r="P44">
        <v>6.9594647844233179E-2</v>
      </c>
      <c r="Q44">
        <v>1895147812.9159999</v>
      </c>
      <c r="R44">
        <v>7.38579085250263E-2</v>
      </c>
      <c r="S44">
        <v>0.94396682824035683</v>
      </c>
    </row>
    <row r="45" spans="12:19" x14ac:dyDescent="0.25">
      <c r="L45" t="s">
        <v>149</v>
      </c>
      <c r="M45">
        <v>1030167052.54</v>
      </c>
      <c r="N45">
        <v>4.3740176476945024E-2</v>
      </c>
      <c r="O45">
        <v>1875329641.5639999</v>
      </c>
      <c r="P45">
        <v>6.5008044796454778E-2</v>
      </c>
      <c r="Q45">
        <v>1723437131.2650001</v>
      </c>
      <c r="R45">
        <v>6.7165980997412611E-2</v>
      </c>
      <c r="S45">
        <v>0.91900490082782271</v>
      </c>
    </row>
    <row r="46" spans="12:19" x14ac:dyDescent="0.25">
      <c r="L46" t="s">
        <v>150</v>
      </c>
      <c r="M46">
        <v>137938462.68560001</v>
      </c>
      <c r="N46">
        <v>5.8567711770148752E-3</v>
      </c>
      <c r="O46">
        <v>165924136.02559999</v>
      </c>
      <c r="P46">
        <v>5.7517374164520454E-3</v>
      </c>
      <c r="Q46">
        <v>164013674.68200001</v>
      </c>
      <c r="R46">
        <v>6.3919589274029388E-3</v>
      </c>
      <c r="S46">
        <v>0.98848593466049317</v>
      </c>
    </row>
    <row r="47" spans="12:19" x14ac:dyDescent="0.25">
      <c r="L47" t="s">
        <v>151</v>
      </c>
      <c r="M47">
        <v>86710330.058970004</v>
      </c>
      <c r="N47">
        <v>3.6816602994651027E-3</v>
      </c>
      <c r="O47">
        <v>123440304.07889999</v>
      </c>
      <c r="P47">
        <v>4.2790412092866565E-3</v>
      </c>
      <c r="Q47">
        <v>117846699.0324</v>
      </c>
      <c r="R47">
        <v>4.5927344863506405E-3</v>
      </c>
      <c r="S47">
        <v>0.95468574799585149</v>
      </c>
    </row>
    <row r="48" spans="12:19" x14ac:dyDescent="0.25">
      <c r="L48" t="s">
        <v>152</v>
      </c>
      <c r="M48">
        <v>108936212.9165</v>
      </c>
      <c r="N48">
        <v>4.6253558254938983E-3</v>
      </c>
      <c r="O48">
        <v>118413091.2502</v>
      </c>
      <c r="P48">
        <v>4.1047735661341248E-3</v>
      </c>
      <c r="Q48">
        <v>116708637.37469999</v>
      </c>
      <c r="R48">
        <v>4.5483818225439511E-3</v>
      </c>
      <c r="S48">
        <v>0.98560586623062985</v>
      </c>
    </row>
    <row r="49" spans="12:19" x14ac:dyDescent="0.25">
      <c r="L49" t="s">
        <v>153</v>
      </c>
      <c r="M49">
        <v>50753284.33309</v>
      </c>
      <c r="N49">
        <v>2.1549491493057897E-3</v>
      </c>
      <c r="O49">
        <v>68395586.355269998</v>
      </c>
      <c r="P49">
        <v>2.3709236195696556E-3</v>
      </c>
      <c r="Q49">
        <v>67813724.298720002</v>
      </c>
      <c r="R49">
        <v>2.6428439047662899E-3</v>
      </c>
      <c r="S49">
        <v>0.9914926958367225</v>
      </c>
    </row>
    <row r="60" spans="12:19" x14ac:dyDescent="0.25">
      <c r="L60" t="s">
        <v>154</v>
      </c>
      <c r="M60">
        <v>152242052.23679999</v>
      </c>
      <c r="N60">
        <v>6.4640916399249246E-3</v>
      </c>
      <c r="O60">
        <v>177077408.78929999</v>
      </c>
      <c r="P60">
        <v>6.1383640869743569E-3</v>
      </c>
      <c r="Q60">
        <v>110059087.40109999</v>
      </c>
      <c r="R60">
        <v>4.2892348312984149E-3</v>
      </c>
      <c r="S60">
        <v>0.62153093471147736</v>
      </c>
    </row>
    <row r="61" spans="12:19" x14ac:dyDescent="0.25">
      <c r="L61" t="s">
        <v>155</v>
      </c>
      <c r="M61">
        <v>24166943.93798</v>
      </c>
      <c r="N61">
        <v>1.0261116293220195E-3</v>
      </c>
      <c r="O61">
        <v>41905154.477949999</v>
      </c>
      <c r="P61">
        <v>1.4526364320850856E-3</v>
      </c>
      <c r="Q61">
        <v>38577163.613080002</v>
      </c>
      <c r="R61">
        <v>1.5034334535129607E-3</v>
      </c>
      <c r="S61">
        <v>0.92058278017752815</v>
      </c>
    </row>
    <row r="62" spans="12:19" x14ac:dyDescent="0.25">
      <c r="L62" t="s">
        <v>156</v>
      </c>
      <c r="M62">
        <v>7578790.7761230003</v>
      </c>
      <c r="N62">
        <v>3.2179018462308236E-4</v>
      </c>
      <c r="O62">
        <v>10115026.53864</v>
      </c>
      <c r="P62">
        <v>3.506360075409694E-4</v>
      </c>
      <c r="Q62">
        <v>9514380.569263</v>
      </c>
      <c r="R62">
        <v>3.7079548358588178E-4</v>
      </c>
      <c r="S62">
        <v>0.9406184484951674</v>
      </c>
    </row>
    <row r="63" spans="12:19" x14ac:dyDescent="0.25">
      <c r="L63" t="s">
        <v>157</v>
      </c>
      <c r="M63">
        <v>1041456244.1339999</v>
      </c>
      <c r="N63">
        <v>4.4219507699377443E-2</v>
      </c>
      <c r="O63">
        <v>1003434049.057</v>
      </c>
      <c r="P63">
        <v>3.4783903675187175E-2</v>
      </c>
      <c r="Q63">
        <v>974038426.53050005</v>
      </c>
      <c r="R63">
        <v>3.7960332442807138E-2</v>
      </c>
      <c r="S63">
        <v>0.97070497801611855</v>
      </c>
    </row>
    <row r="64" spans="12:19" x14ac:dyDescent="0.25">
      <c r="L64" t="s">
        <v>158</v>
      </c>
      <c r="M64">
        <v>7408890.2125779996</v>
      </c>
      <c r="N64">
        <v>3.1457632487609516E-4</v>
      </c>
      <c r="O64">
        <v>11838639.4693</v>
      </c>
      <c r="P64">
        <v>4.1038481336406026E-4</v>
      </c>
      <c r="Q64">
        <v>10705905.22146</v>
      </c>
      <c r="R64">
        <v>4.172317130807578E-4</v>
      </c>
      <c r="S64">
        <v>0.90431888302896535</v>
      </c>
    </row>
    <row r="66" spans="12:19" x14ac:dyDescent="0.25">
      <c r="L66" t="s">
        <v>159</v>
      </c>
      <c r="M66">
        <v>16288020.69939</v>
      </c>
      <c r="N66">
        <v>6.9157802911172896E-4</v>
      </c>
      <c r="O66">
        <v>14577150.05266</v>
      </c>
      <c r="P66">
        <v>5.0531490711022513E-4</v>
      </c>
      <c r="Q66">
        <v>14486214.19431</v>
      </c>
      <c r="R66">
        <v>5.6455832919493157E-4</v>
      </c>
      <c r="S66">
        <v>0.99376175329049277</v>
      </c>
    </row>
    <row r="69" spans="12:19" x14ac:dyDescent="0.25">
      <c r="L69" t="s">
        <v>160</v>
      </c>
      <c r="M69">
        <v>122262424.98360001</v>
      </c>
      <c r="N69">
        <v>5.19117752028307E-3</v>
      </c>
      <c r="O69">
        <v>160656289.47139999</v>
      </c>
      <c r="P69">
        <v>5.5691282382114224E-3</v>
      </c>
      <c r="Q69">
        <v>122224011.7318</v>
      </c>
      <c r="R69">
        <v>4.7633275972068711E-3</v>
      </c>
      <c r="S69">
        <v>0.76077950097035141</v>
      </c>
    </row>
    <row r="70" spans="12:19" x14ac:dyDescent="0.25">
      <c r="L70" t="s">
        <v>161</v>
      </c>
      <c r="M70">
        <v>6093526.6519320002</v>
      </c>
      <c r="N70">
        <v>2.5872690304480937E-4</v>
      </c>
      <c r="O70">
        <v>12519974.16884</v>
      </c>
      <c r="P70">
        <v>4.3400318726878682E-4</v>
      </c>
      <c r="Q70">
        <v>12380882.14727</v>
      </c>
      <c r="R70">
        <v>4.8250909763349932E-4</v>
      </c>
      <c r="S70">
        <v>0.98889039069136608</v>
      </c>
    </row>
    <row r="71" spans="12:19" x14ac:dyDescent="0.25">
      <c r="L71" t="s">
        <v>162</v>
      </c>
      <c r="M71">
        <v>497466602.10149997</v>
      </c>
      <c r="N71">
        <v>2.112208589243434E-2</v>
      </c>
      <c r="O71">
        <v>455642871.94770002</v>
      </c>
      <c r="P71">
        <v>1.57947976581111E-2</v>
      </c>
      <c r="Q71">
        <v>380297464.16140002</v>
      </c>
      <c r="R71">
        <v>1.4820994504441388E-2</v>
      </c>
      <c r="S71">
        <v>0.83463933614449615</v>
      </c>
    </row>
    <row r="72" spans="12:19" x14ac:dyDescent="0.25">
      <c r="L72" t="s">
        <v>163</v>
      </c>
      <c r="M72">
        <v>3212481.512939</v>
      </c>
      <c r="N72">
        <v>1.3639973046936405E-4</v>
      </c>
      <c r="O72">
        <v>26857163.900819998</v>
      </c>
      <c r="P72">
        <v>9.3099990277663986E-4</v>
      </c>
      <c r="Q72">
        <v>21327119.167610001</v>
      </c>
      <c r="R72">
        <v>8.3116282848671519E-4</v>
      </c>
      <c r="S72">
        <v>0.79409424041824628</v>
      </c>
    </row>
    <row r="73" spans="12:19" x14ac:dyDescent="0.25">
      <c r="L73" t="s">
        <v>164</v>
      </c>
      <c r="M73">
        <v>39107</v>
      </c>
      <c r="N73">
        <v>1.6604560175617447E-6</v>
      </c>
      <c r="O73">
        <v>25937861.58478</v>
      </c>
      <c r="P73">
        <v>8.9913241408661306E-4</v>
      </c>
      <c r="Q73">
        <v>21450817.866349999</v>
      </c>
      <c r="R73">
        <v>8.3598362774782724E-4</v>
      </c>
      <c r="S73">
        <v>0.82700795500185176</v>
      </c>
    </row>
    <row r="75" spans="12:19" x14ac:dyDescent="0.25">
      <c r="L75" t="s">
        <v>165</v>
      </c>
      <c r="M75">
        <v>55692928.770060003</v>
      </c>
      <c r="N75">
        <v>2.3646830161322459E-3</v>
      </c>
      <c r="O75">
        <v>72394561.046619996</v>
      </c>
      <c r="P75">
        <v>2.5095475287285605E-3</v>
      </c>
      <c r="Q75">
        <v>68657736.465770006</v>
      </c>
      <c r="R75">
        <v>2.6757368395564649E-3</v>
      </c>
      <c r="S75">
        <v>0.94838252312292382</v>
      </c>
    </row>
    <row r="76" spans="12:19" x14ac:dyDescent="0.25">
      <c r="L76" t="s">
        <v>166</v>
      </c>
      <c r="M76">
        <v>22380740.63572</v>
      </c>
      <c r="N76">
        <v>9.5027067957322063E-4</v>
      </c>
      <c r="O76">
        <v>24120627.786800001</v>
      </c>
      <c r="P76">
        <v>8.3613825373931932E-4</v>
      </c>
      <c r="Q76">
        <v>23691994.302930001</v>
      </c>
      <c r="R76">
        <v>9.2332700176501103E-4</v>
      </c>
      <c r="S76">
        <v>0.98222958839800312</v>
      </c>
    </row>
    <row r="77" spans="12:19" x14ac:dyDescent="0.25">
      <c r="L77" t="s">
        <v>167</v>
      </c>
      <c r="M77">
        <v>274586969.15450001</v>
      </c>
      <c r="N77">
        <v>1.1658771710349316E-2</v>
      </c>
      <c r="O77">
        <v>598009411.39649999</v>
      </c>
      <c r="P77">
        <v>2.0729914220490669E-2</v>
      </c>
      <c r="Q77">
        <v>345521835.68489999</v>
      </c>
      <c r="R77">
        <v>1.3465714895424695E-2</v>
      </c>
      <c r="S77">
        <v>0.57778661857180635</v>
      </c>
    </row>
    <row r="78" spans="12:19" x14ac:dyDescent="0.25">
      <c r="L78" t="s">
        <v>168</v>
      </c>
      <c r="M78">
        <v>347623752.47030002</v>
      </c>
      <c r="N78">
        <v>1.4759862726281844E-2</v>
      </c>
      <c r="O78">
        <v>1222791761.2780001</v>
      </c>
      <c r="P78">
        <v>4.2387908681271305E-2</v>
      </c>
      <c r="Q78">
        <v>782785808.06330001</v>
      </c>
      <c r="R78">
        <v>3.0506814409199112E-2</v>
      </c>
      <c r="S78">
        <v>0.64016280846149298</v>
      </c>
    </row>
    <row r="82" spans="12:19" x14ac:dyDescent="0.25">
      <c r="L82" t="s">
        <v>169</v>
      </c>
      <c r="M82">
        <v>14641288001.23</v>
      </c>
      <c r="N82">
        <v>0.6216589041986581</v>
      </c>
      <c r="O82">
        <v>15913988160.709999</v>
      </c>
      <c r="P82">
        <v>0.55165621675925536</v>
      </c>
      <c r="Q82">
        <v>14820093867.15</v>
      </c>
      <c r="R82">
        <v>0.5775703244424365</v>
      </c>
      <c r="S82">
        <v>0.93126208952067013</v>
      </c>
    </row>
    <row r="83" spans="12:19" x14ac:dyDescent="0.25">
      <c r="L83" t="s">
        <v>170</v>
      </c>
      <c r="M83">
        <v>520658580.96359998</v>
      </c>
      <c r="N83">
        <v>2.2106801182810453E-2</v>
      </c>
      <c r="O83">
        <v>1184005115.3099999</v>
      </c>
      <c r="P83">
        <v>4.1043374918935456E-2</v>
      </c>
      <c r="Q83">
        <v>707904138.12020004</v>
      </c>
      <c r="R83">
        <v>2.7588517751193878E-2</v>
      </c>
      <c r="S83">
        <v>0.59788942544800949</v>
      </c>
    </row>
    <row r="86" spans="12:19" x14ac:dyDescent="0.25">
      <c r="L86" t="s">
        <v>171</v>
      </c>
      <c r="M86">
        <v>369897771.44870001</v>
      </c>
      <c r="N86">
        <v>1.5705602078519777E-2</v>
      </c>
      <c r="O86">
        <v>331966140.42690003</v>
      </c>
      <c r="P86">
        <v>1.1507560723980395E-2</v>
      </c>
      <c r="Q86">
        <v>319503091.82270002</v>
      </c>
      <c r="R86">
        <v>1.245170955451484E-2</v>
      </c>
      <c r="S86">
        <v>0.96245686807644648</v>
      </c>
    </row>
    <row r="88" spans="12:19" x14ac:dyDescent="0.25">
      <c r="L88" t="s">
        <v>172</v>
      </c>
      <c r="M88">
        <v>53540913.906779997</v>
      </c>
      <c r="N88">
        <v>2.2733099619574029E-3</v>
      </c>
      <c r="O88">
        <v>152302971.7089</v>
      </c>
      <c r="P88">
        <v>5.2795616237517173E-3</v>
      </c>
      <c r="Q88">
        <v>108383980.9324</v>
      </c>
      <c r="R88">
        <v>4.2239523981859491E-3</v>
      </c>
      <c r="S88">
        <v>0.71163405228597032</v>
      </c>
    </row>
    <row r="90" spans="12:19" x14ac:dyDescent="0.25">
      <c r="L90" t="s">
        <v>173</v>
      </c>
      <c r="M90">
        <v>81329131.662670001</v>
      </c>
      <c r="N90">
        <v>3.4531783586660143E-3</v>
      </c>
      <c r="O90">
        <v>93700816.27719</v>
      </c>
      <c r="P90">
        <v>3.2481259438377342E-3</v>
      </c>
      <c r="Q90">
        <v>89062040.567340001</v>
      </c>
      <c r="R90">
        <v>3.470935618026296E-3</v>
      </c>
      <c r="S90">
        <v>0.95049375347886655</v>
      </c>
    </row>
    <row r="91" spans="12:19" x14ac:dyDescent="0.25">
      <c r="L91" t="s">
        <v>174</v>
      </c>
      <c r="M91">
        <v>162109559.1816</v>
      </c>
      <c r="N91">
        <v>6.8830591210619456E-3</v>
      </c>
      <c r="O91">
        <v>152480196.79069999</v>
      </c>
      <c r="P91">
        <v>5.2857051069033515E-3</v>
      </c>
      <c r="Q91">
        <v>146450904.1577</v>
      </c>
      <c r="R91">
        <v>5.7075007073161908E-3</v>
      </c>
      <c r="S91">
        <v>0.96045852012326549</v>
      </c>
    </row>
    <row r="92" spans="12:19" x14ac:dyDescent="0.25">
      <c r="L92" t="s">
        <v>175</v>
      </c>
      <c r="M92">
        <v>109565244.4955</v>
      </c>
      <c r="N92">
        <v>4.6520640687901602E-3</v>
      </c>
      <c r="O92">
        <v>131082791.7441</v>
      </c>
      <c r="P92">
        <v>4.543966995924003E-3</v>
      </c>
      <c r="Q92">
        <v>127335758.51549999</v>
      </c>
      <c r="R92">
        <v>4.9625431537880212E-3</v>
      </c>
      <c r="S92">
        <v>0.97141475872809468</v>
      </c>
    </row>
    <row r="96" spans="12:19" x14ac:dyDescent="0.25">
      <c r="L96" t="s">
        <v>176</v>
      </c>
      <c r="M96">
        <v>73987908.996590003</v>
      </c>
      <c r="N96">
        <v>3.1414751507453558E-3</v>
      </c>
      <c r="O96">
        <v>71757258.583440006</v>
      </c>
      <c r="P96">
        <v>2.4874555262576008E-3</v>
      </c>
      <c r="Q96">
        <v>71115881.953820005</v>
      </c>
      <c r="R96">
        <v>2.7715359552561805E-3</v>
      </c>
      <c r="S96">
        <v>0.99106185712384476</v>
      </c>
    </row>
    <row r="99" spans="12:19" x14ac:dyDescent="0.25">
      <c r="L99" t="s">
        <v>177</v>
      </c>
      <c r="M99">
        <v>1479669040.319</v>
      </c>
      <c r="N99">
        <v>6.2825718208952247E-2</v>
      </c>
      <c r="O99">
        <v>1404995310.3640001</v>
      </c>
      <c r="P99">
        <v>4.8703969718507094E-2</v>
      </c>
      <c r="Q99">
        <v>1380222390.8959999</v>
      </c>
      <c r="R99">
        <v>5.3790178473803428E-2</v>
      </c>
      <c r="S99">
        <v>0.98236796999586984</v>
      </c>
    </row>
    <row r="101" spans="12:19" x14ac:dyDescent="0.25">
      <c r="L101" t="s">
        <v>178</v>
      </c>
      <c r="M101">
        <v>122680305.50740001</v>
      </c>
      <c r="N101">
        <v>5.2089204366501029E-3</v>
      </c>
      <c r="O101">
        <v>132988766.30779999</v>
      </c>
      <c r="P101">
        <v>4.6100373427429113E-3</v>
      </c>
      <c r="Q101">
        <v>129141779.7069</v>
      </c>
      <c r="R101">
        <v>5.0329276098392038E-3</v>
      </c>
      <c r="S101">
        <v>0.97107284541615935</v>
      </c>
    </row>
    <row r="105" spans="12:19" x14ac:dyDescent="0.25">
      <c r="L105" t="s">
        <v>179</v>
      </c>
      <c r="M105">
        <v>34530293.332050003</v>
      </c>
      <c r="N105">
        <v>1.4661322359519936E-3</v>
      </c>
      <c r="O105">
        <v>37672684.898010001</v>
      </c>
      <c r="P105">
        <v>1.3059184546403816E-3</v>
      </c>
      <c r="Q105">
        <v>37525178.479209997</v>
      </c>
      <c r="R105">
        <v>1.4624353734384002E-3</v>
      </c>
      <c r="S105">
        <v>0.99608452598482577</v>
      </c>
    </row>
    <row r="109" spans="12:19" x14ac:dyDescent="0.25">
      <c r="L109" t="s">
        <v>180</v>
      </c>
      <c r="M109">
        <v>730541.11882590002</v>
      </c>
      <c r="N109">
        <v>3.1018267748248533E-5</v>
      </c>
      <c r="O109">
        <v>846742.78543509997</v>
      </c>
      <c r="P109">
        <v>2.9352222514188495E-5</v>
      </c>
      <c r="Q109">
        <v>830242.57096110005</v>
      </c>
      <c r="R109">
        <v>3.2356304580420353E-5</v>
      </c>
      <c r="S109">
        <v>0.98051330964039896</v>
      </c>
    </row>
    <row r="111" spans="12:19" x14ac:dyDescent="0.25">
      <c r="L111" t="s">
        <v>181</v>
      </c>
      <c r="M111">
        <v>14574072.66096</v>
      </c>
      <c r="N111">
        <v>6.1880498760511263E-4</v>
      </c>
      <c r="O111">
        <v>16457019.232009999</v>
      </c>
      <c r="P111">
        <v>5.7048031436136891E-4</v>
      </c>
      <c r="Q111">
        <v>15802285.479830001</v>
      </c>
      <c r="R111">
        <v>6.1584840375053474E-4</v>
      </c>
      <c r="S111">
        <v>0.96021553217204136</v>
      </c>
    </row>
    <row r="113" spans="12:19" x14ac:dyDescent="0.25">
      <c r="L113" t="s">
        <v>182</v>
      </c>
      <c r="M113">
        <v>9999506.7954309992</v>
      </c>
      <c r="N113">
        <v>4.2457210297703636E-4</v>
      </c>
      <c r="O113">
        <v>12316595.13931</v>
      </c>
      <c r="P113">
        <v>4.2695308110648068E-4</v>
      </c>
      <c r="Q113">
        <v>11899503.30345</v>
      </c>
      <c r="R113">
        <v>4.6374874850905009E-4</v>
      </c>
      <c r="S113">
        <v>0.96613578418853774</v>
      </c>
    </row>
    <row r="114" spans="12:19" x14ac:dyDescent="0.25">
      <c r="L114" t="s">
        <v>183</v>
      </c>
      <c r="M114">
        <v>0</v>
      </c>
      <c r="N114">
        <v>0</v>
      </c>
      <c r="O114">
        <v>0</v>
      </c>
      <c r="P114">
        <v>0</v>
      </c>
      <c r="Q114">
        <v>0</v>
      </c>
      <c r="R114">
        <v>0</v>
      </c>
    </row>
    <row r="115" spans="12:19" x14ac:dyDescent="0.25">
      <c r="L115" t="s">
        <v>184</v>
      </c>
      <c r="M115">
        <v>0</v>
      </c>
      <c r="N115">
        <v>0</v>
      </c>
      <c r="O115">
        <v>0</v>
      </c>
      <c r="P115">
        <v>0</v>
      </c>
      <c r="Q115">
        <v>0</v>
      </c>
      <c r="R115">
        <v>0</v>
      </c>
    </row>
    <row r="116" spans="12:19" x14ac:dyDescent="0.25">
      <c r="L116" t="s">
        <v>185</v>
      </c>
      <c r="M116">
        <v>374194228.98409998</v>
      </c>
      <c r="N116">
        <v>1.5888026676899949E-2</v>
      </c>
      <c r="O116">
        <v>994071229.17449999</v>
      </c>
      <c r="P116">
        <v>3.4459342808205368E-2</v>
      </c>
      <c r="Q116">
        <v>673417989.60300004</v>
      </c>
      <c r="R116">
        <v>2.6244519786916502E-2</v>
      </c>
      <c r="S116">
        <v>0.67743434256941737</v>
      </c>
    </row>
    <row r="117" spans="12:19" x14ac:dyDescent="0.25">
      <c r="L117" t="s">
        <v>186</v>
      </c>
      <c r="M117">
        <v>0</v>
      </c>
      <c r="N117">
        <v>0</v>
      </c>
      <c r="O117">
        <v>0</v>
      </c>
      <c r="P117">
        <v>0</v>
      </c>
      <c r="Q117">
        <v>0</v>
      </c>
      <c r="R117">
        <v>0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26"/>
  <sheetViews>
    <sheetView workbookViewId="0">
      <selection activeCell="C2" sqref="C2"/>
    </sheetView>
  </sheetViews>
  <sheetFormatPr baseColWidth="10" defaultRowHeight="15" x14ac:dyDescent="0.25"/>
  <cols>
    <col min="1" max="1" width="38.5703125" bestFit="1" customWidth="1"/>
    <col min="2" max="4" width="12" bestFit="1" customWidth="1"/>
  </cols>
  <sheetData>
    <row r="1" spans="1:4" x14ac:dyDescent="0.25">
      <c r="A1" t="s">
        <v>69</v>
      </c>
      <c r="B1" t="s">
        <v>0</v>
      </c>
      <c r="C1" t="s">
        <v>1</v>
      </c>
      <c r="D1" t="s">
        <v>2</v>
      </c>
    </row>
    <row r="2" spans="1:4" x14ac:dyDescent="0.25">
      <c r="A2" t="s">
        <v>199</v>
      </c>
      <c r="B2">
        <v>655552856.40891862</v>
      </c>
      <c r="C2">
        <v>794019835.48622799</v>
      </c>
      <c r="D2">
        <v>761866716.39803255</v>
      </c>
    </row>
    <row r="3" spans="1:4" x14ac:dyDescent="0.25">
      <c r="A3" t="s">
        <v>200</v>
      </c>
      <c r="B3">
        <v>1048904555.4683093</v>
      </c>
      <c r="C3">
        <v>1271508962.4365058</v>
      </c>
      <c r="D3">
        <v>1211378750.5359957</v>
      </c>
    </row>
    <row r="4" spans="1:4" x14ac:dyDescent="0.25">
      <c r="A4" t="s">
        <v>201</v>
      </c>
      <c r="B4">
        <v>662530528.0667119</v>
      </c>
      <c r="C4">
        <v>824847061.01305246</v>
      </c>
      <c r="D4">
        <v>779508016.14081025</v>
      </c>
    </row>
    <row r="5" spans="1:4" x14ac:dyDescent="0.25">
      <c r="A5" t="s">
        <v>202</v>
      </c>
      <c r="B5">
        <v>930218233.04872739</v>
      </c>
      <c r="C5">
        <v>1197439329.5248132</v>
      </c>
      <c r="D5">
        <v>1130774270.8464124</v>
      </c>
    </row>
    <row r="6" spans="1:4" x14ac:dyDescent="0.25">
      <c r="A6" t="s">
        <v>203</v>
      </c>
      <c r="B6">
        <v>894281398.36473441</v>
      </c>
      <c r="C6">
        <v>1133827642.2200904</v>
      </c>
      <c r="D6">
        <v>1067056203.9443046</v>
      </c>
    </row>
    <row r="7" spans="1:4" x14ac:dyDescent="0.25">
      <c r="A7" t="s">
        <v>204</v>
      </c>
      <c r="B7">
        <v>1591326953.1261024</v>
      </c>
      <c r="C7">
        <v>1980832764.7062714</v>
      </c>
      <c r="D7">
        <v>1838253669.1417356</v>
      </c>
    </row>
    <row r="8" spans="1:4" x14ac:dyDescent="0.25">
      <c r="A8" t="s">
        <v>205</v>
      </c>
      <c r="B8">
        <v>1098557881.8765581</v>
      </c>
      <c r="C8">
        <v>1415578443.9532588</v>
      </c>
      <c r="D8">
        <v>1375808137.4562559</v>
      </c>
    </row>
    <row r="9" spans="1:4" x14ac:dyDescent="0.25">
      <c r="A9" t="s">
        <v>206</v>
      </c>
      <c r="B9">
        <v>656583847.55119002</v>
      </c>
      <c r="C9">
        <v>797362850.74233472</v>
      </c>
      <c r="D9">
        <v>752212524.50597715</v>
      </c>
    </row>
    <row r="10" spans="1:4" x14ac:dyDescent="0.25">
      <c r="A10" t="s">
        <v>207</v>
      </c>
      <c r="B10">
        <v>835329002.78541875</v>
      </c>
      <c r="C10">
        <v>1029133658.2415968</v>
      </c>
      <c r="D10">
        <v>956013213.44676614</v>
      </c>
    </row>
    <row r="11" spans="1:4" x14ac:dyDescent="0.25">
      <c r="A11" t="s">
        <v>208</v>
      </c>
      <c r="B11">
        <v>562867568.33056653</v>
      </c>
      <c r="C11">
        <v>704291446.89941216</v>
      </c>
      <c r="D11">
        <v>680459163.84421408</v>
      </c>
    </row>
    <row r="12" spans="1:4" x14ac:dyDescent="0.25">
      <c r="A12" t="s">
        <v>209</v>
      </c>
      <c r="B12">
        <v>1120926494.3049598</v>
      </c>
      <c r="C12">
        <v>1396564848.2351487</v>
      </c>
      <c r="D12">
        <v>1322500056.8686056</v>
      </c>
    </row>
    <row r="13" spans="1:4" x14ac:dyDescent="0.25">
      <c r="A13" t="s">
        <v>210</v>
      </c>
      <c r="B13">
        <v>1256867352.9724369</v>
      </c>
      <c r="C13">
        <v>1574386376.847059</v>
      </c>
      <c r="D13">
        <v>1499587453.0532405</v>
      </c>
    </row>
    <row r="14" spans="1:4" x14ac:dyDescent="0.25">
      <c r="A14" t="s">
        <v>211</v>
      </c>
      <c r="B14">
        <v>740035849.31693184</v>
      </c>
      <c r="C14">
        <v>904113843.32120097</v>
      </c>
      <c r="D14">
        <v>867343637.56465602</v>
      </c>
    </row>
    <row r="15" spans="1:4" x14ac:dyDescent="0.25">
      <c r="A15" t="s">
        <v>212</v>
      </c>
      <c r="B15">
        <v>763110111.05916739</v>
      </c>
      <c r="C15">
        <v>880844829.01474929</v>
      </c>
      <c r="D15">
        <v>859430300.5106349</v>
      </c>
    </row>
    <row r="16" spans="1:4" x14ac:dyDescent="0.25">
      <c r="A16" t="s">
        <v>213</v>
      </c>
      <c r="B16">
        <v>1167313204.7699323</v>
      </c>
      <c r="C16">
        <v>1478443983.2525108</v>
      </c>
      <c r="D16">
        <v>1425316821.7512898</v>
      </c>
    </row>
    <row r="17" spans="1:4" x14ac:dyDescent="0.25">
      <c r="A17" t="s">
        <v>214</v>
      </c>
      <c r="B17">
        <v>182616403.7338815</v>
      </c>
      <c r="C17">
        <v>231804872.97961715</v>
      </c>
      <c r="D17">
        <v>223194656.08933389</v>
      </c>
    </row>
    <row r="18" spans="1:4" x14ac:dyDescent="0.25">
      <c r="A18" t="s">
        <v>215</v>
      </c>
      <c r="B18">
        <v>233779804.5730699</v>
      </c>
      <c r="C18">
        <v>300408891.59865069</v>
      </c>
      <c r="D18">
        <v>287547941.01201248</v>
      </c>
    </row>
    <row r="19" spans="1:4" x14ac:dyDescent="0.25">
      <c r="A19" t="s">
        <v>216</v>
      </c>
      <c r="B19">
        <v>359707508.08933485</v>
      </c>
      <c r="C19">
        <v>447077267.31903011</v>
      </c>
      <c r="D19">
        <v>400963597.44246596</v>
      </c>
    </row>
    <row r="20" spans="1:4" x14ac:dyDescent="0.25">
      <c r="A20" t="s">
        <v>217</v>
      </c>
      <c r="B20">
        <v>1401812526.6273556</v>
      </c>
      <c r="C20">
        <v>1736279254.2816896</v>
      </c>
      <c r="D20">
        <v>1636582496.1251874</v>
      </c>
    </row>
    <row r="21" spans="1:4" x14ac:dyDescent="0.25">
      <c r="A21" t="s">
        <v>412</v>
      </c>
      <c r="B21">
        <v>512278662.16928655</v>
      </c>
      <c r="C21">
        <v>612805255.55638671</v>
      </c>
      <c r="D21">
        <v>569942096.87817955</v>
      </c>
    </row>
    <row r="22" spans="1:4" x14ac:dyDescent="0.25">
      <c r="A22" t="s">
        <v>218</v>
      </c>
      <c r="B22">
        <v>1264753247.8992217</v>
      </c>
      <c r="C22">
        <v>1581294336.9319346</v>
      </c>
      <c r="D22">
        <v>1439951188.591167</v>
      </c>
    </row>
    <row r="23" spans="1:4" x14ac:dyDescent="0.25">
      <c r="A23" t="s">
        <v>219</v>
      </c>
      <c r="B23">
        <v>849170743.37870646</v>
      </c>
      <c r="C23">
        <v>1049991570.2814128</v>
      </c>
      <c r="D23">
        <v>1007719781.4889799</v>
      </c>
    </row>
    <row r="24" spans="1:4" x14ac:dyDescent="0.25">
      <c r="A24" t="s">
        <v>220</v>
      </c>
      <c r="B24">
        <v>316372295.81524432</v>
      </c>
      <c r="C24">
        <v>439293507.30406326</v>
      </c>
      <c r="D24">
        <v>409011738.15079743</v>
      </c>
    </row>
    <row r="25" spans="1:4" x14ac:dyDescent="0.25">
      <c r="A25" t="s">
        <v>221</v>
      </c>
      <c r="B25">
        <v>271147169.51177835</v>
      </c>
      <c r="C25">
        <v>321940716.89035189</v>
      </c>
      <c r="D25">
        <v>288152767.84641939</v>
      </c>
    </row>
    <row r="26" spans="1:4" x14ac:dyDescent="0.25">
      <c r="A26" t="s">
        <v>222</v>
      </c>
      <c r="B26">
        <v>560980363.13120508</v>
      </c>
      <c r="C26">
        <v>709724757.09890854</v>
      </c>
      <c r="D26">
        <v>670164125.45999753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5"/>
  <sheetViews>
    <sheetView workbookViewId="0">
      <selection activeCell="C12" sqref="C12"/>
    </sheetView>
  </sheetViews>
  <sheetFormatPr baseColWidth="10" defaultRowHeight="15" x14ac:dyDescent="0.25"/>
  <cols>
    <col min="1" max="1" width="11.5703125" bestFit="1" customWidth="1"/>
    <col min="2" max="4" width="12" bestFit="1" customWidth="1"/>
  </cols>
  <sheetData>
    <row r="1" spans="1:4" x14ac:dyDescent="0.25">
      <c r="A1" t="s">
        <v>24</v>
      </c>
      <c r="B1" t="s">
        <v>0</v>
      </c>
      <c r="C1" t="s">
        <v>1</v>
      </c>
      <c r="D1" t="s">
        <v>2</v>
      </c>
    </row>
    <row r="2" spans="1:4" x14ac:dyDescent="0.25">
      <c r="A2">
        <v>1</v>
      </c>
      <c r="B2">
        <v>24514149855.714336</v>
      </c>
      <c r="C2">
        <v>28253166532.527847</v>
      </c>
      <c r="D2">
        <v>25700417788.305679</v>
      </c>
    </row>
    <row r="3" spans="1:4" x14ac:dyDescent="0.25">
      <c r="A3">
        <v>2</v>
      </c>
      <c r="B3">
        <v>4202582</v>
      </c>
      <c r="C3">
        <v>2752161</v>
      </c>
      <c r="D3">
        <v>2749036.6399999992</v>
      </c>
    </row>
    <row r="4" spans="1:4" x14ac:dyDescent="0.25">
      <c r="A4">
        <v>3</v>
      </c>
      <c r="B4">
        <v>584045307.92347646</v>
      </c>
      <c r="C4">
        <v>612029470.32379377</v>
      </c>
      <c r="D4">
        <v>561699634.11933935</v>
      </c>
    </row>
    <row r="5" spans="1:4" x14ac:dyDescent="0.25">
      <c r="A5">
        <v>4</v>
      </c>
      <c r="B5">
        <v>13509533231.027996</v>
      </c>
      <c r="C5">
        <v>19577193913.694771</v>
      </c>
      <c r="D5">
        <v>16427886926.747679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workbookViewId="0">
      <selection activeCell="B3" sqref="B3"/>
    </sheetView>
  </sheetViews>
  <sheetFormatPr baseColWidth="10" defaultRowHeight="15" x14ac:dyDescent="0.25"/>
  <cols>
    <col min="1" max="1" width="25.140625" bestFit="1" customWidth="1"/>
    <col min="2" max="4" width="12" bestFit="1" customWidth="1"/>
  </cols>
  <sheetData>
    <row r="1" spans="1:4" x14ac:dyDescent="0.25">
      <c r="A1" t="s">
        <v>66</v>
      </c>
      <c r="B1" t="s">
        <v>0</v>
      </c>
      <c r="C1" t="s">
        <v>1</v>
      </c>
      <c r="D1" t="s">
        <v>2</v>
      </c>
    </row>
    <row r="2" spans="1:4" x14ac:dyDescent="0.25">
      <c r="A2" t="s">
        <v>21</v>
      </c>
      <c r="B2">
        <v>11981794067.837902</v>
      </c>
      <c r="C2">
        <v>15890938381.065481</v>
      </c>
      <c r="D2">
        <v>14001852438.22333</v>
      </c>
    </row>
    <row r="3" spans="1:4" x14ac:dyDescent="0.25">
      <c r="A3" t="s">
        <v>22</v>
      </c>
      <c r="B3">
        <v>12999985230.199633</v>
      </c>
      <c r="C3">
        <v>15922885666.225044</v>
      </c>
      <c r="D3">
        <v>14019237820.588806</v>
      </c>
    </row>
    <row r="4" spans="1:4" x14ac:dyDescent="0.25">
      <c r="A4" t="s">
        <v>23</v>
      </c>
      <c r="B4">
        <v>13630151678.628271</v>
      </c>
      <c r="C4">
        <v>16631318030.255934</v>
      </c>
      <c r="D4">
        <v>14671663127.000664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6"/>
  <sheetViews>
    <sheetView workbookViewId="0">
      <selection activeCell="A5" sqref="A5"/>
    </sheetView>
  </sheetViews>
  <sheetFormatPr baseColWidth="10" defaultRowHeight="15" x14ac:dyDescent="0.25"/>
  <cols>
    <col min="1" max="1" width="48.28515625" bestFit="1" customWidth="1"/>
    <col min="2" max="4" width="12" bestFit="1" customWidth="1"/>
  </cols>
  <sheetData>
    <row r="1" spans="1:4" x14ac:dyDescent="0.25">
      <c r="A1" t="s">
        <v>18</v>
      </c>
      <c r="B1" t="s">
        <v>0</v>
      </c>
      <c r="C1" t="s">
        <v>1</v>
      </c>
      <c r="D1" t="s">
        <v>2</v>
      </c>
    </row>
    <row r="2" spans="1:4" x14ac:dyDescent="0.25">
      <c r="A2" t="s">
        <v>405</v>
      </c>
      <c r="B2">
        <v>20627641.199512638</v>
      </c>
      <c r="C2">
        <v>1210007612.3500791</v>
      </c>
      <c r="D2">
        <v>866555848.78486514</v>
      </c>
    </row>
    <row r="3" spans="1:4" x14ac:dyDescent="0.25">
      <c r="A3" t="s">
        <v>406</v>
      </c>
      <c r="B3">
        <v>1482399039.7384462</v>
      </c>
      <c r="C3">
        <v>3553463314.3263588</v>
      </c>
      <c r="D3">
        <v>2429584372.8991771</v>
      </c>
    </row>
    <row r="4" spans="1:4" x14ac:dyDescent="0.25">
      <c r="A4" t="s">
        <v>407</v>
      </c>
      <c r="B4">
        <v>423770689.5601896</v>
      </c>
      <c r="C4">
        <v>820815474.25917792</v>
      </c>
      <c r="D4">
        <v>622682237.15489864</v>
      </c>
    </row>
    <row r="5" spans="1:4" x14ac:dyDescent="0.25">
      <c r="A5" t="s">
        <v>408</v>
      </c>
      <c r="B5">
        <v>30289650398.894386</v>
      </c>
      <c r="C5">
        <v>32320581606.129242</v>
      </c>
      <c r="D5">
        <v>31331286051.027298</v>
      </c>
    </row>
    <row r="6" spans="1:4" x14ac:dyDescent="0.25">
      <c r="A6" t="s">
        <v>65</v>
      </c>
      <c r="B6">
        <v>6395483207.2731991</v>
      </c>
      <c r="C6">
        <v>10540274070.481573</v>
      </c>
      <c r="D6">
        <v>7442644875.9461727</v>
      </c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26"/>
  <sheetViews>
    <sheetView workbookViewId="0">
      <selection activeCell="D10" sqref="D10"/>
    </sheetView>
  </sheetViews>
  <sheetFormatPr baseColWidth="10" defaultRowHeight="15" x14ac:dyDescent="0.25"/>
  <cols>
    <col min="1" max="1" width="38.5703125" bestFit="1" customWidth="1"/>
    <col min="2" max="4" width="12" bestFit="1" customWidth="1"/>
  </cols>
  <sheetData>
    <row r="1" spans="1:4" x14ac:dyDescent="0.25">
      <c r="A1" t="s">
        <v>69</v>
      </c>
      <c r="B1" t="s">
        <v>0</v>
      </c>
      <c r="C1" t="s">
        <v>1</v>
      </c>
      <c r="D1" t="s">
        <v>2</v>
      </c>
    </row>
    <row r="2" spans="1:4" x14ac:dyDescent="0.25">
      <c r="A2" t="s">
        <v>199</v>
      </c>
      <c r="B2">
        <v>939154521.38614309</v>
      </c>
      <c r="C2">
        <v>1167062690.0309765</v>
      </c>
      <c r="D2">
        <v>1069622725.087319</v>
      </c>
    </row>
    <row r="3" spans="1:4" x14ac:dyDescent="0.25">
      <c r="A3" t="s">
        <v>200</v>
      </c>
      <c r="B3">
        <v>1742082120.9600978</v>
      </c>
      <c r="C3">
        <v>2803165004.4959764</v>
      </c>
      <c r="D3">
        <v>2259909382.4478312</v>
      </c>
    </row>
    <row r="4" spans="1:4" x14ac:dyDescent="0.25">
      <c r="A4" t="s">
        <v>201</v>
      </c>
      <c r="B4">
        <v>1039735614.0440602</v>
      </c>
      <c r="C4">
        <v>1303300976.4628379</v>
      </c>
      <c r="D4">
        <v>1145859301.8733675</v>
      </c>
    </row>
    <row r="5" spans="1:4" x14ac:dyDescent="0.25">
      <c r="A5" t="s">
        <v>202</v>
      </c>
      <c r="B5">
        <v>1258055401.3888087</v>
      </c>
      <c r="C5">
        <v>1818065271.1072478</v>
      </c>
      <c r="D5">
        <v>1519580281.2657201</v>
      </c>
    </row>
    <row r="6" spans="1:4" x14ac:dyDescent="0.25">
      <c r="A6" t="s">
        <v>203</v>
      </c>
      <c r="B6">
        <v>1240416523.3122644</v>
      </c>
      <c r="C6">
        <v>1699966544.8617237</v>
      </c>
      <c r="D6">
        <v>1516848641.0419719</v>
      </c>
    </row>
    <row r="7" spans="1:4" x14ac:dyDescent="0.25">
      <c r="A7" t="s">
        <v>204</v>
      </c>
      <c r="B7">
        <v>2433095229.5174294</v>
      </c>
      <c r="C7">
        <v>3151075775.4425979</v>
      </c>
      <c r="D7">
        <v>2740208459.1261344</v>
      </c>
    </row>
    <row r="8" spans="1:4" x14ac:dyDescent="0.25">
      <c r="A8" t="s">
        <v>205</v>
      </c>
      <c r="B8">
        <v>1649589356.9573801</v>
      </c>
      <c r="C8">
        <v>2522344822.3330426</v>
      </c>
      <c r="D8">
        <v>2180532610.6555419</v>
      </c>
    </row>
    <row r="9" spans="1:4" x14ac:dyDescent="0.25">
      <c r="A9" t="s">
        <v>206</v>
      </c>
      <c r="B9">
        <v>965607673.24949956</v>
      </c>
      <c r="C9">
        <v>1276494730.3063881</v>
      </c>
      <c r="D9">
        <v>1147617217.5480478</v>
      </c>
    </row>
    <row r="10" spans="1:4" x14ac:dyDescent="0.25">
      <c r="A10" t="s">
        <v>207</v>
      </c>
      <c r="B10">
        <v>1260438454.1869397</v>
      </c>
      <c r="C10">
        <v>1547904365.513237</v>
      </c>
      <c r="D10">
        <v>1388180952.500632</v>
      </c>
    </row>
    <row r="11" spans="1:4" x14ac:dyDescent="0.25">
      <c r="A11" t="s">
        <v>208</v>
      </c>
      <c r="B11">
        <v>707963202.30968809</v>
      </c>
      <c r="C11">
        <v>1002069360.7488626</v>
      </c>
      <c r="D11">
        <v>890547567.29821587</v>
      </c>
    </row>
    <row r="12" spans="1:4" x14ac:dyDescent="0.25">
      <c r="A12" t="s">
        <v>209</v>
      </c>
      <c r="B12">
        <v>1442896915.5489018</v>
      </c>
      <c r="C12">
        <v>1939221216.6823878</v>
      </c>
      <c r="D12">
        <v>1754708744.9671421</v>
      </c>
    </row>
    <row r="13" spans="1:4" x14ac:dyDescent="0.25">
      <c r="A13" t="s">
        <v>210</v>
      </c>
      <c r="B13">
        <v>2032929037.316535</v>
      </c>
      <c r="C13">
        <v>2829115935.9850373</v>
      </c>
      <c r="D13">
        <v>2439347302.5987206</v>
      </c>
    </row>
    <row r="14" spans="1:4" x14ac:dyDescent="0.25">
      <c r="A14" t="s">
        <v>211</v>
      </c>
      <c r="B14">
        <v>986250244.01795638</v>
      </c>
      <c r="C14">
        <v>1563703328.822803</v>
      </c>
      <c r="D14">
        <v>1335215109.0253372</v>
      </c>
    </row>
    <row r="15" spans="1:4" x14ac:dyDescent="0.25">
      <c r="A15" t="s">
        <v>212</v>
      </c>
      <c r="B15">
        <v>11095259014.381577</v>
      </c>
      <c r="C15">
        <v>10237332721.770786</v>
      </c>
      <c r="D15">
        <v>9338979394.862606</v>
      </c>
    </row>
    <row r="16" spans="1:4" x14ac:dyDescent="0.25">
      <c r="A16" t="s">
        <v>213</v>
      </c>
      <c r="B16">
        <v>1646849991.6031241</v>
      </c>
      <c r="C16">
        <v>2077439431.7410111</v>
      </c>
      <c r="D16">
        <v>1923516189.6130946</v>
      </c>
    </row>
    <row r="17" spans="1:4" x14ac:dyDescent="0.25">
      <c r="A17" t="s">
        <v>214</v>
      </c>
      <c r="B17">
        <v>246455609.36515591</v>
      </c>
      <c r="C17">
        <v>322356815.42846566</v>
      </c>
      <c r="D17">
        <v>298086926.17559004</v>
      </c>
    </row>
    <row r="18" spans="1:4" x14ac:dyDescent="0.25">
      <c r="A18" t="s">
        <v>215</v>
      </c>
      <c r="B18">
        <v>327356113.30053538</v>
      </c>
      <c r="C18">
        <v>429928778.60004073</v>
      </c>
      <c r="D18">
        <v>381374935.40561903</v>
      </c>
    </row>
    <row r="19" spans="1:4" x14ac:dyDescent="0.25">
      <c r="A19" t="s">
        <v>216</v>
      </c>
      <c r="B19">
        <v>469929917.73959851</v>
      </c>
      <c r="C19">
        <v>600414835.6721772</v>
      </c>
      <c r="D19">
        <v>528162459.89572358</v>
      </c>
    </row>
    <row r="20" spans="1:4" x14ac:dyDescent="0.25">
      <c r="A20" t="s">
        <v>217</v>
      </c>
      <c r="B20">
        <v>2209427501.9553757</v>
      </c>
      <c r="C20">
        <v>3811075649.3197498</v>
      </c>
      <c r="D20">
        <v>3123480227.7767034</v>
      </c>
    </row>
    <row r="21" spans="1:4" x14ac:dyDescent="0.25">
      <c r="A21" t="s">
        <v>412</v>
      </c>
      <c r="B21">
        <v>571772487.99821377</v>
      </c>
      <c r="C21">
        <v>698006341.66197729</v>
      </c>
      <c r="D21">
        <v>640860688.89754999</v>
      </c>
    </row>
    <row r="22" spans="1:4" x14ac:dyDescent="0.25">
      <c r="A22" t="s">
        <v>218</v>
      </c>
      <c r="B22">
        <v>1714137537.2285223</v>
      </c>
      <c r="C22">
        <v>2190171374.0961518</v>
      </c>
      <c r="D22">
        <v>1947894463.7607474</v>
      </c>
    </row>
    <row r="23" spans="1:4" x14ac:dyDescent="0.25">
      <c r="A23" t="s">
        <v>219</v>
      </c>
      <c r="B23">
        <v>1176371985.4472046</v>
      </c>
      <c r="C23">
        <v>1484086828.1562722</v>
      </c>
      <c r="D23">
        <v>1362819080.7347853</v>
      </c>
    </row>
    <row r="24" spans="1:4" x14ac:dyDescent="0.25">
      <c r="A24" t="s">
        <v>220</v>
      </c>
      <c r="B24">
        <v>395435939.4987027</v>
      </c>
      <c r="C24">
        <v>568959396.60611129</v>
      </c>
      <c r="D24">
        <v>516545713.26412797</v>
      </c>
    </row>
    <row r="25" spans="1:4" x14ac:dyDescent="0.25">
      <c r="A25" t="s">
        <v>221</v>
      </c>
      <c r="B25">
        <v>337419895.57892174</v>
      </c>
      <c r="C25">
        <v>491771943.94868547</v>
      </c>
      <c r="D25">
        <v>405847213.06453562</v>
      </c>
    </row>
    <row r="26" spans="1:4" x14ac:dyDescent="0.25">
      <c r="A26" t="s">
        <v>222</v>
      </c>
      <c r="B26">
        <v>723300688.37317038</v>
      </c>
      <c r="C26">
        <v>910107937.75189745</v>
      </c>
      <c r="D26">
        <v>837007796.92576051</v>
      </c>
    </row>
  </sheetData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D4"/>
  <sheetViews>
    <sheetView workbookViewId="0">
      <selection activeCell="D3" sqref="D3"/>
    </sheetView>
  </sheetViews>
  <sheetFormatPr baseColWidth="10" defaultRowHeight="15" x14ac:dyDescent="0.25"/>
  <cols>
    <col min="1" max="1" width="23.140625" bestFit="1" customWidth="1"/>
    <col min="2" max="4" width="12" bestFit="1" customWidth="1"/>
  </cols>
  <sheetData>
    <row r="1" spans="1:4" x14ac:dyDescent="0.25">
      <c r="A1" t="s">
        <v>67</v>
      </c>
      <c r="B1" t="s">
        <v>0</v>
      </c>
      <c r="C1" t="s">
        <v>1</v>
      </c>
      <c r="D1" t="s">
        <v>2</v>
      </c>
    </row>
    <row r="2" spans="1:4" x14ac:dyDescent="0.25">
      <c r="A2" t="s">
        <v>409</v>
      </c>
      <c r="B2">
        <v>15753551173.480379</v>
      </c>
      <c r="C2">
        <v>15426386809.459076</v>
      </c>
      <c r="D2">
        <v>13921159282.878016</v>
      </c>
    </row>
    <row r="3" spans="1:4" x14ac:dyDescent="0.25">
      <c r="A3" t="s">
        <v>410</v>
      </c>
      <c r="B3">
        <v>2921355240.8056717</v>
      </c>
      <c r="C3">
        <v>8204938961.9510822</v>
      </c>
      <c r="D3">
        <v>5310854777.8413143</v>
      </c>
    </row>
    <row r="4" spans="1:4" x14ac:dyDescent="0.25">
      <c r="A4" t="s">
        <v>68</v>
      </c>
      <c r="B4">
        <v>19937024562.379707</v>
      </c>
      <c r="C4">
        <v>24813816306.136208</v>
      </c>
      <c r="D4">
        <v>23460739325.093304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15</vt:i4>
      </vt:variant>
      <vt:variant>
        <vt:lpstr>Rangos con nombre</vt:lpstr>
      </vt:variant>
      <vt:variant>
        <vt:i4>1</vt:i4>
      </vt:variant>
    </vt:vector>
  </HeadingPairs>
  <TitlesOfParts>
    <vt:vector size="16" baseType="lpstr">
      <vt:lpstr>Nacional</vt:lpstr>
      <vt:lpstr>Total_gp</vt:lpstr>
      <vt:lpstr>lineamiento</vt:lpstr>
      <vt:lpstr>regional</vt:lpstr>
      <vt:lpstr>derecho</vt:lpstr>
      <vt:lpstr>ciclo</vt:lpstr>
      <vt:lpstr>fuente</vt:lpstr>
      <vt:lpstr>departamento</vt:lpstr>
      <vt:lpstr>nivel_gob</vt:lpstr>
      <vt:lpstr>programa</vt:lpstr>
      <vt:lpstr>objetivo4</vt:lpstr>
      <vt:lpstr>funcion</vt:lpstr>
      <vt:lpstr>categoria</vt:lpstr>
      <vt:lpstr>categoriaPP</vt:lpstr>
      <vt:lpstr>gpnna_meta</vt:lpstr>
      <vt:lpstr>Nacional!Área_de_impresión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Chagua Ambrosio, Vanessa</dc:creator>
  <cp:lastModifiedBy>Vanessa Chagua Ambrosio</cp:lastModifiedBy>
  <dcterms:created xsi:type="dcterms:W3CDTF">2020-08-25T05:03:12Z</dcterms:created>
  <dcterms:modified xsi:type="dcterms:W3CDTF">2024-03-22T19:53:08Z</dcterms:modified>
</cp:coreProperties>
</file>