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D:\Vanessa\SCRIPTS\GPNNA\MIMP_2023_JOSELUIS\INFORMACION\"/>
    </mc:Choice>
  </mc:AlternateContent>
  <xr:revisionPtr revIDLastSave="0" documentId="13_ncr:1_{DE263A09-616E-4286-B36D-E4F1565220B8}" xr6:coauthVersionLast="47" xr6:coauthVersionMax="47" xr10:uidLastSave="{00000000-0000-0000-0000-000000000000}"/>
  <bookViews>
    <workbookView xWindow="-120" yWindow="-120" windowWidth="29040" windowHeight="15720" tabRatio="719" xr2:uid="{00000000-000D-0000-FFFF-FFFF00000000}"/>
  </bookViews>
  <sheets>
    <sheet name="Nacional" sheetId="3" r:id="rId1"/>
    <sheet name="Total_gp" sheetId="32" state="hidden" r:id="rId2"/>
    <sheet name="lineamiento" sheetId="31" state="hidden" r:id="rId3"/>
    <sheet name="regional" sheetId="26" state="hidden" r:id="rId4"/>
    <sheet name="derecho" sheetId="24" state="hidden" r:id="rId5"/>
    <sheet name="ciclo" sheetId="23" state="hidden" r:id="rId6"/>
    <sheet name="fuente" sheetId="22" state="hidden" r:id="rId7"/>
    <sheet name="departamento" sheetId="21" state="hidden" r:id="rId8"/>
    <sheet name="nivel_gob" sheetId="25" state="hidden" r:id="rId9"/>
    <sheet name="programa" sheetId="20" state="hidden" r:id="rId10"/>
    <sheet name="objetivo4" sheetId="17" state="hidden" r:id="rId11"/>
    <sheet name="funcion" sheetId="18" state="hidden" r:id="rId12"/>
    <sheet name="categoria" sheetId="16" state="hidden" r:id="rId13"/>
    <sheet name="categoriaPP" sheetId="19" state="hidden" r:id="rId14"/>
    <sheet name="gpnna_meta" sheetId="15" state="hidden" r:id="rId15"/>
  </sheets>
  <definedNames>
    <definedName name="_xlnm.Print_Area" localSheetId="0">Nacional!$B$1:$I$296</definedName>
    <definedName name="Consulta_desde_bdp_gpnna" localSheetId="12" hidden="1">categoria!$A$1:$D$3</definedName>
    <definedName name="Consulta_desde_bdp_gpnna" localSheetId="13" hidden="1">categoriaPP!$A$1:$D$3</definedName>
    <definedName name="Consulta_desde_bdp_gpnna" localSheetId="5" hidden="1">ciclo!$A$1:$D$4</definedName>
    <definedName name="Consulta_desde_bdp_gpnna" localSheetId="7" hidden="1">departamento!$A$1:$D$26</definedName>
    <definedName name="Consulta_desde_bdp_gpnna" localSheetId="4" hidden="1">derecho!$A$1:$D$5</definedName>
    <definedName name="Consulta_desde_bdp_gpnna" localSheetId="6" hidden="1">fuente!$A$1:$D$6</definedName>
    <definedName name="Consulta_desde_bdp_gpnna" localSheetId="11" hidden="1">funcion!$A$1:$E$16</definedName>
    <definedName name="Consulta_desde_bdp_gpnna" localSheetId="8" hidden="1">nivel_gob!$A$1:$D$4</definedName>
    <definedName name="Consulta_desde_bdp_gpnna" localSheetId="10" hidden="1">objetivo4!$A$1:$D$6</definedName>
    <definedName name="Consulta_desde_bdp_gpnna" localSheetId="9" hidden="1">programa!$B$1:$F$68</definedName>
    <definedName name="Consulta_desde_bdp_gpnna" localSheetId="3" hidden="1">regional!$A$1:$D$26</definedName>
    <definedName name="Consulta_desde_CALIDAD_GP_GPNNA" localSheetId="1" hidden="1">Total_gp!$A$1:$C$2</definedName>
    <definedName name="Consulta_desde_CALIDAD_GP_GPNNA_1" localSheetId="1" hidden="1">Total_gp!$A$9:$C$10</definedName>
    <definedName name="Consulta_desde_CALIDAD_GP_GPNNA_2" localSheetId="1" hidden="1">Total_gp!$A$15:$C$16</definedName>
    <definedName name="Consulta_desde_CALIDAD_GP_GPNNA_3" localSheetId="1" hidden="1">Total_gp!$A$21:$C$22</definedName>
    <definedName name="Consulta_desde_CALIDAD_GPNNA" localSheetId="2" hidden="1">lineamiento!$A$1:$E$23</definedName>
    <definedName name="GPNNAXMETA" localSheetId="14" hidden="1">gpnna_meta!$A$1:$D$26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3" l="1"/>
  <c r="I117" i="3"/>
  <c r="I118" i="3"/>
  <c r="I119" i="3"/>
  <c r="G116" i="3"/>
  <c r="G117" i="3"/>
  <c r="G118" i="3"/>
  <c r="G119" i="3"/>
  <c r="E116" i="3"/>
  <c r="E117" i="3"/>
  <c r="E118" i="3"/>
  <c r="E119" i="3"/>
  <c r="C116" i="3"/>
  <c r="C117" i="3"/>
  <c r="C118" i="3"/>
  <c r="C119" i="3"/>
  <c r="B116" i="3"/>
  <c r="B117" i="3"/>
  <c r="B118" i="3"/>
  <c r="B119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A65" i="20"/>
  <c r="A66" i="20"/>
  <c r="A67" i="20"/>
  <c r="A68" i="20"/>
  <c r="A3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B4" i="19"/>
  <c r="C4" i="19"/>
  <c r="D4" i="19"/>
  <c r="B4" i="16"/>
  <c r="C4" i="16"/>
  <c r="D4" i="16"/>
  <c r="C17" i="18"/>
  <c r="D17" i="18"/>
  <c r="E17" i="18"/>
  <c r="A7" i="17"/>
  <c r="B7" i="17"/>
  <c r="C7" i="17"/>
  <c r="G153" i="3"/>
  <c r="G154" i="3"/>
  <c r="G155" i="3"/>
  <c r="E153" i="3"/>
  <c r="E154" i="3"/>
  <c r="E155" i="3"/>
  <c r="C153" i="3"/>
  <c r="C154" i="3"/>
  <c r="C155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G202" i="3"/>
  <c r="E202" i="3"/>
  <c r="C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02" i="3"/>
  <c r="G152" i="3"/>
  <c r="E152" i="3"/>
  <c r="I155" i="3" l="1"/>
  <c r="I154" i="3"/>
  <c r="I153" i="3"/>
  <c r="G9" i="3"/>
  <c r="E9" i="3"/>
  <c r="C9" i="3"/>
  <c r="G8" i="3"/>
  <c r="E8" i="3"/>
  <c r="C8" i="3"/>
  <c r="G7" i="3"/>
  <c r="E7" i="3"/>
  <c r="C7" i="3"/>
  <c r="G6" i="3"/>
  <c r="E6" i="3"/>
  <c r="C6" i="3"/>
  <c r="G17" i="3"/>
  <c r="E17" i="3"/>
  <c r="F7" i="3" l="1"/>
  <c r="D8" i="3"/>
  <c r="H7" i="3"/>
  <c r="F8" i="3"/>
  <c r="H8" i="3"/>
  <c r="D9" i="3"/>
  <c r="F9" i="3"/>
  <c r="D7" i="3"/>
  <c r="H9" i="3"/>
  <c r="C17" i="3"/>
  <c r="G16" i="3"/>
  <c r="G18" i="3" s="1"/>
  <c r="E16" i="3"/>
  <c r="C16" i="3"/>
  <c r="G10" i="3" l="1"/>
  <c r="H10" i="3" s="1"/>
  <c r="E10" i="3"/>
  <c r="F10" i="3" s="1"/>
  <c r="C10" i="3"/>
  <c r="D10" i="3" s="1"/>
  <c r="I9" i="3"/>
  <c r="I8" i="3"/>
  <c r="I7" i="3"/>
  <c r="I6" i="3"/>
  <c r="G251" i="3"/>
  <c r="G252" i="3"/>
  <c r="G253" i="3"/>
  <c r="G254" i="3"/>
  <c r="G255" i="3"/>
  <c r="G256" i="3"/>
  <c r="G257" i="3"/>
  <c r="G258" i="3"/>
  <c r="G259" i="3"/>
  <c r="G260" i="3"/>
  <c r="E251" i="3"/>
  <c r="E252" i="3"/>
  <c r="E253" i="3"/>
  <c r="E254" i="3"/>
  <c r="E255" i="3"/>
  <c r="E256" i="3"/>
  <c r="E257" i="3"/>
  <c r="E258" i="3"/>
  <c r="E259" i="3"/>
  <c r="E260" i="3"/>
  <c r="C251" i="3"/>
  <c r="C252" i="3"/>
  <c r="C253" i="3"/>
  <c r="C254" i="3"/>
  <c r="C255" i="3"/>
  <c r="C256" i="3"/>
  <c r="C257" i="3"/>
  <c r="C258" i="3"/>
  <c r="C259" i="3"/>
  <c r="C260" i="3"/>
  <c r="G250" i="3"/>
  <c r="E250" i="3"/>
  <c r="C250" i="3"/>
  <c r="G242" i="3"/>
  <c r="G243" i="3"/>
  <c r="G244" i="3"/>
  <c r="G245" i="3"/>
  <c r="G246" i="3"/>
  <c r="G247" i="3"/>
  <c r="G248" i="3"/>
  <c r="E242" i="3"/>
  <c r="E243" i="3"/>
  <c r="E244" i="3"/>
  <c r="E245" i="3"/>
  <c r="E246" i="3"/>
  <c r="E247" i="3"/>
  <c r="E248" i="3"/>
  <c r="C242" i="3"/>
  <c r="C243" i="3"/>
  <c r="C244" i="3"/>
  <c r="C245" i="3"/>
  <c r="C246" i="3"/>
  <c r="C247" i="3"/>
  <c r="C248" i="3"/>
  <c r="G241" i="3"/>
  <c r="E241" i="3"/>
  <c r="C241" i="3"/>
  <c r="G239" i="3"/>
  <c r="E239" i="3"/>
  <c r="C239" i="3"/>
  <c r="G238" i="3"/>
  <c r="E238" i="3"/>
  <c r="C238" i="3"/>
  <c r="G234" i="3"/>
  <c r="G235" i="3"/>
  <c r="G236" i="3"/>
  <c r="E234" i="3"/>
  <c r="E235" i="3"/>
  <c r="E236" i="3"/>
  <c r="C234" i="3"/>
  <c r="C235" i="3"/>
  <c r="C236" i="3"/>
  <c r="G233" i="3"/>
  <c r="E233" i="3"/>
  <c r="C233" i="3"/>
  <c r="C268" i="3"/>
  <c r="E268" i="3"/>
  <c r="G268" i="3"/>
  <c r="C269" i="3"/>
  <c r="E269" i="3"/>
  <c r="G269" i="3"/>
  <c r="C270" i="3"/>
  <c r="E270" i="3"/>
  <c r="G270" i="3"/>
  <c r="C271" i="3"/>
  <c r="E271" i="3"/>
  <c r="G271" i="3"/>
  <c r="C273" i="3"/>
  <c r="E273" i="3"/>
  <c r="G273" i="3"/>
  <c r="C274" i="3"/>
  <c r="E274" i="3"/>
  <c r="G274" i="3"/>
  <c r="C275" i="3"/>
  <c r="E275" i="3"/>
  <c r="G275" i="3"/>
  <c r="C276" i="3"/>
  <c r="E276" i="3"/>
  <c r="G276" i="3"/>
  <c r="C277" i="3"/>
  <c r="E277" i="3"/>
  <c r="G277" i="3"/>
  <c r="C278" i="3"/>
  <c r="E278" i="3"/>
  <c r="G278" i="3"/>
  <c r="C280" i="3"/>
  <c r="E280" i="3"/>
  <c r="G280" i="3"/>
  <c r="C281" i="3"/>
  <c r="E281" i="3"/>
  <c r="G281" i="3"/>
  <c r="C282" i="3"/>
  <c r="E282" i="3"/>
  <c r="G282" i="3"/>
  <c r="C283" i="3"/>
  <c r="E283" i="3"/>
  <c r="G283" i="3"/>
  <c r="C284" i="3"/>
  <c r="E284" i="3"/>
  <c r="G284" i="3"/>
  <c r="C285" i="3"/>
  <c r="E285" i="3"/>
  <c r="G285" i="3"/>
  <c r="C286" i="3"/>
  <c r="E286" i="3"/>
  <c r="G286" i="3"/>
  <c r="C288" i="3"/>
  <c r="E288" i="3"/>
  <c r="G288" i="3"/>
  <c r="C289" i="3"/>
  <c r="E289" i="3"/>
  <c r="G289" i="3"/>
  <c r="C290" i="3"/>
  <c r="E290" i="3"/>
  <c r="G290" i="3"/>
  <c r="C292" i="3"/>
  <c r="E292" i="3"/>
  <c r="G292" i="3"/>
  <c r="C293" i="3"/>
  <c r="E293" i="3"/>
  <c r="G293" i="3"/>
  <c r="I282" i="3" l="1"/>
  <c r="I286" i="3"/>
  <c r="I270" i="3"/>
  <c r="I260" i="3"/>
  <c r="I10" i="3"/>
  <c r="I280" i="3"/>
  <c r="I259" i="3"/>
  <c r="I251" i="3"/>
  <c r="G232" i="3"/>
  <c r="E291" i="3"/>
  <c r="I235" i="3"/>
  <c r="I277" i="3"/>
  <c r="I233" i="3"/>
  <c r="I242" i="3"/>
  <c r="I273" i="3"/>
  <c r="E232" i="3"/>
  <c r="G237" i="3"/>
  <c r="I255" i="3"/>
  <c r="I239" i="3"/>
  <c r="I243" i="3"/>
  <c r="C272" i="3"/>
  <c r="I256" i="3"/>
  <c r="C291" i="3"/>
  <c r="I289" i="3"/>
  <c r="I246" i="3"/>
  <c r="I254" i="3"/>
  <c r="E267" i="3"/>
  <c r="I252" i="3"/>
  <c r="G272" i="3"/>
  <c r="C237" i="3"/>
  <c r="I247" i="3"/>
  <c r="I257" i="3"/>
  <c r="I234" i="3"/>
  <c r="I245" i="3"/>
  <c r="I253" i="3"/>
  <c r="I269" i="3"/>
  <c r="G279" i="3"/>
  <c r="C232" i="3"/>
  <c r="E287" i="3"/>
  <c r="C240" i="3"/>
  <c r="C287" i="3"/>
  <c r="I284" i="3"/>
  <c r="I276" i="3"/>
  <c r="G267" i="3"/>
  <c r="G249" i="3"/>
  <c r="I258" i="3"/>
  <c r="C249" i="3"/>
  <c r="I250" i="3"/>
  <c r="E249" i="3"/>
  <c r="G240" i="3"/>
  <c r="I248" i="3"/>
  <c r="I244" i="3"/>
  <c r="I241" i="3"/>
  <c r="E240" i="3"/>
  <c r="I238" i="3"/>
  <c r="E237" i="3"/>
  <c r="I236" i="3"/>
  <c r="C267" i="3"/>
  <c r="I288" i="3"/>
  <c r="I281" i="3"/>
  <c r="I274" i="3"/>
  <c r="G287" i="3"/>
  <c r="I290" i="3"/>
  <c r="I283" i="3"/>
  <c r="E279" i="3"/>
  <c r="E272" i="3"/>
  <c r="I268" i="3"/>
  <c r="C279" i="3"/>
  <c r="G291" i="3"/>
  <c r="I278" i="3"/>
  <c r="I271" i="3"/>
  <c r="I232" i="3" l="1"/>
  <c r="I267" i="3"/>
  <c r="I237" i="3"/>
  <c r="C261" i="3"/>
  <c r="I279" i="3"/>
  <c r="I272" i="3"/>
  <c r="I249" i="3"/>
  <c r="G261" i="3"/>
  <c r="I240" i="3"/>
  <c r="E261" i="3"/>
  <c r="G294" i="3"/>
  <c r="H291" i="3" s="1"/>
  <c r="I287" i="3"/>
  <c r="E294" i="3"/>
  <c r="F279" i="3" s="1"/>
  <c r="C294" i="3"/>
  <c r="D267" i="3" s="1"/>
  <c r="I261" i="3" l="1"/>
  <c r="D279" i="3"/>
  <c r="H287" i="3"/>
  <c r="F275" i="3"/>
  <c r="F282" i="3"/>
  <c r="F289" i="3"/>
  <c r="F273" i="3"/>
  <c r="F280" i="3"/>
  <c r="F286" i="3"/>
  <c r="F270" i="3"/>
  <c r="F277" i="3"/>
  <c r="F285" i="3"/>
  <c r="F267" i="3"/>
  <c r="F287" i="3"/>
  <c r="F293" i="3"/>
  <c r="F276" i="3"/>
  <c r="F284" i="3"/>
  <c r="F292" i="3"/>
  <c r="F283" i="3"/>
  <c r="F274" i="3"/>
  <c r="F281" i="3"/>
  <c r="F269" i="3"/>
  <c r="F271" i="3"/>
  <c r="F288" i="3"/>
  <c r="F268" i="3"/>
  <c r="F278" i="3"/>
  <c r="F290" i="3"/>
  <c r="F291" i="3"/>
  <c r="F272" i="3"/>
  <c r="D273" i="3"/>
  <c r="D280" i="3"/>
  <c r="D293" i="3"/>
  <c r="D285" i="3"/>
  <c r="D271" i="3"/>
  <c r="D278" i="3"/>
  <c r="D270" i="3"/>
  <c r="D277" i="3"/>
  <c r="D283" i="3"/>
  <c r="D268" i="3"/>
  <c r="D290" i="3"/>
  <c r="D275" i="3"/>
  <c r="D291" i="3"/>
  <c r="D288" i="3"/>
  <c r="D292" i="3"/>
  <c r="D274" i="3"/>
  <c r="D284" i="3"/>
  <c r="D289" i="3"/>
  <c r="D287" i="3"/>
  <c r="D286" i="3"/>
  <c r="D269" i="3"/>
  <c r="D276" i="3"/>
  <c r="D281" i="3"/>
  <c r="D272" i="3"/>
  <c r="D282" i="3"/>
  <c r="H269" i="3"/>
  <c r="H276" i="3"/>
  <c r="H284" i="3"/>
  <c r="H281" i="3"/>
  <c r="H288" i="3"/>
  <c r="I294" i="3"/>
  <c r="H275" i="3"/>
  <c r="H282" i="3"/>
  <c r="H289" i="3"/>
  <c r="H274" i="3"/>
  <c r="H286" i="3"/>
  <c r="H272" i="3"/>
  <c r="H278" i="3"/>
  <c r="H290" i="3"/>
  <c r="H279" i="3"/>
  <c r="H271" i="3"/>
  <c r="H273" i="3"/>
  <c r="H293" i="3"/>
  <c r="H270" i="3"/>
  <c r="H280" i="3"/>
  <c r="H292" i="3"/>
  <c r="H268" i="3"/>
  <c r="H283" i="3"/>
  <c r="H277" i="3"/>
  <c r="H285" i="3"/>
  <c r="H267" i="3"/>
  <c r="D294" i="3" l="1"/>
  <c r="H294" i="3"/>
  <c r="F294" i="3"/>
  <c r="I115" i="3" l="1"/>
  <c r="I107" i="3"/>
  <c r="I99" i="3"/>
  <c r="I91" i="3"/>
  <c r="I83" i="3"/>
  <c r="I75" i="3"/>
  <c r="I67" i="3"/>
  <c r="I59" i="3"/>
  <c r="I111" i="3"/>
  <c r="I103" i="3"/>
  <c r="I95" i="3"/>
  <c r="I87" i="3"/>
  <c r="I79" i="3"/>
  <c r="I71" i="3"/>
  <c r="I63" i="3"/>
  <c r="I55" i="3"/>
  <c r="I109" i="3"/>
  <c r="I101" i="3"/>
  <c r="I93" i="3"/>
  <c r="I85" i="3"/>
  <c r="I77" i="3"/>
  <c r="I69" i="3"/>
  <c r="I61" i="3"/>
  <c r="I112" i="3"/>
  <c r="I104" i="3"/>
  <c r="I96" i="3"/>
  <c r="I88" i="3"/>
  <c r="I80" i="3"/>
  <c r="I72" i="3"/>
  <c r="I64" i="3"/>
  <c r="I56" i="3"/>
  <c r="I114" i="3"/>
  <c r="I106" i="3"/>
  <c r="I98" i="3"/>
  <c r="I90" i="3"/>
  <c r="I82" i="3"/>
  <c r="I74" i="3"/>
  <c r="I66" i="3"/>
  <c r="I58" i="3"/>
  <c r="I113" i="3"/>
  <c r="I105" i="3"/>
  <c r="I97" i="3"/>
  <c r="I89" i="3"/>
  <c r="I81" i="3"/>
  <c r="I73" i="3"/>
  <c r="I65" i="3"/>
  <c r="I57" i="3"/>
  <c r="I108" i="3"/>
  <c r="I100" i="3"/>
  <c r="I92" i="3"/>
  <c r="I84" i="3"/>
  <c r="I76" i="3"/>
  <c r="I68" i="3"/>
  <c r="I60" i="3"/>
  <c r="I110" i="3"/>
  <c r="I102" i="3"/>
  <c r="I94" i="3"/>
  <c r="I86" i="3"/>
  <c r="I78" i="3"/>
  <c r="I70" i="3"/>
  <c r="I62" i="3"/>
  <c r="I54" i="3"/>
  <c r="C152" i="3"/>
  <c r="G172" i="3" l="1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G171" i="3"/>
  <c r="E171" i="3"/>
  <c r="C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71" i="3"/>
  <c r="G164" i="3"/>
  <c r="G163" i="3"/>
  <c r="G162" i="3"/>
  <c r="E164" i="3"/>
  <c r="E163" i="3"/>
  <c r="E162" i="3"/>
  <c r="C164" i="3"/>
  <c r="C163" i="3"/>
  <c r="C162" i="3"/>
  <c r="G145" i="3"/>
  <c r="G146" i="3"/>
  <c r="E145" i="3"/>
  <c r="E146" i="3"/>
  <c r="C145" i="3"/>
  <c r="C146" i="3"/>
  <c r="G144" i="3"/>
  <c r="E144" i="3"/>
  <c r="C144" i="3"/>
  <c r="G138" i="3"/>
  <c r="E138" i="3"/>
  <c r="C138" i="3"/>
  <c r="G137" i="3"/>
  <c r="E137" i="3"/>
  <c r="C137" i="3"/>
  <c r="B138" i="3"/>
  <c r="B137" i="3"/>
  <c r="G128" i="3"/>
  <c r="G129" i="3"/>
  <c r="G130" i="3"/>
  <c r="G131" i="3"/>
  <c r="E128" i="3"/>
  <c r="E129" i="3"/>
  <c r="E130" i="3"/>
  <c r="E131" i="3"/>
  <c r="C128" i="3"/>
  <c r="C129" i="3"/>
  <c r="C130" i="3"/>
  <c r="C131" i="3"/>
  <c r="G127" i="3"/>
  <c r="E127" i="3"/>
  <c r="C127" i="3"/>
  <c r="B128" i="3"/>
  <c r="B129" i="3"/>
  <c r="B130" i="3"/>
  <c r="B131" i="3"/>
  <c r="B127" i="3"/>
  <c r="G53" i="3"/>
  <c r="E53" i="3"/>
  <c r="C53" i="3"/>
  <c r="A2" i="20"/>
  <c r="B53" i="3" s="1"/>
  <c r="G46" i="3"/>
  <c r="E46" i="3"/>
  <c r="C46" i="3"/>
  <c r="G45" i="3"/>
  <c r="E45" i="3"/>
  <c r="C45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G24" i="3"/>
  <c r="E24" i="3"/>
  <c r="C24" i="3"/>
  <c r="B37" i="3"/>
  <c r="B38" i="3"/>
  <c r="B25" i="3"/>
  <c r="B26" i="3"/>
  <c r="B27" i="3"/>
  <c r="B28" i="3"/>
  <c r="B29" i="3"/>
  <c r="B30" i="3"/>
  <c r="B31" i="3"/>
  <c r="B32" i="3"/>
  <c r="B33" i="3"/>
  <c r="B34" i="3"/>
  <c r="B35" i="3"/>
  <c r="B36" i="3"/>
  <c r="B24" i="3"/>
  <c r="D249" i="3" l="1"/>
  <c r="D238" i="3"/>
  <c r="D247" i="3"/>
  <c r="D245" i="3"/>
  <c r="D243" i="3"/>
  <c r="D241" i="3"/>
  <c r="D260" i="3"/>
  <c r="D258" i="3"/>
  <c r="D256" i="3"/>
  <c r="D254" i="3"/>
  <c r="D252" i="3"/>
  <c r="D250" i="3"/>
  <c r="D236" i="3"/>
  <c r="D234" i="3"/>
  <c r="D246" i="3"/>
  <c r="D244" i="3"/>
  <c r="D232" i="3"/>
  <c r="D239" i="3"/>
  <c r="D248" i="3"/>
  <c r="D242" i="3"/>
  <c r="D259" i="3"/>
  <c r="D257" i="3"/>
  <c r="D255" i="3"/>
  <c r="D253" i="3"/>
  <c r="D251" i="3"/>
  <c r="D240" i="3"/>
  <c r="D235" i="3"/>
  <c r="D233" i="3"/>
  <c r="D237" i="3"/>
  <c r="F247" i="3"/>
  <c r="F245" i="3"/>
  <c r="F243" i="3"/>
  <c r="F241" i="3"/>
  <c r="F260" i="3"/>
  <c r="F258" i="3"/>
  <c r="F256" i="3"/>
  <c r="F254" i="3"/>
  <c r="F252" i="3"/>
  <c r="F250" i="3"/>
  <c r="F236" i="3"/>
  <c r="F234" i="3"/>
  <c r="F239" i="3"/>
  <c r="F232" i="3"/>
  <c r="F259" i="3"/>
  <c r="F257" i="3"/>
  <c r="F255" i="3"/>
  <c r="F251" i="3"/>
  <c r="F240" i="3"/>
  <c r="F248" i="3"/>
  <c r="F246" i="3"/>
  <c r="F244" i="3"/>
  <c r="F242" i="3"/>
  <c r="F253" i="3"/>
  <c r="F235" i="3"/>
  <c r="F233" i="3"/>
  <c r="F238" i="3"/>
  <c r="F237" i="3"/>
  <c r="F249" i="3"/>
  <c r="H260" i="3"/>
  <c r="H258" i="3"/>
  <c r="H256" i="3"/>
  <c r="H254" i="3"/>
  <c r="H252" i="3"/>
  <c r="H250" i="3"/>
  <c r="H236" i="3"/>
  <c r="H234" i="3"/>
  <c r="H239" i="3"/>
  <c r="H237" i="3"/>
  <c r="H248" i="3"/>
  <c r="H246" i="3"/>
  <c r="H244" i="3"/>
  <c r="H242" i="3"/>
  <c r="H240" i="3"/>
  <c r="H235" i="3"/>
  <c r="H259" i="3"/>
  <c r="H257" i="3"/>
  <c r="H255" i="3"/>
  <c r="H253" i="3"/>
  <c r="H251" i="3"/>
  <c r="H233" i="3"/>
  <c r="H238" i="3"/>
  <c r="H247" i="3"/>
  <c r="H245" i="3"/>
  <c r="H243" i="3"/>
  <c r="H241" i="3"/>
  <c r="H249" i="3"/>
  <c r="H232" i="3"/>
  <c r="E122" i="3"/>
  <c r="G122" i="3"/>
  <c r="C122" i="3"/>
  <c r="I27" i="3"/>
  <c r="I25" i="3"/>
  <c r="I37" i="3"/>
  <c r="I35" i="3"/>
  <c r="G39" i="3"/>
  <c r="E39" i="3"/>
  <c r="F25" i="3" s="1"/>
  <c r="I34" i="3"/>
  <c r="C39" i="3"/>
  <c r="D26" i="3" s="1"/>
  <c r="I33" i="3"/>
  <c r="I31" i="3"/>
  <c r="I30" i="3"/>
  <c r="I38" i="3"/>
  <c r="I29" i="3"/>
  <c r="I36" i="3"/>
  <c r="I26" i="3"/>
  <c r="I16" i="3"/>
  <c r="I17" i="3"/>
  <c r="D117" i="3" l="1"/>
  <c r="D116" i="3"/>
  <c r="D119" i="3"/>
  <c r="D118" i="3"/>
  <c r="H116" i="3"/>
  <c r="H118" i="3"/>
  <c r="H117" i="3"/>
  <c r="H119" i="3"/>
  <c r="F119" i="3"/>
  <c r="F118" i="3"/>
  <c r="F116" i="3"/>
  <c r="F117" i="3"/>
  <c r="H60" i="3"/>
  <c r="H100" i="3"/>
  <c r="H102" i="3"/>
  <c r="H61" i="3"/>
  <c r="H69" i="3"/>
  <c r="H77" i="3"/>
  <c r="H85" i="3"/>
  <c r="H93" i="3"/>
  <c r="H101" i="3"/>
  <c r="H109" i="3"/>
  <c r="H86" i="3"/>
  <c r="H54" i="3"/>
  <c r="H110" i="3"/>
  <c r="H55" i="3"/>
  <c r="H63" i="3"/>
  <c r="H71" i="3"/>
  <c r="H79" i="3"/>
  <c r="H87" i="3"/>
  <c r="H95" i="3"/>
  <c r="H103" i="3"/>
  <c r="H111" i="3"/>
  <c r="H56" i="3"/>
  <c r="H64" i="3"/>
  <c r="H72" i="3"/>
  <c r="H80" i="3"/>
  <c r="H88" i="3"/>
  <c r="H96" i="3"/>
  <c r="H104" i="3"/>
  <c r="H112" i="3"/>
  <c r="H57" i="3"/>
  <c r="H65" i="3"/>
  <c r="H73" i="3"/>
  <c r="H81" i="3"/>
  <c r="H89" i="3"/>
  <c r="H97" i="3"/>
  <c r="H105" i="3"/>
  <c r="H113" i="3"/>
  <c r="H58" i="3"/>
  <c r="H66" i="3"/>
  <c r="H74" i="3"/>
  <c r="H82" i="3"/>
  <c r="H90" i="3"/>
  <c r="H98" i="3"/>
  <c r="H106" i="3"/>
  <c r="H114" i="3"/>
  <c r="H59" i="3"/>
  <c r="H67" i="3"/>
  <c r="H75" i="3"/>
  <c r="H83" i="3"/>
  <c r="H91" i="3"/>
  <c r="H99" i="3"/>
  <c r="H107" i="3"/>
  <c r="H115" i="3"/>
  <c r="H68" i="3"/>
  <c r="H76" i="3"/>
  <c r="H84" i="3"/>
  <c r="H92" i="3"/>
  <c r="H108" i="3"/>
  <c r="H62" i="3"/>
  <c r="H70" i="3"/>
  <c r="H78" i="3"/>
  <c r="H94" i="3"/>
  <c r="H27" i="3"/>
  <c r="H261" i="3"/>
  <c r="F261" i="3"/>
  <c r="D261" i="3"/>
  <c r="D60" i="3"/>
  <c r="D68" i="3"/>
  <c r="D76" i="3"/>
  <c r="D84" i="3"/>
  <c r="D92" i="3"/>
  <c r="D100" i="3"/>
  <c r="D108" i="3"/>
  <c r="D55" i="3"/>
  <c r="D63" i="3"/>
  <c r="D71" i="3"/>
  <c r="D79" i="3"/>
  <c r="D87" i="3"/>
  <c r="D95" i="3"/>
  <c r="D103" i="3"/>
  <c r="D111" i="3"/>
  <c r="D59" i="3"/>
  <c r="D75" i="3"/>
  <c r="D91" i="3"/>
  <c r="D107" i="3"/>
  <c r="D58" i="3"/>
  <c r="D66" i="3"/>
  <c r="D74" i="3"/>
  <c r="D82" i="3"/>
  <c r="D90" i="3"/>
  <c r="D98" i="3"/>
  <c r="D106" i="3"/>
  <c r="D114" i="3"/>
  <c r="D67" i="3"/>
  <c r="D83" i="3"/>
  <c r="D99" i="3"/>
  <c r="D115" i="3"/>
  <c r="D81" i="3"/>
  <c r="D104" i="3"/>
  <c r="D78" i="3"/>
  <c r="D109" i="3"/>
  <c r="D73" i="3"/>
  <c r="D96" i="3"/>
  <c r="D70" i="3"/>
  <c r="D101" i="3"/>
  <c r="D65" i="3"/>
  <c r="D88" i="3"/>
  <c r="D62" i="3"/>
  <c r="D93" i="3"/>
  <c r="D57" i="3"/>
  <c r="D80" i="3"/>
  <c r="D54" i="3"/>
  <c r="D85" i="3"/>
  <c r="D113" i="3"/>
  <c r="D72" i="3"/>
  <c r="D110" i="3"/>
  <c r="D77" i="3"/>
  <c r="D105" i="3"/>
  <c r="D64" i="3"/>
  <c r="D102" i="3"/>
  <c r="D69" i="3"/>
  <c r="D97" i="3"/>
  <c r="D56" i="3"/>
  <c r="D94" i="3"/>
  <c r="D61" i="3"/>
  <c r="D89" i="3"/>
  <c r="D112" i="3"/>
  <c r="D86" i="3"/>
  <c r="F54" i="3"/>
  <c r="F77" i="3"/>
  <c r="F100" i="3"/>
  <c r="F67" i="3"/>
  <c r="F66" i="3"/>
  <c r="F97" i="3"/>
  <c r="F72" i="3"/>
  <c r="F111" i="3"/>
  <c r="F110" i="3"/>
  <c r="F69" i="3"/>
  <c r="F92" i="3"/>
  <c r="F59" i="3"/>
  <c r="F58" i="3"/>
  <c r="F89" i="3"/>
  <c r="F64" i="3"/>
  <c r="F95" i="3"/>
  <c r="F102" i="3"/>
  <c r="F61" i="3"/>
  <c r="F84" i="3"/>
  <c r="F115" i="3"/>
  <c r="F114" i="3"/>
  <c r="F81" i="3"/>
  <c r="F56" i="3"/>
  <c r="F80" i="3"/>
  <c r="F71" i="3"/>
  <c r="F94" i="3"/>
  <c r="F76" i="3"/>
  <c r="F107" i="3"/>
  <c r="F103" i="3"/>
  <c r="F106" i="3"/>
  <c r="F73" i="3"/>
  <c r="F112" i="3"/>
  <c r="F55" i="3"/>
  <c r="F86" i="3"/>
  <c r="F109" i="3"/>
  <c r="F68" i="3"/>
  <c r="F99" i="3"/>
  <c r="F87" i="3"/>
  <c r="F98" i="3"/>
  <c r="F65" i="3"/>
  <c r="F104" i="3"/>
  <c r="F78" i="3"/>
  <c r="F101" i="3"/>
  <c r="F60" i="3"/>
  <c r="F91" i="3"/>
  <c r="F79" i="3"/>
  <c r="F90" i="3"/>
  <c r="F57" i="3"/>
  <c r="F96" i="3"/>
  <c r="F70" i="3"/>
  <c r="F93" i="3"/>
  <c r="F83" i="3"/>
  <c r="F63" i="3"/>
  <c r="F82" i="3"/>
  <c r="F113" i="3"/>
  <c r="F88" i="3"/>
  <c r="F62" i="3"/>
  <c r="F85" i="3"/>
  <c r="F108" i="3"/>
  <c r="F75" i="3"/>
  <c r="F74" i="3"/>
  <c r="F105" i="3"/>
  <c r="H33" i="3"/>
  <c r="H35" i="3"/>
  <c r="H37" i="3"/>
  <c r="H34" i="3"/>
  <c r="H30" i="3"/>
  <c r="H31" i="3"/>
  <c r="H28" i="3"/>
  <c r="H29" i="3"/>
  <c r="H26" i="3"/>
  <c r="H32" i="3"/>
  <c r="H25" i="3"/>
  <c r="D35" i="3"/>
  <c r="H36" i="3"/>
  <c r="D27" i="3"/>
  <c r="H38" i="3"/>
  <c r="F29" i="3"/>
  <c r="F33" i="3"/>
  <c r="F30" i="3"/>
  <c r="F38" i="3"/>
  <c r="F28" i="3"/>
  <c r="F37" i="3"/>
  <c r="F34" i="3"/>
  <c r="F26" i="3"/>
  <c r="F31" i="3"/>
  <c r="D37" i="3"/>
  <c r="F36" i="3"/>
  <c r="F27" i="3"/>
  <c r="F32" i="3"/>
  <c r="F35" i="3"/>
  <c r="D34" i="3"/>
  <c r="D25" i="3"/>
  <c r="D33" i="3"/>
  <c r="D31" i="3"/>
  <c r="D30" i="3"/>
  <c r="D32" i="3"/>
  <c r="D29" i="3"/>
  <c r="D38" i="3"/>
  <c r="D28" i="3"/>
  <c r="D36" i="3"/>
  <c r="G196" i="3" l="1"/>
  <c r="H190" i="3" s="1"/>
  <c r="E156" i="3"/>
  <c r="C156" i="3"/>
  <c r="C165" i="3"/>
  <c r="H175" i="3" l="1"/>
  <c r="H183" i="3"/>
  <c r="H191" i="3"/>
  <c r="H176" i="3"/>
  <c r="H184" i="3"/>
  <c r="H192" i="3"/>
  <c r="H177" i="3"/>
  <c r="H185" i="3"/>
  <c r="H193" i="3"/>
  <c r="H186" i="3"/>
  <c r="H171" i="3"/>
  <c r="H187" i="3"/>
  <c r="H195" i="3"/>
  <c r="H194" i="3"/>
  <c r="H179" i="3"/>
  <c r="H172" i="3"/>
  <c r="H180" i="3"/>
  <c r="H188" i="3"/>
  <c r="H173" i="3"/>
  <c r="H181" i="3"/>
  <c r="H189" i="3"/>
  <c r="H178" i="3"/>
  <c r="H174" i="3"/>
  <c r="H182" i="3"/>
  <c r="H196" i="3" l="1"/>
  <c r="E18" i="3"/>
  <c r="C18" i="3"/>
  <c r="F16" i="3" l="1"/>
  <c r="F17" i="3"/>
  <c r="H16" i="3"/>
  <c r="H17" i="3"/>
  <c r="D16" i="3"/>
  <c r="D17" i="3"/>
  <c r="I18" i="3"/>
  <c r="F18" i="3" l="1"/>
  <c r="D18" i="3"/>
  <c r="H18" i="3"/>
  <c r="I223" i="3"/>
  <c r="I211" i="3" l="1"/>
  <c r="I221" i="3"/>
  <c r="F155" i="3"/>
  <c r="D164" i="3"/>
  <c r="I188" i="3"/>
  <c r="I176" i="3"/>
  <c r="I185" i="3"/>
  <c r="I222" i="3"/>
  <c r="I224" i="3"/>
  <c r="C227" i="3"/>
  <c r="D217" i="3" s="1"/>
  <c r="I212" i="3"/>
  <c r="C196" i="3"/>
  <c r="D186" i="3" s="1"/>
  <c r="I186" i="3"/>
  <c r="I174" i="3"/>
  <c r="I209" i="3"/>
  <c r="I173" i="3"/>
  <c r="I220" i="3"/>
  <c r="I208" i="3"/>
  <c r="D154" i="3"/>
  <c r="I144" i="3"/>
  <c r="I216" i="3"/>
  <c r="I204" i="3"/>
  <c r="I192" i="3"/>
  <c r="I189" i="3"/>
  <c r="I177" i="3"/>
  <c r="I190" i="3"/>
  <c r="I178" i="3"/>
  <c r="I218" i="3"/>
  <c r="I206" i="3"/>
  <c r="I217" i="3"/>
  <c r="I205" i="3"/>
  <c r="I187" i="3"/>
  <c r="I175" i="3"/>
  <c r="I202" i="3"/>
  <c r="I215" i="3"/>
  <c r="I203" i="3"/>
  <c r="I214" i="3"/>
  <c r="I152" i="3"/>
  <c r="I171" i="3"/>
  <c r="I184" i="3"/>
  <c r="I172" i="3"/>
  <c r="E165" i="3"/>
  <c r="I195" i="3"/>
  <c r="I183" i="3"/>
  <c r="I226" i="3"/>
  <c r="E227" i="3"/>
  <c r="F204" i="3" s="1"/>
  <c r="I180" i="3"/>
  <c r="I210" i="3"/>
  <c r="I164" i="3"/>
  <c r="I191" i="3"/>
  <c r="I179" i="3"/>
  <c r="I219" i="3"/>
  <c r="I207" i="3"/>
  <c r="I194" i="3"/>
  <c r="I182" i="3"/>
  <c r="I225" i="3"/>
  <c r="I213" i="3"/>
  <c r="E147" i="3"/>
  <c r="F144" i="3" s="1"/>
  <c r="I162" i="3"/>
  <c r="I193" i="3"/>
  <c r="I181" i="3"/>
  <c r="E196" i="3"/>
  <c r="F171" i="3" s="1"/>
  <c r="G156" i="3"/>
  <c r="H153" i="3" s="1"/>
  <c r="G227" i="3"/>
  <c r="H205" i="3" s="1"/>
  <c r="C147" i="3"/>
  <c r="D144" i="3" s="1"/>
  <c r="G165" i="3"/>
  <c r="I163" i="3"/>
  <c r="G147" i="3"/>
  <c r="H144" i="3" s="1"/>
  <c r="I146" i="3"/>
  <c r="I145" i="3"/>
  <c r="F163" i="3" l="1"/>
  <c r="F154" i="3"/>
  <c r="I129" i="3"/>
  <c r="F152" i="3"/>
  <c r="F153" i="3"/>
  <c r="D163" i="3"/>
  <c r="D162" i="3"/>
  <c r="D226" i="3"/>
  <c r="D215" i="3"/>
  <c r="D206" i="3"/>
  <c r="D219" i="3"/>
  <c r="D204" i="3"/>
  <c r="D207" i="3"/>
  <c r="D213" i="3"/>
  <c r="D194" i="3"/>
  <c r="F177" i="3"/>
  <c r="F189" i="3"/>
  <c r="D173" i="3"/>
  <c r="D175" i="3"/>
  <c r="D171" i="3"/>
  <c r="D216" i="3"/>
  <c r="D225" i="3"/>
  <c r="D211" i="3"/>
  <c r="F220" i="3"/>
  <c r="D223" i="3"/>
  <c r="D210" i="3"/>
  <c r="D222" i="3"/>
  <c r="D214" i="3"/>
  <c r="D202" i="3"/>
  <c r="D218" i="3"/>
  <c r="D203" i="3"/>
  <c r="D212" i="3"/>
  <c r="D208" i="3"/>
  <c r="F208" i="3"/>
  <c r="D209" i="3"/>
  <c r="D224" i="3"/>
  <c r="D220" i="3"/>
  <c r="D221" i="3"/>
  <c r="D205" i="3"/>
  <c r="H206" i="3"/>
  <c r="I128" i="3"/>
  <c r="F206" i="3"/>
  <c r="F214" i="3"/>
  <c r="D152" i="3"/>
  <c r="D153" i="3"/>
  <c r="F184" i="3"/>
  <c r="F216" i="3"/>
  <c r="D155" i="3"/>
  <c r="F164" i="3"/>
  <c r="F212" i="3"/>
  <c r="I53" i="3"/>
  <c r="F162" i="3"/>
  <c r="F210" i="3"/>
  <c r="D190" i="3"/>
  <c r="D174" i="3"/>
  <c r="D185" i="3"/>
  <c r="D177" i="3"/>
  <c r="D181" i="3"/>
  <c r="D195" i="3"/>
  <c r="D176" i="3"/>
  <c r="I127" i="3"/>
  <c r="F207" i="3"/>
  <c r="D189" i="3"/>
  <c r="D179" i="3"/>
  <c r="D193" i="3"/>
  <c r="D188" i="3"/>
  <c r="I131" i="3"/>
  <c r="D178" i="3"/>
  <c r="F219" i="3"/>
  <c r="D191" i="3"/>
  <c r="D184" i="3"/>
  <c r="D192" i="3"/>
  <c r="D187" i="3"/>
  <c r="F203" i="3"/>
  <c r="D183" i="3"/>
  <c r="F202" i="3"/>
  <c r="D182" i="3"/>
  <c r="F215" i="3"/>
  <c r="D180" i="3"/>
  <c r="F209" i="3"/>
  <c r="F218" i="3"/>
  <c r="F173" i="3"/>
  <c r="D172" i="3"/>
  <c r="F205" i="3"/>
  <c r="H218" i="3"/>
  <c r="D145" i="3"/>
  <c r="F217" i="3"/>
  <c r="G132" i="3"/>
  <c r="H226" i="3"/>
  <c r="H209" i="3"/>
  <c r="F221" i="3"/>
  <c r="I147" i="3"/>
  <c r="F224" i="3"/>
  <c r="F225" i="3"/>
  <c r="D146" i="3"/>
  <c r="F223" i="3"/>
  <c r="F182" i="3"/>
  <c r="I165" i="3"/>
  <c r="F211" i="3"/>
  <c r="F213" i="3"/>
  <c r="F146" i="3"/>
  <c r="F222" i="3"/>
  <c r="F172" i="3"/>
  <c r="F226" i="3"/>
  <c r="I227" i="3"/>
  <c r="H203" i="3"/>
  <c r="H219" i="3"/>
  <c r="H220" i="3"/>
  <c r="H207" i="3"/>
  <c r="H210" i="3"/>
  <c r="H222" i="3"/>
  <c r="H208" i="3"/>
  <c r="H211" i="3"/>
  <c r="H223" i="3"/>
  <c r="H212" i="3"/>
  <c r="H224" i="3"/>
  <c r="H215" i="3"/>
  <c r="H202" i="3"/>
  <c r="H204" i="3"/>
  <c r="I130" i="3"/>
  <c r="H221" i="3"/>
  <c r="F185" i="3"/>
  <c r="I196" i="3"/>
  <c r="H213" i="3"/>
  <c r="H217" i="3"/>
  <c r="F190" i="3"/>
  <c r="H225" i="3"/>
  <c r="I156" i="3"/>
  <c r="H155" i="3"/>
  <c r="H154" i="3"/>
  <c r="F180" i="3"/>
  <c r="C132" i="3"/>
  <c r="F194" i="3"/>
  <c r="E132" i="3"/>
  <c r="F188" i="3"/>
  <c r="F183" i="3"/>
  <c r="F187" i="3"/>
  <c r="F176" i="3"/>
  <c r="F175" i="3"/>
  <c r="F179" i="3"/>
  <c r="F191" i="3"/>
  <c r="F195" i="3"/>
  <c r="F178" i="3"/>
  <c r="F181" i="3"/>
  <c r="H216" i="3"/>
  <c r="F145" i="3"/>
  <c r="F192" i="3"/>
  <c r="F193" i="3"/>
  <c r="F174" i="3"/>
  <c r="H214" i="3"/>
  <c r="H152" i="3"/>
  <c r="F186" i="3"/>
  <c r="H164" i="3"/>
  <c r="H162" i="3"/>
  <c r="H163" i="3"/>
  <c r="H146" i="3"/>
  <c r="H145" i="3"/>
  <c r="I46" i="3"/>
  <c r="E47" i="3"/>
  <c r="F45" i="3" s="1"/>
  <c r="I45" i="3"/>
  <c r="C47" i="3"/>
  <c r="D46" i="3" s="1"/>
  <c r="G47" i="3"/>
  <c r="D128" i="3" l="1"/>
  <c r="D131" i="3"/>
  <c r="D130" i="3"/>
  <c r="D129" i="3"/>
  <c r="H128" i="3"/>
  <c r="H131" i="3"/>
  <c r="H130" i="3"/>
  <c r="H129" i="3"/>
  <c r="H127" i="3"/>
  <c r="F127" i="3"/>
  <c r="F129" i="3"/>
  <c r="F128" i="3"/>
  <c r="F131" i="3"/>
  <c r="F130" i="3"/>
  <c r="D147" i="3"/>
  <c r="H147" i="3"/>
  <c r="H156" i="3"/>
  <c r="D165" i="3"/>
  <c r="D156" i="3"/>
  <c r="F147" i="3"/>
  <c r="F196" i="3"/>
  <c r="D227" i="3"/>
  <c r="H227" i="3"/>
  <c r="D196" i="3"/>
  <c r="F156" i="3"/>
  <c r="F227" i="3"/>
  <c r="H165" i="3"/>
  <c r="F165" i="3"/>
  <c r="G139" i="3"/>
  <c r="H137" i="3" s="1"/>
  <c r="F46" i="3"/>
  <c r="F47" i="3" s="1"/>
  <c r="I132" i="3"/>
  <c r="I122" i="3"/>
  <c r="D127" i="3"/>
  <c r="I47" i="3"/>
  <c r="I138" i="3"/>
  <c r="D53" i="3"/>
  <c r="D122" i="3" s="1"/>
  <c r="F53" i="3"/>
  <c r="F122" i="3" s="1"/>
  <c r="H53" i="3"/>
  <c r="H122" i="3" s="1"/>
  <c r="I137" i="3"/>
  <c r="D45" i="3"/>
  <c r="D47" i="3" s="1"/>
  <c r="I24" i="3"/>
  <c r="C139" i="3"/>
  <c r="E139" i="3"/>
  <c r="F138" i="3" s="1"/>
  <c r="H46" i="3"/>
  <c r="H45" i="3"/>
  <c r="F24" i="3" l="1"/>
  <c r="F39" i="3" s="1"/>
  <c r="D138" i="3"/>
  <c r="F132" i="3"/>
  <c r="H132" i="3"/>
  <c r="D132" i="3"/>
  <c r="H47" i="3"/>
  <c r="H138" i="3"/>
  <c r="H139" i="3" s="1"/>
  <c r="D24" i="3"/>
  <c r="D39" i="3" s="1"/>
  <c r="F137" i="3"/>
  <c r="F139" i="3" s="1"/>
  <c r="D137" i="3"/>
  <c r="I39" i="3"/>
  <c r="H24" i="3"/>
  <c r="H39" i="3" s="1"/>
  <c r="I139" i="3"/>
  <c r="D13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sulta desde bdp_gpnna" type="1" refreshedVersion="8" background="1" saveData="1">
    <dbPr connection="DRIVER=SQL Server;SERVER=VWD-SRV015\SEG;UID=vchagua;Trusted_Connection=Yes;APP=Microsoft Office;WSID=CPU-6997;DATABASE=CALIDAD_GP_GPNNA" command="SELECT TMP_GASTO_CATEGORIA.CATEGORIA, TMP_GASTO_CATEGORIA.PIA_INF, TMP_GASTO_CATEGORIA.PIM_INF, TMP_GASTO_CATEGORIA.DEV_INF_x000d__x000a_FROM CALIDAD_GP_GPNNA.dbo.TMP_GASTO_CATEGORIA TMP_GASTO_CATEGORIA_x000d__x000a_ORDER BY TMP_GASTO_CATEGORIA.CATEGORIA"/>
  </connection>
  <connection id="2" xr16:uid="{00000000-0015-0000-FFFF-FFFF01000000}" name="Consulta desde bdp_gpnna1" type="1" refreshedVersion="8" background="1" saveData="1">
    <dbPr connection="DRIVER=SQL Server;SERVER=10.117.67.29\SEG;UID=vchagua;Trusted_Connection=Yes;APP=Microsoft Office;WSID=CPU-6997;DATABASE=CALIDAD_GP_GPNNA" command="SELECT TMP_GASTO_OBJ_PIA_PIM_DEV.objetivo4, TMP_GASTO_OBJ_PIA_PIM_DEV.PIA_INF, TMP_GASTO_OBJ_PIA_PIM_DEV.PIM_INF, TMP_GASTO_OBJ_PIA_PIM_DEV.DEV_INF_x000d__x000a_FROM CALIDAD_GP_GPNNA.dbo.TMP_GASTO_OBJ_PIA_PIM_DEV TMP_GASTO_OBJ_PIA_PIM_DEV_x000d__x000a_ORDER BY TMP_GASTO_OBJ_PIA_PIM_DEV.objetivo4"/>
  </connection>
  <connection id="3" xr16:uid="{00000000-0015-0000-FFFF-FFFF02000000}" name="Consulta desde bdp_gpnna10" type="1" refreshedVersion="8" background="1" saveData="1">
    <dbPr connection="DRIVER=SQL Server;SERVER=VWD-SRV015\SEG;UID=vchagua;Trusted_Connection=Yes;APP=Microsoft Office;WSID=CPU-6997;DATABASE=CALIDAD_GP_GPNNA" command="SELECT TMP_GASTO_REGIONAL.DES_DEPARTAMENTO, TMP_GASTO_REGIONAL.PIA_INF, TMP_GASTO_REGIONAL.PIM_INF, TMP_GASTO_REGIONAL.DEV_INF_x000d__x000a_FROM CALIDAD_GP_GPNNA.dbo.TMP_GASTO_REGIONAL TMP_GASTO_REGIONAL_x000d__x000a_ORDER BY TMP_GASTO_REGIONAL.DES_DEPARTAMENTO"/>
  </connection>
  <connection id="4" xr16:uid="{00000000-0015-0000-FFFF-FFFF03000000}" name="Consulta desde bdp_gpnna11" type="1" refreshedVersion="5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TMP_GASTO_xlinea.dato"/>
  </connection>
  <connection id="5" xr16:uid="{00000000-0015-0000-FFFF-FFFF04000000}" name="Consulta desde bdp_gpnna2" type="1" refreshedVersion="8" background="1" saveData="1">
    <dbPr connection="DRIVER=SQL Server;SERVER=VWD-SRV015\SEG;UID=vchagua;Trusted_Connection=Yes;APP=Microsoft Office;WSID=CPU-6997;DATABASE=CALIDAD_GP_GPNNA" command="SELECT TMP_GASTO_FUNCION.FUNCION, TMP_GASTO_FUNCION.DES_FUNCION, TMP_GASTO_FUNCION.PIA_INF, TMP_GASTO_FUNCION.PIM_INF, TMP_GASTO_FUNCION.DEV_INF_x000d__x000a_FROM CALIDAD_GP_GPNNA_x000d__x000a_.dbo.TMP_GASTO_FUNCION TMP_GASTO_FUNCION_x000d__x000a_ORDER BY TMP_GASTO_FUNCION.FUNCION"/>
  </connection>
  <connection id="6" xr16:uid="{00000000-0015-0000-FFFF-FFFF05000000}" name="Consulta desde bdp_gpnna3" type="1" refreshedVersion="8" background="1" saveData="1">
    <dbPr connection="DRIVER=SQL Server;SERVER=VWD-SRV015\SEG;UID=vchagua;Trusted_Connection=Yes;APP=Microsoft Office;WSID=CPU-6997;DATABASE=CALIDAD_GP_GPNNA" command="SELECT TMP_GASTO_CATEGORIA_PRESUPUESTAL.CAT_PPTAL, TMP_GASTO_CATEGORIA_PRESUPUESTAL.PIA_INF, TMP_GASTO_CATEGORIA_PRESUPUESTAL.PIM_INF, TMP_GASTO_CATEGORIA_PRESUPUESTAL.DEV_INF_x000d__x000a_FROM CALIDAD_GP_GPNNA.dbo.TMP_GASTO_CATEGORIA_PRESUPUESTAL TMP_GASTO_CATEGORIA_PRESUPUESTAL_x000d__x000a_ORDER BY TMP_GASTO_CATEGORIA_PRESUPUESTAL.CAT_PPTAL"/>
  </connection>
  <connection id="7" xr16:uid="{00000000-0015-0000-FFFF-FFFF06000000}" name="Consulta desde bdp_gpnna4" type="1" refreshedVersion="8" background="1" saveData="1">
    <dbPr connection="DRIVER=SQL Server;SERVER=VWD-SRV015\SEG;UID=vchagua;Trusted_Connection=Yes;APP=Microsoft Office;WSID=CPU-6997;DATABASE=CALIDAD_GP_GPNNA" command="SELECT TMP_GASTO_PROGRAMA.PROGRAMA_PPTO, TMP_GASTO_PROGRAMA.DES_PROGRAMA_PPTO, TMP_GASTO_PROGRAMA.PIA_INF, TMP_GASTO_PROGRAMA.PIM_INF, TMP_GASTO_PROGRAMA.DEV_INF_x000d__x000a_FROM CALIDAD_GP_GPNNA.dbo.TMP_GASTO_PROGRAMA TMP_GASTO_PROGRAMA_x000d__x000a_ORDER BY TMP_GASTO_PROGRAMA.PROGRAMA_PPTO"/>
  </connection>
  <connection id="8" xr16:uid="{00000000-0015-0000-FFFF-FFFF07000000}" name="Consulta desde bdp_gpnna5" type="1" refreshedVersion="8" background="1" saveData="1">
    <dbPr connection="DRIVER=SQL Server;SERVER=VWD-SRV015\SEG;UID=vchagua;Trusted_Connection=Yes;APP=Microsoft Office;WSID=CPU-6997;DATABASE=CALIDAD_GP_GPNNA" command="SELECT TMP_GASTO_XDEPARTAMENTO.DES_DEPARTAMENTO, TMP_GASTO_XDEPARTAMENTO.PIA_INF, TMP_GASTO_XDEPARTAMENTO.PIM_INF, TMP_GASTO_XDEPARTAMENTO.DEV_INF_x000d__x000a_FROM CALIDAD_GP_GPNNA.dbo.TMP_GASTO_XDEPARTAMENTO TMP_GASTO_XDEPARTAMENTO_x000d__x000a_ORDER BY TMP_GASTO_XDEPARTAMENTO.DES_DEPARTAMENTO"/>
  </connection>
  <connection id="9" xr16:uid="{00000000-0015-0000-FFFF-FFFF08000000}" name="Consulta desde bdp_gpnna6" type="1" refreshedVersion="8" background="1" saveData="1">
    <dbPr connection="DRIVER=SQL Server;SERVER=VWD-SRV015\SEG;UID=vchagua;Trusted_Connection=Yes;APP=Microsoft Office;WSID=CPU-6997;DATABASE=CALIDAD_GP_GPNNA" command="SELECT TMP_GASTO_FUENTE.FUENTE, TMP_GASTO_FUENTE.PIA_INF, TMP_GASTO_FUENTE.PIM_INF, TMP_GASTO_FUENTE.DEV_INF_x000d__x000a_FROM CALIDAD_GP_GPNNA.dbo.TMP_GASTO_FUENTE TMP_GASTO_FUENTE_x000d__x000a_ORDER BY TMP_GASTO_FUENTE.FUENTE"/>
  </connection>
  <connection id="10" xr16:uid="{00000000-0015-0000-FFFF-FFFF09000000}" name="Consulta desde bdp_gpnna7" type="1" refreshedVersion="8" background="1" saveData="1">
    <dbPr connection="DRIVER=SQL Server;SERVER=VWD-SRV015\SEG;UID=vchagua;Trusted_Connection=Yes;APP=Microsoft Office;WSID=CPU-6997;DATABASE=CALIDAD_GP_GPNNA" command="SELECT TMP_GASTO_X_CICLOS.CICLO, TMP_GASTO_X_CICLOS.PIA_INF, TMP_GASTO_X_CICLOS.PIM_INF, TMP_GASTO_X_CICLOS.DEV_INF_x000d__x000a_FROM CALIDAD_GP_GPNNA.dbo.TMP_GASTO_X_CICLOS TMP_GASTO_X_CICLOS"/>
  </connection>
  <connection id="11" xr16:uid="{00000000-0015-0000-FFFF-FFFF0A000000}" name="Consulta desde bdp_gpnna8" type="1" refreshedVersion="8" background="1" saveData="1">
    <dbPr connection="DRIVER=SQL Server;SERVER=VWD-SRV015\SEG;UID=vchagua;Trusted_Connection=Yes;APP=Microsoft Office;WSID=CPU-6997;DATABASE=CALIDAD_GP_GPNNA" command="SELECT TMP_GASTO_DERECHO.DERECHO, TMP_GASTO_DERECHO.PIA_INF, TMP_GASTO_DERECHO.PIM_INF, TMP_GASTO_DERECHO.DEV_INF_x000d__x000a_FROM CALIDAD_GP_GPNNA.dbo.TMP_GASTO_DERECHO TMP_GASTO_DERECHO_x000d__x000a_WHERE (TMP_GASTO_DERECHO.DERECHO&lt;&gt;0)_x000d__x000a_ORDER BY TMP_GASTO_DERECHO.DERECHO"/>
  </connection>
  <connection id="12" xr16:uid="{00000000-0015-0000-FFFF-FFFF0B000000}" name="Consulta desde bdp_gpnna9" type="1" refreshedVersion="8" background="1" saveData="1">
    <dbPr connection="DRIVER=SQL Server;SERVER=VWD-SRV015\SEG;UID=vchagua;Trusted_Connection=Yes;APP=Microsoft Office;WSID=CPU-6997;DATABASE=CALIDAD_GP_GPNNA" command="SELECT TMP_GASTO_NIVELGOB.DES_NIVEL_GOB, TMP_GASTO_NIVELGOB.PIA_INF, TMP_GASTO_NIVELGOB.PIM_INF, TMP_GASTO_NIVELGOB.DEV_INF_x000d__x000a_FROM CALIDAD_GP_GPNNA.dbo.TMP_GASTO_NIVELGOB TMP_GASTO_NIVELGOB_x000d__x000a_ORDER BY TMP_GASTO_NIVELGOB.DES_NIVEL_GOB"/>
  </connection>
  <connection id="13" xr16:uid="{00000000-0015-0000-FFFF-FFFF0C000000}" name="Consulta desde CALIDAD_GP_GPNNA" type="1" refreshedVersion="8" background="1" saveData="1">
    <dbPr connection="DRIVER=SQL Server;SERVER=VWD-SRV015\SEG;UID=vchagua;Trusted_Connection=Yes;APP=Microsoft Office;WSID=CPU-6997;DATABASE=CALIDAD_GP_GPNNA" command="SELECT TMP_TOTAL_GP.PIA_INF, TMP_TOTAL_GP.PIM_INF, TMP_TOTAL_GP.DEV_INF_x000d__x000a_FROM CALIDAD_GP_GPNNA.dbo.TMP_TOTAL_GP TMP_TOTAL_GP"/>
  </connection>
  <connection id="14" xr16:uid="{00000000-0015-0000-FFFF-FFFF0D000000}" name="Consulta desde CALIDAD_GP_GPNNA1" type="1" refreshedVersion="8" background="1" saveData="1">
    <dbPr connection="DRIVER=SQL Server;SERVER=VWD-SRV015\SEG;UID=vchagua;Trusted_Connection=Yes;APP=Microsoft Office;WSID=CPU-6997;DATABASE=CALIDAD_GP_GPNNA" command="SELECT TMP_TOTAL_DEUDA.PIA_INF, TMP_TOTAL_DEUDA.PIM_INF, TMP_TOTAL_DEUDA.DEV_INF_x000d__x000a_FROM CALIDAD_GP_GPNNA.dbo.TMP_TOTAL_DEUDA TMP_TOTAL_DEUDA"/>
  </connection>
  <connection id="15" xr16:uid="{00000000-0015-0000-FFFF-FFFF0E000000}" name="Consulta desde CALIDAD_GP_GPNNA2" type="1" refreshedVersion="8" background="1" saveData="1">
    <dbPr connection="DRIVER=SQL Server;SERVER=VWD-SRV015\SEG;UID=vchagua;Trusted_Connection=Yes;APP=Microsoft Office;WSID=CPU-6997;DATABASE=CALIDAD_GP_GPNNA" command="SELECT TMP_RESERVA_CONTINGENCIA.PIA_INF, TMP_RESERVA_CONTINGENCIA.PIM_INF, TMP_RESERVA_CONTINGENCIA.DEV_INF_x000d__x000a_FROM CALIDAD_GP_GPNNA.dbo.TMP_RESERVA_CONTINGENCIA TMP_RESERVA_CONTINGENCIA"/>
  </connection>
  <connection id="16" xr16:uid="{00000000-0015-0000-FFFF-FFFF0F000000}" name="Consulta desde CALIDAD_GP_GPNNA3" type="1" refreshedVersion="8" background="1" saveData="1">
    <dbPr connection="DRIVER=SQL Server;SERVER=VWD-SRV015\SEG;UID=vchagua;Trusted_Connection=Yes;APP=Microsoft Office;WSID=CPU-6997;DATABASE=CALIDAD_GP_GPNNA" command="SELECT TMP_PENSIONES.PIA_INF, TMP_PENSIONES.PIM_INF, TMP_PENSIONES.DEV_INF_x000d__x000a_FROM CALIDAD_GP_GPNNA.dbo.TMP_PENSIONES TMP_PENSIONES"/>
  </connection>
  <connection id="17" xr16:uid="{00000000-0015-0000-FFFF-FFFF10000000}" name="Consulta desde CALIDAD_GPNNA" type="1" refreshedVersion="8" background="1" saveData="1">
    <dbPr connection="DRIVER=SQL Server;SERVER=VWD-SRV015\SEG;UID=vchagua;Trusted_Connection=Yes;APP=Microsoft Office;WSID=CPU-6997;DATABASE=CALIDAD_GP_GPNNA" command="SELECT TMP_GASTO_xlinea.dato, TMP_GASTO_xlinea.lin, TMP_GASTO_xlinea.PIA_INF, TMP_GASTO_xlinea.PIM_INF, TMP_GASTO_xlinea.DEV_INF_x000d__x000a_FROM CALIDAD_GP_GPNNA.dbo.TMP_GASTO_xlinea TMP_GASTO_xlinea_x000d__x000a_ORDER BY convert(int,TMP_GASTO_xlinea.dato)"/>
  </connection>
  <connection id="18" xr16:uid="{00000000-0015-0000-FFFF-FFFF11000000}" name="gpnna_meta" type="1" refreshedVersion="8" background="1" saveData="1">
    <dbPr connection="DRIVER=SQL Server;SERVER=VWD-SRV015\SEG;UID=vchagua;Trusted_Connection=Yes;APP=Microsoft Office;WSID=CPU-6997;DATABASE=CALIDAD_GP_GPNNA" command="SELECT TMP_GASTO_xMETA.META, TMP_GASTO_xMETA.PIA_INF, TMP_GASTO_xMETA.PIM_INF, TMP_GASTO_xMETA.DEV_INF_x000d__x000a_FROM CALIDAD_GP_GPNNA.dbo.TMP_GASTO_xMETA"/>
  </connection>
</connections>
</file>

<file path=xl/sharedStrings.xml><?xml version="1.0" encoding="utf-8"?>
<sst xmlns="http://schemas.openxmlformats.org/spreadsheetml/2006/main" count="646" uniqueCount="398">
  <si>
    <t>PIA_INF</t>
  </si>
  <si>
    <t>PIM_INF</t>
  </si>
  <si>
    <t>DEV_INF</t>
  </si>
  <si>
    <t>SEGUIMIENTO DEL GASTO EN NIÑAS NIÑOS Y ADOLESCENTES (GPNNA)</t>
  </si>
  <si>
    <t>(Soles)</t>
  </si>
  <si>
    <t>CLASE DE GASTO</t>
  </si>
  <si>
    <t>PIA</t>
  </si>
  <si>
    <t>PIM</t>
  </si>
  <si>
    <t>DEV</t>
  </si>
  <si>
    <t>AVANCE (%)</t>
  </si>
  <si>
    <t>Total</t>
  </si>
  <si>
    <t>Part (%)</t>
  </si>
  <si>
    <t>Gasto específico</t>
  </si>
  <si>
    <t>Gasto no específico</t>
  </si>
  <si>
    <t>FUNCIÓN</t>
  </si>
  <si>
    <t>CATEGORÍA DE GASTO</t>
  </si>
  <si>
    <t>APNOP</t>
  </si>
  <si>
    <t>PP</t>
  </si>
  <si>
    <t>FUENTE</t>
  </si>
  <si>
    <t>TIPO DE TRANSACCIÓN</t>
  </si>
  <si>
    <t>CICLO DE VIDA</t>
  </si>
  <si>
    <t>Primera infancia: 0 a 5 años</t>
  </si>
  <si>
    <t>Niñez: 6 a 11 años</t>
  </si>
  <si>
    <t>Adolescencia: 12 a 17 años</t>
  </si>
  <si>
    <t>DERECHO</t>
  </si>
  <si>
    <t>Derecho al Pleno Desarrollo</t>
  </si>
  <si>
    <t>Derecho a la Participación</t>
  </si>
  <si>
    <t>Derecho a la Protección</t>
  </si>
  <si>
    <t>Derecho a la Supervivencia</t>
  </si>
  <si>
    <t>NIVEL DE GOBIERNO</t>
  </si>
  <si>
    <t>Gobierno Nacional</t>
  </si>
  <si>
    <t>Gobierno Regional</t>
  </si>
  <si>
    <t>Gobierno Local</t>
  </si>
  <si>
    <t>Resultado 1: Niñas niños y madres gestantes acceden a condiciones saludables y seguras de atención durante la gestación el parto y el periodo neonatal con respeto de su cultura priorizando zonas rurales y las comunidades nativas.</t>
  </si>
  <si>
    <t>Resultado 2: Niñas y niños menores de 5 años de edad alcanzan un estado adecuado de nutrición y salud.</t>
  </si>
  <si>
    <t>Resultado 3: Niñas y niños de 0 a 2 años de edad cuentan con cuidados atención integral y aprendizaje oportuno.</t>
  </si>
  <si>
    <t>Resultado 4: Niñas y niños de 3 a 5 años de edad acceden a Educación inicial de calidad oportuna intercultural inclusiva con cultura ambiental y libre de violencia.</t>
  </si>
  <si>
    <t>Resultado 5: Niñas y niños de 6 a 11 años de edad acceden y concluyen en la edad normativa una educación primaria de calidad intercultural inclusiva con cultura ambiental y libre de violencia.</t>
  </si>
  <si>
    <t>Resultado 6: Niñas niños y adolescentes se encuentran protegidos frente al trabajo infantil.</t>
  </si>
  <si>
    <t>Resultado 7: Las y los adolescentes acceden y concluyen en la edad normativa una educación secundaria de calidad intercultural inclusiva con cultura ambiental y libre de violencia.</t>
  </si>
  <si>
    <t>Resultado 8: Las y los adolescentes se encuentran protegidos frente al trabajo peligroso.</t>
  </si>
  <si>
    <t>Resultado 9: Las y los adolescentes postergan su maternidad y paternidad hasta alcanzar la edad adulta.</t>
  </si>
  <si>
    <t>Resultado 10: Las y los adolescentes disminuyen el consumo de drogas legales e ilegales.</t>
  </si>
  <si>
    <t>Resultado 11: Las y los adolescentes involucrados en conflictos con la ley penal disminuyen.</t>
  </si>
  <si>
    <t>Resultado 12: Se reducen la infección de VIH y SIDA en las y los adolescentes</t>
  </si>
  <si>
    <t>Resultado 13: Las y los adolescentes acceden a una atención de salud de calidad con pertinencia cultural.</t>
  </si>
  <si>
    <t>Resultado 14: Las y los adolescentes no son objeto de explotación sexual.</t>
  </si>
  <si>
    <t>Resultado 15: Niñas niños y adolescentes tienen asegurado el derecho al nombre y a la identidad de manera universal y oportuna.</t>
  </si>
  <si>
    <t>Resultado 16: Niñas niños y adolescentes con discapacidad acceden a servicios especializados de educación y salud.</t>
  </si>
  <si>
    <t>Resultado 17: Niñas niños y adolescentes están protegidos integralmente ante situaciones de trata (sexual laboral mendicidad).</t>
  </si>
  <si>
    <t>Resultado 18: Niñas niños y adolescentes participan en el ciclo de políticas públicas que les involucran o interesan.</t>
  </si>
  <si>
    <t>Resultado 19: Niñas niños y adolescentes  son menos vulnerables en situaciones de emergencia y desastre.</t>
  </si>
  <si>
    <t>Resultado 20: Se reduce el número de niñas niños y adolescentes  víctimas de violencia familiar y escolar.</t>
  </si>
  <si>
    <t>Resultado 21: Se reduce el número de niñas niños y adolescentes víctimas de violencia sexual.</t>
  </si>
  <si>
    <t>Resultado 22: Niñas niños y adolescentes  sin cuidados parentales se integran a una familia.</t>
  </si>
  <si>
    <t>Resultado 23: Niñas niños y adolescentes  no participan en conflictos internos.</t>
  </si>
  <si>
    <t>Resultado 24: Ninguna niña niño o adolescente fallecerá de Tuberculosis en el Perú.</t>
  </si>
  <si>
    <t>Resultado 25: Todas las niñas niños y adolescentes cuentan con un seguro de salud.</t>
  </si>
  <si>
    <t>FUNCION</t>
  </si>
  <si>
    <t>DES_FUNCION</t>
  </si>
  <si>
    <t>PLANEAMIENTO, GESTION Y RESERVA DE CONTINGENCIA</t>
  </si>
  <si>
    <t>CATEGORIA</t>
  </si>
  <si>
    <t>CAT_PPTAL</t>
  </si>
  <si>
    <t>PROGRAMA_PPTO</t>
  </si>
  <si>
    <t>DES_PROGRAMA_PPTO</t>
  </si>
  <si>
    <t>RECURSOS POR OPERACIONES OFICIALES DE CREDITO</t>
  </si>
  <si>
    <t>CICLO</t>
  </si>
  <si>
    <t>DES_NIVEL_GOB</t>
  </si>
  <si>
    <t>GOBIERNOS REGIONALES</t>
  </si>
  <si>
    <t>DES_DEPARTAMENTO</t>
  </si>
  <si>
    <t>META</t>
  </si>
  <si>
    <t>10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</si>
  <si>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</si>
  <si>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</si>
  <si>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</si>
  <si>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</si>
  <si>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</si>
  <si>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</si>
  <si>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</si>
  <si>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</si>
  <si>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</si>
  <si>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Gasto en niñas niños y adolescentes por objetivo prioritario y lineamiento de la PNMNNA</t>
  </si>
  <si>
    <t>OBJETIVO PRIORITARIO Y LINEAMIENTO</t>
  </si>
  <si>
    <t>Total PNMNNA</t>
  </si>
  <si>
    <t>OP1: Mejorar las condiciones de vida saludables de las niñas, niños y adolescentes.</t>
  </si>
  <si>
    <t>OP2: Fortalecer el desarrollo de la autonomía de las niñas, niños y adolescentes.</t>
  </si>
  <si>
    <t>OP3: Disminuir el riego de desprotección de las niñas, niños y adolescentes.</t>
  </si>
  <si>
    <t>OP4: Fortalecer la participación de las niñas, niños y adolescentes en los distintos espacios de decisión de su vida diaria.</t>
  </si>
  <si>
    <t>OP5: Optimizar la gobernanza vinculado al ejercicio de derechos las niñas, niños y adolescentes.</t>
  </si>
  <si>
    <t>L1. Garantizar la atención y tratamiento integral en salud, por curso de vida, para las gestantes, niñas, niños y adolescentes y sus familias, con énfasis en disminuir el embarazo en adolescentes.</t>
  </si>
  <si>
    <t>L2. Garantizar las condiciones de habitabilidad y adecuación del hogar y el acceso a agua y saneamiento de los hogares.</t>
  </si>
  <si>
    <t>L3. Garantizar la atención y tratamiento de la salud mental de las niñas, niños y adolescentes.</t>
  </si>
  <si>
    <t>L4. Propiciar el desarrollo de saberes, conocimientos y prácticas de autocuidado de la salud física, emocional y mental.</t>
  </si>
  <si>
    <t>L1. Incentivar el aprendizaje de habilidades cognitivas y socioemocionales en la primera infancia (0-5 años).</t>
  </si>
  <si>
    <t>L2. Incrementar el acceso y conclusión oportuna de las niñas, niños y adolescentes en una educación básica de calidad con pertinencia cultural, que garanticen el nivel satisfactorio en sus logros de aprendizaje.</t>
  </si>
  <si>
    <t>L3. Implementar mecanismos para la reinserción de las/os estudiantes, en el que se desarrolle sus competencias en la atención educativa de estudiantes con extra edad y atraso escolar.</t>
  </si>
  <si>
    <t>L4. Fortalecer las conductas y actitudes positivas para la valoración de su identidad y el establecimiento de relaciones saludables hacia una reducción de las conductas de riesgo conducentes al consumo de drogas en las niñas, niños y adolescentes.</t>
  </si>
  <si>
    <t>L5. Incrementar la práctica regular de la actividad física, recreación, deporte, juego y prácticas que promuevan la diversidad cultural, para una vida activa y saludable de las niñas, niños y adolescentes.</t>
  </si>
  <si>
    <t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</t>
  </si>
  <si>
    <t>L1. Mejorar las competencias parentales, fortaleciendo pautas de crianza positiva con enfoques de ciclo de vida, género, perspectiva de discapacidad e interculturalidad en las madres, padres y cuidadores.</t>
  </si>
  <si>
    <t>L2. Mejorar la capacidad de identificación, prevención y denuncia de las diferentes formas de violencia, en las niñas, niños y adolescentes.</t>
  </si>
  <si>
    <t>L3. Incrementar el conocimiento de la sexualidad orientados a prevenir la violencia sexual, en las niñas, niños y adolescentes.</t>
  </si>
  <si>
    <t>L4. Incrementar el acceso oportuno a servicios orientados a la atención, recuperación y reintegración de niñas, niños y adolescentes víctimas de violencia, trata y explotación sexual.</t>
  </si>
  <si>
    <t>L5. Incrementar el acceso a intervenciones orientadas a la erradicación del trabajo infantil y protección del adolescente que trabaja.</t>
  </si>
  <si>
    <t>L6. Incrementar la adopción de actitudes y prácticas de reconocimiento y valoración de la diversidad a fin de prevenir todo tipo de discriminación hacia las niñas, niños y adolescentes, en la ciudadanía.</t>
  </si>
  <si>
    <t>L7. Incrementar el acceso oportuno a servicios orientados a la prevención y atención del riesgo y desprotección familiar de niñas, niños y adolescentes.</t>
  </si>
  <si>
    <t>L1. Incrementar el acceso a espacios seguros y de socialización que permitan la promoción de la diversidad cultural, política y artística de las niñas, niños y adolescentes.</t>
  </si>
  <si>
    <t>L2. Mejorar el acceso y uso de tecnologías de información y comunicación de las niñas, niños y adolescentes.</t>
  </si>
  <si>
    <t>L3. Desarrollar capacidades que permitan la participación en la toma de decisiones en el entorno familiar y comunitario de las niñas, niños y adolescentes.</t>
  </si>
  <si>
    <t>L1. Fortalecer la articulación intergubernamental para garantizar el ejercicio de derechos de las niñas, niños y adolescentes, en los tres niveles de gobierno.</t>
  </si>
  <si>
    <t>L2. Desarrollar las capacidades y competencias para fortalecer el seguimiento, la evaluación y la mejora continua de las intervenciones dirigidas a las niñas, niños y adolescentes en las entidades de los tres niveles de gobierno.</t>
  </si>
  <si>
    <t>-</t>
  </si>
  <si>
    <t>REGIONAL</t>
  </si>
  <si>
    <t>lin</t>
  </si>
  <si>
    <t xml:space="preserve">L1. Fortalecer la articulación intergubernamental para garantizar el ejercicio de derechos de las niñas, niños y adolescentes, en los tres niveles de gobierno._x000D_
</t>
  </si>
  <si>
    <t xml:space="preserve">L1. Garantizar la atención y tratamiento integral en salud, por curso de vida, para las gestantes, niñas, niños y adolescentes y sus familias, con énfasis en disminuir el embarazo en adolescentes._x000D_
</t>
  </si>
  <si>
    <t xml:space="preserve">L1. Incentivar el aprendizaje de habilidades cognitivas y socioemocionales en la primera infancia (0-5 años)._x000D_
</t>
  </si>
  <si>
    <t xml:space="preserve">L1. Incrementar el acceso a espacios seguros y de socialización que permitan la promoción de la diversidad cultural, política y artística de las niñas, niños y adolescentes._x000D_
</t>
  </si>
  <si>
    <t xml:space="preserve">L1. Mejorar las competencias parentales, fortaleciendo pautas de crianza positiva con enfoques de ciclo de vida, género, perspectiva de discapacidad e interculturalidad en las madres, padres y cuidadores._x000D_
</t>
  </si>
  <si>
    <t xml:space="preserve">L2. Desarrollar las capacidades y competencias para fortalecer el seguimiento, la evaluación y la mejora continua de las intervenciones dirigidas a las niñas, niños y adolescentes en las entidades de los tres niveles de gobierno._x000D_
</t>
  </si>
  <si>
    <t xml:space="preserve">L2. Incrementar el acceso y conclusión oportuna de las niñas, niños y adolescentes en una educación básica de calidad con pertinencia cultural, que garanticen el nivel satisfactorio en sus logros de aprendizaje._x000D_
</t>
  </si>
  <si>
    <t xml:space="preserve">L2. Mejorar el acceso y uso de tecnologías de información y comunicación de las niñas, niños y adolescentes._x000D_
</t>
  </si>
  <si>
    <t xml:space="preserve">L2. Mejorar la capacidad de identificación, prevención y denuncia de las diferentes formas de violencia, en las niñas, niños y adolescentes._x000D_
</t>
  </si>
  <si>
    <t xml:space="preserve">L3. Desarrollar capacidades que permitan la participación en la toma de decisiones en el entorno familiar y comunitario de las niñas, niños y adolescentes._x000D_
</t>
  </si>
  <si>
    <t xml:space="preserve">L3. Garantizar la atención y tratamiento de la salud mental de las niñas, niños y adolescentes._x000D_
</t>
  </si>
  <si>
    <t xml:space="preserve">L3. Implementar mecanismos para la reinserción de las/os estudiantes, en el que se desarrolle sus competencias en la atención educativa de estudiantes con extra edad y atraso escolar._x000D_
</t>
  </si>
  <si>
    <t xml:space="preserve">L3. Incrementar el conocimiento de la sexualidad orientados a prevenir la violencia sexual, en las niñas, niños y adolescentes._x000D_
</t>
  </si>
  <si>
    <t xml:space="preserve">L4. Fortalecer las conductas y actitudes positivas para la valoración de su identidad y el establecimiento de relaciones saludables hacia una reducción de las conductas de riesgo conducentes al consumo de drogas en las niñas, niños y adolescentes._x000D_
</t>
  </si>
  <si>
    <t xml:space="preserve">L4. Incrementar el acceso oportuno a servicios orientados a la atención, recuperación y reintegración de niñas, niños y adolescentes víctimas de violencia, trata y explotación sexual._x000D_
</t>
  </si>
  <si>
    <t xml:space="preserve">L4. Propiciar el desarrollo de saberes, conocimientos y prácticas de autocuidado de la salud física, emocional y mental._x000D_
</t>
  </si>
  <si>
    <t xml:space="preserve">L5. Incrementar el acceso a intervenciones orientadas a la erradicación del trabajo infantil y protección del adolescente que trabaja._x000D_
</t>
  </si>
  <si>
    <t xml:space="preserve">L5. Incrementar la práctica regular de la actividad física, recreación, deporte, juego y prácticas que promuevan la diversidad cultural, para una vida activa y saludable de las niñas, niños y adolescentes._x000D_
</t>
  </si>
  <si>
    <t xml:space="preserve">L6. Desarrollar estrategias para asegurar el tránsito entre niveles, modalidades y formas de atención de la educación básica, y de esta a la técnico-productiva o superior tecnológica o artística o pedagógica o universitaria, que permitan el desarrollo de competencias teniendo como base la autonomía, el ejercicio ciudadano y la inserción laboral de las y de los adolescentes._x000D_
</t>
  </si>
  <si>
    <t xml:space="preserve">L6. Incrementar la adopción de actitudes y prácticas de reconocimiento y valoración de la diversidad a fin de prevenir todo tipo de discriminación hacia las niñas, niños y adolescentes, en la ciudadanía._x000D_
</t>
  </si>
  <si>
    <t xml:space="preserve">L7. Incrementar el acceso oportuno a servicios orientados a la prevención y atención del riesgo y desprotección familiar de niñas, niños y adolescentes._x000D_
</t>
  </si>
  <si>
    <t>dato</t>
  </si>
  <si>
    <t>1</t>
  </si>
  <si>
    <t>11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</si>
  <si>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</si>
  <si>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</si>
  <si>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</si>
  <si>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</si>
  <si>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</si>
  <si>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</si>
  <si>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</si>
  <si>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</si>
  <si>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</si>
  <si>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</si>
  <si>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0001-PROGRAMA ARTICULADO NUTRICIONAL</t>
  </si>
  <si>
    <t>0002-SALUD MATERNO NEONATAL</t>
  </si>
  <si>
    <t>0016-TBC-VIH/SIDA</t>
  </si>
  <si>
    <t>0017-ENFERMEDADES METAXENICAS Y ZOONOSIS</t>
  </si>
  <si>
    <t>0018-ENFERMEDADES NO TRANSMISIBLES</t>
  </si>
  <si>
    <t>0024-PREVENCION Y CONTROL DEL CANCER</t>
  </si>
  <si>
    <t>0046-ACCESO Y USO DE LA ELECTRIFICACION RURAL</t>
  </si>
  <si>
    <t>0047-ACCESO Y USO ADECUADO DE LOS SERVICIOS PUBLICOS DE TELECOMUNICACIONES E INFORMACION ASOCIADOS</t>
  </si>
  <si>
    <t>0048-PREVENCION Y ATENCION DE INCENDIOS, EMERGENCIAS MEDICAS, RESCATES Y OTROS</t>
  </si>
  <si>
    <t>0049-PROGRAMA NACIONAL DE APOYO DIRECTO A LOS MAS POBRES</t>
  </si>
  <si>
    <t>0051-PREVENCION Y TRATAMIENTO DEL CONSUMO DE DROGAS</t>
  </si>
  <si>
    <t>0058-ACCESO DE LA POBLACION A LA PROPIEDAD PREDIAL FORMALIZADA</t>
  </si>
  <si>
    <t>0066-FORMACION UNIVERSITARIA DE PREGRADO</t>
  </si>
  <si>
    <t>0067-CELERIDAD EN LOS PROCESOS JUDICIALES DE FAMILIA</t>
  </si>
  <si>
    <t>0068-REDUCCION DE VULNERABILIDAD Y ATENCION DE EMERGENCIAS POR DESASTRES</t>
  </si>
  <si>
    <t>0072-PROGRAMA DE DESARROLLO ALTERNATIVO INTEGRAL Y SOSTENIBLE - PIRDAIS</t>
  </si>
  <si>
    <t>0073-PROGRAMA PARA LA GENERACION DEL EMPLEO SOCIAL INCLUSIVO - TRABAJA PERU</t>
  </si>
  <si>
    <t>0079-ACCESO DE LA POBLACION A LA IDENTIDAD</t>
  </si>
  <si>
    <t>0080-LUCHA CONTRA LA VIOLENCIA FAMILIAR</t>
  </si>
  <si>
    <t>0082-PROGRAMA NACIONAL DE SANEAMIENTO URBANO</t>
  </si>
  <si>
    <t>0083-PROGRAMA NACIONAL DE SANEAMIENTO RURAL</t>
  </si>
  <si>
    <t>0090-LOGROS DE APRENDIZAJE DE ESTUDIANTES DE LA EDUCACION BASICA REGULAR</t>
  </si>
  <si>
    <t>91-INCREMENTO EN EL ACCESO DE LA POBLACIÓN DE 3 A 16 AÑOS A LOS SERVICIOS EDUCATIVOS PÚBLICOS DE LA EDUCACIÓN BÁSICA REGULAR</t>
  </si>
  <si>
    <t>0098-CUNA MAS</t>
  </si>
  <si>
    <t>0101-INCREMENTO DE LA PRACTICA DE ACTIVIDADES FISICAS, DEPORTIVAS Y RECREATIVAS EN LA POBLACION PERUANA</t>
  </si>
  <si>
    <t>0104-REDUCCION DE LA MORTALIDAD POR EMERGENCIAS Y URGENCIAS MEDICAS</t>
  </si>
  <si>
    <t>0106-INCLUSION DE NIÑOS, NIÑAS Y JOVENES CON DISCAPACIDAD EN LA EDUCACION BASICA Y TECNICO PRODUCTIVA</t>
  </si>
  <si>
    <t>0107-MEJORA DE  LA FORMACION EN CARRERAS DOCENTES EN INSTITUTOS DE EDUCACION SUPERIOR NO UNIVERSITARIA</t>
  </si>
  <si>
    <t>0111-APOYO AL HABITAT RURAL</t>
  </si>
  <si>
    <t>0115-PROGRAMA NACIONAL DE ALIMENTACION ESCOLAR</t>
  </si>
  <si>
    <t>0117-ATENCION OPORTUNA DE NIÑAS, NIÑOS Y ADOLESCENTES EN PRESUNTO ESTADO DE ABANDONO</t>
  </si>
  <si>
    <t>0122-ACCESO Y PERMANENCIA DE POBLACION CON ALTO RENDIMIENTO ACADEMICO A UNA EDUCACION SUPERIOR DE CALIDAD</t>
  </si>
  <si>
    <t>0127-MEJORA DE LA COMPETITIVIDAD DE LOS DESTINOS TURISTICOS</t>
  </si>
  <si>
    <t>0129-PREVENCION Y MANEJO DE CONDICIONES SECUNDARIAS DE SALUD EN PERSONAS CON DISCAPACIDAD</t>
  </si>
  <si>
    <t>0131-CONTROL Y PREVENCION EN SALUD MENTAL</t>
  </si>
  <si>
    <t>0135-MEJORA DE LAS CAPACIDADES MILITARES PARA LA DEFENSA Y EL DESARROLLO NACIONAL</t>
  </si>
  <si>
    <t>0137-DESARROLLO DE LA CIENCIA, TECNOLOGIA E INNOVACION TECNOLOGICA</t>
  </si>
  <si>
    <t>0138-REDUCCION DEL COSTO, TIEMPO E INSEGURIDAD EN EL SISTEMA DE TRANSPORTE</t>
  </si>
  <si>
    <t>0150-INCREMENTO EN EL ACCESO DE LA POBLACION A LOS SERVICIOS EDUCATIVOS PUBLICOS DE LA EDUCACION BASICA</t>
  </si>
  <si>
    <t>RESULTADOS PNAIA</t>
  </si>
  <si>
    <t>Objetivo 1: Garantizar el crecimiento y desarrollo integral de niñas y niños de 0 a 5 años de edad.</t>
  </si>
  <si>
    <t>Objetivo 2: Garantizar la continuación del crecimiento y desarrollo integral de niñas y niños de 6 a 11 años de edad</t>
  </si>
  <si>
    <t>Objetivo 3: Consolidar el crecimiento y desarrollo integral de las y los adolescentes de 12 a 17 años de edad.</t>
  </si>
  <si>
    <t xml:space="preserve">Objetivo 4: Garantizar la protección de niñas niños y adolescentes de 0 a 17 años de edad. </t>
  </si>
  <si>
    <t>Total PNAIA</t>
  </si>
  <si>
    <t>Deuda</t>
  </si>
  <si>
    <t>Reserva de contingencia</t>
  </si>
  <si>
    <t>Pensiones</t>
  </si>
  <si>
    <t>Gasto público total</t>
  </si>
  <si>
    <t>objetivo4</t>
  </si>
  <si>
    <t>AMAZONAS</t>
  </si>
  <si>
    <t>ANCASH</t>
  </si>
  <si>
    <t>APURIMAC</t>
  </si>
  <si>
    <t>AREQUIPA</t>
  </si>
  <si>
    <t>AYACUCHO</t>
  </si>
  <si>
    <t>CAJAMARCA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</si>
  <si>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</si>
  <si>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</si>
  <si>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</si>
  <si>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</si>
  <si>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</si>
  <si>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</si>
  <si>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</si>
  <si>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</si>
  <si>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</si>
  <si>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</si>
  <si>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</si>
  <si>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</si>
  <si>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</si>
  <si>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</si>
  <si>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</si>
  <si>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</si>
  <si>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</si>
  <si>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</si>
  <si>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03</t>
  </si>
  <si>
    <t>05</t>
  </si>
  <si>
    <t>ORDEN PUBLICO Y SEGURIDAD</t>
  </si>
  <si>
    <t>06</t>
  </si>
  <si>
    <t>JUSTICIA</t>
  </si>
  <si>
    <t>07</t>
  </si>
  <si>
    <t>TRABAJO</t>
  </si>
  <si>
    <t>AGROPECUARIA</t>
  </si>
  <si>
    <t>ENERGIA</t>
  </si>
  <si>
    <t>TRANSPORTE</t>
  </si>
  <si>
    <t>COMUNICACIONES</t>
  </si>
  <si>
    <t>AMBIENTE</t>
  </si>
  <si>
    <t>SANEAMIENTO</t>
  </si>
  <si>
    <t>VIVIENDA Y DESARROLLO URBANO</t>
  </si>
  <si>
    <t>SALUD</t>
  </si>
  <si>
    <t>CULTURA Y DEPORTE</t>
  </si>
  <si>
    <t>EDUCACION</t>
  </si>
  <si>
    <t>23</t>
  </si>
  <si>
    <t>PROTECCION SOCIAL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</si>
  <si>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</si>
  <si>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</si>
  <si>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</si>
  <si>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</si>
  <si>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</si>
  <si>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</si>
  <si>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</si>
  <si>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</si>
  <si>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</si>
  <si>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</si>
  <si>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</si>
  <si>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</si>
  <si>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</si>
  <si>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</si>
  <si>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</si>
  <si>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</si>
  <si>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</si>
  <si>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</si>
  <si>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</si>
  <si>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</si>
  <si>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</si>
  <si>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</si>
  <si>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</si>
  <si>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</si>
  <si>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</si>
  <si>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</si>
  <si>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</si>
  <si>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</si>
  <si>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</si>
  <si>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</si>
  <si>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</si>
  <si>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</si>
  <si>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</si>
  <si>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</si>
  <si>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</si>
  <si>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</si>
  <si>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</si>
  <si>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</si>
  <si>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</si>
  <si>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</si>
  <si>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</si>
  <si>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</si>
  <si>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</si>
  <si>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</si>
  <si>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</si>
  <si>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</si>
  <si>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</si>
  <si>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</si>
  <si>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</si>
  <si>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</si>
  <si>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</si>
  <si>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</si>
  <si>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</si>
  <si>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</si>
  <si>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</si>
  <si>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</si>
  <si>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</si>
  <si>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</si>
  <si>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</si>
  <si>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</si>
  <si>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</si>
  <si>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</si>
  <si>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</si>
  <si>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</si>
  <si>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</si>
  <si>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</si>
  <si>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</si>
  <si>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</si>
  <si>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0096</t>
  </si>
  <si>
    <t>GESTION DE LA CALIDAD DEL AIRE</t>
  </si>
  <si>
    <t>0097</t>
  </si>
  <si>
    <t>PROGRAMA NACIONAL DE ASISTENCIA SOLIDARIA PENSION 65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</si>
  <si>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</si>
  <si>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</si>
  <si>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</si>
  <si>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</si>
  <si>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</si>
  <si>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</si>
  <si>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</si>
  <si>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</si>
  <si>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</si>
  <si>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</si>
  <si>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</si>
  <si>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</si>
  <si>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</si>
  <si>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</si>
  <si>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</si>
  <si>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</si>
  <si>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</si>
  <si>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</si>
  <si>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9002</t>
  </si>
  <si>
    <t>ASIGNACIONES PRESUPUESTARIAS QUE NO RESULTAN EN PRODUCTOS</t>
  </si>
  <si>
    <t>DONACIONES Y TRANSFERENCIAS</t>
  </si>
  <si>
    <t>RECURSOS DETERMINADOS</t>
  </si>
  <si>
    <t>RECURSOS DIRECTAMENTE RECAUDADOS</t>
  </si>
  <si>
    <t>RECURSOS ORDINARIOS</t>
  </si>
  <si>
    <t>GOBIERNO NACIONAL</t>
  </si>
  <si>
    <t>GOBIERNOS LOCALES</t>
  </si>
  <si>
    <t>DEPARTAMENTO</t>
  </si>
  <si>
    <t>PROVINCIA CONSTITUCIONAL DEL CALLAO</t>
  </si>
  <si>
    <t>GASTO CORRIENTE</t>
  </si>
  <si>
    <t>GASTO DE CAPITAL</t>
  </si>
  <si>
    <t>0098</t>
  </si>
  <si>
    <t>CUNA MAS</t>
  </si>
  <si>
    <t>0091</t>
  </si>
  <si>
    <t xml:space="preserve">INCREMENTO EN EL ACCESO DE LA POBLACION DE 3 A 16 AÑOS A LOS SERVICIOS EDUCATIVOS PUBLICOS DE LA EDUCACION BASICA REGULAR </t>
  </si>
  <si>
    <t>0034</t>
  </si>
  <si>
    <t>CONTRATACIONES PUBLICAS EFICIENTES</t>
  </si>
  <si>
    <t>0059</t>
  </si>
  <si>
    <t>BONO FAMILIAR HABITACIONAL</t>
  </si>
  <si>
    <t>0060</t>
  </si>
  <si>
    <t>GENERACION DEL SUELO URBANO</t>
  </si>
  <si>
    <t>0108</t>
  </si>
  <si>
    <t>MEJORAMIENTO INTEGRAL DE BARRIOS</t>
  </si>
  <si>
    <t>0035</t>
  </si>
  <si>
    <t>GESTION SOSTENIBLE DE RECURSOS NATURALES Y DIVERSIDAD BIOLOGICA</t>
  </si>
  <si>
    <t>0061</t>
  </si>
  <si>
    <t>REDUCCION DEL COSTO, TIEMPO E INSEGURIDAD VIAL EN EL SISTEMA DE TRANSPORTE TERRESTRE</t>
  </si>
  <si>
    <t>0064</t>
  </si>
  <si>
    <t>INSERCION SOCIAL POSITIVA DE LA POBLACION PENAL</t>
  </si>
  <si>
    <t>0084</t>
  </si>
  <si>
    <t>MANEJO EFICIENTE DE RECURSOS FORESTALES Y FAUNA SILVESTRE</t>
  </si>
  <si>
    <t>0088</t>
  </si>
  <si>
    <t>PROGRAMA ARTICULADO DE MODERNIZACION DE LA GESTION PUBLICA</t>
  </si>
  <si>
    <t>0092</t>
  </si>
  <si>
    <t>INCLUSION SOCIAL INTEGRAL DE LAS PERSONAS CON DISCAPACIDAD</t>
  </si>
  <si>
    <t>0100</t>
  </si>
  <si>
    <t>SEGURIDAD INTEGRAL DE LOS ESTABLECIMIENTOS PENITENCIARIOS</t>
  </si>
  <si>
    <t>Gasto público total 2014</t>
  </si>
  <si>
    <t>Gasto en niñas niños y adolescentes por clase de gasto 2014</t>
  </si>
  <si>
    <t>Gasto en niñas niños y adolescentes por función 2014</t>
  </si>
  <si>
    <t>Gasto en niñas niños y adolescentes en la categoría de gasto 2014</t>
  </si>
  <si>
    <t>Gasto en niñas niños y adolescentes por programa presupuestal 2014</t>
  </si>
  <si>
    <t>Gasto en niñas niños y adolescentes por fuente de financiamiento 2014</t>
  </si>
  <si>
    <t>Gasto en niñas niños y adolescentes por tipo de transacción 2014</t>
  </si>
  <si>
    <t>Gasto en niñas niños y adolescentes por ciclo de vida 2014</t>
  </si>
  <si>
    <t>Gasto en niñas niños y adolescentes por derecho 2014</t>
  </si>
  <si>
    <t>Gasto en niñas niños y adolescentes por nivel de gobierno 2014</t>
  </si>
  <si>
    <t>Gasto en niñas niños y adolescentes por departamento 2014</t>
  </si>
  <si>
    <t>Gasto en niñas niños y adolescentes por gobierno regional 2014</t>
  </si>
  <si>
    <t>Gasto en niñas niños y adolescentes por resultados del PNAIA 2014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</si>
  <si>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</si>
  <si>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</si>
  <si>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</si>
  <si>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</si>
  <si>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</si>
  <si>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</si>
  <si>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</si>
  <si>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</si>
  <si>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</si>
  <si>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</si>
  <si>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</si>
  <si>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</t>
  </si>
  <si>
    <t>0119</t>
  </si>
  <si>
    <t>CELERIDAD EN LOS PROCESOS JUDICIALES CIVIL-COMERCIAL</t>
  </si>
  <si>
    <t>0121</t>
  </si>
  <si>
    <t>MEJORA DE LA ARTICULACION DE PEQUEÑOS PRODUCTORES 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</si>
</sst>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0.0%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166" fontId="0" fillId="0" borderId="2" xfId="2" applyNumberFormat="1" applyFont="1" applyFill="1" applyBorder="1"/>
    <xf numFmtId="9" fontId="2" fillId="0" borderId="0" xfId="1" applyFont="1" applyFill="1" applyBorder="1" applyAlignment="1">
      <alignment horizontal="center"/>
    </xf>
    <xf numFmtId="166" fontId="0" fillId="0" borderId="0" xfId="2" applyNumberFormat="1" applyFont="1" applyFill="1"/>
    <xf numFmtId="9" fontId="0" fillId="0" borderId="0" xfId="1" applyFont="1" applyFill="1"/>
    <xf numFmtId="0" fontId="6" fillId="0" borderId="0" xfId="0" applyFont="1" applyAlignment="1">
      <alignment vertical="center"/>
    </xf>
    <xf numFmtId="0" fontId="0" fillId="0" borderId="2" xfId="0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1" applyNumberFormat="1" applyFont="1" applyAlignment="1">
      <alignment horizontal="right"/>
    </xf>
    <xf numFmtId="169" fontId="0" fillId="0" borderId="0" xfId="1" applyNumberFormat="1" applyFont="1"/>
    <xf numFmtId="169" fontId="0" fillId="0" borderId="0" xfId="1" applyNumberFormat="1" applyFont="1" applyFill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2" xfId="2" applyNumberFormat="1" applyFont="1" applyFill="1" applyBorder="1" applyAlignment="1">
      <alignment horizontal="right"/>
    </xf>
    <xf numFmtId="166" fontId="0" fillId="0" borderId="2" xfId="0" applyNumberFormat="1" applyBorder="1"/>
    <xf numFmtId="0" fontId="2" fillId="0" borderId="0" xfId="0" applyFont="1" applyAlignment="1">
      <alignment horizontal="left"/>
    </xf>
    <xf numFmtId="166" fontId="0" fillId="0" borderId="0" xfId="2" applyNumberFormat="1" applyFont="1" applyFill="1" applyBorder="1"/>
    <xf numFmtId="169" fontId="0" fillId="0" borderId="2" xfId="1" applyNumberFormat="1" applyFont="1" applyBorder="1" applyAlignment="1">
      <alignment horizontal="right"/>
    </xf>
    <xf numFmtId="169" fontId="4" fillId="0" borderId="0" xfId="1" applyNumberFormat="1" applyFont="1" applyAlignment="1">
      <alignment horizontal="right"/>
    </xf>
    <xf numFmtId="169" fontId="2" fillId="0" borderId="1" xfId="1" applyNumberFormat="1" applyFont="1" applyBorder="1" applyAlignment="1">
      <alignment horizontal="right"/>
    </xf>
    <xf numFmtId="169" fontId="2" fillId="0" borderId="0" xfId="1" applyNumberFormat="1" applyFont="1" applyAlignment="1">
      <alignment horizontal="right"/>
    </xf>
    <xf numFmtId="169" fontId="0" fillId="0" borderId="3" xfId="1" applyNumberFormat="1" applyFont="1" applyBorder="1" applyAlignment="1">
      <alignment horizontal="right"/>
    </xf>
    <xf numFmtId="170" fontId="0" fillId="0" borderId="0" xfId="3" applyNumberFormat="1" applyFont="1"/>
    <xf numFmtId="9" fontId="0" fillId="0" borderId="2" xfId="1" applyFont="1" applyBorder="1"/>
    <xf numFmtId="9" fontId="0" fillId="0" borderId="2" xfId="1" applyFont="1" applyBorder="1" applyAlignment="1">
      <alignment horizontal="right"/>
    </xf>
    <xf numFmtId="9" fontId="0" fillId="0" borderId="2" xfId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0" fillId="0" borderId="0" xfId="1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9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9" fontId="2" fillId="0" borderId="0" xfId="1" applyNumberFormat="1" applyFont="1" applyFill="1" applyAlignment="1">
      <alignment vertical="center"/>
    </xf>
    <xf numFmtId="169" fontId="2" fillId="0" borderId="0" xfId="1" applyNumberFormat="1" applyFont="1" applyFill="1" applyAlignment="1">
      <alignment horizontal="right" vertical="center"/>
    </xf>
    <xf numFmtId="0" fontId="0" fillId="0" borderId="0" xfId="0" applyAlignment="1">
      <alignment vertical="center" wrapText="1"/>
    </xf>
    <xf numFmtId="170" fontId="0" fillId="0" borderId="0" xfId="3" applyNumberFormat="1" applyFont="1" applyAlignment="1">
      <alignment vertical="center"/>
    </xf>
    <xf numFmtId="169" fontId="1" fillId="0" borderId="0" xfId="1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right" vertical="center"/>
    </xf>
    <xf numFmtId="0" fontId="0" fillId="0" borderId="2" xfId="0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9" fontId="1" fillId="0" borderId="2" xfId="1" applyFont="1" applyFill="1" applyBorder="1" applyAlignment="1">
      <alignment vertical="center"/>
    </xf>
    <xf numFmtId="169" fontId="1" fillId="0" borderId="2" xfId="1" applyNumberFormat="1" applyFont="1" applyFill="1" applyBorder="1" applyAlignment="1">
      <alignment horizontal="right" vertical="center"/>
    </xf>
    <xf numFmtId="169" fontId="1" fillId="0" borderId="0" xfId="1" quotePrefix="1" applyNumberFormat="1" applyFont="1" applyFill="1" applyAlignment="1">
      <alignment horizontal="right" vertical="center"/>
    </xf>
    <xf numFmtId="169" fontId="2" fillId="0" borderId="0" xfId="1" quotePrefix="1" applyNumberFormat="1" applyFont="1" applyFill="1" applyAlignment="1">
      <alignment horizontal="right" vertical="center"/>
    </xf>
    <xf numFmtId="169" fontId="0" fillId="0" borderId="0" xfId="1" applyNumberFormat="1" applyFont="1" applyAlignment="1">
      <alignment vertical="center"/>
    </xf>
    <xf numFmtId="166" fontId="0" fillId="0" borderId="2" xfId="0" applyNumberFormat="1" applyBorder="1" applyAlignment="1">
      <alignment vertical="center"/>
    </xf>
    <xf numFmtId="9" fontId="0" fillId="0" borderId="2" xfId="1" applyFont="1" applyFill="1" applyBorder="1" applyAlignment="1">
      <alignment vertical="center"/>
    </xf>
    <xf numFmtId="169" fontId="0" fillId="0" borderId="2" xfId="1" applyNumberFormat="1" applyFont="1" applyFill="1" applyBorder="1" applyAlignment="1">
      <alignment horizontal="right" vertical="center"/>
    </xf>
    <xf numFmtId="170" fontId="7" fillId="0" borderId="0" xfId="0" applyNumberFormat="1" applyFont="1"/>
    <xf numFmtId="169" fontId="0" fillId="0" borderId="2" xfId="1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2" fillId="0" borderId="0" xfId="0" applyFont="1" applyAlignment="1">
      <alignment wrapText="1"/>
    </xf>
    <xf numFmtId="3" fontId="2" fillId="0" borderId="0" xfId="0" applyNumberFormat="1" applyFont="1"/>
    <xf numFmtId="169" fontId="2" fillId="0" borderId="0" xfId="1" applyNumberFormat="1" applyFont="1" applyFill="1"/>
    <xf numFmtId="169" fontId="2" fillId="0" borderId="0" xfId="1" applyNumberFormat="1" applyFont="1" applyFill="1" applyAlignment="1">
      <alignment horizontal="right"/>
    </xf>
    <xf numFmtId="169" fontId="1" fillId="0" borderId="0" xfId="1" applyNumberFormat="1" applyFont="1" applyFill="1"/>
    <xf numFmtId="169" fontId="1" fillId="0" borderId="0" xfId="1" applyNumberFormat="1" applyFont="1" applyFill="1" applyAlignment="1">
      <alignment horizontal="right"/>
    </xf>
    <xf numFmtId="3" fontId="1" fillId="0" borderId="2" xfId="2" applyNumberFormat="1" applyFont="1" applyFill="1" applyBorder="1"/>
    <xf numFmtId="9" fontId="1" fillId="0" borderId="2" xfId="1" applyFont="1" applyFill="1" applyBorder="1"/>
    <xf numFmtId="169" fontId="1" fillId="0" borderId="2" xfId="1" applyNumberFormat="1" applyFont="1" applyFill="1" applyBorder="1" applyAlignment="1">
      <alignment horizontal="right"/>
    </xf>
    <xf numFmtId="170" fontId="0" fillId="0" borderId="2" xfId="3" applyNumberFormat="1" applyFont="1" applyFill="1" applyBorder="1"/>
    <xf numFmtId="0" fontId="7" fillId="0" borderId="0" xfId="0" applyFont="1"/>
  </cellXfs>
  <cellStyles count="5">
    <cellStyle name="Millares" xfId="3" builtinId="3"/>
    <cellStyle name="Millares 2" xfId="2" xr:uid="{00000000-0005-0000-0000-000001000000}"/>
    <cellStyle name="Millares 2 2" xfId="4" xr:uid="{00000000-0005-0000-0000-000002000000}"/>
    <cellStyle name="Normal" xfId="0" builtinId="0"/>
    <cellStyle name="Porcentaje" xfId="1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  <dxf>
      <numFmt numFmtId="170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_GPNNA" connectionId="13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8" xr16:uid="{00000000-0016-0000-0700-000009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2" xr16:uid="{00000000-0016-0000-0800-00000A000000}" autoFormatId="16" applyNumberFormats="0" applyBorderFormats="0" applyFontFormats="0" applyPatternFormats="0" applyAlignmentFormats="0" applyWidthHeightFormats="0">
  <queryTableRefresh nextId="5">
    <queryTableFields count="4">
      <queryTableField id="1" name="DES_NIVEL_GOB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7" xr16:uid="{00000000-0016-0000-0900-00000B000000}" autoFormatId="16" applyNumberFormats="0" applyBorderFormats="0" applyFontFormats="0" applyPatternFormats="0" applyAlignmentFormats="0" applyWidthHeightFormats="0">
  <queryTableRefresh nextId="6">
    <queryTableFields count="5">
      <queryTableField id="1" name="PROGRAMA_PPTO" tableColumnId="1"/>
      <queryTableField id="2" name="DES_PROGRAMA_PPTO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2" xr16:uid="{00000000-0016-0000-0A00-00000C000000}" autoFormatId="16" applyNumberFormats="0" applyBorderFormats="0" applyFontFormats="0" applyPatternFormats="0" applyAlignmentFormats="0" applyWidthHeightFormats="0">
  <queryTableRefresh nextId="6">
    <queryTableFields count="4">
      <queryTableField id="2" name="PIA_INF" tableColumnId="2"/>
      <queryTableField id="3" name="PIM_INF" tableColumnId="3"/>
      <queryTableField id="4" name="DEV_INF" tableColumnId="4"/>
      <queryTableField id="5" name="objetivo4" tableColumnId="1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5" xr16:uid="{00000000-0016-0000-0B00-00000D000000}" autoFormatId="16" applyNumberFormats="0" applyBorderFormats="0" applyFontFormats="0" applyPatternFormats="0" applyAlignmentFormats="0" applyWidthHeightFormats="0">
  <queryTableRefresh nextId="6">
    <queryTableFields count="5">
      <queryTableField id="1" name="FUNCION" tableColumnId="1"/>
      <queryTableField id="2" name="DES_FUNCIO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" xr16:uid="{00000000-0016-0000-0C00-00000E000000}" autoFormatId="16" applyNumberFormats="0" applyBorderFormats="0" applyFontFormats="0" applyPatternFormats="0" applyAlignmentFormats="0" applyWidthHeightFormats="0">
  <queryTableRefresh nextId="5">
    <queryTableFields count="4">
      <queryTableField id="1" name="CATEGORI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6" xr16:uid="{00000000-0016-0000-0D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CAT_PPTAL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PNNAXMETA" connectionId="18" xr16:uid="{00000000-0016-0000-0E00-000010000000}" autoFormatId="16" applyNumberFormats="0" applyBorderFormats="0" applyFontFormats="0" applyPatternFormats="0" applyAlignmentFormats="0" applyWidthHeightFormats="0">
  <queryTableRefresh nextId="5">
    <queryTableFields count="4">
      <queryTableField id="1" name="META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1" connectionId="14" xr16:uid="{00000000-0016-0000-01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2" connectionId="15" xr16:uid="{00000000-0016-0000-0100-000002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sde_CALIDAD_GP_GPNNA_3" connectionId="16" xr16:uid="{00000000-0016-0000-0100-000003000000}" autoFormatId="16" applyNumberFormats="0" applyBorderFormats="0" applyFontFormats="0" applyPatternFormats="0" applyAlignmentFormats="0" applyWidthHeightFormats="0">
  <queryTableRefresh nextId="4">
    <queryTableFields count="3">
      <queryTableField id="1" name="PIA_INF" tableColumnId="1"/>
      <queryTableField id="2" name="PIM_INF" tableColumnId="2"/>
      <queryTableField id="3" name="DEV_INF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CALIDAD_GPNNA" connectionId="17" xr16:uid="{00000000-0016-0000-02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dato" tableColumnId="1"/>
      <queryTableField id="2" name="lin" tableColumnId="2"/>
      <queryTableField id="3" name="PIA_INF" tableColumnId="3"/>
      <queryTableField id="4" name="PIM_INF" tableColumnId="4"/>
      <queryTableField id="5" name="DEV_INF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3" xr16:uid="{00000000-0016-0000-0300-000005000000}" autoFormatId="16" applyNumberFormats="0" applyBorderFormats="0" applyFontFormats="0" applyPatternFormats="0" applyAlignmentFormats="0" applyWidthHeightFormats="0">
  <queryTableRefresh nextId="5">
    <queryTableFields count="4">
      <queryTableField id="1" name="DES_DEPARTAMENT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1" xr16:uid="{00000000-0016-0000-0400-000006000000}" autoFormatId="16" applyNumberFormats="0" applyBorderFormats="0" applyFontFormats="0" applyPatternFormats="0" applyAlignmentFormats="0" applyWidthHeightFormats="0">
  <queryTableRefresh nextId="5">
    <queryTableFields count="4">
      <queryTableField id="1" name="DERECH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10" xr16:uid="{00000000-0016-0000-05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CICLO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bdp_gpnna" connectionId="9" xr16:uid="{00000000-0016-0000-06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FUENTE" tableColumnId="1"/>
      <queryTableField id="2" name="PIA_INF" tableColumnId="2"/>
      <queryTableField id="3" name="PIM_INF" tableColumnId="3"/>
      <queryTableField id="4" name="DEV_INF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Consulta_desde_CALIDAD_GP_GPNNA" displayName="Tabla_Consulta_desde_CALIDAD_GP_GPNNA" ref="A1:C2" tableType="queryTable" totalsRowShown="0">
  <autoFilter ref="A1:C2" xr:uid="{00000000-0009-0000-0100-000001000000}"/>
  <tableColumns count="3">
    <tableColumn id="1" xr3:uid="{00000000-0010-0000-0000-000001000000}" uniqueName="1" name="PIA_INF" queryTableFieldId="1"/>
    <tableColumn id="2" xr3:uid="{00000000-0010-0000-0000-000002000000}" uniqueName="2" name="PIM_INF" queryTableFieldId="2"/>
    <tableColumn id="3" xr3:uid="{00000000-0010-0000-0000-000003000000}" uniqueName="3" name="DEV_INF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a_Consulta_desde_bdp_gpnna19" displayName="Tabla_Consulta_desde_bdp_gpnna19" ref="A1:D26" tableType="queryTable" totalsRowShown="0">
  <autoFilter ref="A1:D26" xr:uid="{00000000-0009-0000-0100-000012000000}"/>
  <tableColumns count="4">
    <tableColumn id="1" xr3:uid="{00000000-0010-0000-0900-000001000000}" uniqueName="1" name="DES_DEPARTAMENTO" queryTableFieldId="1"/>
    <tableColumn id="2" xr3:uid="{00000000-0010-0000-0900-000002000000}" uniqueName="2" name="PIA_INF" queryTableFieldId="2"/>
    <tableColumn id="3" xr3:uid="{00000000-0010-0000-0900-000003000000}" uniqueName="3" name="PIM_INF" queryTableFieldId="3"/>
    <tableColumn id="4" xr3:uid="{00000000-0010-0000-0900-000004000000}" uniqueName="4" name="DEV_INF" queryTableFieldId="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Tabla_Consulta_desde_bdp_gpnna23" displayName="Tabla_Consulta_desde_bdp_gpnna23" ref="A1:D4" tableType="queryTable" totalsRowShown="0">
  <autoFilter ref="A1:D4" xr:uid="{00000000-0009-0000-0100-000016000000}"/>
  <tableColumns count="4">
    <tableColumn id="1" xr3:uid="{00000000-0010-0000-0A00-000001000000}" uniqueName="1" name="DES_NIVEL_GOB" queryTableFieldId="1"/>
    <tableColumn id="2" xr3:uid="{00000000-0010-0000-0A00-000002000000}" uniqueName="2" name="PIA_INF" queryTableFieldId="2"/>
    <tableColumn id="3" xr3:uid="{00000000-0010-0000-0A00-000003000000}" uniqueName="3" name="PIM_INF" queryTableFieldId="3"/>
    <tableColumn id="4" xr3:uid="{00000000-0010-0000-0A00-000004000000}" uniqueName="4" name="DEV_INF" queryTableFieldId="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B000000}" name="Tabla_Consulta_desde_bdp_gpnna18" displayName="Tabla_Consulta_desde_bdp_gpnna18" ref="B1:F68" tableType="queryTable" totalsRowShown="0">
  <autoFilter ref="B1:F68" xr:uid="{00000000-0009-0000-0100-000011000000}"/>
  <tableColumns count="5">
    <tableColumn id="1" xr3:uid="{00000000-0010-0000-0B00-000001000000}" uniqueName="1" name="PROGRAMA_PPTO" queryTableFieldId="1"/>
    <tableColumn id="2" xr3:uid="{00000000-0010-0000-0B00-000002000000}" uniqueName="2" name="DES_PROGRAMA_PPTO" queryTableFieldId="2"/>
    <tableColumn id="3" xr3:uid="{00000000-0010-0000-0B00-000003000000}" uniqueName="3" name="PIA_INF" queryTableFieldId="3"/>
    <tableColumn id="4" xr3:uid="{00000000-0010-0000-0B00-000004000000}" uniqueName="4" name="PIM_INF" queryTableFieldId="4"/>
    <tableColumn id="5" xr3:uid="{00000000-0010-0000-0B00-000005000000}" uniqueName="5" name="DEV_INF" queryTableFieldId="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a_Consulta_desde_bdp_gpnna15" displayName="Tabla_Consulta_desde_bdp_gpnna15" ref="A1:D7" tableType="queryTable" totalsRowCount="1" headerRowDxfId="34" dataDxfId="33" headerRowCellStyle="Millares" dataCellStyle="Millares">
  <autoFilter ref="A1:D6" xr:uid="{00000000-0009-0000-0100-00000E000000}"/>
  <tableColumns count="4">
    <tableColumn id="2" xr3:uid="{00000000-0010-0000-0C00-000002000000}" uniqueName="2" name="PIA_INF" totalsRowFunction="custom" queryTableFieldId="2" dataDxfId="32" totalsRowDxfId="31" dataCellStyle="Millares">
      <totalsRowFormula>SUM(A2:A6)</totalsRowFormula>
    </tableColumn>
    <tableColumn id="3" xr3:uid="{00000000-0010-0000-0C00-000003000000}" uniqueName="3" name="PIM_INF" totalsRowFunction="custom" queryTableFieldId="3" dataDxfId="30" totalsRowDxfId="29" dataCellStyle="Millares">
      <totalsRowFormula>SUM(B2:B6)</totalsRowFormula>
    </tableColumn>
    <tableColumn id="4" xr3:uid="{00000000-0010-0000-0C00-000004000000}" uniqueName="4" name="DEV_INF" totalsRowFunction="custom" queryTableFieldId="4" dataDxfId="28" totalsRowDxfId="27" dataCellStyle="Millares">
      <totalsRowFormula>SUM(C2:C6)</totalsRowFormula>
    </tableColumn>
    <tableColumn id="1" xr3:uid="{00000000-0010-0000-0C00-000001000000}" uniqueName="1" name="objetivo4" queryTableFieldId="5" dataDxfId="26" totalsRowDxfId="25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a_Consulta_desde_bdp_gpnna16" displayName="Tabla_Consulta_desde_bdp_gpnna16" ref="A1:E17" tableType="queryTable" totalsRowCount="1" headerRowDxfId="24" dataDxfId="23" totalsRowDxfId="22" headerRowCellStyle="Millares" dataCellStyle="Millares" totalsRowCellStyle="Millares">
  <autoFilter ref="A1:E16" xr:uid="{00000000-0009-0000-0100-00000F000000}"/>
  <tableColumns count="5">
    <tableColumn id="1" xr3:uid="{00000000-0010-0000-0D00-000001000000}" uniqueName="1" name="FUNCION" queryTableFieldId="1" dataDxfId="21" totalsRowDxfId="20" dataCellStyle="Millares"/>
    <tableColumn id="2" xr3:uid="{00000000-0010-0000-0D00-000002000000}" uniqueName="2" name="DES_FUNCION" queryTableFieldId="2" dataDxfId="19" totalsRowDxfId="18" dataCellStyle="Millares"/>
    <tableColumn id="3" xr3:uid="{00000000-0010-0000-0D00-000003000000}" uniqueName="3" name="PIA_INF" totalsRowFunction="custom" queryTableFieldId="3" dataDxfId="17" totalsRowDxfId="16" dataCellStyle="Millares">
      <totalsRowFormula>SUM(C2:C16)</totalsRowFormula>
    </tableColumn>
    <tableColumn id="4" xr3:uid="{00000000-0010-0000-0D00-000004000000}" uniqueName="4" name="PIM_INF" totalsRowFunction="custom" queryTableFieldId="4" dataDxfId="15" totalsRowDxfId="14" dataCellStyle="Millares">
      <totalsRowFormula>SUM(D2:D16)</totalsRowFormula>
    </tableColumn>
    <tableColumn id="5" xr3:uid="{00000000-0010-0000-0D00-000005000000}" uniqueName="5" name="DEV_INF" totalsRowFunction="custom" queryTableFieldId="5" dataDxfId="13" totalsRowDxfId="12" dataCellStyle="Millares">
      <totalsRowFormula>SUM(E2:E16)</totalsRow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E000000}" name="Tabla_Consulta_desde_bdp_gpnna" displayName="Tabla_Consulta_desde_bdp_gpnna" ref="A1:D4" tableType="queryTable" totalsRowCount="1">
  <autoFilter ref="A1:D3" xr:uid="{00000000-0009-0000-0100-00000C000000}"/>
  <tableColumns count="4">
    <tableColumn id="1" xr3:uid="{00000000-0010-0000-0E00-000001000000}" uniqueName="1" name="CATEGORIA" queryTableFieldId="1"/>
    <tableColumn id="2" xr3:uid="{00000000-0010-0000-0E00-000002000000}" uniqueName="2" name="PIA_INF" totalsRowFunction="custom" queryTableFieldId="2" dataDxfId="11" totalsRowDxfId="10" dataCellStyle="Millares">
      <totalsRowFormula>SUM(B2:B3)</totalsRowFormula>
    </tableColumn>
    <tableColumn id="3" xr3:uid="{00000000-0010-0000-0E00-000003000000}" uniqueName="3" name="PIM_INF" totalsRowFunction="custom" queryTableFieldId="3" dataDxfId="9" totalsRowDxfId="8" dataCellStyle="Millares">
      <totalsRowFormula>SUM(C2:C3)</totalsRowFormula>
    </tableColumn>
    <tableColumn id="4" xr3:uid="{00000000-0010-0000-0E00-000004000000}" uniqueName="4" name="DEV_INF" totalsRowFunction="custom" queryTableFieldId="4" dataDxfId="7" totalsRowDxfId="6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_Consulta_desde_bdp_gpnna17" displayName="Tabla_Consulta_desde_bdp_gpnna17" ref="A1:D4" tableType="queryTable" totalsRowCount="1">
  <autoFilter ref="A1:D3" xr:uid="{00000000-0009-0000-0100-000010000000}"/>
  <tableColumns count="4">
    <tableColumn id="1" xr3:uid="{00000000-0010-0000-0F00-000001000000}" uniqueName="1" name="CAT_PPTAL" queryTableFieldId="1"/>
    <tableColumn id="2" xr3:uid="{00000000-0010-0000-0F00-000002000000}" uniqueName="2" name="PIA_INF" totalsRowFunction="custom" queryTableFieldId="2" dataDxfId="5" totalsRowDxfId="4" dataCellStyle="Millares">
      <totalsRowFormula>SUM(B2:B3)</totalsRowFormula>
    </tableColumn>
    <tableColumn id="3" xr3:uid="{00000000-0010-0000-0F00-000003000000}" uniqueName="3" name="PIM_INF" totalsRowFunction="custom" queryTableFieldId="3" dataDxfId="3" totalsRowDxfId="2" dataCellStyle="Millares">
      <totalsRowFormula>SUM(C2:C3)</totalsRowFormula>
    </tableColumn>
    <tableColumn id="4" xr3:uid="{00000000-0010-0000-0F00-000004000000}" uniqueName="4" name="DEV_INF" totalsRowFunction="custom" queryTableFieldId="4" dataDxfId="1" totalsRowDxfId="0" dataCellStyle="Millares">
      <totalsRowFormula>SUM(D2:D3)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0000000}" name="Tabla_GPNNAXMETA" displayName="Tabla_GPNNAXMETA" ref="A1:D26" tableType="queryTable" totalsRowShown="0">
  <autoFilter ref="A1:D26" xr:uid="{00000000-0009-0000-0100-00000D000000}"/>
  <tableColumns count="4">
    <tableColumn id="1" xr3:uid="{00000000-0010-0000-1000-000001000000}" uniqueName="1" name="META" queryTableFieldId="1"/>
    <tableColumn id="2" xr3:uid="{00000000-0010-0000-1000-000002000000}" uniqueName="2" name="PIA_INF" queryTableFieldId="2"/>
    <tableColumn id="3" xr3:uid="{00000000-0010-0000-1000-000003000000}" uniqueName="3" name="PIM_INF" queryTableFieldId="3"/>
    <tableColumn id="4" xr3:uid="{00000000-0010-0000-1000-000004000000}" uniqueName="4" name="DEV_INF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_Consulta_desde_CALIDAD_GP_GPNNA_1" displayName="Tabla_Consulta_desde_CALIDAD_GP_GPNNA_1" ref="A9:C10" tableType="queryTable" totalsRowShown="0">
  <autoFilter ref="A9:C10" xr:uid="{00000000-0009-0000-0100-000003000000}"/>
  <tableColumns count="3">
    <tableColumn id="1" xr3:uid="{00000000-0010-0000-0100-000001000000}" uniqueName="1" name="PIA_INF" queryTableFieldId="1"/>
    <tableColumn id="2" xr3:uid="{00000000-0010-0000-0100-000002000000}" uniqueName="2" name="PIM_INF" queryTableFieldId="2"/>
    <tableColumn id="3" xr3:uid="{00000000-0010-0000-0100-000003000000}" uniqueName="3" name="DEV_INF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_Consulta_desde_CALIDAD_GP_GPNNA_2" displayName="Tabla_Consulta_desde_CALIDAD_GP_GPNNA_2" ref="A15:C16" tableType="queryTable" totalsRowShown="0">
  <autoFilter ref="A15:C16" xr:uid="{00000000-0009-0000-0100-000004000000}"/>
  <tableColumns count="3">
    <tableColumn id="1" xr3:uid="{00000000-0010-0000-0200-000001000000}" uniqueName="1" name="PIA_INF" queryTableFieldId="1"/>
    <tableColumn id="2" xr3:uid="{00000000-0010-0000-0200-000002000000}" uniqueName="2" name="PIM_INF" queryTableFieldId="2"/>
    <tableColumn id="3" xr3:uid="{00000000-0010-0000-0200-000003000000}" uniqueName="3" name="DEV_INF" queryTableField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_Consulta_desde_CALIDAD_GP_GPNNA_3" displayName="Tabla_Consulta_desde_CALIDAD_GP_GPNNA_3" ref="A21:C22" tableType="queryTable" totalsRowShown="0">
  <autoFilter ref="A21:C22" xr:uid="{00000000-0009-0000-0100-000005000000}"/>
  <tableColumns count="3">
    <tableColumn id="1" xr3:uid="{00000000-0010-0000-0300-000001000000}" uniqueName="1" name="PIA_INF" queryTableFieldId="1"/>
    <tableColumn id="2" xr3:uid="{00000000-0010-0000-0300-000002000000}" uniqueName="2" name="PIM_INF" queryTableFieldId="2"/>
    <tableColumn id="3" xr3:uid="{00000000-0010-0000-0300-000003000000}" uniqueName="3" name="DEV_INF" queryTableField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a_Consulta_desde_CALIDAD_GPNNA3" displayName="Tabla_Consulta_desde_CALIDAD_GPNNA3" ref="A1:E23" tableType="queryTable" totalsRowShown="0">
  <autoFilter ref="A1:E23" xr:uid="{00000000-0009-0000-0100-000002000000}"/>
  <tableColumns count="5">
    <tableColumn id="1" xr3:uid="{00000000-0010-0000-0400-000001000000}" uniqueName="1" name="dato" queryTableFieldId="1"/>
    <tableColumn id="2" xr3:uid="{00000000-0010-0000-0400-000002000000}" uniqueName="2" name="lin" queryTableFieldId="2"/>
    <tableColumn id="3" xr3:uid="{00000000-0010-0000-0400-000003000000}" uniqueName="3" name="PIA_INF" queryTableFieldId="3"/>
    <tableColumn id="4" xr3:uid="{00000000-0010-0000-0400-000004000000}" uniqueName="4" name="PIM_INF" queryTableFieldId="4"/>
    <tableColumn id="5" xr3:uid="{00000000-0010-0000-0400-000005000000}" uniqueName="5" name="DEV_INF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_Consulta_desde_bdp_gpnna24" displayName="Tabla_Consulta_desde_bdp_gpnna24" ref="A1:D26" tableType="queryTable" totalsRowShown="0">
  <autoFilter ref="A1:D26" xr:uid="{00000000-0009-0000-0100-000017000000}"/>
  <tableColumns count="4">
    <tableColumn id="1" xr3:uid="{00000000-0010-0000-0500-000001000000}" uniqueName="1" name="DES_DEPARTAMENTO" queryTableFieldId="1"/>
    <tableColumn id="2" xr3:uid="{00000000-0010-0000-0500-000002000000}" uniqueName="2" name="PIA_INF" queryTableFieldId="2"/>
    <tableColumn id="3" xr3:uid="{00000000-0010-0000-0500-000003000000}" uniqueName="3" name="PIM_INF" queryTableFieldId="3"/>
    <tableColumn id="4" xr3:uid="{00000000-0010-0000-0500-000004000000}" uniqueName="4" name="DEV_INF" queryTableFieldId="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6000000}" name="Tabla_Consulta_desde_bdp_gpnna22" displayName="Tabla_Consulta_desde_bdp_gpnna22" ref="A1:D5" tableType="queryTable" totalsRowShown="0">
  <autoFilter ref="A1:D5" xr:uid="{00000000-0009-0000-0100-000015000000}"/>
  <tableColumns count="4">
    <tableColumn id="1" xr3:uid="{00000000-0010-0000-0600-000001000000}" uniqueName="1" name="DERECHO" queryTableFieldId="1"/>
    <tableColumn id="2" xr3:uid="{00000000-0010-0000-0600-000002000000}" uniqueName="2" name="PIA_INF" queryTableFieldId="2"/>
    <tableColumn id="3" xr3:uid="{00000000-0010-0000-0600-000003000000}" uniqueName="3" name="PIM_INF" queryTableFieldId="3"/>
    <tableColumn id="4" xr3:uid="{00000000-0010-0000-0600-000004000000}" uniqueName="4" name="DEV_INF" queryTableFieldId="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7000000}" name="Tabla_Consulta_desde_bdp_gpnna21" displayName="Tabla_Consulta_desde_bdp_gpnna21" ref="A1:D4" tableType="queryTable" totalsRowShown="0">
  <autoFilter ref="A1:D4" xr:uid="{00000000-0009-0000-0100-000014000000}"/>
  <tableColumns count="4">
    <tableColumn id="1" xr3:uid="{00000000-0010-0000-0700-000001000000}" uniqueName="1" name="CICLO" queryTableFieldId="1"/>
    <tableColumn id="2" xr3:uid="{00000000-0010-0000-0700-000002000000}" uniqueName="2" name="PIA_INF" queryTableFieldId="2"/>
    <tableColumn id="3" xr3:uid="{00000000-0010-0000-0700-000003000000}" uniqueName="3" name="PIM_INF" queryTableFieldId="3"/>
    <tableColumn id="4" xr3:uid="{00000000-0010-0000-0700-000004000000}" uniqueName="4" name="DEV_INF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Tabla_Consulta_desde_bdp_gpnna20" displayName="Tabla_Consulta_desde_bdp_gpnna20" ref="A1:D6" tableType="queryTable" totalsRowShown="0">
  <autoFilter ref="A1:D6" xr:uid="{00000000-0009-0000-0100-000013000000}"/>
  <tableColumns count="4">
    <tableColumn id="1" xr3:uid="{00000000-0010-0000-0800-000001000000}" uniqueName="1" name="FUENTE" queryTableFieldId="1"/>
    <tableColumn id="2" xr3:uid="{00000000-0010-0000-0800-000002000000}" uniqueName="2" name="PIA_INF" queryTableFieldId="2"/>
    <tableColumn id="3" xr3:uid="{00000000-0010-0000-0800-000003000000}" uniqueName="3" name="PIM_INF" queryTableFieldId="3"/>
    <tableColumn id="4" xr3:uid="{00000000-0010-0000-0800-000004000000}" uniqueName="4" name="DEV_INF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5"/>
  <sheetViews>
    <sheetView tabSelected="1" zoomScale="80" zoomScaleNormal="80" workbookViewId="0"/>
  </sheetViews>
  <sheetFormatPr baseColWidth="10" defaultColWidth="11.5703125" defaultRowHeight="15" x14ac:dyDescent="0.25"/>
  <cols>
    <col min="1" max="1" width="1.42578125" customWidth="1"/>
    <col min="2" max="2" width="41.28515625" customWidth="1"/>
    <col min="3" max="3" width="22.140625" customWidth="1"/>
    <col min="4" max="4" width="13.42578125" customWidth="1"/>
    <col min="5" max="5" width="22.140625" customWidth="1"/>
    <col min="6" max="6" width="8.42578125" customWidth="1"/>
    <col min="7" max="7" width="22.140625" customWidth="1"/>
    <col min="8" max="8" width="8.42578125" customWidth="1"/>
    <col min="9" max="9" width="12.140625" style="21" customWidth="1"/>
    <col min="10" max="12" width="15.7109375" bestFit="1" customWidth="1"/>
    <col min="14" max="14" width="15.7109375" bestFit="1" customWidth="1"/>
    <col min="16" max="16" width="15.7109375" bestFit="1" customWidth="1"/>
  </cols>
  <sheetData>
    <row r="1" spans="2:9" ht="21" x14ac:dyDescent="0.35">
      <c r="B1" s="1" t="s">
        <v>3</v>
      </c>
      <c r="H1" s="2"/>
      <c r="I1" s="30"/>
    </row>
    <row r="2" spans="2:9" ht="21" x14ac:dyDescent="0.35">
      <c r="B2" s="1"/>
      <c r="H2" s="2"/>
      <c r="I2" s="30"/>
    </row>
    <row r="3" spans="2:9" ht="15" customHeight="1" x14ac:dyDescent="0.25">
      <c r="B3" s="9" t="s">
        <v>369</v>
      </c>
      <c r="H3" s="2"/>
      <c r="I3" s="30"/>
    </row>
    <row r="4" spans="2:9" ht="15" customHeight="1" x14ac:dyDescent="0.25">
      <c r="B4" t="s">
        <v>4</v>
      </c>
      <c r="H4" s="2"/>
      <c r="I4" s="30"/>
    </row>
    <row r="5" spans="2:9" ht="15" customHeight="1" x14ac:dyDescent="0.25">
      <c r="B5" s="4" t="s">
        <v>5</v>
      </c>
      <c r="C5" s="4" t="s">
        <v>6</v>
      </c>
      <c r="D5" s="4" t="s">
        <v>11</v>
      </c>
      <c r="E5" s="4" t="s">
        <v>7</v>
      </c>
      <c r="F5" s="4" t="s">
        <v>11</v>
      </c>
      <c r="G5" s="4" t="s">
        <v>8</v>
      </c>
      <c r="H5" s="4" t="s">
        <v>11</v>
      </c>
      <c r="I5" s="31" t="s">
        <v>9</v>
      </c>
    </row>
    <row r="6" spans="2:9" ht="15" customHeight="1" x14ac:dyDescent="0.25">
      <c r="B6" s="5" t="s">
        <v>10</v>
      </c>
      <c r="C6" s="34">
        <f>Tabla_Consulta_desde_CALIDAD_GP_GPNNA[PIA_INF]</f>
        <v>118934253913</v>
      </c>
      <c r="D6" s="22">
        <v>1</v>
      </c>
      <c r="E6" s="34">
        <f>Tabla_Consulta_desde_CALIDAD_GP_GPNNA[PIM_INF]</f>
        <v>144805725965</v>
      </c>
      <c r="F6" s="22">
        <v>1</v>
      </c>
      <c r="G6" s="34">
        <f>Tabla_Consulta_desde_CALIDAD_GP_GPNNA[DEV_INF]</f>
        <v>128671206700</v>
      </c>
      <c r="H6" s="21">
        <v>1</v>
      </c>
      <c r="I6" s="21">
        <f>G6/E6</f>
        <v>0.88857816804219636</v>
      </c>
    </row>
    <row r="7" spans="2:9" ht="15" customHeight="1" x14ac:dyDescent="0.25">
      <c r="B7" s="5" t="s">
        <v>193</v>
      </c>
      <c r="C7" s="34">
        <f>Tabla_Consulta_desde_CALIDAD_GP_GPNNA_1[PIA_INF]</f>
        <v>10129924092</v>
      </c>
      <c r="D7" s="22">
        <f>C7/$C$6</f>
        <v>8.5172469315778487E-2</v>
      </c>
      <c r="E7" s="34">
        <f>Tabla_Consulta_desde_CALIDAD_GP_GPNNA_1[PIM_INF]</f>
        <v>10221089533</v>
      </c>
      <c r="F7" s="22">
        <f>E7/$E$6</f>
        <v>7.0584843692372154E-2</v>
      </c>
      <c r="G7" s="34">
        <f>Tabla_Consulta_desde_CALIDAD_GP_GPNNA_1[DEV_INF]</f>
        <v>10095487690</v>
      </c>
      <c r="H7" s="21">
        <f>G7/G6</f>
        <v>7.8459571095325711E-2</v>
      </c>
      <c r="I7" s="21">
        <f t="shared" ref="I7:I10" si="0">G7/E7</f>
        <v>0.98771150153860998</v>
      </c>
    </row>
    <row r="8" spans="2:9" ht="15" customHeight="1" x14ac:dyDescent="0.25">
      <c r="B8" s="5" t="s">
        <v>194</v>
      </c>
      <c r="C8" s="34">
        <f>Tabla_Consulta_desde_CALIDAD_GP_GPNNA_2[PIA_INF]</f>
        <v>4090398057</v>
      </c>
      <c r="D8" s="22">
        <f t="shared" ref="D8:D9" si="1">C8/$C$6</f>
        <v>3.4392094139608531E-2</v>
      </c>
      <c r="E8" s="34">
        <f>Tabla_Consulta_desde_CALIDAD_GP_GPNNA_2[PIM_INF]</f>
        <v>368595875</v>
      </c>
      <c r="F8" s="22">
        <f t="shared" ref="F8:F9" si="2">E8/$E$6</f>
        <v>2.5454509657241785E-3</v>
      </c>
      <c r="G8" s="34">
        <f>Tabla_Consulta_desde_CALIDAD_GP_GPNNA_2[DEV_INF]</f>
        <v>0</v>
      </c>
      <c r="H8" s="21">
        <f>G8/G6</f>
        <v>0</v>
      </c>
      <c r="I8" s="21">
        <f t="shared" si="0"/>
        <v>0</v>
      </c>
    </row>
    <row r="9" spans="2:9" ht="15" customHeight="1" x14ac:dyDescent="0.25">
      <c r="B9" s="5" t="s">
        <v>195</v>
      </c>
      <c r="C9" s="34">
        <f>Tabla_Consulta_desde_CALIDAD_GP_GPNNA_3[PIA_INF]</f>
        <v>11381848965</v>
      </c>
      <c r="D9" s="22">
        <f t="shared" si="1"/>
        <v>9.5698661996280604E-2</v>
      </c>
      <c r="E9" s="34">
        <f>Tabla_Consulta_desde_CALIDAD_GP_GPNNA_3[PIM_INF]</f>
        <v>12906563042</v>
      </c>
      <c r="F9" s="22">
        <f t="shared" si="2"/>
        <v>8.9130198105008343E-2</v>
      </c>
      <c r="G9" s="34">
        <f>Tabla_Consulta_desde_CALIDAD_GP_GPNNA_3[DEV_INF]</f>
        <v>12683460516</v>
      </c>
      <c r="H9" s="21">
        <f>G9/G6</f>
        <v>9.8572639841419937E-2</v>
      </c>
      <c r="I9" s="21">
        <f t="shared" si="0"/>
        <v>0.98271402500619343</v>
      </c>
    </row>
    <row r="10" spans="2:9" ht="15" customHeight="1" x14ac:dyDescent="0.25">
      <c r="B10" s="6" t="s">
        <v>196</v>
      </c>
      <c r="C10" s="76">
        <f>C6-C7-C8-C9</f>
        <v>93332082799</v>
      </c>
      <c r="D10" s="63">
        <f>C10/C6</f>
        <v>0.78473677454833235</v>
      </c>
      <c r="E10" s="76">
        <f>E6-E7-E8-E9</f>
        <v>121309477515</v>
      </c>
      <c r="F10" s="63">
        <f>E10/E6</f>
        <v>0.83773950723689539</v>
      </c>
      <c r="G10" s="76">
        <f>G6-G7-G8-G9</f>
        <v>105892258494</v>
      </c>
      <c r="H10" s="63">
        <f>G10/G6</f>
        <v>0.8229677890632543</v>
      </c>
      <c r="I10" s="29">
        <f t="shared" si="0"/>
        <v>0.87291002041374999</v>
      </c>
    </row>
    <row r="11" spans="2:9" ht="15" customHeight="1" x14ac:dyDescent="0.35">
      <c r="B11" s="1"/>
      <c r="H11" s="2"/>
      <c r="I11" s="30"/>
    </row>
    <row r="12" spans="2:9" ht="15" customHeight="1" x14ac:dyDescent="0.35">
      <c r="B12" s="1"/>
      <c r="H12" s="2"/>
      <c r="I12" s="30"/>
    </row>
    <row r="13" spans="2:9" x14ac:dyDescent="0.25">
      <c r="B13" s="9" t="s">
        <v>370</v>
      </c>
      <c r="G13" s="2"/>
      <c r="H13" s="2"/>
    </row>
    <row r="14" spans="2:9" x14ac:dyDescent="0.25">
      <c r="B14" s="3" t="s">
        <v>4</v>
      </c>
    </row>
    <row r="15" spans="2:9" x14ac:dyDescent="0.25">
      <c r="B15" s="4" t="s">
        <v>5</v>
      </c>
      <c r="C15" s="4" t="s">
        <v>6</v>
      </c>
      <c r="D15" s="4" t="s">
        <v>11</v>
      </c>
      <c r="E15" s="4" t="s">
        <v>7</v>
      </c>
      <c r="F15" s="4" t="s">
        <v>11</v>
      </c>
      <c r="G15" s="4" t="s">
        <v>8</v>
      </c>
      <c r="H15" s="4" t="s">
        <v>11</v>
      </c>
      <c r="I15" s="31" t="s">
        <v>9</v>
      </c>
    </row>
    <row r="16" spans="2:9" x14ac:dyDescent="0.25">
      <c r="B16" s="5" t="s">
        <v>12</v>
      </c>
      <c r="C16" s="34">
        <f>objetivo4!A3</f>
        <v>16801169555</v>
      </c>
      <c r="D16" s="21">
        <f>C16/C18</f>
        <v>0.78116562483260621</v>
      </c>
      <c r="E16" s="34">
        <f>objetivo4!B3</f>
        <v>20541835676</v>
      </c>
      <c r="F16" s="21">
        <f>E16/E18</f>
        <v>0.73920387060210058</v>
      </c>
      <c r="G16" s="34">
        <f>objetivo4!C3</f>
        <v>19010549652</v>
      </c>
      <c r="H16" s="21">
        <f>G16/G18</f>
        <v>0.76205812608988222</v>
      </c>
      <c r="I16" s="21">
        <f>G16/E16</f>
        <v>0.92545524907547216</v>
      </c>
    </row>
    <row r="17" spans="2:9" x14ac:dyDescent="0.25">
      <c r="B17" s="5" t="s">
        <v>13</v>
      </c>
      <c r="C17" s="34">
        <f>objetivo4!A4+objetivo4!A5+objetivo4!A6+objetivo4!A2</f>
        <v>4706650324.5553436</v>
      </c>
      <c r="D17" s="21">
        <f>C17/C18</f>
        <v>0.21883437516739376</v>
      </c>
      <c r="E17" s="34">
        <f>objetivo4!B4+objetivo4!B5+objetivo4!B6+objetivo4!B2</f>
        <v>7247298679.1382484</v>
      </c>
      <c r="F17" s="21">
        <f>E17/E18</f>
        <v>0.26079612939789948</v>
      </c>
      <c r="G17" s="34">
        <f>objetivo4!C4+objetivo4!C5+objetivo4!C6+objetivo4!C2</f>
        <v>5935775308.2009611</v>
      </c>
      <c r="H17" s="21">
        <f>G17/G18</f>
        <v>0.23794187391011778</v>
      </c>
      <c r="I17" s="21">
        <f>G17/E17</f>
        <v>0.81903279704580412</v>
      </c>
    </row>
    <row r="18" spans="2:9" x14ac:dyDescent="0.25">
      <c r="B18" s="6" t="s">
        <v>10</v>
      </c>
      <c r="C18" s="10">
        <f>SUM(C16:C17)</f>
        <v>21507819879.555344</v>
      </c>
      <c r="D18" s="35">
        <f>+SUM(D16:D17)</f>
        <v>1</v>
      </c>
      <c r="E18" s="10">
        <f>SUM(E16:E17)</f>
        <v>27789134355.138248</v>
      </c>
      <c r="F18" s="35">
        <f>+SUM(F16:F17)</f>
        <v>1</v>
      </c>
      <c r="G18" s="10">
        <f>SUM(G16:G17)</f>
        <v>24946324960.200962</v>
      </c>
      <c r="H18" s="35">
        <f>+SUM(H16:H17)</f>
        <v>1</v>
      </c>
      <c r="I18" s="29">
        <f>G18/E18</f>
        <v>0.89770068550510118</v>
      </c>
    </row>
    <row r="19" spans="2:9" x14ac:dyDescent="0.25">
      <c r="B19" s="7"/>
      <c r="C19" s="7"/>
      <c r="D19" s="7"/>
      <c r="E19" s="11"/>
      <c r="F19" s="7"/>
      <c r="G19" s="12"/>
      <c r="H19" s="7"/>
      <c r="I19" s="32"/>
    </row>
    <row r="20" spans="2:9" x14ac:dyDescent="0.25">
      <c r="B20" s="7"/>
      <c r="C20" s="7"/>
      <c r="E20" s="12"/>
    </row>
    <row r="21" spans="2:9" x14ac:dyDescent="0.25">
      <c r="B21" s="27" t="s">
        <v>371</v>
      </c>
      <c r="C21" s="7"/>
      <c r="E21" s="13"/>
      <c r="G21" s="11"/>
    </row>
    <row r="22" spans="2:9" x14ac:dyDescent="0.25">
      <c r="B22" s="3" t="s">
        <v>4</v>
      </c>
    </row>
    <row r="23" spans="2:9" x14ac:dyDescent="0.25">
      <c r="B23" s="4" t="s">
        <v>14</v>
      </c>
      <c r="C23" s="4" t="s">
        <v>6</v>
      </c>
      <c r="D23" s="4" t="s">
        <v>11</v>
      </c>
      <c r="E23" s="4" t="s">
        <v>7</v>
      </c>
      <c r="F23" s="4" t="s">
        <v>11</v>
      </c>
      <c r="G23" s="4" t="s">
        <v>8</v>
      </c>
      <c r="H23" s="4" t="s">
        <v>11</v>
      </c>
      <c r="I23" s="31" t="s">
        <v>9</v>
      </c>
    </row>
    <row r="24" spans="2:9" x14ac:dyDescent="0.25">
      <c r="B24" s="14" t="str">
        <f>funcion!B2</f>
        <v>PLANEAMIENTO, GESTION Y RESERVA DE CONTINGENCIA</v>
      </c>
      <c r="C24" s="34">
        <f>funcion!C2</f>
        <v>52393413.586925894</v>
      </c>
      <c r="D24" s="21">
        <f t="shared" ref="D24:D38" si="3">C24/$C$39</f>
        <v>2.4360169408304106E-3</v>
      </c>
      <c r="E24" s="34">
        <f>funcion!D2</f>
        <v>67378165.082967177</v>
      </c>
      <c r="F24" s="21">
        <f t="shared" ref="F24:F38" si="4">E24/$E$39</f>
        <v>2.4246226680504309E-3</v>
      </c>
      <c r="G24" s="34">
        <f>funcion!E2</f>
        <v>62096653.549310692</v>
      </c>
      <c r="H24" s="21">
        <f t="shared" ref="H24:H38" si="5">G24/$G$39</f>
        <v>2.4892104808375138E-3</v>
      </c>
      <c r="I24" s="21">
        <f t="shared" ref="I24:I38" si="6">G24/E24</f>
        <v>0.92161390077700966</v>
      </c>
    </row>
    <row r="25" spans="2:9" x14ac:dyDescent="0.25">
      <c r="B25" s="14" t="str">
        <f>funcion!B3</f>
        <v>ORDEN PUBLICO Y SEGURIDAD</v>
      </c>
      <c r="C25" s="34">
        <f>funcion!C3</f>
        <v>15612951.782565465</v>
      </c>
      <c r="D25" s="21">
        <f t="shared" si="3"/>
        <v>7.2591977569082418E-4</v>
      </c>
      <c r="E25" s="34">
        <f>funcion!D3</f>
        <v>33293573.10876878</v>
      </c>
      <c r="F25" s="21">
        <f t="shared" si="4"/>
        <v>1.1980788132255284E-3</v>
      </c>
      <c r="G25" s="34">
        <f>funcion!E3</f>
        <v>28758994.323207166</v>
      </c>
      <c r="H25" s="21">
        <f t="shared" si="5"/>
        <v>1.1528349113181559E-3</v>
      </c>
      <c r="I25" s="21">
        <f t="shared" si="6"/>
        <v>0.8638001763659513</v>
      </c>
    </row>
    <row r="26" spans="2:9" x14ac:dyDescent="0.25">
      <c r="B26" s="14" t="str">
        <f>funcion!B4</f>
        <v>JUSTICIA</v>
      </c>
      <c r="C26" s="34">
        <f>funcion!C4</f>
        <v>31418280.702469993</v>
      </c>
      <c r="D26" s="21">
        <f t="shared" si="3"/>
        <v>1.4607840719521377E-3</v>
      </c>
      <c r="E26" s="34">
        <f>funcion!D4</f>
        <v>58305643.387450576</v>
      </c>
      <c r="F26" s="21">
        <f t="shared" si="4"/>
        <v>2.0981453629436209E-3</v>
      </c>
      <c r="G26" s="34">
        <f>funcion!E4</f>
        <v>57294001.074877165</v>
      </c>
      <c r="H26" s="21">
        <f t="shared" si="5"/>
        <v>2.2966910423191903E-3</v>
      </c>
      <c r="I26" s="21">
        <f t="shared" si="6"/>
        <v>0.98264932425407125</v>
      </c>
    </row>
    <row r="27" spans="2:9" x14ac:dyDescent="0.25">
      <c r="B27" s="14" t="str">
        <f>funcion!B5</f>
        <v>TRABAJO</v>
      </c>
      <c r="C27" s="34">
        <f>funcion!C5</f>
        <v>2660327</v>
      </c>
      <c r="D27" s="21">
        <f t="shared" si="3"/>
        <v>1.2369115116724698E-4</v>
      </c>
      <c r="E27" s="34">
        <f>funcion!D5</f>
        <v>1730847</v>
      </c>
      <c r="F27" s="21">
        <f t="shared" si="4"/>
        <v>6.2285027589568099E-5</v>
      </c>
      <c r="G27" s="34">
        <f>funcion!E5</f>
        <v>1535678</v>
      </c>
      <c r="H27" s="21">
        <f t="shared" si="5"/>
        <v>6.1559287889097935E-5</v>
      </c>
      <c r="I27" s="21">
        <f t="shared" si="6"/>
        <v>0.88724075553760673</v>
      </c>
    </row>
    <row r="28" spans="2:9" x14ac:dyDescent="0.25">
      <c r="B28" s="14" t="str">
        <f>funcion!B6</f>
        <v>AGROPECUARIA</v>
      </c>
      <c r="C28" s="34">
        <f>funcion!C6</f>
        <v>0</v>
      </c>
      <c r="D28" s="21">
        <f t="shared" si="3"/>
        <v>0</v>
      </c>
      <c r="E28" s="34">
        <f>funcion!D6</f>
        <v>0</v>
      </c>
      <c r="F28" s="21">
        <f t="shared" si="4"/>
        <v>0</v>
      </c>
      <c r="G28" s="34">
        <f>funcion!E6</f>
        <v>0</v>
      </c>
      <c r="H28" s="21">
        <f t="shared" si="5"/>
        <v>0</v>
      </c>
    </row>
    <row r="29" spans="2:9" x14ac:dyDescent="0.25">
      <c r="B29" s="14" t="str">
        <f>funcion!B7</f>
        <v>ENERGIA</v>
      </c>
      <c r="C29" s="34">
        <f>funcion!C7</f>
        <v>195240690.90365517</v>
      </c>
      <c r="D29" s="21">
        <f t="shared" si="3"/>
        <v>9.077660683277566E-3</v>
      </c>
      <c r="E29" s="34">
        <f>funcion!D7</f>
        <v>240527931.00303039</v>
      </c>
      <c r="F29" s="21">
        <f t="shared" si="4"/>
        <v>8.6554668428725813E-3</v>
      </c>
      <c r="G29" s="34">
        <f>funcion!E7</f>
        <v>212988837.87854606</v>
      </c>
      <c r="H29" s="21">
        <f t="shared" si="5"/>
        <v>8.5378843664686357E-3</v>
      </c>
      <c r="I29" s="21">
        <f t="shared" si="6"/>
        <v>0.88550563333895149</v>
      </c>
    </row>
    <row r="30" spans="2:9" x14ac:dyDescent="0.25">
      <c r="B30" s="14" t="str">
        <f>funcion!B8</f>
        <v>TRANSPORTE</v>
      </c>
      <c r="C30" s="34">
        <f>funcion!C8</f>
        <v>377205881.58171445</v>
      </c>
      <c r="D30" s="21">
        <f t="shared" si="3"/>
        <v>1.7538080739660393E-2</v>
      </c>
      <c r="E30" s="34">
        <f>funcion!D8</f>
        <v>931522015.83674955</v>
      </c>
      <c r="F30" s="21">
        <f t="shared" si="4"/>
        <v>3.3521087916310359E-2</v>
      </c>
      <c r="G30" s="34">
        <f>funcion!E8</f>
        <v>739106525.02442217</v>
      </c>
      <c r="H30" s="21">
        <f t="shared" si="5"/>
        <v>2.9627872089519527E-2</v>
      </c>
      <c r="I30" s="21">
        <f t="shared" si="6"/>
        <v>0.79343967448854325</v>
      </c>
    </row>
    <row r="31" spans="2:9" x14ac:dyDescent="0.25">
      <c r="B31" s="14" t="str">
        <f>funcion!B9</f>
        <v>COMUNICACIONES</v>
      </c>
      <c r="C31" s="34">
        <f>funcion!C9</f>
        <v>65309267.863011964</v>
      </c>
      <c r="D31" s="21">
        <f t="shared" si="3"/>
        <v>3.0365359310588658E-3</v>
      </c>
      <c r="E31" s="34">
        <f>funcion!D9</f>
        <v>73980312.934916094</v>
      </c>
      <c r="F31" s="21">
        <f t="shared" si="4"/>
        <v>2.6622028591990689E-3</v>
      </c>
      <c r="G31" s="34">
        <f>funcion!E9</f>
        <v>35331763.044587955</v>
      </c>
      <c r="H31" s="21">
        <f t="shared" si="5"/>
        <v>1.4163113444948623E-3</v>
      </c>
      <c r="I31" s="21">
        <f t="shared" si="6"/>
        <v>0.47758331430242723</v>
      </c>
    </row>
    <row r="32" spans="2:9" x14ac:dyDescent="0.25">
      <c r="B32" s="14" t="str">
        <f>funcion!B10</f>
        <v>AMBIENTE</v>
      </c>
      <c r="C32" s="34">
        <f>funcion!C10</f>
        <v>0</v>
      </c>
      <c r="D32" s="21">
        <f t="shared" si="3"/>
        <v>0</v>
      </c>
      <c r="E32" s="34">
        <f>funcion!D10</f>
        <v>0</v>
      </c>
      <c r="F32" s="21">
        <f t="shared" si="4"/>
        <v>0</v>
      </c>
      <c r="G32" s="34">
        <f>funcion!E10</f>
        <v>0</v>
      </c>
      <c r="H32" s="21">
        <f t="shared" si="5"/>
        <v>0</v>
      </c>
    </row>
    <row r="33" spans="2:9" x14ac:dyDescent="0.25">
      <c r="B33" s="14" t="str">
        <f>funcion!B11</f>
        <v>SANEAMIENTO</v>
      </c>
      <c r="C33" s="34">
        <f>funcion!C11</f>
        <v>852108499.53852749</v>
      </c>
      <c r="D33" s="21">
        <f t="shared" si="3"/>
        <v>3.9618543595323436E-2</v>
      </c>
      <c r="E33" s="34">
        <f>funcion!D11</f>
        <v>2033257121.3335552</v>
      </c>
      <c r="F33" s="21">
        <f t="shared" si="4"/>
        <v>7.3167342866785043E-2</v>
      </c>
      <c r="G33" s="34">
        <f>funcion!E11</f>
        <v>1464076459.6628931</v>
      </c>
      <c r="H33" s="21">
        <f t="shared" si="5"/>
        <v>5.8689063900140073E-2</v>
      </c>
      <c r="I33" s="21">
        <f t="shared" si="6"/>
        <v>0.72006459207807771</v>
      </c>
    </row>
    <row r="34" spans="2:9" x14ac:dyDescent="0.25">
      <c r="B34" s="14" t="str">
        <f>funcion!B12</f>
        <v>VIVIENDA Y DESARROLLO URBANO</v>
      </c>
      <c r="C34" s="34">
        <f>funcion!C12</f>
        <v>117368056.7033807</v>
      </c>
      <c r="D34" s="21">
        <f t="shared" si="3"/>
        <v>5.4569945889749189E-3</v>
      </c>
      <c r="E34" s="34">
        <f>funcion!D12</f>
        <v>53415362.28295517</v>
      </c>
      <c r="F34" s="21">
        <f t="shared" si="4"/>
        <v>1.9221671895324301E-3</v>
      </c>
      <c r="G34" s="34">
        <f>funcion!E12</f>
        <v>51612572.065487742</v>
      </c>
      <c r="H34" s="21">
        <f t="shared" si="5"/>
        <v>2.0689449106363273E-3</v>
      </c>
      <c r="I34" s="21">
        <f t="shared" si="6"/>
        <v>0.96624959299316227</v>
      </c>
    </row>
    <row r="35" spans="2:9" x14ac:dyDescent="0.25">
      <c r="B35" s="14" t="str">
        <f>funcion!B13</f>
        <v>SALUD</v>
      </c>
      <c r="C35" s="34">
        <f>funcion!C13</f>
        <v>3783952657.0318036</v>
      </c>
      <c r="D35" s="21">
        <f t="shared" si="3"/>
        <v>0.17593380817870388</v>
      </c>
      <c r="E35" s="34">
        <f>funcion!D13</f>
        <v>5647084046.6498165</v>
      </c>
      <c r="F35" s="21">
        <f t="shared" si="4"/>
        <v>0.20321194516106489</v>
      </c>
      <c r="G35" s="34">
        <f>funcion!E13</f>
        <v>5043328879.1134825</v>
      </c>
      <c r="H35" s="21">
        <f t="shared" si="5"/>
        <v>0.20216720848299477</v>
      </c>
      <c r="I35" s="21">
        <f t="shared" si="6"/>
        <v>0.89308549995913078</v>
      </c>
    </row>
    <row r="36" spans="2:9" x14ac:dyDescent="0.25">
      <c r="B36" s="14" t="str">
        <f>funcion!B14</f>
        <v>CULTURA Y DEPORTE</v>
      </c>
      <c r="C36" s="34">
        <f>funcion!C14</f>
        <v>136065718.84849665</v>
      </c>
      <c r="D36" s="21">
        <f t="shared" si="3"/>
        <v>6.3263371002021656E-3</v>
      </c>
      <c r="E36" s="34">
        <f>funcion!D14</f>
        <v>237749384.53533033</v>
      </c>
      <c r="F36" s="21">
        <f t="shared" si="4"/>
        <v>8.5554800483150072E-3</v>
      </c>
      <c r="G36" s="34">
        <f>funcion!E14</f>
        <v>189541922.45514578</v>
      </c>
      <c r="H36" s="21">
        <f t="shared" si="5"/>
        <v>7.5979897943900965E-3</v>
      </c>
      <c r="I36" s="21">
        <f t="shared" si="6"/>
        <v>0.79723412460392395</v>
      </c>
    </row>
    <row r="37" spans="2:9" x14ac:dyDescent="0.25">
      <c r="B37" s="14" t="str">
        <f>funcion!B15</f>
        <v>EDUCACION</v>
      </c>
      <c r="C37" s="34">
        <f>funcion!C15</f>
        <v>13113010389.47101</v>
      </c>
      <c r="D37" s="21">
        <f t="shared" si="3"/>
        <v>0.60968570793806143</v>
      </c>
      <c r="E37" s="34">
        <f>funcion!D15</f>
        <v>15834826402.950781</v>
      </c>
      <c r="F37" s="21">
        <f t="shared" si="4"/>
        <v>0.56982078680773673</v>
      </c>
      <c r="G37" s="34">
        <f>funcion!E15</f>
        <v>14610187094.053185</v>
      </c>
      <c r="H37" s="21">
        <f t="shared" si="5"/>
        <v>0.58566490725035003</v>
      </c>
      <c r="I37" s="21">
        <f t="shared" si="6"/>
        <v>0.92266165237723174</v>
      </c>
    </row>
    <row r="38" spans="2:9" x14ac:dyDescent="0.25">
      <c r="B38" s="14" t="str">
        <f>funcion!B16</f>
        <v>PROTECCION SOCIAL</v>
      </c>
      <c r="C38" s="34">
        <f>funcion!C16</f>
        <v>2765473744.5417833</v>
      </c>
      <c r="D38" s="21">
        <f t="shared" si="3"/>
        <v>0.12857991930509682</v>
      </c>
      <c r="E38" s="34">
        <f>funcion!D16</f>
        <v>2576063549.03192</v>
      </c>
      <c r="F38" s="21">
        <f t="shared" si="4"/>
        <v>9.2700388436374709E-2</v>
      </c>
      <c r="G38" s="34">
        <f>funcion!E16</f>
        <v>2450465579.955812</v>
      </c>
      <c r="H38" s="21">
        <f t="shared" si="5"/>
        <v>9.8229522138641792E-2</v>
      </c>
      <c r="I38" s="21">
        <f t="shared" si="6"/>
        <v>0.95124422721508273</v>
      </c>
    </row>
    <row r="39" spans="2:9" x14ac:dyDescent="0.25">
      <c r="B39" s="15" t="s">
        <v>10</v>
      </c>
      <c r="C39" s="10">
        <f>SUM(C24:C38)</f>
        <v>21507819879.555344</v>
      </c>
      <c r="D39" s="35">
        <f>+SUM(D24:D38)</f>
        <v>1</v>
      </c>
      <c r="E39" s="10">
        <f>SUM(E24:E38)</f>
        <v>27789134355.138241</v>
      </c>
      <c r="F39" s="35">
        <f>+SUM(F24:F38)</f>
        <v>1</v>
      </c>
      <c r="G39" s="10">
        <f>SUM(G24:G38)</f>
        <v>24946324960.200954</v>
      </c>
      <c r="H39" s="35">
        <f>+SUM(H24:H38)</f>
        <v>1</v>
      </c>
      <c r="I39" s="63">
        <f t="shared" ref="I39" si="7">G39/E39</f>
        <v>0.89770068550510107</v>
      </c>
    </row>
    <row r="40" spans="2:9" x14ac:dyDescent="0.25">
      <c r="C40" s="28"/>
      <c r="D40" s="18"/>
      <c r="E40" s="28"/>
      <c r="F40" s="18"/>
      <c r="G40" s="28"/>
      <c r="H40" s="18"/>
    </row>
    <row r="41" spans="2:9" x14ac:dyDescent="0.25">
      <c r="C41" s="28"/>
      <c r="D41" s="18"/>
      <c r="E41" s="28"/>
      <c r="F41" s="18"/>
      <c r="G41" s="28"/>
      <c r="H41" s="18"/>
    </row>
    <row r="42" spans="2:9" x14ac:dyDescent="0.25">
      <c r="B42" s="9" t="s">
        <v>372</v>
      </c>
    </row>
    <row r="43" spans="2:9" x14ac:dyDescent="0.25">
      <c r="B43" t="s">
        <v>4</v>
      </c>
    </row>
    <row r="44" spans="2:9" x14ac:dyDescent="0.25">
      <c r="B44" s="4" t="s">
        <v>15</v>
      </c>
      <c r="C44" s="4" t="s">
        <v>6</v>
      </c>
      <c r="D44" s="4" t="s">
        <v>11</v>
      </c>
      <c r="E44" s="4" t="s">
        <v>7</v>
      </c>
      <c r="F44" s="4" t="s">
        <v>11</v>
      </c>
      <c r="G44" s="4" t="s">
        <v>8</v>
      </c>
      <c r="H44" s="4" t="s">
        <v>11</v>
      </c>
      <c r="I44" s="31" t="s">
        <v>9</v>
      </c>
    </row>
    <row r="45" spans="2:9" x14ac:dyDescent="0.25">
      <c r="B45" s="5" t="s">
        <v>16</v>
      </c>
      <c r="C45" s="8">
        <f>categoriaPP!B2</f>
        <v>3608544260.1616292</v>
      </c>
      <c r="D45" s="23">
        <f>C45/$C$47</f>
        <v>0.16777824439527675</v>
      </c>
      <c r="E45" s="8">
        <f>categoriaPP!C2</f>
        <v>4570364504.2907734</v>
      </c>
      <c r="F45" s="24">
        <f>E45/$E$47</f>
        <v>0.16446588245184809</v>
      </c>
      <c r="G45" s="8">
        <f>categoriaPP!D2</f>
        <v>3972153047.8809752</v>
      </c>
      <c r="H45" s="24">
        <f>G45/$G$47</f>
        <v>0.15922798465177165</v>
      </c>
      <c r="I45" s="21">
        <f>G45/E45</f>
        <v>0.86911077752153421</v>
      </c>
    </row>
    <row r="46" spans="2:9" x14ac:dyDescent="0.25">
      <c r="B46" s="5" t="s">
        <v>17</v>
      </c>
      <c r="C46" s="8">
        <f>categoriaPP!B3</f>
        <v>17899275619.393723</v>
      </c>
      <c r="D46" s="23">
        <f>C46/$C$47</f>
        <v>0.83222175560472333</v>
      </c>
      <c r="E46" s="8">
        <f>categoriaPP!C3</f>
        <v>23218769850.847435</v>
      </c>
      <c r="F46" s="24">
        <f>E46/$E$47</f>
        <v>0.83553411754815199</v>
      </c>
      <c r="G46" s="8">
        <f>categoriaPP!D3</f>
        <v>20974171912.319916</v>
      </c>
      <c r="H46" s="24">
        <f>G46/$G$47</f>
        <v>0.84077201534822843</v>
      </c>
      <c r="I46" s="21">
        <f>G46/E46</f>
        <v>0.90332830064011349</v>
      </c>
    </row>
    <row r="47" spans="2:9" x14ac:dyDescent="0.25">
      <c r="B47" s="6" t="s">
        <v>10</v>
      </c>
      <c r="C47" s="25">
        <f>SUM(C45:C46)</f>
        <v>21507819879.555351</v>
      </c>
      <c r="D47" s="36">
        <f>+SUM(D45:D46)</f>
        <v>1</v>
      </c>
      <c r="E47" s="25">
        <f>SUM(E45:E46)</f>
        <v>27789134355.138206</v>
      </c>
      <c r="F47" s="36">
        <f>+SUM(F45:F46)</f>
        <v>1</v>
      </c>
      <c r="G47" s="25">
        <f>SUM(G45:G46)</f>
        <v>24946324960.20089</v>
      </c>
      <c r="H47" s="36">
        <f>+SUM(H45:H46)</f>
        <v>1</v>
      </c>
      <c r="I47" s="29">
        <f>G47/E47</f>
        <v>0.89770068550509985</v>
      </c>
    </row>
    <row r="48" spans="2:9" x14ac:dyDescent="0.25">
      <c r="H48" s="16"/>
    </row>
    <row r="50" spans="1:9" x14ac:dyDescent="0.25">
      <c r="B50" s="9" t="s">
        <v>373</v>
      </c>
    </row>
    <row r="51" spans="1:9" x14ac:dyDescent="0.25">
      <c r="B51" t="s">
        <v>4</v>
      </c>
    </row>
    <row r="52" spans="1:9" x14ac:dyDescent="0.25">
      <c r="A52" s="39"/>
      <c r="B52" s="42" t="s">
        <v>17</v>
      </c>
      <c r="C52" s="42" t="s">
        <v>6</v>
      </c>
      <c r="D52" s="42" t="s">
        <v>11</v>
      </c>
      <c r="E52" s="42" t="s">
        <v>7</v>
      </c>
      <c r="F52" s="42" t="s">
        <v>11</v>
      </c>
      <c r="G52" s="42" t="s">
        <v>8</v>
      </c>
      <c r="H52" s="42" t="s">
        <v>11</v>
      </c>
      <c r="I52" s="43" t="s">
        <v>9</v>
      </c>
    </row>
    <row r="53" spans="1:9" x14ac:dyDescent="0.25">
      <c r="A53" s="39"/>
      <c r="B53" s="48" t="str">
        <f>programa!A2</f>
        <v>0001-PROGRAMA ARTICULADO NUTRICIONAL</v>
      </c>
      <c r="C53" s="49">
        <f>programa!D2</f>
        <v>1211115073</v>
      </c>
      <c r="D53" s="58">
        <f t="shared" ref="D53:D84" si="8">C53/$C$122</f>
        <v>5.6310452653141663E-2</v>
      </c>
      <c r="E53" s="49">
        <f>programa!E2</f>
        <v>1912147057</v>
      </c>
      <c r="F53" s="58">
        <f t="shared" ref="F53:F84" si="9">E53/$E$122</f>
        <v>6.8809162335293897E-2</v>
      </c>
      <c r="G53" s="49">
        <f>programa!F2</f>
        <v>1758923666</v>
      </c>
      <c r="H53" s="58">
        <f t="shared" ref="H53:H84" si="10">G53/$G$122</f>
        <v>7.050832813274753E-2</v>
      </c>
      <c r="I53" s="40">
        <f t="shared" ref="I53:I122" si="11">G53/E53</f>
        <v>0.91986840633460754</v>
      </c>
    </row>
    <row r="54" spans="1:9" x14ac:dyDescent="0.25">
      <c r="A54" s="39"/>
      <c r="B54" s="48" t="str">
        <f>programa!A3</f>
        <v>0002-SALUD MATERNO NEONATAL</v>
      </c>
      <c r="C54" s="49">
        <f>programa!D3</f>
        <v>877310124.43583798</v>
      </c>
      <c r="D54" s="58">
        <f t="shared" si="8"/>
        <v>4.0790286014519839E-2</v>
      </c>
      <c r="E54" s="49">
        <f>programa!E3</f>
        <v>1495719474.4819894</v>
      </c>
      <c r="F54" s="58">
        <f t="shared" si="9"/>
        <v>5.3823895892799879E-2</v>
      </c>
      <c r="G54" s="49">
        <f>programa!F3</f>
        <v>1362623879.2130976</v>
      </c>
      <c r="H54" s="58">
        <f t="shared" si="10"/>
        <v>5.4622229181533123E-2</v>
      </c>
      <c r="I54" s="40">
        <f t="shared" si="11"/>
        <v>0.91101567002396178</v>
      </c>
    </row>
    <row r="55" spans="1:9" x14ac:dyDescent="0.25">
      <c r="A55" s="39"/>
      <c r="B55" s="48" t="str">
        <f>programa!A4</f>
        <v>0016-TBC-VIH/SIDA</v>
      </c>
      <c r="C55" s="49">
        <f>programa!D4</f>
        <v>110798537.45944443</v>
      </c>
      <c r="D55" s="58">
        <f t="shared" si="8"/>
        <v>5.1515466504704205E-3</v>
      </c>
      <c r="E55" s="49">
        <f>programa!E4</f>
        <v>153302542.89554363</v>
      </c>
      <c r="F55" s="58">
        <f t="shared" si="9"/>
        <v>5.5166361404560202E-3</v>
      </c>
      <c r="G55" s="49">
        <f>programa!F4</f>
        <v>144098016.00454685</v>
      </c>
      <c r="H55" s="58">
        <f t="shared" si="10"/>
        <v>5.7763224135995534E-3</v>
      </c>
      <c r="I55" s="40">
        <f t="shared" si="11"/>
        <v>0.93995842001610819</v>
      </c>
    </row>
    <row r="56" spans="1:9" ht="30" x14ac:dyDescent="0.25">
      <c r="A56" s="39"/>
      <c r="B56" s="48" t="str">
        <f>programa!A5</f>
        <v>0017-ENFERMEDADES METAXENICAS Y ZOONOSIS</v>
      </c>
      <c r="C56" s="49">
        <f>programa!D5</f>
        <v>62460584.246943355</v>
      </c>
      <c r="D56" s="58">
        <f t="shared" si="8"/>
        <v>2.9040871923200562E-3</v>
      </c>
      <c r="E56" s="49">
        <f>programa!E5</f>
        <v>97187490.632837623</v>
      </c>
      <c r="F56" s="58">
        <f t="shared" si="9"/>
        <v>3.4973198297869089E-3</v>
      </c>
      <c r="G56" s="49">
        <f>programa!F5</f>
        <v>89597647.338457808</v>
      </c>
      <c r="H56" s="58">
        <f t="shared" si="10"/>
        <v>3.5916171011722443E-3</v>
      </c>
      <c r="I56" s="40">
        <f t="shared" si="11"/>
        <v>0.921905141855619</v>
      </c>
    </row>
    <row r="57" spans="1:9" x14ac:dyDescent="0.25">
      <c r="A57" s="39"/>
      <c r="B57" s="48" t="str">
        <f>programa!A6</f>
        <v>0018-ENFERMEDADES NO TRANSMISIBLES</v>
      </c>
      <c r="C57" s="49">
        <f>programa!D6</f>
        <v>88817468.411949456</v>
      </c>
      <c r="D57" s="58">
        <f t="shared" si="8"/>
        <v>4.1295430643054883E-3</v>
      </c>
      <c r="E57" s="49">
        <f>programa!E6</f>
        <v>116590084.55925842</v>
      </c>
      <c r="F57" s="58">
        <f t="shared" si="9"/>
        <v>4.1955277580534196E-3</v>
      </c>
      <c r="G57" s="49">
        <f>programa!F6</f>
        <v>112160735.85817537</v>
      </c>
      <c r="H57" s="58">
        <f t="shared" si="10"/>
        <v>4.4960825306779697E-3</v>
      </c>
      <c r="I57" s="40">
        <f t="shared" si="11"/>
        <v>0.96200921615395363</v>
      </c>
    </row>
    <row r="58" spans="1:9" x14ac:dyDescent="0.25">
      <c r="A58" s="39"/>
      <c r="B58" s="48" t="str">
        <f>programa!A7</f>
        <v>0024-PREVENCION Y CONTROL DEL CANCER</v>
      </c>
      <c r="C58" s="49">
        <f>programa!D7</f>
        <v>5116168.8709338866</v>
      </c>
      <c r="D58" s="58">
        <f t="shared" si="8"/>
        <v>2.378748241144216E-4</v>
      </c>
      <c r="E58" s="49">
        <f>programa!E7</f>
        <v>13493039.115597162</v>
      </c>
      <c r="F58" s="58">
        <f t="shared" si="9"/>
        <v>4.855508970937874E-4</v>
      </c>
      <c r="G58" s="49">
        <f>programa!F7</f>
        <v>11773719.798505314</v>
      </c>
      <c r="H58" s="58">
        <f t="shared" si="10"/>
        <v>4.7196209531018886E-4</v>
      </c>
      <c r="I58" s="40">
        <f t="shared" si="11"/>
        <v>0.87257731172627995</v>
      </c>
    </row>
    <row r="59" spans="1:9" hidden="1" x14ac:dyDescent="0.25">
      <c r="A59" s="39"/>
      <c r="B59" s="48" t="str">
        <f>programa!A8</f>
        <v>0030-REDUCCION DE DELITOS Y FALTAS QUE AFECTAN LA SEGURIDAD CIUDADANA</v>
      </c>
      <c r="C59" s="49">
        <f>programa!D8</f>
        <v>0</v>
      </c>
      <c r="D59" s="58">
        <f t="shared" si="8"/>
        <v>0</v>
      </c>
      <c r="E59" s="49">
        <f>programa!E8</f>
        <v>0</v>
      </c>
      <c r="F59" s="58">
        <f t="shared" si="9"/>
        <v>0</v>
      </c>
      <c r="G59" s="49">
        <f>programa!F8</f>
        <v>0</v>
      </c>
      <c r="H59" s="58">
        <f t="shared" si="10"/>
        <v>0</v>
      </c>
      <c r="I59" s="40" t="e">
        <f t="shared" si="11"/>
        <v>#DIV/0!</v>
      </c>
    </row>
    <row r="60" spans="1:9" hidden="1" x14ac:dyDescent="0.25">
      <c r="A60" s="39"/>
      <c r="B60" s="48" t="str">
        <f>programa!A9</f>
        <v>0031-REDUCCION DEL TRAFICO ILICITO DE DROGAS</v>
      </c>
      <c r="C60" s="49">
        <f>programa!D9</f>
        <v>0</v>
      </c>
      <c r="D60" s="58">
        <f t="shared" si="8"/>
        <v>0</v>
      </c>
      <c r="E60" s="49">
        <f>programa!E9</f>
        <v>0</v>
      </c>
      <c r="F60" s="58">
        <f t="shared" si="9"/>
        <v>0</v>
      </c>
      <c r="G60" s="49">
        <f>programa!F9</f>
        <v>0</v>
      </c>
      <c r="H60" s="58">
        <f t="shared" si="10"/>
        <v>0</v>
      </c>
      <c r="I60" s="40" t="e">
        <f t="shared" si="11"/>
        <v>#DIV/0!</v>
      </c>
    </row>
    <row r="61" spans="1:9" hidden="1" x14ac:dyDescent="0.25">
      <c r="A61" s="39"/>
      <c r="B61" s="48" t="str">
        <f>programa!A10</f>
        <v>0032-LUCHA CONTRA EL TERRORISMO</v>
      </c>
      <c r="C61" s="49">
        <f>programa!D10</f>
        <v>0</v>
      </c>
      <c r="D61" s="58">
        <f t="shared" si="8"/>
        <v>0</v>
      </c>
      <c r="E61" s="49">
        <f>programa!E10</f>
        <v>0</v>
      </c>
      <c r="F61" s="58">
        <f t="shared" si="9"/>
        <v>0</v>
      </c>
      <c r="G61" s="49">
        <f>programa!F10</f>
        <v>0</v>
      </c>
      <c r="H61" s="58">
        <f t="shared" si="10"/>
        <v>0</v>
      </c>
      <c r="I61" s="40" t="e">
        <f t="shared" si="11"/>
        <v>#DIV/0!</v>
      </c>
    </row>
    <row r="62" spans="1:9" hidden="1" x14ac:dyDescent="0.25">
      <c r="A62" s="39"/>
      <c r="B62" s="48" t="str">
        <f>programa!A11</f>
        <v>0034-CONTRATACIONES PUBLICAS EFICIENTES</v>
      </c>
      <c r="C62" s="49">
        <f>programa!D11</f>
        <v>0</v>
      </c>
      <c r="D62" s="58">
        <f t="shared" si="8"/>
        <v>0</v>
      </c>
      <c r="E62" s="49">
        <f>programa!E11</f>
        <v>0</v>
      </c>
      <c r="F62" s="58">
        <f t="shared" si="9"/>
        <v>0</v>
      </c>
      <c r="G62" s="49">
        <f>programa!F11</f>
        <v>0</v>
      </c>
      <c r="H62" s="58">
        <f t="shared" si="10"/>
        <v>0</v>
      </c>
      <c r="I62" s="40" t="e">
        <f t="shared" si="11"/>
        <v>#DIV/0!</v>
      </c>
    </row>
    <row r="63" spans="1:9" hidden="1" x14ac:dyDescent="0.25">
      <c r="A63" s="39"/>
      <c r="B63" s="48" t="str">
        <f>programa!A12</f>
        <v>0035-GESTION SOSTENIBLE DE RECURSOS NATURALES Y DIVERSIDAD BIOLOGICA</v>
      </c>
      <c r="C63" s="49">
        <f>programa!D12</f>
        <v>0</v>
      </c>
      <c r="D63" s="58">
        <f t="shared" si="8"/>
        <v>0</v>
      </c>
      <c r="E63" s="49">
        <f>programa!E12</f>
        <v>0</v>
      </c>
      <c r="F63" s="58">
        <f t="shared" si="9"/>
        <v>0</v>
      </c>
      <c r="G63" s="49">
        <f>programa!F12</f>
        <v>0</v>
      </c>
      <c r="H63" s="58">
        <f t="shared" si="10"/>
        <v>0</v>
      </c>
      <c r="I63" s="40" t="e">
        <f t="shared" si="11"/>
        <v>#DIV/0!</v>
      </c>
    </row>
    <row r="64" spans="1:9" hidden="1" x14ac:dyDescent="0.25">
      <c r="A64" s="39"/>
      <c r="B64" s="48" t="str">
        <f>programa!A13</f>
        <v>0036-GESTION INTEGRAL DE RESIDUOS SOLIDOS</v>
      </c>
      <c r="C64" s="49">
        <f>programa!D13</f>
        <v>0</v>
      </c>
      <c r="D64" s="58">
        <f t="shared" si="8"/>
        <v>0</v>
      </c>
      <c r="E64" s="49">
        <f>programa!E13</f>
        <v>0</v>
      </c>
      <c r="F64" s="58">
        <f t="shared" si="9"/>
        <v>0</v>
      </c>
      <c r="G64" s="49">
        <f>programa!F13</f>
        <v>0</v>
      </c>
      <c r="H64" s="58">
        <f t="shared" si="10"/>
        <v>0</v>
      </c>
      <c r="I64" s="40" t="e">
        <f t="shared" si="11"/>
        <v>#DIV/0!</v>
      </c>
    </row>
    <row r="65" spans="1:9" hidden="1" x14ac:dyDescent="0.25">
      <c r="A65" s="39"/>
      <c r="B65" s="48" t="str">
        <f>programa!A14</f>
        <v>0039-MEJORA DE LA SANIDAD ANIMAL</v>
      </c>
      <c r="C65" s="49">
        <f>programa!D14</f>
        <v>0</v>
      </c>
      <c r="D65" s="58">
        <f t="shared" si="8"/>
        <v>0</v>
      </c>
      <c r="E65" s="49">
        <f>programa!E14</f>
        <v>0</v>
      </c>
      <c r="F65" s="58">
        <f t="shared" si="9"/>
        <v>0</v>
      </c>
      <c r="G65" s="49">
        <f>programa!F14</f>
        <v>0</v>
      </c>
      <c r="H65" s="58">
        <f t="shared" si="10"/>
        <v>0</v>
      </c>
      <c r="I65" s="40" t="e">
        <f t="shared" si="11"/>
        <v>#DIV/0!</v>
      </c>
    </row>
    <row r="66" spans="1:9" hidden="1" x14ac:dyDescent="0.25">
      <c r="A66" s="39"/>
      <c r="B66" s="48" t="str">
        <f>programa!A15</f>
        <v>0040-MEJORA Y MANTENIMIENTO DE LA SANIDAD VEGETAL</v>
      </c>
      <c r="C66" s="49">
        <f>programa!D15</f>
        <v>0</v>
      </c>
      <c r="D66" s="58">
        <f t="shared" si="8"/>
        <v>0</v>
      </c>
      <c r="E66" s="49">
        <f>programa!E15</f>
        <v>0</v>
      </c>
      <c r="F66" s="58">
        <f t="shared" si="9"/>
        <v>0</v>
      </c>
      <c r="G66" s="49">
        <f>programa!F15</f>
        <v>0</v>
      </c>
      <c r="H66" s="58">
        <f t="shared" si="10"/>
        <v>0</v>
      </c>
      <c r="I66" s="40" t="e">
        <f t="shared" si="11"/>
        <v>#DIV/0!</v>
      </c>
    </row>
    <row r="67" spans="1:9" hidden="1" x14ac:dyDescent="0.25">
      <c r="A67" s="39"/>
      <c r="B67" s="48" t="str">
        <f>programa!A16</f>
        <v>0041-MEJORA DE LA INOCUIDAD AGROALIMENTARIA</v>
      </c>
      <c r="C67" s="49">
        <f>programa!D16</f>
        <v>0</v>
      </c>
      <c r="D67" s="58">
        <f t="shared" si="8"/>
        <v>0</v>
      </c>
      <c r="E67" s="49">
        <f>programa!E16</f>
        <v>0</v>
      </c>
      <c r="F67" s="58">
        <f t="shared" si="9"/>
        <v>0</v>
      </c>
      <c r="G67" s="49">
        <f>programa!F16</f>
        <v>0</v>
      </c>
      <c r="H67" s="58">
        <f t="shared" si="10"/>
        <v>0</v>
      </c>
      <c r="I67" s="40" t="e">
        <f t="shared" si="11"/>
        <v>#DIV/0!</v>
      </c>
    </row>
    <row r="68" spans="1:9" ht="30" x14ac:dyDescent="0.25">
      <c r="A68" s="39"/>
      <c r="B68" s="48" t="str">
        <f>programa!A17</f>
        <v>0042-APROVECHAMIENTO DE LOS RECURSOS HIDRICOS PARA USO AGRARIO</v>
      </c>
      <c r="C68" s="49">
        <f>programa!D17</f>
        <v>0</v>
      </c>
      <c r="D68" s="58">
        <f t="shared" si="8"/>
        <v>0</v>
      </c>
      <c r="E68" s="49">
        <f>programa!E17</f>
        <v>2984926.3395416299</v>
      </c>
      <c r="F68" s="58">
        <f t="shared" si="9"/>
        <v>1.0741343366061754E-4</v>
      </c>
      <c r="G68" s="49">
        <f>programa!F17</f>
        <v>2207597.0332242236</v>
      </c>
      <c r="H68" s="58">
        <f t="shared" si="10"/>
        <v>8.8493877825539195E-5</v>
      </c>
      <c r="I68" s="40">
        <f t="shared" si="11"/>
        <v>0.73958174578044222</v>
      </c>
    </row>
    <row r="69" spans="1:9" ht="30" x14ac:dyDescent="0.25">
      <c r="A69" s="39"/>
      <c r="B69" s="48" t="str">
        <f>programa!A18</f>
        <v>0046-ACCESO Y USO DE LA ELECTRIFICACION RURAL</v>
      </c>
      <c r="C69" s="49">
        <f>programa!D18</f>
        <v>190450844.23131377</v>
      </c>
      <c r="D69" s="58">
        <f t="shared" si="8"/>
        <v>8.8549581174589605E-3</v>
      </c>
      <c r="E69" s="49">
        <f>programa!E18</f>
        <v>211811175.7647804</v>
      </c>
      <c r="F69" s="58">
        <f t="shared" si="9"/>
        <v>7.622086138340479E-3</v>
      </c>
      <c r="G69" s="49">
        <f>programa!F18</f>
        <v>188998568.32439241</v>
      </c>
      <c r="H69" s="58">
        <f t="shared" si="10"/>
        <v>7.5762088654708929E-3</v>
      </c>
      <c r="I69" s="40">
        <f t="shared" si="11"/>
        <v>0.89229743256927219</v>
      </c>
    </row>
    <row r="70" spans="1:9" ht="60" x14ac:dyDescent="0.25">
      <c r="A70" s="39"/>
      <c r="B70" s="48" t="str">
        <f>programa!A19</f>
        <v>0047-ACCESO Y USO ADECUADO DE LOS SERVICIOS PUBLICOS DE TELECOMUNICACIONES E INFORMACION ASOCIADOS</v>
      </c>
      <c r="C70" s="49">
        <f>programa!D19</f>
        <v>65309267.863011949</v>
      </c>
      <c r="D70" s="58">
        <f t="shared" si="8"/>
        <v>3.0365359310588654E-3</v>
      </c>
      <c r="E70" s="49">
        <f>programa!E19</f>
        <v>73980312.934916094</v>
      </c>
      <c r="F70" s="58">
        <f t="shared" si="9"/>
        <v>2.6622028591990685E-3</v>
      </c>
      <c r="G70" s="49">
        <f>programa!F19</f>
        <v>35331763.04458797</v>
      </c>
      <c r="H70" s="58">
        <f t="shared" si="10"/>
        <v>1.4163113444948621E-3</v>
      </c>
      <c r="I70" s="40">
        <f t="shared" si="11"/>
        <v>0.4775833143024274</v>
      </c>
    </row>
    <row r="71" spans="1:9" ht="45" x14ac:dyDescent="0.25">
      <c r="A71" s="39"/>
      <c r="B71" s="48" t="str">
        <f>programa!A20</f>
        <v>0048-PREVENCION Y ATENCION DE INCENDIOS, EMERGENCIAS MEDICAS, RESCATES Y OTROS</v>
      </c>
      <c r="C71" s="49">
        <f>programa!D20</f>
        <v>14187062.519742673</v>
      </c>
      <c r="D71" s="58">
        <f t="shared" si="8"/>
        <v>6.5962345784885672E-4</v>
      </c>
      <c r="E71" s="49">
        <f>programa!E20</f>
        <v>31905507.875042282</v>
      </c>
      <c r="F71" s="58">
        <f t="shared" si="9"/>
        <v>1.1481288861789577E-3</v>
      </c>
      <c r="G71" s="49">
        <f>programa!F20</f>
        <v>27399408.747690819</v>
      </c>
      <c r="H71" s="58">
        <f t="shared" si="10"/>
        <v>1.0983344757756288E-3</v>
      </c>
      <c r="I71" s="40">
        <f t="shared" si="11"/>
        <v>0.85876735938510773</v>
      </c>
    </row>
    <row r="72" spans="1:9" ht="30" x14ac:dyDescent="0.25">
      <c r="A72" s="39"/>
      <c r="B72" s="48" t="str">
        <f>programa!A21</f>
        <v>0049-PROGRAMA NACIONAL DE APOYO DIRECTO A LOS MAS POBRES</v>
      </c>
      <c r="C72" s="49">
        <f>programa!D21</f>
        <v>1027910619</v>
      </c>
      <c r="D72" s="58">
        <f t="shared" si="8"/>
        <v>4.7792413399235303E-2</v>
      </c>
      <c r="E72" s="49">
        <f>programa!E21</f>
        <v>1104176097</v>
      </c>
      <c r="F72" s="58">
        <f t="shared" si="9"/>
        <v>3.9734094732455622E-2</v>
      </c>
      <c r="G72" s="49">
        <f>programa!F21</f>
        <v>1068085066</v>
      </c>
      <c r="H72" s="58">
        <f t="shared" si="10"/>
        <v>4.2815327215692429E-2</v>
      </c>
      <c r="I72" s="40">
        <f t="shared" si="11"/>
        <v>0.96731406240539186</v>
      </c>
    </row>
    <row r="73" spans="1:9" ht="30" x14ac:dyDescent="0.25">
      <c r="A73" s="39"/>
      <c r="B73" s="48" t="str">
        <f>programa!A22</f>
        <v>0051-PREVENCION Y TRATAMIENTO DEL CONSUMO DE DROGAS</v>
      </c>
      <c r="C73" s="49">
        <f>programa!D22</f>
        <v>4216423.1273985235</v>
      </c>
      <c r="D73" s="58">
        <f t="shared" si="8"/>
        <v>1.9604140033767549E-4</v>
      </c>
      <c r="E73" s="49">
        <f>programa!E22</f>
        <v>5932884.8937658332</v>
      </c>
      <c r="F73" s="58">
        <f t="shared" si="9"/>
        <v>2.134965709239099E-4</v>
      </c>
      <c r="G73" s="49">
        <f>programa!F22</f>
        <v>5282982.6391280256</v>
      </c>
      <c r="H73" s="58">
        <f t="shared" si="10"/>
        <v>2.1177398464729472E-4</v>
      </c>
      <c r="I73" s="40">
        <f t="shared" si="11"/>
        <v>0.89045763296019564</v>
      </c>
    </row>
    <row r="74" spans="1:9" ht="15" hidden="1" customHeight="1" x14ac:dyDescent="0.25">
      <c r="A74" s="39"/>
      <c r="B74" s="48" t="str">
        <f>programa!A23</f>
        <v>0057-CONSERVACION DE LA DIVERSIDAD BIOLOGICA Y APROVECHAMIENTO SOSTENIBLE DE LOS RECURSOS NATURALES EN AREA NATURAL PROTEGIDA</v>
      </c>
      <c r="C74" s="49">
        <f>programa!D23</f>
        <v>0</v>
      </c>
      <c r="D74" s="58">
        <f t="shared" si="8"/>
        <v>0</v>
      </c>
      <c r="E74" s="49">
        <f>programa!E23</f>
        <v>0</v>
      </c>
      <c r="F74" s="58">
        <f t="shared" si="9"/>
        <v>0</v>
      </c>
      <c r="G74" s="49">
        <f>programa!F23</f>
        <v>0</v>
      </c>
      <c r="H74" s="58">
        <f t="shared" si="10"/>
        <v>0</v>
      </c>
      <c r="I74" s="40" t="e">
        <f t="shared" si="11"/>
        <v>#DIV/0!</v>
      </c>
    </row>
    <row r="75" spans="1:9" ht="30" x14ac:dyDescent="0.25">
      <c r="A75" s="39"/>
      <c r="B75" s="48" t="str">
        <f>programa!A24</f>
        <v>0058-ACCESO DE LA POBLACION A LA PROPIEDAD PREDIAL FORMALIZADA</v>
      </c>
      <c r="C75" s="49">
        <f>programa!D24</f>
        <v>14138861.307216039</v>
      </c>
      <c r="D75" s="58">
        <f t="shared" si="8"/>
        <v>6.5738235611020705E-4</v>
      </c>
      <c r="E75" s="49">
        <f>programa!E24</f>
        <v>16315125.560252057</v>
      </c>
      <c r="F75" s="58">
        <f t="shared" si="9"/>
        <v>5.8710449025683206E-4</v>
      </c>
      <c r="G75" s="49">
        <f>programa!F24</f>
        <v>16198828.972855682</v>
      </c>
      <c r="H75" s="58">
        <f t="shared" si="10"/>
        <v>6.4934730861956923E-4</v>
      </c>
      <c r="I75" s="40">
        <f t="shared" si="11"/>
        <v>0.99287185458874405</v>
      </c>
    </row>
    <row r="76" spans="1:9" hidden="1" x14ac:dyDescent="0.25">
      <c r="A76" s="39"/>
      <c r="B76" s="48" t="str">
        <f>programa!A25</f>
        <v>0059-BONO FAMILIAR HABITACIONAL</v>
      </c>
      <c r="C76" s="49">
        <f>programa!D25</f>
        <v>0</v>
      </c>
      <c r="D76" s="58">
        <f t="shared" si="8"/>
        <v>0</v>
      </c>
      <c r="E76" s="49">
        <f>programa!E25</f>
        <v>0</v>
      </c>
      <c r="F76" s="58">
        <f t="shared" si="9"/>
        <v>0</v>
      </c>
      <c r="G76" s="49">
        <f>programa!F25</f>
        <v>0</v>
      </c>
      <c r="H76" s="58">
        <f t="shared" si="10"/>
        <v>0</v>
      </c>
      <c r="I76" s="40" t="e">
        <f t="shared" si="11"/>
        <v>#DIV/0!</v>
      </c>
    </row>
    <row r="77" spans="1:9" hidden="1" x14ac:dyDescent="0.25">
      <c r="A77" s="39"/>
      <c r="B77" s="48" t="str">
        <f>programa!A26</f>
        <v>0060-GENERACION DEL SUELO URBANO</v>
      </c>
      <c r="C77" s="49">
        <f>programa!D26</f>
        <v>0</v>
      </c>
      <c r="D77" s="58">
        <f t="shared" si="8"/>
        <v>0</v>
      </c>
      <c r="E77" s="49">
        <f>programa!E26</f>
        <v>0</v>
      </c>
      <c r="F77" s="58">
        <f t="shared" si="9"/>
        <v>0</v>
      </c>
      <c r="G77" s="49">
        <f>programa!F26</f>
        <v>0</v>
      </c>
      <c r="H77" s="58">
        <f t="shared" si="10"/>
        <v>0</v>
      </c>
      <c r="I77" s="40" t="e">
        <f t="shared" si="11"/>
        <v>#DIV/0!</v>
      </c>
    </row>
    <row r="78" spans="1:9" s="66" customFormat="1" ht="45" x14ac:dyDescent="0.25">
      <c r="A78" s="65"/>
      <c r="B78" s="48" t="str">
        <f>programa!A27</f>
        <v>0061-REDUCCION DEL COSTO, TIEMPO E INSEGURIDAD VIAL EN EL SISTEMA DE TRANSPORTE TERRESTRE</v>
      </c>
      <c r="C78" s="49">
        <f>programa!D27</f>
        <v>367713388.3974998</v>
      </c>
      <c r="D78" s="58">
        <f t="shared" si="8"/>
        <v>1.7096729954812231E-2</v>
      </c>
      <c r="E78" s="49">
        <f>programa!E27</f>
        <v>817723145.4414506</v>
      </c>
      <c r="F78" s="58">
        <f t="shared" si="9"/>
        <v>2.9426002803511316E-2</v>
      </c>
      <c r="G78" s="49">
        <f>programa!F27</f>
        <v>643591028.75288582</v>
      </c>
      <c r="H78" s="58">
        <f t="shared" si="10"/>
        <v>2.5799031712272741E-2</v>
      </c>
      <c r="I78" s="40">
        <f t="shared" si="11"/>
        <v>0.78705247899696051</v>
      </c>
    </row>
    <row r="79" spans="1:9" ht="47.25" hidden="1" customHeight="1" x14ac:dyDescent="0.25">
      <c r="A79" s="39"/>
      <c r="B79" s="48" t="str">
        <f>programa!A28</f>
        <v>0064-INSERCION SOCIAL POSITIVA DE LA POBLACION PENAL</v>
      </c>
      <c r="C79" s="49">
        <f>programa!D28</f>
        <v>0</v>
      </c>
      <c r="D79" s="58">
        <f t="shared" si="8"/>
        <v>0</v>
      </c>
      <c r="E79" s="49">
        <f>programa!E28</f>
        <v>0</v>
      </c>
      <c r="F79" s="58">
        <f t="shared" si="9"/>
        <v>0</v>
      </c>
      <c r="G79" s="49">
        <f>programa!F28</f>
        <v>0</v>
      </c>
      <c r="H79" s="58">
        <f t="shared" si="10"/>
        <v>0</v>
      </c>
      <c r="I79" s="40" t="e">
        <f t="shared" si="11"/>
        <v>#DIV/0!</v>
      </c>
    </row>
    <row r="80" spans="1:9" ht="30" x14ac:dyDescent="0.25">
      <c r="A80" s="39"/>
      <c r="B80" s="48" t="str">
        <f>programa!A29</f>
        <v>0066-FORMACION UNIVERSITARIA DE PREGRADO</v>
      </c>
      <c r="C80" s="49">
        <f>programa!D29</f>
        <v>125383144.83710894</v>
      </c>
      <c r="D80" s="58">
        <f t="shared" si="8"/>
        <v>5.8296538440092771E-3</v>
      </c>
      <c r="E80" s="49">
        <f>programa!E29</f>
        <v>164090863.60939077</v>
      </c>
      <c r="F80" s="58">
        <f t="shared" si="9"/>
        <v>5.9048569671998497E-3</v>
      </c>
      <c r="G80" s="49">
        <f>programa!F29</f>
        <v>123850967.18064758</v>
      </c>
      <c r="H80" s="58">
        <f t="shared" si="10"/>
        <v>4.9646979015240816E-3</v>
      </c>
      <c r="I80" s="40">
        <f t="shared" si="11"/>
        <v>0.75477064631378843</v>
      </c>
    </row>
    <row r="81" spans="1:9" ht="30" x14ac:dyDescent="0.25">
      <c r="A81" s="39"/>
      <c r="B81" s="48" t="str">
        <f>programa!A30</f>
        <v>0067-CELERIDAD EN LOS PROCESOS JUDICIALES DE FAMILIA</v>
      </c>
      <c r="C81" s="49">
        <f>programa!D30</f>
        <v>12702720.702469993</v>
      </c>
      <c r="D81" s="58">
        <f t="shared" si="8"/>
        <v>5.9060940502597388E-4</v>
      </c>
      <c r="E81" s="49">
        <f>programa!E30</f>
        <v>15431754.38745058</v>
      </c>
      <c r="F81" s="58">
        <f t="shared" si="9"/>
        <v>5.5531612428932062E-4</v>
      </c>
      <c r="G81" s="49">
        <f>programa!F30</f>
        <v>15347278.074877139</v>
      </c>
      <c r="H81" s="58">
        <f t="shared" si="10"/>
        <v>6.1521198410435123E-4</v>
      </c>
      <c r="I81" s="40">
        <f t="shared" si="11"/>
        <v>0.99452581278495866</v>
      </c>
    </row>
    <row r="82" spans="1:9" ht="30" x14ac:dyDescent="0.25">
      <c r="A82" s="39"/>
      <c r="B82" s="48" t="str">
        <f>programa!A31</f>
        <v>0068-REDUCCION DE VULNERABILIDAD Y ATENCION DE EMERGENCIAS POR DESASTRES</v>
      </c>
      <c r="C82" s="49">
        <f>programa!D31</f>
        <v>120964925.70404156</v>
      </c>
      <c r="D82" s="58">
        <f t="shared" si="8"/>
        <v>5.6242299954830394E-3</v>
      </c>
      <c r="E82" s="49">
        <f>programa!E31</f>
        <v>476387356.06423998</v>
      </c>
      <c r="F82" s="58">
        <f t="shared" si="9"/>
        <v>1.7142936155409797E-2</v>
      </c>
      <c r="G82" s="49">
        <f>programa!F31</f>
        <v>359270427.73766893</v>
      </c>
      <c r="H82" s="58">
        <f t="shared" si="10"/>
        <v>1.4401737663196648E-2</v>
      </c>
      <c r="I82" s="40">
        <f t="shared" si="11"/>
        <v>0.75415609412022677</v>
      </c>
    </row>
    <row r="83" spans="1:9" ht="15" customHeight="1" x14ac:dyDescent="0.25">
      <c r="A83" s="39"/>
      <c r="B83" s="48" t="str">
        <f>programa!A32</f>
        <v>0072-PROGRAMA DE DESARROLLO ALTERNATIVO INTEGRAL Y SOSTENIBLE - PIRDAIS</v>
      </c>
      <c r="C83" s="49">
        <f>programa!D32</f>
        <v>4346653.912443947</v>
      </c>
      <c r="D83" s="58">
        <f t="shared" si="8"/>
        <v>2.0209644384160667E-4</v>
      </c>
      <c r="E83" s="49">
        <f>programa!E32</f>
        <v>17860268.587073654</v>
      </c>
      <c r="F83" s="58">
        <f t="shared" si="9"/>
        <v>6.4270690690914842E-4</v>
      </c>
      <c r="G83" s="49">
        <f>programa!F32</f>
        <v>13849218.773741916</v>
      </c>
      <c r="H83" s="58">
        <f t="shared" si="10"/>
        <v>5.551606818173327E-4</v>
      </c>
      <c r="I83" s="40">
        <f t="shared" si="11"/>
        <v>0.77542052104217907</v>
      </c>
    </row>
    <row r="84" spans="1:9" ht="30" x14ac:dyDescent="0.25">
      <c r="A84" s="39"/>
      <c r="B84" s="48" t="str">
        <f>programa!A33</f>
        <v>0073-PROGRAMA PARA LA GENERACION DEL EMPLEO SOCIAL INCLUSIVO - TRABAJA PERU</v>
      </c>
      <c r="C84" s="49">
        <f>programa!D33</f>
        <v>0</v>
      </c>
      <c r="D84" s="58">
        <f t="shared" si="8"/>
        <v>0</v>
      </c>
      <c r="E84" s="49">
        <f>programa!E33</f>
        <v>26668699.293281823</v>
      </c>
      <c r="F84" s="58">
        <f t="shared" si="9"/>
        <v>9.5968082173638301E-4</v>
      </c>
      <c r="G84" s="49">
        <f>programa!F33</f>
        <v>21608763.876824401</v>
      </c>
      <c r="H84" s="58">
        <f t="shared" si="10"/>
        <v>8.6621030998749245E-4</v>
      </c>
      <c r="I84" s="40">
        <f t="shared" si="11"/>
        <v>0.8102668840046473</v>
      </c>
    </row>
    <row r="85" spans="1:9" hidden="1" x14ac:dyDescent="0.25">
      <c r="A85" s="39"/>
      <c r="B85" s="48" t="str">
        <f>programa!A34</f>
        <v>0074-GESTION INTEGRADA Y EFECTIVA DEL CONTROL DE OFERTA DE DROGAS EN EL PERU</v>
      </c>
      <c r="C85" s="49">
        <f>programa!D34</f>
        <v>0</v>
      </c>
      <c r="D85" s="58">
        <f t="shared" ref="D85:D119" si="12">C85/$C$122</f>
        <v>0</v>
      </c>
      <c r="E85" s="49">
        <f>programa!E34</f>
        <v>0</v>
      </c>
      <c r="F85" s="58">
        <f t="shared" ref="F85:F119" si="13">E85/$E$122</f>
        <v>0</v>
      </c>
      <c r="G85" s="49">
        <f>programa!F34</f>
        <v>0</v>
      </c>
      <c r="H85" s="58">
        <f t="shared" ref="H85:H119" si="14">G85/$G$122</f>
        <v>0</v>
      </c>
      <c r="I85" s="40" t="e">
        <f t="shared" si="11"/>
        <v>#DIV/0!</v>
      </c>
    </row>
    <row r="86" spans="1:9" ht="30" x14ac:dyDescent="0.25">
      <c r="A86" s="39"/>
      <c r="B86" s="48" t="str">
        <f>programa!A35</f>
        <v>0079-ACCESO DE LA POBLACION A LA IDENTIDAD</v>
      </c>
      <c r="C86" s="49">
        <f>programa!D35</f>
        <v>52393413.586925887</v>
      </c>
      <c r="D86" s="58">
        <f t="shared" si="12"/>
        <v>2.4360169408304106E-3</v>
      </c>
      <c r="E86" s="49">
        <f>programa!E35</f>
        <v>67372465.082967162</v>
      </c>
      <c r="F86" s="58">
        <f t="shared" si="13"/>
        <v>2.4244175519094538E-3</v>
      </c>
      <c r="G86" s="49">
        <f>programa!F35</f>
        <v>62090975.549310677</v>
      </c>
      <c r="H86" s="58">
        <f t="shared" si="14"/>
        <v>2.4889828721613217E-3</v>
      </c>
      <c r="I86" s="40">
        <f t="shared" si="11"/>
        <v>0.9216075955191414</v>
      </c>
    </row>
    <row r="87" spans="1:9" ht="30" x14ac:dyDescent="0.25">
      <c r="A87" s="39"/>
      <c r="B87" s="48" t="str">
        <f>programa!A36</f>
        <v>0080-LUCHA CONTRA LA VIOLENCIA FAMILIAR</v>
      </c>
      <c r="C87" s="49">
        <f>programa!D36</f>
        <v>19655854.449129101</v>
      </c>
      <c r="D87" s="58">
        <f t="shared" si="12"/>
        <v>9.1389339129687157E-4</v>
      </c>
      <c r="E87" s="49">
        <f>programa!E36</f>
        <v>19582063.422936287</v>
      </c>
      <c r="F87" s="58">
        <f t="shared" si="13"/>
        <v>7.0466618976620043E-4</v>
      </c>
      <c r="G87" s="49">
        <f>programa!F36</f>
        <v>19083050.257297561</v>
      </c>
      <c r="H87" s="58">
        <f t="shared" si="14"/>
        <v>7.6496439005514446E-4</v>
      </c>
      <c r="I87" s="40">
        <f t="shared" si="11"/>
        <v>0.97451682415376939</v>
      </c>
    </row>
    <row r="88" spans="1:9" ht="15" customHeight="1" x14ac:dyDescent="0.25">
      <c r="A88" s="39"/>
      <c r="B88" s="48" t="str">
        <f>programa!A37</f>
        <v>0082-PROGRAMA NACIONAL DE SANEAMIENTO URBANO</v>
      </c>
      <c r="C88" s="49">
        <f>programa!D37</f>
        <v>423155527.11209321</v>
      </c>
      <c r="D88" s="58">
        <f t="shared" si="12"/>
        <v>1.9674496507864639E-2</v>
      </c>
      <c r="E88" s="49">
        <f>programa!E37</f>
        <v>881234146.55751848</v>
      </c>
      <c r="F88" s="58">
        <f t="shared" si="13"/>
        <v>3.1711464462892747E-2</v>
      </c>
      <c r="G88" s="49">
        <f>programa!F37</f>
        <v>617074992.99973905</v>
      </c>
      <c r="H88" s="58">
        <f t="shared" si="14"/>
        <v>2.473610818363876E-2</v>
      </c>
      <c r="I88" s="40">
        <f t="shared" si="11"/>
        <v>0.7002395395256763</v>
      </c>
    </row>
    <row r="89" spans="1:9" ht="15" customHeight="1" x14ac:dyDescent="0.25">
      <c r="A89" s="39"/>
      <c r="B89" s="48" t="str">
        <f>programa!A38</f>
        <v>0083-PROGRAMA NACIONAL DE SANEAMIENTO RURAL</v>
      </c>
      <c r="C89" s="49">
        <f>programa!D38</f>
        <v>382763347.38296378</v>
      </c>
      <c r="D89" s="58">
        <f t="shared" si="12"/>
        <v>1.7796473539691795E-2</v>
      </c>
      <c r="E89" s="49">
        <f>programa!E38</f>
        <v>924784149.29706657</v>
      </c>
      <c r="F89" s="58">
        <f t="shared" si="13"/>
        <v>3.3278623849111476E-2</v>
      </c>
      <c r="G89" s="49">
        <f>programa!F38</f>
        <v>667263799.53420043</v>
      </c>
      <c r="H89" s="58">
        <f t="shared" si="14"/>
        <v>2.6747979936874233E-2</v>
      </c>
      <c r="I89" s="40">
        <f t="shared" si="11"/>
        <v>0.72153464139863477</v>
      </c>
    </row>
    <row r="90" spans="1:9" ht="15" hidden="1" customHeight="1" x14ac:dyDescent="0.25">
      <c r="A90" s="39"/>
      <c r="B90" s="48" t="str">
        <f>programa!A39</f>
        <v>0084-MANEJO EFICIENTE DE RECURSOS FORESTALES Y FAUNA SILVESTRE</v>
      </c>
      <c r="C90" s="49">
        <f>programa!D39</f>
        <v>0</v>
      </c>
      <c r="D90" s="58">
        <f t="shared" si="12"/>
        <v>0</v>
      </c>
      <c r="E90" s="49">
        <f>programa!E39</f>
        <v>0</v>
      </c>
      <c r="F90" s="58">
        <f t="shared" si="13"/>
        <v>0</v>
      </c>
      <c r="G90" s="49">
        <f>programa!F39</f>
        <v>0</v>
      </c>
      <c r="H90" s="58">
        <f t="shared" si="14"/>
        <v>0</v>
      </c>
      <c r="I90" s="40" t="e">
        <f t="shared" si="11"/>
        <v>#DIV/0!</v>
      </c>
    </row>
    <row r="91" spans="1:9" hidden="1" x14ac:dyDescent="0.25">
      <c r="A91" s="39"/>
      <c r="B91" s="48" t="str">
        <f>programa!A40</f>
        <v>0086-MEJORA DE LOS SERVICIOS DEL SISTEMA DE JUSTICIA PENAL</v>
      </c>
      <c r="C91" s="49">
        <f>programa!D40</f>
        <v>0</v>
      </c>
      <c r="D91" s="58">
        <f t="shared" si="12"/>
        <v>0</v>
      </c>
      <c r="E91" s="49">
        <f>programa!E40</f>
        <v>0</v>
      </c>
      <c r="F91" s="58">
        <f t="shared" si="13"/>
        <v>0</v>
      </c>
      <c r="G91" s="49">
        <f>programa!F40</f>
        <v>0</v>
      </c>
      <c r="H91" s="58">
        <f t="shared" si="14"/>
        <v>0</v>
      </c>
      <c r="I91" s="40" t="e">
        <f t="shared" si="11"/>
        <v>#DIV/0!</v>
      </c>
    </row>
    <row r="92" spans="1:9" hidden="1" x14ac:dyDescent="0.25">
      <c r="A92" s="39"/>
      <c r="B92" s="48" t="str">
        <f>programa!A41</f>
        <v>0088-PROGRAMA ARTICULADO DE MODERNIZACION DE LA GESTION PUBLICA</v>
      </c>
      <c r="C92" s="49">
        <f>programa!D41</f>
        <v>0</v>
      </c>
      <c r="D92" s="58">
        <f t="shared" si="12"/>
        <v>0</v>
      </c>
      <c r="E92" s="49">
        <f>programa!E41</f>
        <v>0</v>
      </c>
      <c r="F92" s="58">
        <f t="shared" si="13"/>
        <v>0</v>
      </c>
      <c r="G92" s="49">
        <f>programa!F41</f>
        <v>0</v>
      </c>
      <c r="H92" s="58">
        <f t="shared" si="14"/>
        <v>0</v>
      </c>
      <c r="I92" s="40" t="e">
        <f t="shared" si="11"/>
        <v>#DIV/0!</v>
      </c>
    </row>
    <row r="93" spans="1:9" hidden="1" x14ac:dyDescent="0.25">
      <c r="A93" s="39"/>
      <c r="B93" s="48" t="str">
        <f>programa!A42</f>
        <v xml:space="preserve">0089-REDUCCION DE LA DEGRADACION DE LOS SUELOS AGRARIOS </v>
      </c>
      <c r="C93" s="49">
        <f>programa!D42</f>
        <v>0</v>
      </c>
      <c r="D93" s="58">
        <f t="shared" si="12"/>
        <v>0</v>
      </c>
      <c r="E93" s="49">
        <f>programa!E42</f>
        <v>0</v>
      </c>
      <c r="F93" s="58">
        <f t="shared" si="13"/>
        <v>0</v>
      </c>
      <c r="G93" s="49">
        <f>programa!F42</f>
        <v>0</v>
      </c>
      <c r="H93" s="58">
        <f t="shared" si="14"/>
        <v>0</v>
      </c>
      <c r="I93" s="40" t="e">
        <f t="shared" si="11"/>
        <v>#DIV/0!</v>
      </c>
    </row>
    <row r="94" spans="1:9" ht="15" customHeight="1" x14ac:dyDescent="0.25">
      <c r="A94" s="39"/>
      <c r="B94" s="48" t="str">
        <f>programa!A43</f>
        <v>0090-LOGROS DE APRENDIZAJE DE ESTUDIANTES DE LA EDUCACION BASICA REGULAR</v>
      </c>
      <c r="C94" s="49">
        <f>programa!D43</f>
        <v>10013835594.140511</v>
      </c>
      <c r="D94" s="58">
        <f t="shared" si="12"/>
        <v>0.46559045269201593</v>
      </c>
      <c r="E94" s="49">
        <f>programa!E43</f>
        <v>11994036808.13014</v>
      </c>
      <c r="F94" s="58">
        <f t="shared" si="13"/>
        <v>0.43160886751092442</v>
      </c>
      <c r="G94" s="49">
        <f>programa!F43</f>
        <v>11420725730.571312</v>
      </c>
      <c r="H94" s="58">
        <f t="shared" si="14"/>
        <v>0.4578119522130728</v>
      </c>
      <c r="I94" s="40">
        <f t="shared" si="11"/>
        <v>0.95220032364998164</v>
      </c>
    </row>
    <row r="95" spans="1:9" ht="60" x14ac:dyDescent="0.25">
      <c r="A95" s="39"/>
      <c r="B95" s="48" t="str">
        <f>programa!A44</f>
        <v xml:space="preserve">0091-INCREMENTO EN EL ACCESO DE LA POBLACION DE 3 A 16 AÑOS A LOS SERVICIOS EDUCATIVOS PUBLICOS DE LA EDUCACION BASICA REGULAR </v>
      </c>
      <c r="C95" s="49">
        <f>programa!D44</f>
        <v>527019563</v>
      </c>
      <c r="D95" s="58">
        <f t="shared" si="12"/>
        <v>2.4503625469774755E-2</v>
      </c>
      <c r="E95" s="49">
        <f>programa!E44</f>
        <v>634227247.98893797</v>
      </c>
      <c r="F95" s="58">
        <f t="shared" si="13"/>
        <v>2.2822850106940039E-2</v>
      </c>
      <c r="G95" s="49">
        <f>programa!F44</f>
        <v>390745234.80284441</v>
      </c>
      <c r="H95" s="58">
        <f t="shared" si="14"/>
        <v>1.5663438820196326E-2</v>
      </c>
      <c r="I95" s="40">
        <f t="shared" si="11"/>
        <v>0.61609657428288178</v>
      </c>
    </row>
    <row r="96" spans="1:9" hidden="1" x14ac:dyDescent="0.25">
      <c r="A96" s="39"/>
      <c r="B96" s="48" t="str">
        <f>programa!A45</f>
        <v>0092-INCLUSION SOCIAL INTEGRAL DE LAS PERSONAS CON DISCAPACIDAD</v>
      </c>
      <c r="C96" s="49">
        <f>programa!D45</f>
        <v>0</v>
      </c>
      <c r="D96" s="58">
        <f t="shared" si="12"/>
        <v>0</v>
      </c>
      <c r="E96" s="49">
        <f>programa!E45</f>
        <v>0</v>
      </c>
      <c r="F96" s="58">
        <f t="shared" si="13"/>
        <v>0</v>
      </c>
      <c r="G96" s="49">
        <f>programa!F45</f>
        <v>0</v>
      </c>
      <c r="H96" s="58">
        <f t="shared" si="14"/>
        <v>0</v>
      </c>
      <c r="I96" s="40" t="e">
        <f t="shared" si="11"/>
        <v>#DIV/0!</v>
      </c>
    </row>
    <row r="97" spans="1:9" hidden="1" x14ac:dyDescent="0.25">
      <c r="A97" s="39"/>
      <c r="B97" s="48" t="str">
        <f>programa!A46</f>
        <v>0096-GESTION DE LA CALIDAD DEL AIRE</v>
      </c>
      <c r="C97" s="49">
        <f>programa!D46</f>
        <v>0</v>
      </c>
      <c r="D97" s="58">
        <f t="shared" si="12"/>
        <v>0</v>
      </c>
      <c r="E97" s="49">
        <f>programa!E46</f>
        <v>0</v>
      </c>
      <c r="F97" s="58">
        <f t="shared" si="13"/>
        <v>0</v>
      </c>
      <c r="G97" s="49">
        <f>programa!F46</f>
        <v>0</v>
      </c>
      <c r="H97" s="58">
        <f t="shared" si="14"/>
        <v>0</v>
      </c>
      <c r="I97" s="40" t="e">
        <f t="shared" si="11"/>
        <v>#DIV/0!</v>
      </c>
    </row>
    <row r="98" spans="1:9" ht="15" hidden="1" customHeight="1" x14ac:dyDescent="0.25">
      <c r="A98" s="39"/>
      <c r="B98" s="48" t="str">
        <f>programa!A47</f>
        <v>0097-PROGRAMA NACIONAL DE ASISTENCIA SOLIDARIA PENSION 65</v>
      </c>
      <c r="C98" s="49">
        <f>programa!D47</f>
        <v>0</v>
      </c>
      <c r="D98" s="58">
        <f t="shared" si="12"/>
        <v>0</v>
      </c>
      <c r="E98" s="49">
        <f>programa!E47</f>
        <v>0</v>
      </c>
      <c r="F98" s="58">
        <f t="shared" si="13"/>
        <v>0</v>
      </c>
      <c r="G98" s="49">
        <f>programa!F47</f>
        <v>0</v>
      </c>
      <c r="H98" s="58">
        <f t="shared" si="14"/>
        <v>0</v>
      </c>
      <c r="I98" s="40" t="e">
        <f t="shared" si="11"/>
        <v>#DIV/0!</v>
      </c>
    </row>
    <row r="99" spans="1:9" ht="15" customHeight="1" x14ac:dyDescent="0.25">
      <c r="A99" s="39"/>
      <c r="B99" s="48" t="str">
        <f>programa!A48</f>
        <v>0098-CUNA MAS</v>
      </c>
      <c r="C99" s="49">
        <f>programa!D48</f>
        <v>264062785</v>
      </c>
      <c r="D99" s="58">
        <f t="shared" si="12"/>
        <v>1.227752447615622E-2</v>
      </c>
      <c r="E99" s="49">
        <f>programa!E48</f>
        <v>256343677</v>
      </c>
      <c r="F99" s="58">
        <f t="shared" si="13"/>
        <v>9.224601015778015E-3</v>
      </c>
      <c r="G99" s="49">
        <f>programa!F48</f>
        <v>243883449</v>
      </c>
      <c r="H99" s="58">
        <f t="shared" si="14"/>
        <v>9.7763277512454578E-3</v>
      </c>
      <c r="I99" s="40">
        <f t="shared" si="11"/>
        <v>0.95139248938837684</v>
      </c>
    </row>
    <row r="100" spans="1:9" hidden="1" x14ac:dyDescent="0.25">
      <c r="A100" s="39"/>
      <c r="B100" s="48" t="str">
        <f>programa!A49</f>
        <v>0099-CELERIDAD DE LOS PROCESOS JUDICIALES LABORALES</v>
      </c>
      <c r="C100" s="49">
        <f>programa!D49</f>
        <v>0</v>
      </c>
      <c r="D100" s="58">
        <f t="shared" si="12"/>
        <v>0</v>
      </c>
      <c r="E100" s="49">
        <f>programa!E49</f>
        <v>0</v>
      </c>
      <c r="F100" s="58">
        <f t="shared" si="13"/>
        <v>0</v>
      </c>
      <c r="G100" s="49">
        <f>programa!F49</f>
        <v>0</v>
      </c>
      <c r="H100" s="58">
        <f t="shared" si="14"/>
        <v>0</v>
      </c>
      <c r="I100" s="40" t="e">
        <f t="shared" si="11"/>
        <v>#DIV/0!</v>
      </c>
    </row>
    <row r="101" spans="1:9" ht="30" hidden="1" customHeight="1" x14ac:dyDescent="0.25">
      <c r="A101" s="39"/>
      <c r="B101" s="48" t="str">
        <f>programa!A50</f>
        <v>0100-SEGURIDAD INTEGRAL DE LOS ESTABLECIMIENTOS PENITENCIARIOS</v>
      </c>
      <c r="C101" s="49">
        <f>programa!D50</f>
        <v>0</v>
      </c>
      <c r="D101" s="58">
        <f t="shared" si="12"/>
        <v>0</v>
      </c>
      <c r="E101" s="49">
        <f>programa!E50</f>
        <v>0</v>
      </c>
      <c r="F101" s="58">
        <f t="shared" si="13"/>
        <v>0</v>
      </c>
      <c r="G101" s="49">
        <f>programa!F50</f>
        <v>0</v>
      </c>
      <c r="H101" s="58">
        <f t="shared" si="14"/>
        <v>0</v>
      </c>
      <c r="I101" s="40" t="e">
        <f t="shared" si="11"/>
        <v>#DIV/0!</v>
      </c>
    </row>
    <row r="102" spans="1:9" ht="45" x14ac:dyDescent="0.25">
      <c r="A102" s="39"/>
      <c r="B102" s="48" t="str">
        <f>programa!A51</f>
        <v>0101-INCREMENTO DE LA PRACTICA DE ACTIVIDADES FISICAS, DEPORTIVAS Y RECREATIVAS EN LA POBLACION PERUANA</v>
      </c>
      <c r="C102" s="49">
        <f>programa!D51</f>
        <v>136065718.84849665</v>
      </c>
      <c r="D102" s="58">
        <f t="shared" si="12"/>
        <v>6.3263371002021665E-3</v>
      </c>
      <c r="E102" s="49">
        <f>programa!E51</f>
        <v>229448690.45908359</v>
      </c>
      <c r="F102" s="58">
        <f t="shared" si="13"/>
        <v>8.2567771822895323E-3</v>
      </c>
      <c r="G102" s="49">
        <f>programa!F51</f>
        <v>182987399.30727082</v>
      </c>
      <c r="H102" s="58">
        <f t="shared" si="14"/>
        <v>7.3352447544560752E-3</v>
      </c>
      <c r="I102" s="40">
        <f t="shared" si="11"/>
        <v>0.79750901581154165</v>
      </c>
    </row>
    <row r="103" spans="1:9" hidden="1" x14ac:dyDescent="0.25">
      <c r="A103" s="39"/>
      <c r="B103" s="48" t="str">
        <f>programa!A52</f>
        <v>0103-FORTALECIMIENTO DE LAS CONDICIONES LABORALES</v>
      </c>
      <c r="C103" s="49">
        <f>programa!D52</f>
        <v>0</v>
      </c>
      <c r="D103" s="58">
        <f t="shared" si="12"/>
        <v>0</v>
      </c>
      <c r="E103" s="49">
        <f>programa!E52</f>
        <v>0</v>
      </c>
      <c r="F103" s="58">
        <f t="shared" si="13"/>
        <v>0</v>
      </c>
      <c r="G103" s="49">
        <f>programa!F52</f>
        <v>0</v>
      </c>
      <c r="H103" s="58">
        <f t="shared" si="14"/>
        <v>0</v>
      </c>
      <c r="I103" s="40" t="e">
        <f t="shared" si="11"/>
        <v>#DIV/0!</v>
      </c>
    </row>
    <row r="104" spans="1:9" ht="30" x14ac:dyDescent="0.25">
      <c r="A104" s="39"/>
      <c r="B104" s="48" t="str">
        <f>programa!A53</f>
        <v>0104-REDUCCION DE LA MORTALIDAD POR EMERGENCIAS Y URGENCIAS MEDICAS</v>
      </c>
      <c r="C104" s="49">
        <f>programa!D53</f>
        <v>42417620.411071949</v>
      </c>
      <c r="D104" s="58">
        <f t="shared" si="12"/>
        <v>1.9721952596131239E-3</v>
      </c>
      <c r="E104" s="49">
        <f>programa!E53</f>
        <v>66314979.631732143</v>
      </c>
      <c r="F104" s="58">
        <f t="shared" si="13"/>
        <v>2.3863636335066489E-3</v>
      </c>
      <c r="G104" s="49">
        <f>programa!F53</f>
        <v>55461229.973489843</v>
      </c>
      <c r="H104" s="58">
        <f t="shared" si="14"/>
        <v>2.2232224611028655E-3</v>
      </c>
      <c r="I104" s="40">
        <f t="shared" si="11"/>
        <v>0.8363303477055023</v>
      </c>
    </row>
    <row r="105" spans="1:9" ht="45" x14ac:dyDescent="0.25">
      <c r="A105" s="39"/>
      <c r="B105" s="48" t="str">
        <f>programa!A54</f>
        <v>0106-INCLUSION DE NIÑOS, NIÑAS Y JOVENES CON DISCAPACIDAD EN LA EDUCACION BASICA Y TECNICO PRODUCTIVA</v>
      </c>
      <c r="C105" s="49">
        <f>programa!D54</f>
        <v>147941150</v>
      </c>
      <c r="D105" s="58">
        <f t="shared" si="12"/>
        <v>6.8784819116245351E-3</v>
      </c>
      <c r="E105" s="49">
        <f>programa!E54</f>
        <v>127532974</v>
      </c>
      <c r="F105" s="58">
        <f t="shared" si="13"/>
        <v>4.5893107849334282E-3</v>
      </c>
      <c r="G105" s="49">
        <f>programa!F54</f>
        <v>124557737</v>
      </c>
      <c r="H105" s="58">
        <f t="shared" si="14"/>
        <v>4.9930295223331589E-3</v>
      </c>
      <c r="I105" s="40">
        <f t="shared" si="11"/>
        <v>0.97667084122103198</v>
      </c>
    </row>
    <row r="106" spans="1:9" ht="15" customHeight="1" x14ac:dyDescent="0.25">
      <c r="A106" s="39"/>
      <c r="B106" s="48" t="str">
        <f>programa!A55</f>
        <v>0107-MEJORA DE  LA FORMACION EN CARRERAS DOCENTES EN INSTITUTOS DE EDUCACION SUPERIOR NO UNIVERSITARIA</v>
      </c>
      <c r="C106" s="49">
        <f>programa!D55</f>
        <v>109123600</v>
      </c>
      <c r="D106" s="58">
        <f t="shared" si="12"/>
        <v>5.0736709071908066E-3</v>
      </c>
      <c r="E106" s="49">
        <f>programa!E55</f>
        <v>115679692</v>
      </c>
      <c r="F106" s="58">
        <f t="shared" si="13"/>
        <v>4.162767019715052E-3</v>
      </c>
      <c r="G106" s="49">
        <f>programa!F55</f>
        <v>109999717</v>
      </c>
      <c r="H106" s="58">
        <f t="shared" si="14"/>
        <v>4.4094557885978021E-3</v>
      </c>
      <c r="I106" s="40">
        <f t="shared" si="11"/>
        <v>0.95089911719336184</v>
      </c>
    </row>
    <row r="107" spans="1:9" hidden="1" x14ac:dyDescent="0.25">
      <c r="A107" s="39"/>
      <c r="B107" s="48" t="str">
        <f>programa!A56</f>
        <v>0108-MEJORAMIENTO INTEGRAL DE BARRIOS</v>
      </c>
      <c r="C107" s="49">
        <f>programa!D56</f>
        <v>0</v>
      </c>
      <c r="D107" s="58">
        <f t="shared" si="12"/>
        <v>0</v>
      </c>
      <c r="E107" s="49">
        <f>programa!E56</f>
        <v>0</v>
      </c>
      <c r="F107" s="58">
        <f t="shared" si="13"/>
        <v>0</v>
      </c>
      <c r="G107" s="49">
        <f>programa!F56</f>
        <v>0</v>
      </c>
      <c r="H107" s="58">
        <f t="shared" si="14"/>
        <v>0</v>
      </c>
      <c r="I107" s="40" t="e">
        <f t="shared" si="11"/>
        <v>#DIV/0!</v>
      </c>
    </row>
    <row r="108" spans="1:9" ht="15" hidden="1" customHeight="1" x14ac:dyDescent="0.25">
      <c r="A108" s="39"/>
      <c r="B108" s="48" t="str">
        <f>programa!A57</f>
        <v>0109-NUESTRAS CIUDADES</v>
      </c>
      <c r="C108" s="49">
        <f>programa!D57</f>
        <v>0</v>
      </c>
      <c r="D108" s="58">
        <f t="shared" si="12"/>
        <v>0</v>
      </c>
      <c r="E108" s="49">
        <f>programa!E57</f>
        <v>0</v>
      </c>
      <c r="F108" s="58">
        <f t="shared" si="13"/>
        <v>0</v>
      </c>
      <c r="G108" s="49">
        <f>programa!F57</f>
        <v>0</v>
      </c>
      <c r="H108" s="58">
        <f t="shared" si="14"/>
        <v>0</v>
      </c>
      <c r="I108" s="40" t="e">
        <f t="shared" si="11"/>
        <v>#DIV/0!</v>
      </c>
    </row>
    <row r="109" spans="1:9" ht="15" hidden="1" customHeight="1" x14ac:dyDescent="0.25">
      <c r="A109" s="39"/>
      <c r="B109" s="48" t="str">
        <f>programa!A58</f>
        <v>0110-FISCALIZACION ADUANERA</v>
      </c>
      <c r="C109" s="49">
        <f>programa!D58</f>
        <v>0</v>
      </c>
      <c r="D109" s="58">
        <f t="shared" si="12"/>
        <v>0</v>
      </c>
      <c r="E109" s="49">
        <f>programa!E58</f>
        <v>0</v>
      </c>
      <c r="F109" s="58">
        <f t="shared" si="13"/>
        <v>0</v>
      </c>
      <c r="G109" s="49">
        <f>programa!F58</f>
        <v>0</v>
      </c>
      <c r="H109" s="58">
        <f t="shared" si="14"/>
        <v>0</v>
      </c>
      <c r="I109" s="40" t="e">
        <f t="shared" si="11"/>
        <v>#DIV/0!</v>
      </c>
    </row>
    <row r="110" spans="1:9" x14ac:dyDescent="0.25">
      <c r="A110" s="39"/>
      <c r="B110" s="48" t="str">
        <f>programa!A59</f>
        <v>0111-APOYO AL HABITAT RURAL</v>
      </c>
      <c r="C110" s="49">
        <f>programa!D59</f>
        <v>102485425.43516438</v>
      </c>
      <c r="D110" s="58">
        <f t="shared" si="12"/>
        <v>4.7650308589660363E-3</v>
      </c>
      <c r="E110" s="49">
        <f>programa!E59</f>
        <v>33357647.840674087</v>
      </c>
      <c r="F110" s="58">
        <f t="shared" si="13"/>
        <v>1.2003845608996532E-3</v>
      </c>
      <c r="G110" s="49">
        <f>programa!F59</f>
        <v>32773475.953218773</v>
      </c>
      <c r="H110" s="58">
        <f t="shared" si="14"/>
        <v>1.3137596822580134E-3</v>
      </c>
      <c r="I110" s="40">
        <f t="shared" si="11"/>
        <v>0.98248761752490787</v>
      </c>
    </row>
    <row r="111" spans="1:9" ht="15" hidden="1" customHeight="1" x14ac:dyDescent="0.25">
      <c r="A111" s="39"/>
      <c r="B111" s="48" t="str">
        <f>programa!A60</f>
        <v>0113-SERVICIOS REGISTRALES ACCESIBLES Y OPORTUNOS CON COBERTURA UNIVERSAL</v>
      </c>
      <c r="C111" s="49">
        <f>programa!D60</f>
        <v>0</v>
      </c>
      <c r="D111" s="58">
        <f t="shared" si="12"/>
        <v>0</v>
      </c>
      <c r="E111" s="49">
        <f>programa!E60</f>
        <v>0</v>
      </c>
      <c r="F111" s="58">
        <f t="shared" si="13"/>
        <v>0</v>
      </c>
      <c r="G111" s="49">
        <f>programa!F60</f>
        <v>0</v>
      </c>
      <c r="H111" s="58">
        <f t="shared" si="14"/>
        <v>0</v>
      </c>
      <c r="I111" s="40" t="e">
        <f t="shared" si="11"/>
        <v>#DIV/0!</v>
      </c>
    </row>
    <row r="112" spans="1:9" hidden="1" x14ac:dyDescent="0.25">
      <c r="A112" s="39"/>
      <c r="B112" s="48" t="str">
        <f>programa!A61</f>
        <v>0114-PROTECCION AL CONSUMIDOR</v>
      </c>
      <c r="C112" s="49">
        <f>programa!D61</f>
        <v>0</v>
      </c>
      <c r="D112" s="58">
        <f t="shared" si="12"/>
        <v>0</v>
      </c>
      <c r="E112" s="49">
        <f>programa!E61</f>
        <v>0</v>
      </c>
      <c r="F112" s="58">
        <f t="shared" si="13"/>
        <v>0</v>
      </c>
      <c r="G112" s="49">
        <f>programa!F61</f>
        <v>0</v>
      </c>
      <c r="H112" s="58">
        <f t="shared" si="14"/>
        <v>0</v>
      </c>
      <c r="I112" s="40" t="e">
        <f t="shared" si="11"/>
        <v>#DIV/0!</v>
      </c>
    </row>
    <row r="113" spans="1:9" ht="30" x14ac:dyDescent="0.25">
      <c r="A113" s="39"/>
      <c r="B113" s="48" t="str">
        <f>programa!A62</f>
        <v>0115-PROGRAMA NACIONAL DE ALIMENTACION ESCOLAR</v>
      </c>
      <c r="C113" s="49">
        <f>programa!D62</f>
        <v>1288155993</v>
      </c>
      <c r="D113" s="58">
        <f t="shared" si="12"/>
        <v>5.9892448431023024E-2</v>
      </c>
      <c r="E113" s="49">
        <f>programa!E62</f>
        <v>1021582324</v>
      </c>
      <c r="F113" s="58">
        <f t="shared" si="13"/>
        <v>3.6761934033080389E-2</v>
      </c>
      <c r="G113" s="49">
        <f>programa!F62</f>
        <v>958810880</v>
      </c>
      <c r="H113" s="58">
        <f t="shared" si="14"/>
        <v>3.8434955109807718E-2</v>
      </c>
      <c r="I113" s="40">
        <f t="shared" si="11"/>
        <v>0.9385546886185161</v>
      </c>
    </row>
    <row r="114" spans="1:9" hidden="1" x14ac:dyDescent="0.25">
      <c r="A114" s="39"/>
      <c r="B114" s="48" t="str">
        <f>programa!A63</f>
        <v>0116-MEJORAMIENTO DE LA EMPLEABILIDAD E INSERCION LABORAL-PROEMPLEO</v>
      </c>
      <c r="C114" s="49">
        <f>programa!D63</f>
        <v>0</v>
      </c>
      <c r="D114" s="58">
        <f t="shared" si="12"/>
        <v>0</v>
      </c>
      <c r="E114" s="49">
        <f>programa!E63</f>
        <v>0</v>
      </c>
      <c r="F114" s="58">
        <f t="shared" si="13"/>
        <v>0</v>
      </c>
      <c r="G114" s="49">
        <f>programa!F63</f>
        <v>0</v>
      </c>
      <c r="H114" s="58">
        <f t="shared" si="14"/>
        <v>0</v>
      </c>
      <c r="I114" s="40" t="e">
        <f t="shared" si="11"/>
        <v>#DIV/0!</v>
      </c>
    </row>
    <row r="115" spans="1:9" ht="15" customHeight="1" x14ac:dyDescent="0.25">
      <c r="A115" s="39"/>
      <c r="B115" s="48" t="str">
        <f>programa!A64</f>
        <v>0117-ATENCION OPORTUNA DE NIÑAS, NIÑOS Y ADOLESCENTES EN PRESUNTO ESTADO DE ABANDONO</v>
      </c>
      <c r="C115" s="49">
        <f>programa!D64</f>
        <v>87258159</v>
      </c>
      <c r="D115" s="58">
        <f t="shared" si="12"/>
        <v>4.0570434143790126E-3</v>
      </c>
      <c r="E115" s="49">
        <f>programa!E64</f>
        <v>93565179</v>
      </c>
      <c r="F115" s="58">
        <f t="shared" si="13"/>
        <v>3.3669699028498054E-3</v>
      </c>
      <c r="G115" s="49">
        <f>programa!F64</f>
        <v>88514677</v>
      </c>
      <c r="H115" s="58">
        <f t="shared" si="14"/>
        <v>3.548205081959572E-3</v>
      </c>
      <c r="I115" s="40">
        <f t="shared" si="11"/>
        <v>0.94602156428301176</v>
      </c>
    </row>
    <row r="116" spans="1:9" ht="30" hidden="1" customHeight="1" x14ac:dyDescent="0.25">
      <c r="A116" s="39"/>
      <c r="B116" s="48" t="str">
        <f>programa!A65</f>
        <v>0118-ACCESO DE HOGARES RURALES CON ECONOMIAS DE SUBSISTENCIA A MERCADOS LOCALES</v>
      </c>
      <c r="C116" s="49">
        <f>programa!D65</f>
        <v>0</v>
      </c>
      <c r="D116" s="58">
        <f t="shared" si="12"/>
        <v>0</v>
      </c>
      <c r="E116" s="49">
        <f>programa!E65</f>
        <v>0</v>
      </c>
      <c r="F116" s="58">
        <f t="shared" si="13"/>
        <v>0</v>
      </c>
      <c r="G116" s="49">
        <f>programa!F65</f>
        <v>0</v>
      </c>
      <c r="H116" s="58">
        <f t="shared" si="14"/>
        <v>0</v>
      </c>
      <c r="I116" s="40" t="e">
        <f t="shared" si="11"/>
        <v>#DIV/0!</v>
      </c>
    </row>
    <row r="117" spans="1:9" ht="15" hidden="1" customHeight="1" x14ac:dyDescent="0.25">
      <c r="A117" s="39"/>
      <c r="B117" s="48" t="str">
        <f>programa!A66</f>
        <v>0119-CELERIDAD EN LOS PROCESOS JUDICIALES CIVIL-COMERCIAL</v>
      </c>
      <c r="C117" s="49">
        <f>programa!D66</f>
        <v>0</v>
      </c>
      <c r="D117" s="58">
        <f t="shared" si="12"/>
        <v>0</v>
      </c>
      <c r="E117" s="49">
        <f>programa!E66</f>
        <v>0</v>
      </c>
      <c r="F117" s="58">
        <f t="shared" si="13"/>
        <v>0</v>
      </c>
      <c r="G117" s="49">
        <f>programa!F66</f>
        <v>0</v>
      </c>
      <c r="H117" s="58">
        <f t="shared" si="14"/>
        <v>0</v>
      </c>
      <c r="I117" s="40" t="e">
        <f t="shared" si="11"/>
        <v>#DIV/0!</v>
      </c>
    </row>
    <row r="118" spans="1:9" ht="15" hidden="1" customHeight="1" x14ac:dyDescent="0.25">
      <c r="A118" s="39"/>
      <c r="B118" s="48" t="str">
        <f>programa!A67</f>
        <v>0121-MEJORA DE LA ARTICULACION DE PEQUEÑOS PRODUCTORES AL MERCADO</v>
      </c>
      <c r="C118" s="49">
        <f>programa!D67</f>
        <v>0</v>
      </c>
      <c r="D118" s="58">
        <f t="shared" si="12"/>
        <v>0</v>
      </c>
      <c r="E118" s="49">
        <f>programa!E67</f>
        <v>0</v>
      </c>
      <c r="F118" s="58">
        <f t="shared" si="13"/>
        <v>0</v>
      </c>
      <c r="G118" s="49">
        <f>programa!F67</f>
        <v>0</v>
      </c>
      <c r="H118" s="58">
        <f t="shared" si="14"/>
        <v>0</v>
      </c>
      <c r="I118" s="40" t="e">
        <f t="shared" si="11"/>
        <v>#DIV/0!</v>
      </c>
    </row>
    <row r="119" spans="1:9" ht="15" customHeight="1" x14ac:dyDescent="0.25">
      <c r="A119" s="39"/>
      <c r="B119" s="48" t="str">
        <f>programa!A68</f>
        <v>9002-ASIGNACIONES PRESUPUESTARIAS QUE NO RESULTAN EN PRODUCTOS</v>
      </c>
      <c r="C119" s="49">
        <f>programa!D68</f>
        <v>3608544260.1616292</v>
      </c>
      <c r="D119" s="58">
        <f t="shared" si="12"/>
        <v>0.16777824439527683</v>
      </c>
      <c r="E119" s="49">
        <f>programa!E68</f>
        <v>4570364504.2907753</v>
      </c>
      <c r="F119" s="58">
        <f t="shared" si="13"/>
        <v>0.16446588245184793</v>
      </c>
      <c r="G119" s="49">
        <f>programa!F68</f>
        <v>3972153047.8809762</v>
      </c>
      <c r="H119" s="58">
        <f t="shared" si="14"/>
        <v>0.15922798465177118</v>
      </c>
      <c r="I119" s="40">
        <f t="shared" si="11"/>
        <v>0.86911077752153398</v>
      </c>
    </row>
    <row r="120" spans="1:9" ht="15" hidden="1" customHeight="1" x14ac:dyDescent="0.25">
      <c r="A120" s="39"/>
      <c r="B120" s="48"/>
      <c r="C120" s="49"/>
      <c r="D120" s="58"/>
      <c r="E120" s="49"/>
      <c r="F120" s="58"/>
      <c r="G120" s="49"/>
      <c r="H120" s="58"/>
      <c r="I120" s="40"/>
    </row>
    <row r="121" spans="1:9" ht="15" hidden="1" customHeight="1" x14ac:dyDescent="0.25">
      <c r="A121" s="39"/>
      <c r="B121" s="48"/>
      <c r="C121" s="49"/>
      <c r="D121" s="58"/>
      <c r="E121" s="49"/>
      <c r="F121" s="58"/>
      <c r="G121" s="49"/>
      <c r="H121" s="58"/>
      <c r="I121" s="40"/>
    </row>
    <row r="122" spans="1:9" x14ac:dyDescent="0.25">
      <c r="A122" s="39"/>
      <c r="B122" s="52" t="s">
        <v>10</v>
      </c>
      <c r="C122" s="59">
        <f>SUM(C53:C121)</f>
        <v>21507819879.55534</v>
      </c>
      <c r="D122" s="60">
        <f>+SUM(D53:D121)</f>
        <v>1.0000000000000002</v>
      </c>
      <c r="E122" s="59">
        <f>SUM(E53:E121)</f>
        <v>27789134355.138245</v>
      </c>
      <c r="F122" s="60">
        <f>+SUM(F53:F121)</f>
        <v>1</v>
      </c>
      <c r="G122" s="59">
        <f>SUM(G53:G121)</f>
        <v>24946324960.20097</v>
      </c>
      <c r="H122" s="60">
        <f>+SUM(H53:H121)</f>
        <v>0.99999999999999978</v>
      </c>
      <c r="I122" s="61">
        <f t="shared" si="11"/>
        <v>0.89770068550510151</v>
      </c>
    </row>
    <row r="124" spans="1:9" x14ac:dyDescent="0.25">
      <c r="B124" s="9" t="s">
        <v>374</v>
      </c>
    </row>
    <row r="125" spans="1:9" x14ac:dyDescent="0.25">
      <c r="B125" t="s">
        <v>4</v>
      </c>
    </row>
    <row r="126" spans="1:9" x14ac:dyDescent="0.25">
      <c r="B126" s="4" t="s">
        <v>18</v>
      </c>
      <c r="C126" s="4" t="s">
        <v>6</v>
      </c>
      <c r="D126" s="4" t="s">
        <v>11</v>
      </c>
      <c r="E126" s="4" t="s">
        <v>7</v>
      </c>
      <c r="F126" s="4" t="s">
        <v>11</v>
      </c>
      <c r="G126" s="4" t="s">
        <v>8</v>
      </c>
      <c r="H126" s="4" t="s">
        <v>11</v>
      </c>
      <c r="I126" s="31" t="s">
        <v>9</v>
      </c>
    </row>
    <row r="127" spans="1:9" x14ac:dyDescent="0.25">
      <c r="B127" s="64" t="str">
        <f>fuente!A2</f>
        <v>DONACIONES Y TRANSFERENCIAS</v>
      </c>
      <c r="C127" s="34">
        <f>fuente!B2</f>
        <v>26966538.554438598</v>
      </c>
      <c r="D127" s="22">
        <f>C127/$C$132</f>
        <v>1.2538015803299596E-3</v>
      </c>
      <c r="E127" s="34">
        <f>fuente!C2</f>
        <v>1194429832.2642906</v>
      </c>
      <c r="F127" s="22">
        <f>E127/$E$132</f>
        <v>4.2981901379142429E-2</v>
      </c>
      <c r="G127" s="34">
        <f>fuente!D2</f>
        <v>986814758.56470609</v>
      </c>
      <c r="H127" s="22">
        <f>G127/$G$132</f>
        <v>3.9557520401865158E-2</v>
      </c>
      <c r="I127" s="21">
        <f t="shared" ref="I127:I132" si="15">G127/E127</f>
        <v>0.82618060258424153</v>
      </c>
    </row>
    <row r="128" spans="1:9" x14ac:dyDescent="0.25">
      <c r="B128" s="64" t="str">
        <f>fuente!A3</f>
        <v>RECURSOS DETERMINADOS</v>
      </c>
      <c r="C128" s="34">
        <f>fuente!B3</f>
        <v>2070983800.9234793</v>
      </c>
      <c r="D128" s="22">
        <f t="shared" ref="D128:D131" si="16">C128/$C$132</f>
        <v>9.628980587158871E-2</v>
      </c>
      <c r="E128" s="34">
        <f>fuente!C3</f>
        <v>3932795508.4233828</v>
      </c>
      <c r="F128" s="22">
        <f t="shared" ref="F128:F131" si="17">E128/$E$132</f>
        <v>0.14152277858544393</v>
      </c>
      <c r="G128" s="34">
        <f>fuente!D3</f>
        <v>2887885966.432302</v>
      </c>
      <c r="H128" s="22">
        <f t="shared" ref="H128:H131" si="18">G128/$G$132</f>
        <v>0.11576398411548</v>
      </c>
      <c r="I128" s="21">
        <f t="shared" si="15"/>
        <v>0.7343087023586502</v>
      </c>
    </row>
    <row r="129" spans="2:9" x14ac:dyDescent="0.25">
      <c r="B129" s="64" t="str">
        <f>fuente!A4</f>
        <v>RECURSOS DIRECTAMENTE RECAUDADOS</v>
      </c>
      <c r="C129" s="34">
        <f>fuente!B4</f>
        <v>415692118.01713198</v>
      </c>
      <c r="D129" s="22">
        <f t="shared" si="16"/>
        <v>1.9327487413648838E-2</v>
      </c>
      <c r="E129" s="34">
        <f>fuente!C4</f>
        <v>619414133.2429719</v>
      </c>
      <c r="F129" s="22">
        <f t="shared" si="17"/>
        <v>2.2289795908250074E-2</v>
      </c>
      <c r="G129" s="34">
        <f>fuente!D4</f>
        <v>433887162.01187664</v>
      </c>
      <c r="H129" s="22">
        <f t="shared" si="18"/>
        <v>1.7392828911837521E-2</v>
      </c>
      <c r="I129" s="21">
        <f t="shared" si="15"/>
        <v>0.70047991921049646</v>
      </c>
    </row>
    <row r="130" spans="2:9" x14ac:dyDescent="0.25">
      <c r="B130" s="64" t="str">
        <f>fuente!A5</f>
        <v>RECURSOS ORDINARIOS</v>
      </c>
      <c r="C130" s="34">
        <f>fuente!B5</f>
        <v>18890753420.199883</v>
      </c>
      <c r="D130" s="22">
        <f t="shared" si="16"/>
        <v>0.8783202354301306</v>
      </c>
      <c r="E130" s="34">
        <f>fuente!C5</f>
        <v>21579081112.931324</v>
      </c>
      <c r="F130" s="22">
        <f t="shared" si="17"/>
        <v>0.77652944626327769</v>
      </c>
      <c r="G130" s="34">
        <f>fuente!D5</f>
        <v>20357432951.86026</v>
      </c>
      <c r="H130" s="22">
        <f t="shared" si="18"/>
        <v>0.81604937738678029</v>
      </c>
      <c r="I130" s="21">
        <f t="shared" si="15"/>
        <v>0.94338738731840677</v>
      </c>
    </row>
    <row r="131" spans="2:9" ht="30" x14ac:dyDescent="0.25">
      <c r="B131" s="64" t="str">
        <f>fuente!A6</f>
        <v>RECURSOS POR OPERACIONES OFICIALES DE CREDITO</v>
      </c>
      <c r="C131" s="34">
        <f>fuente!B6</f>
        <v>103424001.86039953</v>
      </c>
      <c r="D131" s="22">
        <f t="shared" si="16"/>
        <v>4.808669704301884E-3</v>
      </c>
      <c r="E131" s="34">
        <f>fuente!C6</f>
        <v>463413768.27627045</v>
      </c>
      <c r="F131" s="22">
        <f t="shared" si="17"/>
        <v>1.6676077863885846E-2</v>
      </c>
      <c r="G131" s="34">
        <f>fuente!D6</f>
        <v>280304121.33177954</v>
      </c>
      <c r="H131" s="22">
        <f t="shared" si="18"/>
        <v>1.1236289184037067E-2</v>
      </c>
      <c r="I131" s="21">
        <f t="shared" si="15"/>
        <v>0.60486791830637288</v>
      </c>
    </row>
    <row r="132" spans="2:9" x14ac:dyDescent="0.25">
      <c r="B132" s="15" t="s">
        <v>10</v>
      </c>
      <c r="C132" s="10">
        <f>SUM(C127:C131)</f>
        <v>21507819879.555332</v>
      </c>
      <c r="D132" s="37">
        <f>+SUM(D127:D131)</f>
        <v>1</v>
      </c>
      <c r="E132" s="10">
        <f>SUM(E127:E131)</f>
        <v>27789134355.138241</v>
      </c>
      <c r="F132" s="37">
        <f>+SUM(F127:F131)</f>
        <v>0.99999999999999989</v>
      </c>
      <c r="G132" s="10">
        <f>SUM(G127:G131)</f>
        <v>24946324960.200924</v>
      </c>
      <c r="H132" s="37">
        <f>+SUM(H127:H131)</f>
        <v>1</v>
      </c>
      <c r="I132" s="29">
        <f t="shared" si="15"/>
        <v>0.89770068550509996</v>
      </c>
    </row>
    <row r="133" spans="2:9" x14ac:dyDescent="0.25">
      <c r="C133" s="17"/>
    </row>
    <row r="134" spans="2:9" x14ac:dyDescent="0.25">
      <c r="B134" s="9" t="s">
        <v>375</v>
      </c>
    </row>
    <row r="135" spans="2:9" x14ac:dyDescent="0.25">
      <c r="B135" s="3" t="s">
        <v>4</v>
      </c>
    </row>
    <row r="136" spans="2:9" x14ac:dyDescent="0.25">
      <c r="B136" s="4" t="s">
        <v>19</v>
      </c>
      <c r="C136" s="4" t="s">
        <v>6</v>
      </c>
      <c r="D136" s="4" t="s">
        <v>11</v>
      </c>
      <c r="E136" s="4" t="s">
        <v>7</v>
      </c>
      <c r="F136" s="4" t="s">
        <v>11</v>
      </c>
      <c r="G136" s="4" t="s">
        <v>8</v>
      </c>
      <c r="H136" s="4" t="s">
        <v>11</v>
      </c>
      <c r="I136" s="31" t="s">
        <v>9</v>
      </c>
    </row>
    <row r="137" spans="2:9" x14ac:dyDescent="0.25">
      <c r="B137" t="str">
        <f>categoria!A2</f>
        <v>GASTO CORRIENTE</v>
      </c>
      <c r="C137" s="34">
        <f>categoria!B2</f>
        <v>16098586329.558828</v>
      </c>
      <c r="D137" s="22">
        <f>C137/$C$139</f>
        <v>0.74849921655061136</v>
      </c>
      <c r="E137" s="34">
        <f>categoria!C2</f>
        <v>18453743331.800411</v>
      </c>
      <c r="F137" s="22">
        <f>E137/$E$139</f>
        <v>0.66406326645393654</v>
      </c>
      <c r="G137" s="34">
        <f>categoria!D2</f>
        <v>17905686891.487736</v>
      </c>
      <c r="H137" s="22">
        <f>G137/$G$139</f>
        <v>0.71776852582712269</v>
      </c>
      <c r="I137" s="21">
        <f>G137/E137</f>
        <v>0.9703010695196872</v>
      </c>
    </row>
    <row r="138" spans="2:9" x14ac:dyDescent="0.25">
      <c r="B138" t="str">
        <f>categoria!A3</f>
        <v>GASTO DE CAPITAL</v>
      </c>
      <c r="C138" s="34">
        <f>categoria!B3</f>
        <v>5409233549.9965019</v>
      </c>
      <c r="D138" s="22">
        <f>C138/$C$139</f>
        <v>0.2515007834493887</v>
      </c>
      <c r="E138" s="34">
        <f>categoria!C3</f>
        <v>9335391023.3378353</v>
      </c>
      <c r="F138" s="22">
        <f>E138/$E$139</f>
        <v>0.33593673354606352</v>
      </c>
      <c r="G138" s="34">
        <f>categoria!D3</f>
        <v>7040638068.7131395</v>
      </c>
      <c r="H138" s="22">
        <f>G138/$G$139</f>
        <v>0.28223147417287736</v>
      </c>
      <c r="I138" s="33">
        <f>G138/E138</f>
        <v>0.75418780542904185</v>
      </c>
    </row>
    <row r="139" spans="2:9" x14ac:dyDescent="0.25">
      <c r="B139" s="15" t="s">
        <v>10</v>
      </c>
      <c r="C139" s="10">
        <f>SUM(C137:C138)</f>
        <v>21507819879.555328</v>
      </c>
      <c r="D139" s="37">
        <f>+SUM(D137:D138)</f>
        <v>1</v>
      </c>
      <c r="E139" s="10">
        <f>SUM(E137:E138)</f>
        <v>27789134355.138245</v>
      </c>
      <c r="F139" s="37">
        <f>+SUM(F137:F138)</f>
        <v>1</v>
      </c>
      <c r="G139" s="10">
        <f>SUM(G137:G138)</f>
        <v>24946324960.200874</v>
      </c>
      <c r="H139" s="37">
        <f>+SUM(H137:H138)</f>
        <v>1</v>
      </c>
      <c r="I139" s="21">
        <f>G139/E139</f>
        <v>0.89770068550509807</v>
      </c>
    </row>
    <row r="140" spans="2:9" x14ac:dyDescent="0.25">
      <c r="G140" s="19"/>
    </row>
    <row r="141" spans="2:9" x14ac:dyDescent="0.25">
      <c r="B141" s="9" t="s">
        <v>376</v>
      </c>
    </row>
    <row r="142" spans="2:9" x14ac:dyDescent="0.25">
      <c r="B142" t="s">
        <v>4</v>
      </c>
    </row>
    <row r="143" spans="2:9" x14ac:dyDescent="0.25">
      <c r="B143" s="4" t="s">
        <v>20</v>
      </c>
      <c r="C143" s="4" t="s">
        <v>6</v>
      </c>
      <c r="D143" s="4" t="s">
        <v>11</v>
      </c>
      <c r="E143" s="4" t="s">
        <v>7</v>
      </c>
      <c r="F143" s="4" t="s">
        <v>11</v>
      </c>
      <c r="G143" s="4" t="s">
        <v>8</v>
      </c>
      <c r="H143" s="4" t="s">
        <v>11</v>
      </c>
      <c r="I143" s="31" t="s">
        <v>9</v>
      </c>
    </row>
    <row r="144" spans="2:9" x14ac:dyDescent="0.25">
      <c r="B144" t="s">
        <v>21</v>
      </c>
      <c r="C144" s="34">
        <f>ciclo!B2</f>
        <v>7047626455.5939217</v>
      </c>
      <c r="D144" s="22">
        <f>C144/$C$147</f>
        <v>0.32767739803759333</v>
      </c>
      <c r="E144" s="34">
        <f>ciclo!C2</f>
        <v>9913227912.1652164</v>
      </c>
      <c r="F144" s="22">
        <f>E144/$E$147</f>
        <v>0.3567303603443211</v>
      </c>
      <c r="G144" s="34">
        <f>ciclo!D2</f>
        <v>8745616226.47929</v>
      </c>
      <c r="H144" s="22">
        <f>G144/$G$147</f>
        <v>0.35057733916446376</v>
      </c>
      <c r="I144" s="21">
        <f>G144/E144</f>
        <v>0.88221680203144848</v>
      </c>
    </row>
    <row r="145" spans="2:9" x14ac:dyDescent="0.25">
      <c r="B145" t="s">
        <v>22</v>
      </c>
      <c r="C145" s="34">
        <f>ciclo!B3</f>
        <v>7278456920.6849051</v>
      </c>
      <c r="D145" s="22">
        <f>C145/$C$147</f>
        <v>0.33840979520214293</v>
      </c>
      <c r="E145" s="34">
        <f>ciclo!C3</f>
        <v>9309730254.7941875</v>
      </c>
      <c r="F145" s="22">
        <f>E145/$E$147</f>
        <v>0.33501332340252654</v>
      </c>
      <c r="G145" s="34">
        <f>ciclo!D3</f>
        <v>8482476417.6112213</v>
      </c>
      <c r="H145" s="22">
        <f t="shared" ref="H145:H146" si="19">G145/$G$147</f>
        <v>0.34002909972286749</v>
      </c>
      <c r="I145" s="21">
        <f>G145/E145</f>
        <v>0.911140944523397</v>
      </c>
    </row>
    <row r="146" spans="2:9" x14ac:dyDescent="0.25">
      <c r="B146" t="s">
        <v>23</v>
      </c>
      <c r="C146" s="34">
        <f>ciclo!B4</f>
        <v>7181736503.2765236</v>
      </c>
      <c r="D146" s="22">
        <f>C146/$C$147</f>
        <v>0.33391280676026369</v>
      </c>
      <c r="E146" s="34">
        <f>ciclo!C4</f>
        <v>8566176188.1788311</v>
      </c>
      <c r="F146" s="22">
        <f>E146/$E$147</f>
        <v>0.30825631625315225</v>
      </c>
      <c r="G146" s="34">
        <f>ciclo!D4</f>
        <v>7718232316.1104212</v>
      </c>
      <c r="H146" s="22">
        <f t="shared" si="19"/>
        <v>0.30939356111266875</v>
      </c>
      <c r="I146" s="21">
        <f>G146/E146</f>
        <v>0.90101255759383547</v>
      </c>
    </row>
    <row r="147" spans="2:9" x14ac:dyDescent="0.25">
      <c r="B147" s="15" t="s">
        <v>10</v>
      </c>
      <c r="C147" s="10">
        <f>SUM(C144:C146)</f>
        <v>21507819879.555351</v>
      </c>
      <c r="D147" s="35">
        <f>+SUM(D144:D146)</f>
        <v>1</v>
      </c>
      <c r="E147" s="10">
        <f>SUM(E144:E146)</f>
        <v>27789134355.138237</v>
      </c>
      <c r="F147" s="35">
        <f>+SUM(F144:F146)</f>
        <v>0.99999999999999978</v>
      </c>
      <c r="G147" s="10">
        <f>SUM(G144:G146)</f>
        <v>24946324960.200932</v>
      </c>
      <c r="H147" s="35">
        <f>+SUM(H144:H146)</f>
        <v>1</v>
      </c>
      <c r="I147" s="29">
        <f>G147/E147</f>
        <v>0.8977006855051004</v>
      </c>
    </row>
    <row r="148" spans="2:9" x14ac:dyDescent="0.25">
      <c r="C148" s="17"/>
      <c r="E148" s="20"/>
    </row>
    <row r="149" spans="2:9" x14ac:dyDescent="0.25">
      <c r="B149" s="9" t="s">
        <v>377</v>
      </c>
      <c r="E149" s="20"/>
    </row>
    <row r="150" spans="2:9" x14ac:dyDescent="0.25">
      <c r="B150" t="s">
        <v>4</v>
      </c>
    </row>
    <row r="151" spans="2:9" x14ac:dyDescent="0.25">
      <c r="B151" s="4" t="s">
        <v>24</v>
      </c>
      <c r="C151" s="4" t="s">
        <v>6</v>
      </c>
      <c r="D151" s="4" t="s">
        <v>11</v>
      </c>
      <c r="E151" s="4" t="s">
        <v>7</v>
      </c>
      <c r="F151" s="4" t="s">
        <v>11</v>
      </c>
      <c r="G151" s="4" t="s">
        <v>8</v>
      </c>
      <c r="H151" s="4" t="s">
        <v>11</v>
      </c>
      <c r="I151" s="31" t="s">
        <v>9</v>
      </c>
    </row>
    <row r="152" spans="2:9" x14ac:dyDescent="0.25">
      <c r="B152" t="s">
        <v>25</v>
      </c>
      <c r="C152" s="34">
        <f>derecho!B2</f>
        <v>13251435771.089302</v>
      </c>
      <c r="D152" s="22">
        <f>C152/$C$156</f>
        <v>0.61612175689111537</v>
      </c>
      <c r="E152" s="34">
        <f>derecho!C2</f>
        <v>16074318990.564636</v>
      </c>
      <c r="F152" s="22">
        <f>E152/$E$156</f>
        <v>0.57843899652068398</v>
      </c>
      <c r="G152" s="34">
        <f>derecho!D2</f>
        <v>14801188178.683098</v>
      </c>
      <c r="H152" s="22">
        <f>G152/$G$156</f>
        <v>0.59332138911429788</v>
      </c>
      <c r="I152" s="21">
        <f>G152/E152</f>
        <v>0.92079721619131449</v>
      </c>
    </row>
    <row r="153" spans="2:9" x14ac:dyDescent="0.25">
      <c r="B153" t="s">
        <v>26</v>
      </c>
      <c r="C153" s="34">
        <f>derecho!B3</f>
        <v>3617988</v>
      </c>
      <c r="D153" s="22">
        <f>C153/$C$156</f>
        <v>1.6821732840710386E-4</v>
      </c>
      <c r="E153" s="34">
        <f>derecho!C3</f>
        <v>4234532</v>
      </c>
      <c r="F153" s="22">
        <f>E153/$E$156</f>
        <v>1.5238085310192575E-4</v>
      </c>
      <c r="G153" s="34">
        <f>derecho!D3</f>
        <v>3899062</v>
      </c>
      <c r="H153" s="22">
        <f t="shared" ref="H153:H155" si="20">G153/$G$156</f>
        <v>1.5629805216682284E-4</v>
      </c>
      <c r="I153" s="21">
        <f t="shared" ref="I153:I155" si="21">G153/E153</f>
        <v>0.92077754991578764</v>
      </c>
    </row>
    <row r="154" spans="2:9" x14ac:dyDescent="0.25">
      <c r="B154" t="s">
        <v>27</v>
      </c>
      <c r="C154" s="34">
        <f>derecho!B4</f>
        <v>257261417.73852497</v>
      </c>
      <c r="D154" s="22">
        <f>C154/$C$156</f>
        <v>1.1961296829674003E-2</v>
      </c>
      <c r="E154" s="34">
        <f>derecho!C4</f>
        <v>305178161.89335406</v>
      </c>
      <c r="F154" s="22">
        <f>E154/$E$156</f>
        <v>1.0981924013654141E-2</v>
      </c>
      <c r="G154" s="34">
        <f>derecho!D4</f>
        <v>285864627.8814854</v>
      </c>
      <c r="H154" s="22">
        <f t="shared" si="20"/>
        <v>1.145918801015983E-2</v>
      </c>
      <c r="I154" s="21">
        <f t="shared" si="21"/>
        <v>0.93671390543790656</v>
      </c>
    </row>
    <row r="155" spans="2:9" x14ac:dyDescent="0.25">
      <c r="B155" t="s">
        <v>28</v>
      </c>
      <c r="C155" s="34">
        <f>derecho!B5</f>
        <v>7995504702.7275267</v>
      </c>
      <c r="D155" s="22">
        <f>C155/$C$156</f>
        <v>0.37174872895080346</v>
      </c>
      <c r="E155" s="34">
        <f>derecho!C5</f>
        <v>11405402670.680264</v>
      </c>
      <c r="F155" s="22">
        <f>E155/$E$156</f>
        <v>0.41042669861255998</v>
      </c>
      <c r="G155" s="34">
        <f>derecho!D5</f>
        <v>9855373091.6363487</v>
      </c>
      <c r="H155" s="22">
        <f t="shared" si="20"/>
        <v>0.39506312482337552</v>
      </c>
      <c r="I155" s="21">
        <f t="shared" si="21"/>
        <v>0.86409690005697404</v>
      </c>
    </row>
    <row r="156" spans="2:9" x14ac:dyDescent="0.25">
      <c r="B156" s="15" t="s">
        <v>10</v>
      </c>
      <c r="C156" s="10">
        <f>+SUM(C152:C155)</f>
        <v>21507819879.555355</v>
      </c>
      <c r="D156" s="37">
        <f>+SUM(D152:D155)</f>
        <v>0.99999999999999989</v>
      </c>
      <c r="E156" s="10">
        <f>+SUM(E152:E155)</f>
        <v>27789134355.138252</v>
      </c>
      <c r="F156" s="37">
        <f>+SUM(F152:F155)</f>
        <v>1</v>
      </c>
      <c r="G156" s="10">
        <f>SUM(G152:G155)</f>
        <v>24946324960.200932</v>
      </c>
      <c r="H156" s="37">
        <f>+SUM(H152:H155)</f>
        <v>1</v>
      </c>
      <c r="I156" s="29">
        <f>G156/E156</f>
        <v>0.89770068550509996</v>
      </c>
    </row>
    <row r="159" spans="2:9" x14ac:dyDescent="0.25">
      <c r="B159" s="9" t="s">
        <v>378</v>
      </c>
    </row>
    <row r="160" spans="2:9" x14ac:dyDescent="0.25">
      <c r="B160" t="s">
        <v>4</v>
      </c>
    </row>
    <row r="161" spans="2:9" x14ac:dyDescent="0.25">
      <c r="B161" s="4" t="s">
        <v>29</v>
      </c>
      <c r="C161" s="4" t="s">
        <v>6</v>
      </c>
      <c r="D161" s="4" t="s">
        <v>11</v>
      </c>
      <c r="E161" s="4" t="s">
        <v>7</v>
      </c>
      <c r="F161" s="4" t="s">
        <v>11</v>
      </c>
      <c r="G161" s="4" t="s">
        <v>8</v>
      </c>
      <c r="H161" s="4" t="s">
        <v>11</v>
      </c>
      <c r="I161" s="31" t="s">
        <v>9</v>
      </c>
    </row>
    <row r="162" spans="2:9" x14ac:dyDescent="0.25">
      <c r="B162" t="s">
        <v>30</v>
      </c>
      <c r="C162" s="34">
        <f>nivel_gob!B2</f>
        <v>10156802510.442331</v>
      </c>
      <c r="D162" s="22">
        <f>C162/$C$165</f>
        <v>0.47223765901522496</v>
      </c>
      <c r="E162" s="34">
        <f>nivel_gob!C2</f>
        <v>9266535892.5068207</v>
      </c>
      <c r="F162" s="22">
        <f>E162/$E$165</f>
        <v>0.333458961840365</v>
      </c>
      <c r="G162" s="34">
        <f>nivel_gob!D2</f>
        <v>8767975201.9920692</v>
      </c>
      <c r="H162" s="22">
        <f>G162/$G$165</f>
        <v>0.35147362250673686</v>
      </c>
      <c r="I162" s="21">
        <f>G162/E162</f>
        <v>0.94619772736024244</v>
      </c>
    </row>
    <row r="163" spans="2:9" x14ac:dyDescent="0.25">
      <c r="B163" t="s">
        <v>31</v>
      </c>
      <c r="C163" s="34">
        <f>nivel_gob!B4</f>
        <v>9726125378.015276</v>
      </c>
      <c r="D163" s="22">
        <f>C163/$C$165</f>
        <v>0.45221344759636128</v>
      </c>
      <c r="E163" s="34">
        <f>nivel_gob!C4</f>
        <v>13199094349.519415</v>
      </c>
      <c r="F163" s="22">
        <f>E163/$E$165</f>
        <v>0.47497321006254678</v>
      </c>
      <c r="G163" s="34">
        <f>nivel_gob!D4</f>
        <v>12305022509.26211</v>
      </c>
      <c r="H163" s="22">
        <f t="shared" ref="H163:H164" si="22">G163/$G$165</f>
        <v>0.49325993022592979</v>
      </c>
      <c r="I163" s="21">
        <f>G163/E163</f>
        <v>0.93226263737633952</v>
      </c>
    </row>
    <row r="164" spans="2:9" x14ac:dyDescent="0.25">
      <c r="B164" t="s">
        <v>32</v>
      </c>
      <c r="C164" s="34">
        <f>nivel_gob!B3</f>
        <v>1624891991.0977309</v>
      </c>
      <c r="D164" s="22">
        <f>C164/$C$165</f>
        <v>7.5548893388413682E-2</v>
      </c>
      <c r="E164" s="34">
        <f>nivel_gob!C3</f>
        <v>5323504113.1120119</v>
      </c>
      <c r="F164" s="22">
        <f>E164/$E$165</f>
        <v>0.19156782809708819</v>
      </c>
      <c r="G164" s="34">
        <f>nivel_gob!D3</f>
        <v>3873327248.9468074</v>
      </c>
      <c r="H164" s="22">
        <f t="shared" si="22"/>
        <v>0.1552664472673333</v>
      </c>
      <c r="I164" s="21">
        <f>G164/E164</f>
        <v>0.72758979173259986</v>
      </c>
    </row>
    <row r="165" spans="2:9" x14ac:dyDescent="0.25">
      <c r="B165" s="15" t="s">
        <v>10</v>
      </c>
      <c r="C165" s="10">
        <f>SUM(C162:C164)</f>
        <v>21507819879.55534</v>
      </c>
      <c r="D165" s="37">
        <f>+SUM(D162:D164)</f>
        <v>0.99999999999999989</v>
      </c>
      <c r="E165" s="10">
        <f>SUM(E162:E164)</f>
        <v>27789134355.138248</v>
      </c>
      <c r="F165" s="37">
        <f>+SUM(F162:F164)</f>
        <v>0.99999999999999989</v>
      </c>
      <c r="G165" s="10">
        <f>SUM(G162:G164)</f>
        <v>24946324960.200989</v>
      </c>
      <c r="H165" s="37">
        <f>+SUM(H162:H164)</f>
        <v>1</v>
      </c>
      <c r="I165" s="29">
        <f>G165/E165</f>
        <v>0.89770068550510207</v>
      </c>
    </row>
    <row r="166" spans="2:9" x14ac:dyDescent="0.25">
      <c r="E166" s="20"/>
      <c r="F166" s="18"/>
      <c r="G166" s="16"/>
    </row>
    <row r="167" spans="2:9" x14ac:dyDescent="0.25">
      <c r="E167" s="20"/>
      <c r="G167" s="16"/>
    </row>
    <row r="168" spans="2:9" x14ac:dyDescent="0.25">
      <c r="B168" s="9" t="s">
        <v>379</v>
      </c>
      <c r="E168" s="20"/>
      <c r="G168" s="16"/>
    </row>
    <row r="169" spans="2:9" x14ac:dyDescent="0.25">
      <c r="B169" s="3" t="s">
        <v>4</v>
      </c>
    </row>
    <row r="170" spans="2:9" x14ac:dyDescent="0.25">
      <c r="B170" s="4" t="s">
        <v>339</v>
      </c>
      <c r="C170" s="4" t="s">
        <v>6</v>
      </c>
      <c r="D170" s="4" t="s">
        <v>11</v>
      </c>
      <c r="E170" s="4" t="s">
        <v>7</v>
      </c>
      <c r="F170" s="4" t="s">
        <v>11</v>
      </c>
      <c r="G170" s="4" t="s">
        <v>8</v>
      </c>
      <c r="H170" s="4" t="s">
        <v>11</v>
      </c>
      <c r="I170" s="31" t="s">
        <v>9</v>
      </c>
    </row>
    <row r="171" spans="2:9" x14ac:dyDescent="0.25">
      <c r="B171" t="str">
        <f>departamento!A2</f>
        <v>AMAZONAS</v>
      </c>
      <c r="C171" s="34">
        <f>departamento!B2</f>
        <v>482740675.01658654</v>
      </c>
      <c r="D171" s="22">
        <f t="shared" ref="D171:D195" si="23">C171/$C$196</f>
        <v>2.2444891101002042E-2</v>
      </c>
      <c r="E171" s="34">
        <f>departamento!C2</f>
        <v>718192313.50415134</v>
      </c>
      <c r="F171" s="22">
        <f t="shared" ref="F171:F195" si="24">E171/$E$196</f>
        <v>2.5844357162257435E-2</v>
      </c>
      <c r="G171" s="34">
        <f>departamento!D2</f>
        <v>653298658.1600709</v>
      </c>
      <c r="H171" s="22">
        <f>G171/$G$196</f>
        <v>2.6188172374180765E-2</v>
      </c>
      <c r="I171" s="21">
        <f t="shared" ref="I171:I196" si="25">G171/E171</f>
        <v>0.90964306617616653</v>
      </c>
    </row>
    <row r="172" spans="2:9" x14ac:dyDescent="0.25">
      <c r="B172" t="str">
        <f>departamento!A3</f>
        <v>ANCASH</v>
      </c>
      <c r="C172" s="34">
        <f>departamento!B3</f>
        <v>756685649.09798861</v>
      </c>
      <c r="D172" s="22">
        <f t="shared" si="23"/>
        <v>3.5181885162487818E-2</v>
      </c>
      <c r="E172" s="34">
        <f>departamento!C3</f>
        <v>1205175323.1240439</v>
      </c>
      <c r="F172" s="22">
        <f t="shared" si="24"/>
        <v>4.336858096125637E-2</v>
      </c>
      <c r="G172" s="34">
        <f>departamento!D3</f>
        <v>1045977036.5942353</v>
      </c>
      <c r="H172" s="22">
        <f t="shared" ref="H172:H195" si="26">G172/$G$196</f>
        <v>4.192910331533696E-2</v>
      </c>
      <c r="I172" s="21">
        <f t="shared" si="25"/>
        <v>0.86790445881588718</v>
      </c>
    </row>
    <row r="173" spans="2:9" x14ac:dyDescent="0.25">
      <c r="B173" t="str">
        <f>departamento!A4</f>
        <v>APURIMAC</v>
      </c>
      <c r="C173" s="34">
        <f>departamento!B4</f>
        <v>590439491.65497613</v>
      </c>
      <c r="D173" s="22">
        <f t="shared" si="23"/>
        <v>2.7452317108914853E-2</v>
      </c>
      <c r="E173" s="34">
        <f>departamento!C4</f>
        <v>876240159.69237471</v>
      </c>
      <c r="F173" s="22">
        <f t="shared" si="24"/>
        <v>3.153175440782871E-2</v>
      </c>
      <c r="G173" s="34">
        <f>departamento!D4</f>
        <v>730526083.50490737</v>
      </c>
      <c r="H173" s="22">
        <f t="shared" si="26"/>
        <v>2.9283915954369192E-2</v>
      </c>
      <c r="I173" s="21">
        <f t="shared" si="25"/>
        <v>0.83370532088072313</v>
      </c>
    </row>
    <row r="174" spans="2:9" x14ac:dyDescent="0.25">
      <c r="B174" t="str">
        <f>departamento!A5</f>
        <v>AREQUIPA</v>
      </c>
      <c r="C174" s="34">
        <f>departamento!B5</f>
        <v>510061868.75312799</v>
      </c>
      <c r="D174" s="22">
        <f t="shared" si="23"/>
        <v>2.3715182273679757E-2</v>
      </c>
      <c r="E174" s="34">
        <f>departamento!C5</f>
        <v>940218881.7525394</v>
      </c>
      <c r="F174" s="22">
        <f t="shared" si="24"/>
        <v>3.3834047140035926E-2</v>
      </c>
      <c r="G174" s="34">
        <f>departamento!D5</f>
        <v>803213297.79659152</v>
      </c>
      <c r="H174" s="22">
        <f t="shared" si="26"/>
        <v>3.2197660339870801E-2</v>
      </c>
      <c r="I174" s="21">
        <f t="shared" si="25"/>
        <v>0.85428330932838359</v>
      </c>
    </row>
    <row r="175" spans="2:9" x14ac:dyDescent="0.25">
      <c r="B175" t="str">
        <f>departamento!A6</f>
        <v>AYACUCHO</v>
      </c>
      <c r="C175" s="34">
        <f>departamento!B6</f>
        <v>720274253.49968314</v>
      </c>
      <c r="D175" s="22">
        <f t="shared" si="23"/>
        <v>3.3488947626177268E-2</v>
      </c>
      <c r="E175" s="34">
        <f>departamento!C6</f>
        <v>1267894066.7532275</v>
      </c>
      <c r="F175" s="22">
        <f t="shared" si="24"/>
        <v>4.5625533006888791E-2</v>
      </c>
      <c r="G175" s="34">
        <f>departamento!D6</f>
        <v>1138284901.1714866</v>
      </c>
      <c r="H175" s="22">
        <f t="shared" si="26"/>
        <v>4.5629362360487619E-2</v>
      </c>
      <c r="I175" s="21">
        <f t="shared" si="25"/>
        <v>0.89777602957505842</v>
      </c>
    </row>
    <row r="176" spans="2:9" x14ac:dyDescent="0.25">
      <c r="B176" t="str">
        <f>departamento!A7</f>
        <v>CAJAMARCA</v>
      </c>
      <c r="C176" s="34">
        <f>departamento!B7</f>
        <v>1297477025.7226522</v>
      </c>
      <c r="D176" s="22">
        <f t="shared" si="23"/>
        <v>6.0325827210222872E-2</v>
      </c>
      <c r="E176" s="34">
        <f>departamento!C7</f>
        <v>1827545981.3213851</v>
      </c>
      <c r="F176" s="22">
        <f t="shared" si="24"/>
        <v>6.5764768271145135E-2</v>
      </c>
      <c r="G176" s="34">
        <f>departamento!D7</f>
        <v>1633891302.2938669</v>
      </c>
      <c r="H176" s="22">
        <f t="shared" si="26"/>
        <v>6.5496272693495158E-2</v>
      </c>
      <c r="I176" s="21">
        <f t="shared" si="25"/>
        <v>0.89403567351695379</v>
      </c>
    </row>
    <row r="177" spans="2:9" x14ac:dyDescent="0.25">
      <c r="B177" t="str">
        <f>departamento!A8</f>
        <v>CUSCO</v>
      </c>
      <c r="C177" s="34">
        <f>departamento!B8</f>
        <v>1220046404.7717569</v>
      </c>
      <c r="D177" s="22">
        <f t="shared" si="23"/>
        <v>5.6725712396889401E-2</v>
      </c>
      <c r="E177" s="34">
        <f>departamento!C8</f>
        <v>1811269092.0998347</v>
      </c>
      <c r="F177" s="22">
        <f t="shared" si="24"/>
        <v>6.5179039726544361E-2</v>
      </c>
      <c r="G177" s="34">
        <f>departamento!D8</f>
        <v>1580498994.2563629</v>
      </c>
      <c r="H177" s="22">
        <f t="shared" si="26"/>
        <v>6.3355985171277537E-2</v>
      </c>
      <c r="I177" s="21">
        <f t="shared" si="25"/>
        <v>0.87259204121021239</v>
      </c>
    </row>
    <row r="178" spans="2:9" x14ac:dyDescent="0.25">
      <c r="B178" t="str">
        <f>departamento!A9</f>
        <v>HUANCAVELICA</v>
      </c>
      <c r="C178" s="34">
        <f>departamento!B9</f>
        <v>613751822.83486331</v>
      </c>
      <c r="D178" s="22">
        <f t="shared" si="23"/>
        <v>2.8536217351265641E-2</v>
      </c>
      <c r="E178" s="34">
        <f>departamento!C9</f>
        <v>926983011.39060843</v>
      </c>
      <c r="F178" s="22">
        <f t="shared" si="24"/>
        <v>3.3357750534579282E-2</v>
      </c>
      <c r="G178" s="34">
        <f>departamento!D9</f>
        <v>837585667.71350038</v>
      </c>
      <c r="H178" s="22">
        <f t="shared" si="26"/>
        <v>3.3575513389237636E-2</v>
      </c>
      <c r="I178" s="21">
        <f t="shared" si="25"/>
        <v>0.90356096867082913</v>
      </c>
    </row>
    <row r="179" spans="2:9" x14ac:dyDescent="0.25">
      <c r="B179" t="str">
        <f>departamento!A10</f>
        <v>HUANUCO</v>
      </c>
      <c r="C179" s="34">
        <f>departamento!B10</f>
        <v>659030698.55307746</v>
      </c>
      <c r="D179" s="22">
        <f t="shared" si="23"/>
        <v>3.0641445866837081E-2</v>
      </c>
      <c r="E179" s="34">
        <f>departamento!C10</f>
        <v>1057328621.079183</v>
      </c>
      <c r="F179" s="22">
        <f t="shared" si="24"/>
        <v>3.8048274824497422E-2</v>
      </c>
      <c r="G179" s="34">
        <f>departamento!D10</f>
        <v>956612459.69107139</v>
      </c>
      <c r="H179" s="22">
        <f t="shared" si="26"/>
        <v>3.8346829090747367E-2</v>
      </c>
      <c r="I179" s="21">
        <f t="shared" si="25"/>
        <v>0.90474469395776524</v>
      </c>
    </row>
    <row r="180" spans="2:9" x14ac:dyDescent="0.25">
      <c r="B180" t="str">
        <f>departamento!A11</f>
        <v>ICA</v>
      </c>
      <c r="C180" s="34">
        <f>departamento!B11</f>
        <v>401107173.77718687</v>
      </c>
      <c r="D180" s="22">
        <f t="shared" si="23"/>
        <v>1.8649364557793546E-2</v>
      </c>
      <c r="E180" s="34">
        <f>departamento!C11</f>
        <v>579137838.03394485</v>
      </c>
      <c r="F180" s="22">
        <f t="shared" si="24"/>
        <v>2.0840441829986744E-2</v>
      </c>
      <c r="G180" s="34">
        <f>departamento!D11</f>
        <v>503807241.02210557</v>
      </c>
      <c r="H180" s="22">
        <f t="shared" si="26"/>
        <v>2.0195649733011696E-2</v>
      </c>
      <c r="I180" s="21">
        <f t="shared" si="25"/>
        <v>0.86992630758236877</v>
      </c>
    </row>
    <row r="181" spans="2:9" x14ac:dyDescent="0.25">
      <c r="B181" t="str">
        <f>departamento!A12</f>
        <v>JUNIN</v>
      </c>
      <c r="C181" s="34">
        <f>departamento!B12</f>
        <v>670439250.7326045</v>
      </c>
      <c r="D181" s="22">
        <f t="shared" si="23"/>
        <v>3.1171883272553484E-2</v>
      </c>
      <c r="E181" s="34">
        <f>departamento!C12</f>
        <v>1150147994.00036</v>
      </c>
      <c r="F181" s="22">
        <f t="shared" si="24"/>
        <v>4.1388406680890229E-2</v>
      </c>
      <c r="G181" s="34">
        <f>departamento!D12</f>
        <v>972598161.12182963</v>
      </c>
      <c r="H181" s="22">
        <f t="shared" si="26"/>
        <v>3.8987632954894151E-2</v>
      </c>
      <c r="I181" s="21">
        <f t="shared" si="25"/>
        <v>0.84562870708404259</v>
      </c>
    </row>
    <row r="182" spans="2:9" x14ac:dyDescent="0.25">
      <c r="B182" t="str">
        <f>departamento!A13</f>
        <v>LA LIBERTAD</v>
      </c>
      <c r="C182" s="34">
        <f>departamento!B13</f>
        <v>1054971727.3876102</v>
      </c>
      <c r="D182" s="22">
        <f t="shared" si="23"/>
        <v>4.9050611977201515E-2</v>
      </c>
      <c r="E182" s="34">
        <f>departamento!C13</f>
        <v>1463153704.2430222</v>
      </c>
      <c r="F182" s="22">
        <f t="shared" si="24"/>
        <v>5.2652007275371754E-2</v>
      </c>
      <c r="G182" s="34">
        <f>departamento!D13</f>
        <v>1317143365.8935308</v>
      </c>
      <c r="H182" s="22">
        <f t="shared" si="26"/>
        <v>5.2799094375419388E-2</v>
      </c>
      <c r="I182" s="21">
        <f t="shared" si="25"/>
        <v>0.90020847575611929</v>
      </c>
    </row>
    <row r="183" spans="2:9" x14ac:dyDescent="0.25">
      <c r="B183" t="str">
        <f>departamento!A14</f>
        <v>LAMBAYEQUE</v>
      </c>
      <c r="C183" s="34">
        <f>departamento!B14</f>
        <v>469506328.46145236</v>
      </c>
      <c r="D183" s="22">
        <f t="shared" si="23"/>
        <v>2.1829563902371635E-2</v>
      </c>
      <c r="E183" s="34">
        <f>departamento!C14</f>
        <v>803571146.53344893</v>
      </c>
      <c r="F183" s="22">
        <f t="shared" si="24"/>
        <v>2.8916739048579523E-2</v>
      </c>
      <c r="G183" s="34">
        <f>departamento!D14</f>
        <v>634456127.65122044</v>
      </c>
      <c r="H183" s="22">
        <f t="shared" si="26"/>
        <v>2.5432849474358383E-2</v>
      </c>
      <c r="I183" s="21">
        <f t="shared" si="25"/>
        <v>0.78954568041451068</v>
      </c>
    </row>
    <row r="184" spans="2:9" x14ac:dyDescent="0.25">
      <c r="B184" t="str">
        <f>departamento!A15</f>
        <v>LIMA</v>
      </c>
      <c r="C184" s="34">
        <f>departamento!B15</f>
        <v>7098371440.8471823</v>
      </c>
      <c r="D184" s="22">
        <f t="shared" si="23"/>
        <v>0.33003677176944701</v>
      </c>
      <c r="E184" s="34">
        <f>departamento!C15</f>
        <v>5964098219.9127197</v>
      </c>
      <c r="F184" s="22">
        <f t="shared" si="24"/>
        <v>0.21461979145132853</v>
      </c>
      <c r="G184" s="34">
        <f>departamento!D15</f>
        <v>5637492755.032197</v>
      </c>
      <c r="H184" s="22">
        <f t="shared" si="26"/>
        <v>0.22598490014165126</v>
      </c>
      <c r="I184" s="21">
        <f t="shared" si="25"/>
        <v>0.94523808078980587</v>
      </c>
    </row>
    <row r="185" spans="2:9" x14ac:dyDescent="0.25">
      <c r="B185" t="str">
        <f>departamento!A16</f>
        <v>LORETO</v>
      </c>
      <c r="C185" s="34">
        <f>departamento!B16</f>
        <v>863148012.76684093</v>
      </c>
      <c r="D185" s="22">
        <f t="shared" si="23"/>
        <v>4.0131822639416941E-2</v>
      </c>
      <c r="E185" s="34">
        <f>departamento!C16</f>
        <v>1097919267.3170424</v>
      </c>
      <c r="F185" s="22">
        <f t="shared" si="24"/>
        <v>3.950894091503198E-2</v>
      </c>
      <c r="G185" s="34">
        <f>departamento!D16</f>
        <v>1023393337.2730244</v>
      </c>
      <c r="H185" s="22">
        <f t="shared" si="26"/>
        <v>4.1023811679906062E-2</v>
      </c>
      <c r="I185" s="21">
        <f t="shared" si="25"/>
        <v>0.93212075581282483</v>
      </c>
    </row>
    <row r="186" spans="2:9" x14ac:dyDescent="0.25">
      <c r="B186" t="str">
        <f>departamento!A17</f>
        <v>MADRE DE DIOS</v>
      </c>
      <c r="C186" s="34">
        <f>departamento!B17</f>
        <v>176815092.26610848</v>
      </c>
      <c r="D186" s="22">
        <f t="shared" si="23"/>
        <v>8.2209676878586546E-3</v>
      </c>
      <c r="E186" s="34">
        <f>departamento!C17</f>
        <v>219083431.73250315</v>
      </c>
      <c r="F186" s="22">
        <f t="shared" si="24"/>
        <v>7.8837803629530599E-3</v>
      </c>
      <c r="G186" s="34">
        <f>departamento!D17</f>
        <v>182031452.376555</v>
      </c>
      <c r="H186" s="22">
        <f t="shared" si="26"/>
        <v>7.2969246038029883E-3</v>
      </c>
      <c r="I186" s="21">
        <f t="shared" si="25"/>
        <v>0.83087730978585395</v>
      </c>
    </row>
    <row r="187" spans="2:9" x14ac:dyDescent="0.25">
      <c r="B187" t="str">
        <f>departamento!A18</f>
        <v>MOQUEGUA</v>
      </c>
      <c r="C187" s="34">
        <f>departamento!B18</f>
        <v>188552878.22248971</v>
      </c>
      <c r="D187" s="22">
        <f t="shared" si="23"/>
        <v>8.7667127248783651E-3</v>
      </c>
      <c r="E187" s="34">
        <f>departamento!C18</f>
        <v>276300888.66640043</v>
      </c>
      <c r="F187" s="22">
        <f t="shared" si="24"/>
        <v>9.9427670230869212E-3</v>
      </c>
      <c r="G187" s="34">
        <f>departamento!D18</f>
        <v>243304743.1146068</v>
      </c>
      <c r="H187" s="22">
        <f t="shared" si="26"/>
        <v>9.7531297095973853E-3</v>
      </c>
      <c r="I187" s="21">
        <f t="shared" si="25"/>
        <v>0.88057893801553255</v>
      </c>
    </row>
    <row r="188" spans="2:9" x14ac:dyDescent="0.25">
      <c r="B188" t="str">
        <f>departamento!A19</f>
        <v>PASCO</v>
      </c>
      <c r="C188" s="34">
        <f>departamento!B19</f>
        <v>245508821.95350319</v>
      </c>
      <c r="D188" s="22">
        <f t="shared" si="23"/>
        <v>1.1414863213861863E-2</v>
      </c>
      <c r="E188" s="34">
        <f>departamento!C19</f>
        <v>381722766.78725374</v>
      </c>
      <c r="F188" s="22">
        <f t="shared" si="24"/>
        <v>1.3736403657232766E-2</v>
      </c>
      <c r="G188" s="34">
        <f>departamento!D19</f>
        <v>334041290.6731683</v>
      </c>
      <c r="H188" s="22">
        <f t="shared" si="26"/>
        <v>1.3390400838844735E-2</v>
      </c>
      <c r="I188" s="21">
        <f t="shared" si="25"/>
        <v>0.87508872862000442</v>
      </c>
    </row>
    <row r="189" spans="2:9" x14ac:dyDescent="0.25">
      <c r="B189" t="str">
        <f>departamento!A20</f>
        <v>PIURA</v>
      </c>
      <c r="C189" s="34">
        <f>departamento!B20</f>
        <v>938666697.64000511</v>
      </c>
      <c r="D189" s="22">
        <f t="shared" si="23"/>
        <v>4.3643042525768595E-2</v>
      </c>
      <c r="E189" s="34">
        <f>departamento!C20</f>
        <v>1379139641.7279215</v>
      </c>
      <c r="F189" s="22">
        <f t="shared" si="24"/>
        <v>4.9628737048907634E-2</v>
      </c>
      <c r="G189" s="34">
        <f>departamento!D20</f>
        <v>1250363693.9245269</v>
      </c>
      <c r="H189" s="22">
        <f t="shared" si="26"/>
        <v>5.0122160114539543E-2</v>
      </c>
      <c r="I189" s="21">
        <f t="shared" si="25"/>
        <v>0.9066258818852807</v>
      </c>
    </row>
    <row r="190" spans="2:9" x14ac:dyDescent="0.25">
      <c r="B190" t="str">
        <f>departamento!A21</f>
        <v>PROVINCIA CONSTITUCIONAL DEL CALLAO</v>
      </c>
      <c r="C190" s="34">
        <f>departamento!B21</f>
        <v>370472434.10235411</v>
      </c>
      <c r="D190" s="22">
        <f t="shared" si="23"/>
        <v>1.722501100423077E-2</v>
      </c>
      <c r="E190" s="34">
        <f>departamento!C21</f>
        <v>553749003.14027059</v>
      </c>
      <c r="F190" s="22">
        <f t="shared" si="24"/>
        <v>1.9926817297131159E-2</v>
      </c>
      <c r="G190" s="34">
        <f>departamento!D21</f>
        <v>512834847.62024474</v>
      </c>
      <c r="H190" s="22">
        <f t="shared" si="26"/>
        <v>2.0557530956500192E-2</v>
      </c>
      <c r="I190" s="21">
        <f t="shared" si="25"/>
        <v>0.92611425882845</v>
      </c>
    </row>
    <row r="191" spans="2:9" x14ac:dyDescent="0.25">
      <c r="B191" t="str">
        <f>departamento!A22</f>
        <v>PUNO</v>
      </c>
      <c r="C191" s="34">
        <f>departamento!B22</f>
        <v>935259142.73589289</v>
      </c>
      <c r="D191" s="22">
        <f t="shared" si="23"/>
        <v>4.3484609224616055E-2</v>
      </c>
      <c r="E191" s="34">
        <f>departamento!C22</f>
        <v>1434144907.2028725</v>
      </c>
      <c r="F191" s="22">
        <f t="shared" si="24"/>
        <v>5.1608117362522202E-2</v>
      </c>
      <c r="G191" s="34">
        <f>departamento!D22</f>
        <v>1276717112.7089052</v>
      </c>
      <c r="H191" s="22">
        <f t="shared" si="26"/>
        <v>5.117856496881857E-2</v>
      </c>
      <c r="I191" s="21">
        <f t="shared" si="25"/>
        <v>0.89022880902529489</v>
      </c>
    </row>
    <row r="192" spans="2:9" x14ac:dyDescent="0.25">
      <c r="B192" t="str">
        <f>departamento!A23</f>
        <v>SAN MARTIN</v>
      </c>
      <c r="C192" s="34">
        <f>departamento!B23</f>
        <v>573570059.25095904</v>
      </c>
      <c r="D192" s="22">
        <f t="shared" si="23"/>
        <v>2.6667977622231099E-2</v>
      </c>
      <c r="E192" s="34">
        <f>departamento!C23</f>
        <v>860995753.24730611</v>
      </c>
      <c r="F192" s="22">
        <f t="shared" si="24"/>
        <v>3.0983180053181715E-2</v>
      </c>
      <c r="G192" s="34">
        <f>departamento!D23</f>
        <v>756555299.72720802</v>
      </c>
      <c r="H192" s="22">
        <f t="shared" si="26"/>
        <v>3.0327324803721845E-2</v>
      </c>
      <c r="I192" s="21">
        <f t="shared" si="25"/>
        <v>0.87869806195188127</v>
      </c>
    </row>
    <row r="193" spans="2:9" x14ac:dyDescent="0.25">
      <c r="B193" t="str">
        <f>departamento!A24</f>
        <v>TACNA</v>
      </c>
      <c r="C193" s="34">
        <f>departamento!B24</f>
        <v>165439085.32909524</v>
      </c>
      <c r="D193" s="22">
        <f t="shared" si="23"/>
        <v>7.6920434639847638E-3</v>
      </c>
      <c r="E193" s="34">
        <f>departamento!C24</f>
        <v>279537238.47845834</v>
      </c>
      <c r="F193" s="22">
        <f t="shared" si="24"/>
        <v>1.005922800278849E-2</v>
      </c>
      <c r="G193" s="34">
        <f>departamento!D24</f>
        <v>263563363.18674204</v>
      </c>
      <c r="H193" s="22">
        <f t="shared" si="26"/>
        <v>1.0565218067479981E-2</v>
      </c>
      <c r="I193" s="21">
        <f t="shared" si="25"/>
        <v>0.9428560023749849</v>
      </c>
    </row>
    <row r="194" spans="2:9" x14ac:dyDescent="0.25">
      <c r="B194" t="str">
        <f>departamento!A25</f>
        <v>TUMBES</v>
      </c>
      <c r="C194" s="34">
        <f>departamento!B25</f>
        <v>203524386.72208482</v>
      </c>
      <c r="D194" s="22">
        <f t="shared" si="23"/>
        <v>9.4628087766137885E-3</v>
      </c>
      <c r="E194" s="34">
        <f>departamento!C25</f>
        <v>281862623.24401438</v>
      </c>
      <c r="F194" s="22">
        <f t="shared" si="24"/>
        <v>1.0142907643033421E-2</v>
      </c>
      <c r="G194" s="34">
        <f>departamento!D25</f>
        <v>256549398.78319174</v>
      </c>
      <c r="H194" s="22">
        <f t="shared" si="26"/>
        <v>1.0284055835578478E-2</v>
      </c>
      <c r="I194" s="21">
        <f t="shared" si="25"/>
        <v>0.91019304308784332</v>
      </c>
    </row>
    <row r="195" spans="2:9" x14ac:dyDescent="0.25">
      <c r="B195" t="str">
        <f>departamento!A26</f>
        <v>UCAYALI</v>
      </c>
      <c r="C195" s="34">
        <f>departamento!B26</f>
        <v>301959457.4552651</v>
      </c>
      <c r="D195" s="22">
        <f t="shared" si="23"/>
        <v>1.4039519539695339E-2</v>
      </c>
      <c r="E195" s="34">
        <f>departamento!C26</f>
        <v>433722480.15335673</v>
      </c>
      <c r="F195" s="22">
        <f t="shared" si="24"/>
        <v>1.5607628312940264E-2</v>
      </c>
      <c r="G195" s="34">
        <f>departamento!D26</f>
        <v>401584368.90981799</v>
      </c>
      <c r="H195" s="22">
        <f t="shared" si="26"/>
        <v>1.6097937052872532E-2</v>
      </c>
      <c r="I195" s="21">
        <f t="shared" si="25"/>
        <v>0.92590167050558403</v>
      </c>
    </row>
    <row r="196" spans="2:9" x14ac:dyDescent="0.25">
      <c r="B196" s="15" t="s">
        <v>10</v>
      </c>
      <c r="C196" s="10">
        <f>SUM(C171:C195)</f>
        <v>21507819879.555344</v>
      </c>
      <c r="D196" s="35">
        <f>+SUM(D171:D195)</f>
        <v>1.0000000000000002</v>
      </c>
      <c r="E196" s="26">
        <f>SUM(E171:E195)</f>
        <v>27789134355.138248</v>
      </c>
      <c r="F196" s="35">
        <f>+SUM(F171:F195)</f>
        <v>0.99999999999999967</v>
      </c>
      <c r="G196" s="26">
        <f>SUM(G171:G195)</f>
        <v>24946324960.200962</v>
      </c>
      <c r="H196" s="35">
        <f>+SUM(H171:H195)</f>
        <v>1</v>
      </c>
      <c r="I196" s="29">
        <f t="shared" si="25"/>
        <v>0.89770068550510118</v>
      </c>
    </row>
    <row r="197" spans="2:9" x14ac:dyDescent="0.25">
      <c r="C197" s="17"/>
      <c r="D197" s="16"/>
      <c r="E197" s="17"/>
      <c r="F197" s="18"/>
      <c r="G197" s="17"/>
      <c r="H197" s="18"/>
    </row>
    <row r="199" spans="2:9" x14ac:dyDescent="0.25">
      <c r="B199" s="9" t="s">
        <v>380</v>
      </c>
    </row>
    <row r="200" spans="2:9" x14ac:dyDescent="0.25">
      <c r="B200" s="3" t="s">
        <v>4</v>
      </c>
    </row>
    <row r="201" spans="2:9" x14ac:dyDescent="0.25">
      <c r="B201" s="4" t="s">
        <v>112</v>
      </c>
      <c r="C201" s="4" t="s">
        <v>6</v>
      </c>
      <c r="D201" s="4" t="s">
        <v>11</v>
      </c>
      <c r="E201" s="4" t="s">
        <v>7</v>
      </c>
      <c r="F201" s="4" t="s">
        <v>11</v>
      </c>
      <c r="G201" s="4" t="s">
        <v>8</v>
      </c>
      <c r="H201" s="4" t="s">
        <v>11</v>
      </c>
      <c r="I201" s="31" t="s">
        <v>9</v>
      </c>
    </row>
    <row r="202" spans="2:9" x14ac:dyDescent="0.25">
      <c r="B202" t="str">
        <f>regional!A2</f>
        <v>AMAZONAS</v>
      </c>
      <c r="C202" s="34">
        <f>regional!B2</f>
        <v>327120055.61037296</v>
      </c>
      <c r="D202" s="22">
        <f t="shared" ref="D202:D226" si="27">C202/$C$227</f>
        <v>3.3633131683639232E-2</v>
      </c>
      <c r="E202" s="34">
        <f>regional!C2</f>
        <v>438149912.72289824</v>
      </c>
      <c r="F202" s="22">
        <f t="shared" ref="F202:F226" si="28">E202/$E$227</f>
        <v>3.3195452742471793E-2</v>
      </c>
      <c r="G202" s="34">
        <f>regional!D2</f>
        <v>410761355.37259781</v>
      </c>
      <c r="H202" s="22">
        <f>G202/$G$227</f>
        <v>3.3381601298446563E-2</v>
      </c>
      <c r="I202" s="21">
        <f t="shared" ref="I202:I227" si="29">G202/E202</f>
        <v>0.9374904420724558</v>
      </c>
    </row>
    <row r="203" spans="2:9" x14ac:dyDescent="0.25">
      <c r="B203" t="str">
        <f>regional!A3</f>
        <v>ANCASH</v>
      </c>
      <c r="C203" s="34">
        <f>regional!B3</f>
        <v>510803960.4847095</v>
      </c>
      <c r="D203" s="22">
        <f t="shared" si="27"/>
        <v>5.2518751366224421E-2</v>
      </c>
      <c r="E203" s="34">
        <f>regional!C3</f>
        <v>708381344.77463067</v>
      </c>
      <c r="F203" s="22">
        <f t="shared" si="28"/>
        <v>5.3668935611512092E-2</v>
      </c>
      <c r="G203" s="34">
        <f>regional!D3</f>
        <v>625695313.26092279</v>
      </c>
      <c r="H203" s="22">
        <f t="shared" ref="H203:H226" si="30">G203/$G$227</f>
        <v>5.0848774375662986E-2</v>
      </c>
      <c r="I203" s="21">
        <f t="shared" si="29"/>
        <v>0.88327469078111565</v>
      </c>
    </row>
    <row r="204" spans="2:9" x14ac:dyDescent="0.25">
      <c r="B204" t="str">
        <f>regional!A4</f>
        <v>APURIMAC</v>
      </c>
      <c r="C204" s="34">
        <f>regional!B4</f>
        <v>378518561.55112445</v>
      </c>
      <c r="D204" s="22">
        <f t="shared" si="27"/>
        <v>3.8917713564203059E-2</v>
      </c>
      <c r="E204" s="34">
        <f>regional!C4</f>
        <v>465461200.8621667</v>
      </c>
      <c r="F204" s="22">
        <f t="shared" si="28"/>
        <v>3.5264631688848733E-2</v>
      </c>
      <c r="G204" s="34">
        <f>regional!D4</f>
        <v>439202759.4316957</v>
      </c>
      <c r="H204" s="22">
        <f t="shared" si="30"/>
        <v>3.5692966762239077E-2</v>
      </c>
      <c r="I204" s="21">
        <f t="shared" si="29"/>
        <v>0.94358618638495995</v>
      </c>
    </row>
    <row r="205" spans="2:9" x14ac:dyDescent="0.25">
      <c r="B205" t="str">
        <f>regional!A5</f>
        <v>AREQUIPA</v>
      </c>
      <c r="C205" s="34">
        <f>regional!B5</f>
        <v>394915536.19828874</v>
      </c>
      <c r="D205" s="22">
        <f t="shared" si="27"/>
        <v>4.0603582706320807E-2</v>
      </c>
      <c r="E205" s="34">
        <f>regional!C5</f>
        <v>594798467.90330112</v>
      </c>
      <c r="F205" s="22">
        <f t="shared" si="28"/>
        <v>4.5063581799834468E-2</v>
      </c>
      <c r="G205" s="34">
        <f>regional!D5</f>
        <v>556709360.71927273</v>
      </c>
      <c r="H205" s="22">
        <f t="shared" si="30"/>
        <v>4.5242449601391045E-2</v>
      </c>
      <c r="I205" s="21">
        <f t="shared" si="29"/>
        <v>0.93596300387542242</v>
      </c>
    </row>
    <row r="206" spans="2:9" x14ac:dyDescent="0.25">
      <c r="B206" t="str">
        <f>regional!A6</f>
        <v>AYACUCHO</v>
      </c>
      <c r="C206" s="34">
        <f>regional!B6</f>
        <v>482940424.96715397</v>
      </c>
      <c r="D206" s="22">
        <f t="shared" si="27"/>
        <v>4.9653937842378877E-2</v>
      </c>
      <c r="E206" s="34">
        <f>regional!C6</f>
        <v>711238448.88888669</v>
      </c>
      <c r="F206" s="22">
        <f t="shared" si="28"/>
        <v>5.3885397744337142E-2</v>
      </c>
      <c r="G206" s="34">
        <f>regional!D6</f>
        <v>684027495.6770581</v>
      </c>
      <c r="H206" s="22">
        <f t="shared" si="30"/>
        <v>5.5589292515489892E-2</v>
      </c>
      <c r="I206" s="21">
        <f t="shared" si="29"/>
        <v>0.96174144795695704</v>
      </c>
    </row>
    <row r="207" spans="2:9" x14ac:dyDescent="0.25">
      <c r="B207" t="str">
        <f>regional!A7</f>
        <v>CAJAMARCA</v>
      </c>
      <c r="C207" s="34">
        <f>regional!B7</f>
        <v>670832520.82759941</v>
      </c>
      <c r="D207" s="22">
        <f t="shared" si="27"/>
        <v>6.8972226323951696E-2</v>
      </c>
      <c r="E207" s="34">
        <f>regional!C7</f>
        <v>960239595.98637998</v>
      </c>
      <c r="F207" s="22">
        <f t="shared" si="28"/>
        <v>7.2750415335984212E-2</v>
      </c>
      <c r="G207" s="34">
        <f>regional!D7</f>
        <v>895272978.40330982</v>
      </c>
      <c r="H207" s="22">
        <f t="shared" si="30"/>
        <v>7.275671196289403E-2</v>
      </c>
      <c r="I207" s="21">
        <f t="shared" si="29"/>
        <v>0.93234332571306333</v>
      </c>
    </row>
    <row r="208" spans="2:9" x14ac:dyDescent="0.25">
      <c r="B208" t="str">
        <f>regional!A8</f>
        <v>CUSCO</v>
      </c>
      <c r="C208" s="34">
        <f>regional!B8</f>
        <v>580001995.90711808</v>
      </c>
      <c r="D208" s="22">
        <f t="shared" si="27"/>
        <v>5.963340727831274E-2</v>
      </c>
      <c r="E208" s="34">
        <f>regional!C8</f>
        <v>808086841.49055243</v>
      </c>
      <c r="F208" s="22">
        <f t="shared" si="28"/>
        <v>6.1222900609084224E-2</v>
      </c>
      <c r="G208" s="34">
        <f>regional!D8</f>
        <v>704747880.42470276</v>
      </c>
      <c r="H208" s="22">
        <f t="shared" si="30"/>
        <v>5.7273189048962156E-2</v>
      </c>
      <c r="I208" s="21">
        <f t="shared" si="29"/>
        <v>0.87211899048469055</v>
      </c>
    </row>
    <row r="209" spans="2:9" x14ac:dyDescent="0.25">
      <c r="B209" t="str">
        <f>regional!A9</f>
        <v>HUANCAVELICA</v>
      </c>
      <c r="C209" s="34">
        <f>regional!B9</f>
        <v>369696361.16530943</v>
      </c>
      <c r="D209" s="22">
        <f t="shared" si="27"/>
        <v>3.801065139474382E-2</v>
      </c>
      <c r="E209" s="34">
        <f>regional!C9</f>
        <v>531366349.63782203</v>
      </c>
      <c r="F209" s="22">
        <f t="shared" si="28"/>
        <v>4.0257788569953608E-2</v>
      </c>
      <c r="G209" s="34">
        <f>regional!D9</f>
        <v>511174321.45518106</v>
      </c>
      <c r="H209" s="22">
        <f t="shared" si="30"/>
        <v>4.1541924939220203E-2</v>
      </c>
      <c r="I209" s="21">
        <f t="shared" si="29"/>
        <v>0.96199979882729914</v>
      </c>
    </row>
    <row r="210" spans="2:9" x14ac:dyDescent="0.25">
      <c r="B210" t="str">
        <f>regional!A10</f>
        <v>HUANUCO</v>
      </c>
      <c r="C210" s="34">
        <f>regional!B10</f>
        <v>370091612.40220958</v>
      </c>
      <c r="D210" s="22">
        <f t="shared" si="27"/>
        <v>3.80512894928084E-2</v>
      </c>
      <c r="E210" s="34">
        <f>regional!C10</f>
        <v>527582084.42265731</v>
      </c>
      <c r="F210" s="22">
        <f t="shared" si="28"/>
        <v>3.9971082140333875E-2</v>
      </c>
      <c r="G210" s="34">
        <f>regional!D10</f>
        <v>512297886.5433206</v>
      </c>
      <c r="H210" s="22">
        <f t="shared" si="30"/>
        <v>4.1633234409584344E-2</v>
      </c>
      <c r="I210" s="21">
        <f t="shared" si="29"/>
        <v>0.97102972536290255</v>
      </c>
    </row>
    <row r="211" spans="2:9" x14ac:dyDescent="0.25">
      <c r="B211" t="str">
        <f>regional!A11</f>
        <v>ICA</v>
      </c>
      <c r="C211" s="34">
        <f>regional!B11</f>
        <v>321805380.63574129</v>
      </c>
      <c r="D211" s="22">
        <f t="shared" si="27"/>
        <v>3.3086698775562098E-2</v>
      </c>
      <c r="E211" s="34">
        <f>regional!C11</f>
        <v>382747064.44979346</v>
      </c>
      <c r="F211" s="22">
        <f t="shared" si="28"/>
        <v>2.8997979279065417E-2</v>
      </c>
      <c r="G211" s="34">
        <f>regional!D11</f>
        <v>356039978.77683538</v>
      </c>
      <c r="H211" s="22">
        <f t="shared" si="30"/>
        <v>2.8934524785211975E-2</v>
      </c>
      <c r="I211" s="21">
        <f t="shared" si="29"/>
        <v>0.93022262440771419</v>
      </c>
    </row>
    <row r="212" spans="2:9" x14ac:dyDescent="0.25">
      <c r="B212" t="str">
        <f>regional!A12</f>
        <v>JUNIN</v>
      </c>
      <c r="C212" s="34">
        <f>regional!B12</f>
        <v>504361939.88383496</v>
      </c>
      <c r="D212" s="22">
        <f t="shared" si="27"/>
        <v>5.1856409441717058E-2</v>
      </c>
      <c r="E212" s="34">
        <f>regional!C12</f>
        <v>748663693.67509961</v>
      </c>
      <c r="F212" s="22">
        <f t="shared" si="28"/>
        <v>5.6720838100710956E-2</v>
      </c>
      <c r="G212" s="34">
        <f>regional!D12</f>
        <v>675648011.49449146</v>
      </c>
      <c r="H212" s="22">
        <f t="shared" si="30"/>
        <v>5.4908311706534901E-2</v>
      </c>
      <c r="I212" s="21">
        <f t="shared" si="29"/>
        <v>0.90247198735899292</v>
      </c>
    </row>
    <row r="213" spans="2:9" x14ac:dyDescent="0.25">
      <c r="B213" t="str">
        <f>regional!A13</f>
        <v>LA LIBERTAD</v>
      </c>
      <c r="C213" s="34">
        <f>regional!B13</f>
        <v>606062349.97306859</v>
      </c>
      <c r="D213" s="22">
        <f t="shared" si="27"/>
        <v>6.2312825140317357E-2</v>
      </c>
      <c r="E213" s="34">
        <f>regional!C13</f>
        <v>757641185.60312545</v>
      </c>
      <c r="F213" s="22">
        <f t="shared" si="28"/>
        <v>5.7400997791239472E-2</v>
      </c>
      <c r="G213" s="34">
        <f>regional!D13</f>
        <v>728127888.63532948</v>
      </c>
      <c r="H213" s="22">
        <f t="shared" si="30"/>
        <v>5.9173226874413384E-2</v>
      </c>
      <c r="I213" s="21">
        <f t="shared" si="29"/>
        <v>0.96104581228078079</v>
      </c>
    </row>
    <row r="214" spans="2:9" x14ac:dyDescent="0.25">
      <c r="B214" t="str">
        <f>regional!A14</f>
        <v>LAMBAYEQUE</v>
      </c>
      <c r="C214" s="34">
        <f>regional!B14</f>
        <v>391787464.09429026</v>
      </c>
      <c r="D214" s="22">
        <f t="shared" si="27"/>
        <v>4.028196726518439E-2</v>
      </c>
      <c r="E214" s="34">
        <f>regional!C14</f>
        <v>537975400.02635157</v>
      </c>
      <c r="F214" s="22">
        <f t="shared" si="28"/>
        <v>4.0758508559789138E-2</v>
      </c>
      <c r="G214" s="34">
        <f>regional!D14</f>
        <v>453421442.27016264</v>
      </c>
      <c r="H214" s="22">
        <f t="shared" si="30"/>
        <v>3.6848485399264275E-2</v>
      </c>
      <c r="I214" s="21">
        <f t="shared" si="29"/>
        <v>0.84282932313996661</v>
      </c>
    </row>
    <row r="215" spans="2:9" x14ac:dyDescent="0.25">
      <c r="B215" t="str">
        <f>regional!A15</f>
        <v>LIMA</v>
      </c>
      <c r="C215" s="34">
        <f>regional!B15</f>
        <v>420056938.63619256</v>
      </c>
      <c r="D215" s="22">
        <f t="shared" si="27"/>
        <v>4.318851776121254E-2</v>
      </c>
      <c r="E215" s="34">
        <f>regional!C15</f>
        <v>550112700.21909547</v>
      </c>
      <c r="F215" s="22">
        <f t="shared" si="28"/>
        <v>4.16780640892324E-2</v>
      </c>
      <c r="G215" s="34">
        <f>regional!D15</f>
        <v>544128601.56339133</v>
      </c>
      <c r="H215" s="22">
        <f t="shared" si="30"/>
        <v>4.4220041137984188E-2</v>
      </c>
      <c r="I215" s="21">
        <f t="shared" si="29"/>
        <v>0.98912204962124883</v>
      </c>
    </row>
    <row r="216" spans="2:9" x14ac:dyDescent="0.25">
      <c r="B216" t="str">
        <f>regional!A16</f>
        <v>LORETO</v>
      </c>
      <c r="C216" s="34">
        <f>regional!B16</f>
        <v>565753539.97783363</v>
      </c>
      <c r="D216" s="22">
        <f t="shared" si="27"/>
        <v>5.8168439948003456E-2</v>
      </c>
      <c r="E216" s="34">
        <f>regional!C16</f>
        <v>709011975.14029002</v>
      </c>
      <c r="F216" s="22">
        <f t="shared" si="28"/>
        <v>5.3716713917277621E-2</v>
      </c>
      <c r="G216" s="34">
        <f>regional!D16</f>
        <v>680616504.99626231</v>
      </c>
      <c r="H216" s="22">
        <f t="shared" si="30"/>
        <v>5.531208939146242E-2</v>
      </c>
      <c r="I216" s="21">
        <f t="shared" si="29"/>
        <v>0.95995064802902774</v>
      </c>
    </row>
    <row r="217" spans="2:9" x14ac:dyDescent="0.25">
      <c r="B217" t="str">
        <f>regional!A17</f>
        <v>MADRE DE DIOS</v>
      </c>
      <c r="C217" s="34">
        <f>regional!B17</f>
        <v>116635260.53674537</v>
      </c>
      <c r="D217" s="22">
        <f t="shared" si="27"/>
        <v>1.1991955275467172E-2</v>
      </c>
      <c r="E217" s="34">
        <f>regional!C17</f>
        <v>154841779.23603973</v>
      </c>
      <c r="F217" s="22">
        <f t="shared" si="28"/>
        <v>1.1731242700123405E-2</v>
      </c>
      <c r="G217" s="34">
        <f>regional!D17</f>
        <v>122569558.10346794</v>
      </c>
      <c r="H217" s="22">
        <f t="shared" si="30"/>
        <v>9.9609373336138791E-3</v>
      </c>
      <c r="I217" s="21">
        <f t="shared" si="29"/>
        <v>0.79157937029788172</v>
      </c>
    </row>
    <row r="218" spans="2:9" x14ac:dyDescent="0.25">
      <c r="B218" t="str">
        <f>regional!A18</f>
        <v>MOQUEGUA</v>
      </c>
      <c r="C218" s="34">
        <f>regional!B18</f>
        <v>120923979.52550744</v>
      </c>
      <c r="D218" s="22">
        <f t="shared" si="27"/>
        <v>1.2432903630755311E-2</v>
      </c>
      <c r="E218" s="34">
        <f>regional!C18</f>
        <v>190038294.91551733</v>
      </c>
      <c r="F218" s="22">
        <f t="shared" si="28"/>
        <v>1.4397828357249124E-2</v>
      </c>
      <c r="G218" s="34">
        <f>regional!D18</f>
        <v>179841001.36551261</v>
      </c>
      <c r="H218" s="22">
        <f t="shared" si="30"/>
        <v>1.4615251717755472E-2</v>
      </c>
      <c r="I218" s="21">
        <f t="shared" si="29"/>
        <v>0.94634084906656324</v>
      </c>
    </row>
    <row r="219" spans="2:9" x14ac:dyDescent="0.25">
      <c r="B219" t="str">
        <f>regional!A19</f>
        <v>PASCO</v>
      </c>
      <c r="C219" s="34">
        <f>regional!B19</f>
        <v>152139320.85548079</v>
      </c>
      <c r="D219" s="22">
        <f t="shared" si="27"/>
        <v>1.5642335970639791E-2</v>
      </c>
      <c r="E219" s="34">
        <f>regional!C19</f>
        <v>240963024.20725599</v>
      </c>
      <c r="F219" s="22">
        <f t="shared" si="28"/>
        <v>1.8256027105074034E-2</v>
      </c>
      <c r="G219" s="34">
        <f>regional!D19</f>
        <v>216254491.16326922</v>
      </c>
      <c r="H219" s="22">
        <f t="shared" si="30"/>
        <v>1.7574489685044672E-2</v>
      </c>
      <c r="I219" s="21">
        <f t="shared" si="29"/>
        <v>0.89745923414899298</v>
      </c>
    </row>
    <row r="220" spans="2:9" x14ac:dyDescent="0.25">
      <c r="B220" t="str">
        <f>regional!A20</f>
        <v>PIURA</v>
      </c>
      <c r="C220" s="34">
        <f>regional!B20</f>
        <v>599465310.1241641</v>
      </c>
      <c r="D220" s="22">
        <f t="shared" si="27"/>
        <v>6.163454477763395E-2</v>
      </c>
      <c r="E220" s="34">
        <f>regional!C20</f>
        <v>745274993.49055326</v>
      </c>
      <c r="F220" s="22">
        <f t="shared" si="28"/>
        <v>5.646410077504211E-2</v>
      </c>
      <c r="G220" s="34">
        <f>regional!D20</f>
        <v>726649642.88426208</v>
      </c>
      <c r="H220" s="22">
        <f t="shared" si="30"/>
        <v>5.9053093347639682E-2</v>
      </c>
      <c r="I220" s="21">
        <f t="shared" si="29"/>
        <v>0.9750087541256981</v>
      </c>
    </row>
    <row r="221" spans="2:9" x14ac:dyDescent="0.25">
      <c r="B221" t="str">
        <f>regional!A21</f>
        <v>PROVINCIA CONSTITUCIONAL DEL CALLAO</v>
      </c>
      <c r="C221" s="34">
        <f>regional!B21</f>
        <v>314092760.84853792</v>
      </c>
      <c r="D221" s="22">
        <f t="shared" si="27"/>
        <v>3.2293719095839196E-2</v>
      </c>
      <c r="E221" s="34">
        <f>regional!C21</f>
        <v>392676768.27654797</v>
      </c>
      <c r="F221" s="22">
        <f t="shared" si="28"/>
        <v>2.9750281184318186E-2</v>
      </c>
      <c r="G221" s="34">
        <f>regional!D21</f>
        <v>363287306.18820757</v>
      </c>
      <c r="H221" s="22">
        <f t="shared" si="30"/>
        <v>2.9523497898094709E-2</v>
      </c>
      <c r="I221" s="21">
        <f t="shared" si="29"/>
        <v>0.92515609666105214</v>
      </c>
    </row>
    <row r="222" spans="2:9" x14ac:dyDescent="0.25">
      <c r="B222" t="str">
        <f>regional!A22</f>
        <v>PUNO</v>
      </c>
      <c r="C222" s="34">
        <f>regional!B22</f>
        <v>614720552.22618926</v>
      </c>
      <c r="D222" s="22">
        <f t="shared" si="27"/>
        <v>6.3203025699801352E-2</v>
      </c>
      <c r="E222" s="34">
        <f>regional!C22</f>
        <v>793848256.57720578</v>
      </c>
      <c r="F222" s="22">
        <f t="shared" si="28"/>
        <v>6.0144145920595686E-2</v>
      </c>
      <c r="G222" s="34">
        <f>regional!D22</f>
        <v>761441176.26594734</v>
      </c>
      <c r="H222" s="22">
        <f t="shared" si="30"/>
        <v>6.1880518763196411E-2</v>
      </c>
      <c r="I222" s="21">
        <f t="shared" si="29"/>
        <v>0.9591772356457815</v>
      </c>
    </row>
    <row r="223" spans="2:9" x14ac:dyDescent="0.25">
      <c r="B223" t="str">
        <f>regional!A23</f>
        <v>SAN MARTIN</v>
      </c>
      <c r="C223" s="34">
        <f>regional!B23</f>
        <v>384541157.99002105</v>
      </c>
      <c r="D223" s="22">
        <f t="shared" si="27"/>
        <v>3.953693203042908E-2</v>
      </c>
      <c r="E223" s="34">
        <f>regional!C23</f>
        <v>579279840.56536579</v>
      </c>
      <c r="F223" s="22">
        <f t="shared" si="28"/>
        <v>4.3887847546635467E-2</v>
      </c>
      <c r="G223" s="34">
        <f>regional!D23</f>
        <v>509483218.40385234</v>
      </c>
      <c r="H223" s="22">
        <f t="shared" si="30"/>
        <v>4.1404493004410188E-2</v>
      </c>
      <c r="I223" s="21">
        <f t="shared" si="29"/>
        <v>0.87951139108622645</v>
      </c>
    </row>
    <row r="224" spans="2:9" x14ac:dyDescent="0.25">
      <c r="B224" t="str">
        <f>regional!A24</f>
        <v>TACNA</v>
      </c>
      <c r="C224" s="34">
        <f>regional!B24</f>
        <v>135975393.66643369</v>
      </c>
      <c r="D224" s="22">
        <f t="shared" si="27"/>
        <v>1.3980427804662032E-2</v>
      </c>
      <c r="E224" s="34">
        <f>regional!C24</f>
        <v>171766593.91046232</v>
      </c>
      <c r="F224" s="22">
        <f t="shared" si="28"/>
        <v>1.3013513606463188E-2</v>
      </c>
      <c r="G224" s="34">
        <f>regional!D24</f>
        <v>166615133.20436135</v>
      </c>
      <c r="H224" s="22">
        <f t="shared" si="30"/>
        <v>1.3540416775259754E-2</v>
      </c>
      <c r="I224" s="21">
        <f t="shared" si="29"/>
        <v>0.97000894883677846</v>
      </c>
    </row>
    <row r="225" spans="2:9" x14ac:dyDescent="0.25">
      <c r="B225" t="str">
        <f>regional!A25</f>
        <v>TUMBES</v>
      </c>
      <c r="C225" s="34">
        <f>regional!B25</f>
        <v>158580792.86377195</v>
      </c>
      <c r="D225" s="22">
        <f t="shared" si="27"/>
        <v>1.6304621491125812E-2</v>
      </c>
      <c r="E225" s="34">
        <f>regional!C25</f>
        <v>196063146.87677002</v>
      </c>
      <c r="F225" s="22">
        <f t="shared" si="28"/>
        <v>1.4854287853765417E-2</v>
      </c>
      <c r="G225" s="34">
        <f>regional!D25</f>
        <v>190578077.64299431</v>
      </c>
      <c r="H225" s="22">
        <f t="shared" si="30"/>
        <v>1.5487828445624099E-2</v>
      </c>
      <c r="I225" s="21">
        <f t="shared" si="29"/>
        <v>0.97202396614993025</v>
      </c>
    </row>
    <row r="226" spans="2:9" x14ac:dyDescent="0.25">
      <c r="B226" t="str">
        <f>regional!A26</f>
        <v>UCAYALI</v>
      </c>
      <c r="C226" s="34">
        <f>regional!B26</f>
        <v>234302207.06357333</v>
      </c>
      <c r="D226" s="22">
        <f t="shared" si="27"/>
        <v>2.4089984239066577E-2</v>
      </c>
      <c r="E226" s="34">
        <f>regional!C26</f>
        <v>302885385.66064751</v>
      </c>
      <c r="F226" s="22">
        <f t="shared" si="28"/>
        <v>2.2947436971058222E-2</v>
      </c>
      <c r="G226" s="34">
        <f>regional!D26</f>
        <v>290431125.01568705</v>
      </c>
      <c r="H226" s="22">
        <f t="shared" si="30"/>
        <v>2.3602648820599641E-2</v>
      </c>
      <c r="I226" s="21">
        <f t="shared" si="29"/>
        <v>0.9588812757743479</v>
      </c>
    </row>
    <row r="227" spans="2:9" x14ac:dyDescent="0.25">
      <c r="B227" s="15" t="s">
        <v>10</v>
      </c>
      <c r="C227" s="10">
        <f>SUM(C202:C226)</f>
        <v>9726125378.0152702</v>
      </c>
      <c r="D227" s="35">
        <f>+SUM(D202:D226)</f>
        <v>1.0000000000000002</v>
      </c>
      <c r="E227" s="26">
        <f>SUM(E202:E226)</f>
        <v>13199094349.519417</v>
      </c>
      <c r="F227" s="35">
        <f>+SUM(F202:F226)</f>
        <v>1</v>
      </c>
      <c r="G227" s="10">
        <f>SUM(G202:G226)</f>
        <v>12305022509.262096</v>
      </c>
      <c r="H227" s="35">
        <f>+SUM(H202:H226)</f>
        <v>0.99999999999999989</v>
      </c>
      <c r="I227" s="29">
        <f t="shared" si="29"/>
        <v>0.9322626373763383</v>
      </c>
    </row>
    <row r="228" spans="2:9" x14ac:dyDescent="0.25">
      <c r="C228" s="17"/>
      <c r="D228" s="16"/>
      <c r="E228" s="17"/>
      <c r="G228" s="17"/>
    </row>
    <row r="229" spans="2:9" x14ac:dyDescent="0.25">
      <c r="B229" s="9" t="s">
        <v>381</v>
      </c>
    </row>
    <row r="230" spans="2:9" x14ac:dyDescent="0.25">
      <c r="B230" s="3" t="s">
        <v>4</v>
      </c>
    </row>
    <row r="231" spans="2:9" x14ac:dyDescent="0.25">
      <c r="B231" s="4" t="s">
        <v>187</v>
      </c>
      <c r="C231" s="4" t="s">
        <v>6</v>
      </c>
      <c r="D231" s="4" t="s">
        <v>11</v>
      </c>
      <c r="E231" s="4" t="s">
        <v>7</v>
      </c>
      <c r="F231" s="4" t="s">
        <v>11</v>
      </c>
      <c r="G231" s="4" t="s">
        <v>8</v>
      </c>
      <c r="H231" s="4" t="s">
        <v>11</v>
      </c>
      <c r="I231" s="31" t="s">
        <v>9</v>
      </c>
    </row>
    <row r="232" spans="2:9" ht="45" x14ac:dyDescent="0.25">
      <c r="B232" s="67" t="s">
        <v>188</v>
      </c>
      <c r="C232" s="68">
        <f>+SUM(C233:C236)</f>
        <v>7606741310.893959</v>
      </c>
      <c r="D232" s="69">
        <f t="shared" ref="D232:D260" si="31">C232/$C$222</f>
        <v>12.374307778300901</v>
      </c>
      <c r="E232" s="68">
        <f>+SUM(E233:E236)</f>
        <v>10779211366.877386</v>
      </c>
      <c r="F232" s="69">
        <f t="shared" ref="F232:F260" si="32">E232/$E$222</f>
        <v>13.578427964751791</v>
      </c>
      <c r="G232" s="68">
        <f>+SUM(G233:G236)</f>
        <v>9320995303.6929321</v>
      </c>
      <c r="H232" s="69">
        <f t="shared" ref="H232:H260" si="33">G232/$G$222</f>
        <v>12.241254602755292</v>
      </c>
      <c r="I232" s="70">
        <f t="shared" ref="I232:I261" si="34">G232/E232</f>
        <v>0.86471959649429508</v>
      </c>
    </row>
    <row r="233" spans="2:9" ht="103.5" customHeight="1" x14ac:dyDescent="0.25">
      <c r="B233" s="64" t="s">
        <v>33</v>
      </c>
      <c r="C233" s="8">
        <f>gpnna_meta!B2</f>
        <v>1737380283.492048</v>
      </c>
      <c r="D233" s="71">
        <f t="shared" si="31"/>
        <v>2.826292820697446</v>
      </c>
      <c r="E233" s="8">
        <f>gpnna_meta!C2</f>
        <v>2899395080.3661542</v>
      </c>
      <c r="F233" s="71">
        <f t="shared" si="32"/>
        <v>3.652329089777592</v>
      </c>
      <c r="G233" s="8">
        <f>gpnna_meta!D2</f>
        <v>2435576808.9771667</v>
      </c>
      <c r="H233" s="71">
        <f t="shared" si="33"/>
        <v>3.1986407944485742</v>
      </c>
      <c r="I233" s="72">
        <f t="shared" si="34"/>
        <v>0.84002929627292688</v>
      </c>
    </row>
    <row r="234" spans="2:9" ht="45" x14ac:dyDescent="0.25">
      <c r="B234" s="64" t="s">
        <v>34</v>
      </c>
      <c r="C234" s="8">
        <f>gpnna_meta!B3</f>
        <v>1741113886.0124123</v>
      </c>
      <c r="D234" s="71">
        <f t="shared" si="31"/>
        <v>2.8323664788935861</v>
      </c>
      <c r="E234" s="8">
        <f>gpnna_meta!C3</f>
        <v>2905048560.3327885</v>
      </c>
      <c r="F234" s="71">
        <f t="shared" si="32"/>
        <v>3.6594507026548566</v>
      </c>
      <c r="G234" s="8">
        <f>gpnna_meta!D3</f>
        <v>2441189892.2973824</v>
      </c>
      <c r="H234" s="71">
        <f t="shared" si="33"/>
        <v>3.206012451636516</v>
      </c>
      <c r="I234" s="72">
        <f t="shared" si="34"/>
        <v>0.8403267076601747</v>
      </c>
    </row>
    <row r="235" spans="2:9" ht="45" x14ac:dyDescent="0.25">
      <c r="B235" s="64" t="s">
        <v>35</v>
      </c>
      <c r="C235" s="8">
        <f>gpnna_meta!B4</f>
        <v>2277960919.6199999</v>
      </c>
      <c r="D235" s="71">
        <f t="shared" si="31"/>
        <v>3.705685309154612</v>
      </c>
      <c r="E235" s="8">
        <f>gpnna_meta!C4</f>
        <v>2688657217.6999998</v>
      </c>
      <c r="F235" s="71">
        <f t="shared" si="32"/>
        <v>3.3868654310491824</v>
      </c>
      <c r="G235" s="8">
        <f>gpnna_meta!D4</f>
        <v>2421545324.9000006</v>
      </c>
      <c r="H235" s="71">
        <f t="shared" si="33"/>
        <v>3.1802132592501557</v>
      </c>
      <c r="I235" s="72">
        <f t="shared" si="34"/>
        <v>0.90065230664528562</v>
      </c>
    </row>
    <row r="236" spans="2:9" ht="71.25" customHeight="1" x14ac:dyDescent="0.25">
      <c r="B236" s="64" t="s">
        <v>36</v>
      </c>
      <c r="C236" s="8">
        <f>gpnna_meta!B5</f>
        <v>1850286221.7694988</v>
      </c>
      <c r="D236" s="71">
        <f t="shared" si="31"/>
        <v>3.0099631695552573</v>
      </c>
      <c r="E236" s="8">
        <f>gpnna_meta!C5</f>
        <v>2286110508.4784436</v>
      </c>
      <c r="F236" s="71">
        <f t="shared" si="32"/>
        <v>2.8797827412701609</v>
      </c>
      <c r="G236" s="8">
        <f>gpnna_meta!D5</f>
        <v>2022683277.5183821</v>
      </c>
      <c r="H236" s="71">
        <f t="shared" si="33"/>
        <v>2.6563880974200464</v>
      </c>
      <c r="I236" s="72">
        <f t="shared" si="34"/>
        <v>0.88477056118543029</v>
      </c>
    </row>
    <row r="237" spans="2:9" ht="45" x14ac:dyDescent="0.25">
      <c r="B237" s="67" t="s">
        <v>189</v>
      </c>
      <c r="C237" s="68">
        <f>+SUM(C238:C239)</f>
        <v>5583788969.0374107</v>
      </c>
      <c r="D237" s="69">
        <f t="shared" si="31"/>
        <v>9.083459059268332</v>
      </c>
      <c r="E237" s="68">
        <f>+SUM(E238:E239)</f>
        <v>6766535205.6633224</v>
      </c>
      <c r="F237" s="69">
        <f t="shared" si="32"/>
        <v>8.5237136311645259</v>
      </c>
      <c r="G237" s="68">
        <f>+SUM(G238:G239)</f>
        <v>6371638491.6438971</v>
      </c>
      <c r="H237" s="69">
        <f t="shared" si="33"/>
        <v>8.3678670004293085</v>
      </c>
      <c r="I237" s="70">
        <f t="shared" si="34"/>
        <v>0.94163974589404154</v>
      </c>
    </row>
    <row r="238" spans="2:9" ht="75" x14ac:dyDescent="0.25">
      <c r="B238" s="64" t="s">
        <v>37</v>
      </c>
      <c r="C238">
        <f>gpnna_meta!B6</f>
        <v>5582299652.217411</v>
      </c>
      <c r="D238" s="71">
        <f t="shared" si="31"/>
        <v>9.0810363050353615</v>
      </c>
      <c r="E238" s="8">
        <f>gpnna_meta!C6</f>
        <v>6765499120.3633223</v>
      </c>
      <c r="F238" s="71">
        <f t="shared" si="32"/>
        <v>8.522408488410333</v>
      </c>
      <c r="G238" s="8">
        <f>gpnna_meta!D6</f>
        <v>6370704284.4438972</v>
      </c>
      <c r="H238" s="71">
        <f t="shared" si="33"/>
        <v>8.3666401069684362</v>
      </c>
      <c r="I238" s="72">
        <f t="shared" si="34"/>
        <v>0.94164586693520647</v>
      </c>
    </row>
    <row r="239" spans="2:9" ht="45" x14ac:dyDescent="0.25">
      <c r="B239" s="64" t="s">
        <v>38</v>
      </c>
      <c r="C239">
        <f>gpnna_meta!B7</f>
        <v>1489316.82</v>
      </c>
      <c r="D239" s="71">
        <f t="shared" si="31"/>
        <v>2.4227542329705596E-3</v>
      </c>
      <c r="E239" s="8">
        <f>gpnna_meta!C7</f>
        <v>1036085.2999999998</v>
      </c>
      <c r="F239" s="71">
        <f t="shared" si="32"/>
        <v>1.305142754192388E-3</v>
      </c>
      <c r="G239" s="8">
        <f>gpnna_meta!D7</f>
        <v>934207.20000000019</v>
      </c>
      <c r="H239" s="71">
        <f t="shared" si="33"/>
        <v>1.2268934608728214E-3</v>
      </c>
      <c r="I239" s="72">
        <f t="shared" si="34"/>
        <v>0.90167016171351944</v>
      </c>
    </row>
    <row r="240" spans="2:9" ht="45" x14ac:dyDescent="0.25">
      <c r="B240" s="67" t="s">
        <v>190</v>
      </c>
      <c r="C240" s="68">
        <f>+SUM(C241:C248)</f>
        <v>6142879185.1423931</v>
      </c>
      <c r="D240" s="69">
        <f t="shared" si="31"/>
        <v>9.9929621075725681</v>
      </c>
      <c r="E240" s="68">
        <f>+SUM(E241:E248)</f>
        <v>6931778917.3325157</v>
      </c>
      <c r="F240" s="69">
        <f t="shared" si="32"/>
        <v>8.7318689181480433</v>
      </c>
      <c r="G240" s="68">
        <f>+SUM(G241:G248)</f>
        <v>6464928772.3354645</v>
      </c>
      <c r="H240" s="69">
        <f t="shared" si="33"/>
        <v>8.4903850406921908</v>
      </c>
      <c r="I240" s="70">
        <f t="shared" si="34"/>
        <v>0.93265074513127944</v>
      </c>
    </row>
    <row r="241" spans="2:9" ht="75" x14ac:dyDescent="0.25">
      <c r="B241" s="64" t="s">
        <v>39</v>
      </c>
      <c r="C241" s="8">
        <f>gpnna_meta!B8</f>
        <v>5382533726.2908468</v>
      </c>
      <c r="D241" s="71">
        <f t="shared" si="31"/>
        <v>8.7560659990920868</v>
      </c>
      <c r="E241" s="8">
        <f>gpnna_meta!C8</f>
        <v>5821662111.4796457</v>
      </c>
      <c r="F241" s="71">
        <f t="shared" si="32"/>
        <v>7.3334696691035175</v>
      </c>
      <c r="G241" s="8">
        <f>gpnna_meta!D8</f>
        <v>5475596325.6851435</v>
      </c>
      <c r="H241" s="71">
        <f t="shared" si="33"/>
        <v>7.1910956438382714</v>
      </c>
      <c r="I241" s="72">
        <f t="shared" si="34"/>
        <v>0.94055550130398324</v>
      </c>
    </row>
    <row r="242" spans="2:9" ht="45" x14ac:dyDescent="0.25">
      <c r="B242" s="64" t="s">
        <v>40</v>
      </c>
      <c r="C242" s="8">
        <f>gpnna_meta!B9</f>
        <v>1469084.8199999998</v>
      </c>
      <c r="D242" s="71">
        <f t="shared" si="31"/>
        <v>2.3898417169879223E-3</v>
      </c>
      <c r="E242" s="8">
        <f>gpnna_meta!C9</f>
        <v>1015853.2999999998</v>
      </c>
      <c r="F242" s="71">
        <f t="shared" si="32"/>
        <v>1.2796567751877437E-3</v>
      </c>
      <c r="G242" s="8">
        <f>gpnna_meta!D9</f>
        <v>915219.19999999984</v>
      </c>
      <c r="H242" s="71">
        <f t="shared" si="33"/>
        <v>1.2019565378486212E-3</v>
      </c>
      <c r="I242" s="72">
        <f t="shared" si="34"/>
        <v>0.90093638520443853</v>
      </c>
    </row>
    <row r="243" spans="2:9" ht="45" x14ac:dyDescent="0.25">
      <c r="B243" s="64" t="s">
        <v>41</v>
      </c>
      <c r="C243" s="8">
        <f>gpnna_meta!B10</f>
        <v>225253677.84562615</v>
      </c>
      <c r="D243" s="71">
        <f t="shared" si="31"/>
        <v>0.36643264493090028</v>
      </c>
      <c r="E243" s="8">
        <f>gpnna_meta!C10</f>
        <v>383324071.75383067</v>
      </c>
      <c r="F243" s="71">
        <f t="shared" si="32"/>
        <v>0.48286819121652935</v>
      </c>
      <c r="G243" s="8">
        <f>gpnna_meta!D10</f>
        <v>348894237.75327426</v>
      </c>
      <c r="H243" s="71">
        <f t="shared" si="33"/>
        <v>0.45820248317043538</v>
      </c>
      <c r="I243" s="72">
        <f t="shared" si="34"/>
        <v>0.91018087164985784</v>
      </c>
    </row>
    <row r="244" spans="2:9" ht="45" x14ac:dyDescent="0.25">
      <c r="B244" s="64" t="s">
        <v>42</v>
      </c>
      <c r="C244" s="8">
        <f>gpnna_meta!B11</f>
        <v>4355344.4473985238</v>
      </c>
      <c r="D244" s="71">
        <f t="shared" si="31"/>
        <v>7.0850802557776774E-3</v>
      </c>
      <c r="E244" s="8">
        <f>gpnna_meta!C11</f>
        <v>6083314.693765833</v>
      </c>
      <c r="F244" s="71">
        <f t="shared" si="32"/>
        <v>7.6630699171589094E-3</v>
      </c>
      <c r="G244" s="8">
        <f>gpnna_meta!D11</f>
        <v>5430362.8391280249</v>
      </c>
      <c r="H244" s="71">
        <f t="shared" si="33"/>
        <v>7.1316905473356893E-3</v>
      </c>
      <c r="I244" s="72">
        <f t="shared" si="34"/>
        <v>0.89266511967448414</v>
      </c>
    </row>
    <row r="245" spans="2:9" ht="45" x14ac:dyDescent="0.25">
      <c r="B245" s="64" t="s">
        <v>43</v>
      </c>
      <c r="C245" s="8">
        <f>gpnna_meta!B12</f>
        <v>19911561.495617501</v>
      </c>
      <c r="D245" s="71">
        <f t="shared" si="31"/>
        <v>3.2391240903705709E-2</v>
      </c>
      <c r="E245" s="8">
        <f>gpnna_meta!C12</f>
        <v>44377714.396862648</v>
      </c>
      <c r="F245" s="71">
        <f t="shared" si="32"/>
        <v>5.59020115358113E-2</v>
      </c>
      <c r="G245" s="8">
        <f>gpnna_meta!D12</f>
        <v>43622142.718719289</v>
      </c>
      <c r="H245" s="71">
        <f t="shared" si="33"/>
        <v>5.7288920114143466E-2</v>
      </c>
      <c r="I245" s="72">
        <f t="shared" si="34"/>
        <v>0.9829740740727112</v>
      </c>
    </row>
    <row r="246" spans="2:9" ht="30" x14ac:dyDescent="0.25">
      <c r="B246" s="64" t="s">
        <v>44</v>
      </c>
      <c r="C246" s="8">
        <f>gpnna_meta!B13</f>
        <v>52034897.831129372</v>
      </c>
      <c r="D246" s="71">
        <f t="shared" si="31"/>
        <v>8.4648052912314031E-2</v>
      </c>
      <c r="E246" s="8">
        <f>gpnna_meta!C13</f>
        <v>71828891.747535527</v>
      </c>
      <c r="F246" s="71">
        <f t="shared" si="32"/>
        <v>9.0481891409872742E-2</v>
      </c>
      <c r="G246" s="8">
        <f>gpnna_meta!D13</f>
        <v>67676286.927885622</v>
      </c>
      <c r="H246" s="71">
        <f t="shared" si="33"/>
        <v>8.8879205692244348E-2</v>
      </c>
      <c r="I246" s="72">
        <f t="shared" si="34"/>
        <v>0.94218754155019546</v>
      </c>
    </row>
    <row r="247" spans="2:9" ht="45" x14ac:dyDescent="0.25">
      <c r="B247" s="64" t="s">
        <v>45</v>
      </c>
      <c r="C247" s="8">
        <f>gpnna_meta!B14</f>
        <v>450630019.6087321</v>
      </c>
      <c r="D247" s="71">
        <f t="shared" si="31"/>
        <v>0.73306483405637091</v>
      </c>
      <c r="E247" s="8">
        <f>gpnna_meta!C14</f>
        <v>596809175.6865629</v>
      </c>
      <c r="F247" s="71">
        <f t="shared" si="32"/>
        <v>0.75179251291650362</v>
      </c>
      <c r="G247" s="8">
        <f>gpnna_meta!D14</f>
        <v>516285800.25888038</v>
      </c>
      <c r="H247" s="71">
        <f t="shared" si="33"/>
        <v>0.67803766903007368</v>
      </c>
      <c r="I247" s="72">
        <f t="shared" si="34"/>
        <v>0.86507684749476366</v>
      </c>
    </row>
    <row r="248" spans="2:9" ht="30" x14ac:dyDescent="0.25">
      <c r="B248" s="64" t="s">
        <v>46</v>
      </c>
      <c r="C248" s="8">
        <f>gpnna_meta!B15</f>
        <v>6690872.8030430321</v>
      </c>
      <c r="D248" s="71">
        <f t="shared" si="31"/>
        <v>1.0884413704425966E-2</v>
      </c>
      <c r="E248" s="8">
        <f>gpnna_meta!C15</f>
        <v>6677784.2743120929</v>
      </c>
      <c r="F248" s="71">
        <f t="shared" si="32"/>
        <v>8.4119152734608849E-3</v>
      </c>
      <c r="G248" s="8">
        <f>gpnna_meta!D15</f>
        <v>6508396.9524325207</v>
      </c>
      <c r="H248" s="71">
        <f t="shared" si="33"/>
        <v>8.547471761836194E-3</v>
      </c>
      <c r="I248" s="72">
        <f t="shared" si="34"/>
        <v>0.97463420276525459</v>
      </c>
    </row>
    <row r="249" spans="2:9" ht="30" x14ac:dyDescent="0.25">
      <c r="B249" s="67" t="s">
        <v>191</v>
      </c>
      <c r="C249" s="68">
        <f>+SUM(C250:C260)</f>
        <v>1258056795.3280578</v>
      </c>
      <c r="D249" s="69">
        <f t="shared" si="31"/>
        <v>2.0465507306890074</v>
      </c>
      <c r="E249" s="68">
        <f>+SUM(E250:E260)</f>
        <v>1782523416.3426673</v>
      </c>
      <c r="F249" s="69">
        <f t="shared" si="32"/>
        <v>2.2454208365063129</v>
      </c>
      <c r="G249" s="68">
        <f>+SUM(G250:G260)</f>
        <v>1594562483.1546946</v>
      </c>
      <c r="H249" s="69">
        <f t="shared" si="33"/>
        <v>2.0941374499528829</v>
      </c>
      <c r="I249" s="70">
        <f t="shared" si="34"/>
        <v>0.89455345637274941</v>
      </c>
    </row>
    <row r="250" spans="2:9" ht="66" customHeight="1" x14ac:dyDescent="0.25">
      <c r="B250" s="64" t="s">
        <v>47</v>
      </c>
      <c r="C250" s="8">
        <f>gpnna_meta!B16</f>
        <v>52532334.906925894</v>
      </c>
      <c r="D250" s="71">
        <f t="shared" si="31"/>
        <v>8.5457261379470489E-2</v>
      </c>
      <c r="E250" s="8">
        <f>gpnna_meta!C16</f>
        <v>67522894.882967174</v>
      </c>
      <c r="F250" s="71">
        <f t="shared" si="32"/>
        <v>8.5057684920921944E-2</v>
      </c>
      <c r="G250" s="8">
        <f>gpnna_meta!D16</f>
        <v>62238355.749310687</v>
      </c>
      <c r="H250" s="71">
        <f t="shared" si="33"/>
        <v>8.1737575651638777E-2</v>
      </c>
      <c r="I250" s="72">
        <f t="shared" si="34"/>
        <v>0.92173707684162809</v>
      </c>
    </row>
    <row r="251" spans="2:9" ht="64.5" customHeight="1" x14ac:dyDescent="0.25">
      <c r="B251" s="64" t="s">
        <v>48</v>
      </c>
      <c r="C251" s="8">
        <f>gpnna_meta!B17</f>
        <v>156123523.73973945</v>
      </c>
      <c r="D251" s="71">
        <f t="shared" si="31"/>
        <v>0.25397479094255676</v>
      </c>
      <c r="E251" s="8">
        <f>gpnna_meta!C17</f>
        <v>146859717.15145743</v>
      </c>
      <c r="F251" s="71">
        <f t="shared" si="32"/>
        <v>0.18499721569543381</v>
      </c>
      <c r="G251" s="8">
        <f>gpnna_meta!D17</f>
        <v>139545824.0766319</v>
      </c>
      <c r="H251" s="71">
        <f t="shared" si="33"/>
        <v>0.18326540306232789</v>
      </c>
      <c r="I251" s="72">
        <f t="shared" si="34"/>
        <v>0.95019809913372866</v>
      </c>
    </row>
    <row r="252" spans="2:9" ht="60" x14ac:dyDescent="0.25">
      <c r="B252" s="64" t="s">
        <v>49</v>
      </c>
      <c r="C252" s="8">
        <f>gpnna_meta!B18</f>
        <v>138921.31999999998</v>
      </c>
      <c r="D252" s="71">
        <f t="shared" si="31"/>
        <v>2.2599101249649327E-4</v>
      </c>
      <c r="E252" s="8">
        <f>gpnna_meta!C18</f>
        <v>150429.79999999993</v>
      </c>
      <c r="F252" s="71">
        <f t="shared" si="32"/>
        <v>1.8949440117006777E-4</v>
      </c>
      <c r="G252" s="8">
        <f>gpnna_meta!D18</f>
        <v>147380.19999999998</v>
      </c>
      <c r="H252" s="71">
        <f t="shared" si="33"/>
        <v>1.9355428179329868E-4</v>
      </c>
      <c r="I252" s="72">
        <f t="shared" si="34"/>
        <v>0.97972742102961019</v>
      </c>
    </row>
    <row r="253" spans="2:9" ht="63" customHeight="1" x14ac:dyDescent="0.25">
      <c r="B253" s="64" t="s">
        <v>50</v>
      </c>
      <c r="C253" s="8">
        <f>gpnna_meta!B19</f>
        <v>2257521.3200000003</v>
      </c>
      <c r="D253" s="71">
        <f t="shared" si="31"/>
        <v>3.6724350793616136E-3</v>
      </c>
      <c r="E253" s="8">
        <f>gpnna_meta!C19</f>
        <v>2654972.7999999998</v>
      </c>
      <c r="F253" s="71">
        <f t="shared" si="32"/>
        <v>3.3444336219207787E-3</v>
      </c>
      <c r="G253" s="8">
        <f>gpnna_meta!D19</f>
        <v>2456160.2000000002</v>
      </c>
      <c r="H253" s="71">
        <f t="shared" si="33"/>
        <v>3.225672943043129E-3</v>
      </c>
      <c r="I253" s="72">
        <f t="shared" si="34"/>
        <v>0.92511689761944094</v>
      </c>
    </row>
    <row r="254" spans="2:9" ht="45" x14ac:dyDescent="0.25">
      <c r="B254" s="64" t="s">
        <v>51</v>
      </c>
      <c r="C254" s="8">
        <f>gpnna_meta!B20</f>
        <v>63421035.373009309</v>
      </c>
      <c r="D254" s="71">
        <f t="shared" si="31"/>
        <v>0.10317051405444672</v>
      </c>
      <c r="E254" s="8">
        <f>gpnna_meta!C20</f>
        <v>180161267.85319531</v>
      </c>
      <c r="F254" s="71">
        <f t="shared" si="32"/>
        <v>0.22694673240196719</v>
      </c>
      <c r="G254" s="8">
        <f>gpnna_meta!D20</f>
        <v>127198857.99018574</v>
      </c>
      <c r="H254" s="71">
        <f t="shared" si="33"/>
        <v>0.16705014379962976</v>
      </c>
      <c r="I254" s="72">
        <f t="shared" si="34"/>
        <v>0.70602776893107744</v>
      </c>
    </row>
    <row r="255" spans="2:9" ht="45" x14ac:dyDescent="0.25">
      <c r="B255" s="64" t="s">
        <v>52</v>
      </c>
      <c r="C255" s="8">
        <f>gpnna_meta!B21</f>
        <v>10044183.070650155</v>
      </c>
      <c r="D255" s="71">
        <f t="shared" si="31"/>
        <v>1.6339429411096625E-2</v>
      </c>
      <c r="E255" s="8">
        <f>gpnna_meta!C21</f>
        <v>10720494.762720373</v>
      </c>
      <c r="F255" s="71">
        <f t="shared" si="32"/>
        <v>1.3504463446129329E-2</v>
      </c>
      <c r="G255" s="8">
        <f>gpnna_meta!D21</f>
        <v>10527725.149452584</v>
      </c>
      <c r="H255" s="71">
        <f t="shared" si="33"/>
        <v>1.3826051804920492E-2</v>
      </c>
      <c r="I255" s="72">
        <f t="shared" si="34"/>
        <v>0.98201858985668</v>
      </c>
    </row>
    <row r="256" spans="2:9" ht="45" x14ac:dyDescent="0.25">
      <c r="B256" s="64" t="s">
        <v>53</v>
      </c>
      <c r="C256" s="8">
        <f>gpnna_meta!B22</f>
        <v>10044183.070650155</v>
      </c>
      <c r="D256" s="71">
        <f t="shared" si="31"/>
        <v>1.6339429411096625E-2</v>
      </c>
      <c r="E256" s="8">
        <f>gpnna_meta!C22</f>
        <v>10720494.762720371</v>
      </c>
      <c r="F256" s="71">
        <f t="shared" si="32"/>
        <v>1.3504463446129327E-2</v>
      </c>
      <c r="G256" s="8">
        <f>gpnna_meta!D22</f>
        <v>10527725.14945258</v>
      </c>
      <c r="H256" s="71">
        <f t="shared" si="33"/>
        <v>1.3826051804920487E-2</v>
      </c>
      <c r="I256" s="72">
        <f t="shared" si="34"/>
        <v>0.98201858985667989</v>
      </c>
    </row>
    <row r="257" spans="2:9" ht="45" x14ac:dyDescent="0.25">
      <c r="B257" s="64" t="s">
        <v>54</v>
      </c>
      <c r="C257" s="8">
        <f>gpnna_meta!B23</f>
        <v>154088393.49561748</v>
      </c>
      <c r="D257" s="71">
        <f t="shared" si="31"/>
        <v>0.25066413175481395</v>
      </c>
      <c r="E257" s="8">
        <f>gpnna_meta!C23</f>
        <v>162135889.39686263</v>
      </c>
      <c r="F257" s="71">
        <f t="shared" si="32"/>
        <v>0.20424040495589862</v>
      </c>
      <c r="G257" s="8">
        <f>gpnna_meta!D23</f>
        <v>149536528.7187193</v>
      </c>
      <c r="H257" s="71">
        <f t="shared" si="33"/>
        <v>0.1963861863263498</v>
      </c>
      <c r="I257" s="72">
        <f t="shared" si="34"/>
        <v>0.92229135248825966</v>
      </c>
    </row>
    <row r="258" spans="2:9" ht="30" x14ac:dyDescent="0.25">
      <c r="B258" s="64" t="s">
        <v>55</v>
      </c>
      <c r="C258" s="8">
        <f>gpnna_meta!B24</f>
        <v>138921.31999999998</v>
      </c>
      <c r="D258" s="71">
        <f t="shared" si="31"/>
        <v>2.2599101249649327E-4</v>
      </c>
      <c r="E258" s="8">
        <f>gpnna_meta!C24</f>
        <v>150429.79999999996</v>
      </c>
      <c r="F258" s="71">
        <f t="shared" si="32"/>
        <v>1.8949440117006783E-4</v>
      </c>
      <c r="G258" s="8">
        <f>gpnna_meta!D24</f>
        <v>147380.19999999995</v>
      </c>
      <c r="H258" s="71">
        <f t="shared" si="33"/>
        <v>1.9355428179329865E-4</v>
      </c>
      <c r="I258" s="72">
        <f t="shared" si="34"/>
        <v>0.97972742102960975</v>
      </c>
    </row>
    <row r="259" spans="2:9" ht="45" x14ac:dyDescent="0.25">
      <c r="B259" s="64" t="s">
        <v>56</v>
      </c>
      <c r="C259" s="8">
        <f>gpnna_meta!B25</f>
        <v>52034897.83112938</v>
      </c>
      <c r="D259" s="71">
        <f t="shared" si="31"/>
        <v>8.4648052912314045E-2</v>
      </c>
      <c r="E259" s="8">
        <f>gpnna_meta!C25</f>
        <v>71828891.747535497</v>
      </c>
      <c r="F259" s="71">
        <f t="shared" si="32"/>
        <v>9.04818914098727E-2</v>
      </c>
      <c r="G259" s="8">
        <f>gpnna_meta!D25</f>
        <v>67676286.927885622</v>
      </c>
      <c r="H259" s="71">
        <f t="shared" si="33"/>
        <v>8.8879205692244348E-2</v>
      </c>
      <c r="I259" s="72">
        <f t="shared" si="34"/>
        <v>0.94218754155019591</v>
      </c>
    </row>
    <row r="260" spans="2:9" ht="45" x14ac:dyDescent="0.25">
      <c r="B260" s="64" t="s">
        <v>57</v>
      </c>
      <c r="C260" s="8">
        <f>gpnna_meta!B26</f>
        <v>757232879.88033605</v>
      </c>
      <c r="D260" s="71">
        <f t="shared" si="31"/>
        <v>1.2318327037188579</v>
      </c>
      <c r="E260" s="8">
        <f>gpnna_meta!C26</f>
        <v>1129617933.3852086</v>
      </c>
      <c r="F260" s="71">
        <f t="shared" si="32"/>
        <v>1.4229645578056989</v>
      </c>
      <c r="G260" s="8">
        <f>gpnna_meta!D26</f>
        <v>1024560258.7930561</v>
      </c>
      <c r="H260" s="71">
        <f t="shared" si="33"/>
        <v>1.3455540503042216</v>
      </c>
      <c r="I260" s="72">
        <f t="shared" si="34"/>
        <v>0.90699716117526707</v>
      </c>
    </row>
    <row r="261" spans="2:9" x14ac:dyDescent="0.25">
      <c r="B261" s="15" t="s">
        <v>192</v>
      </c>
      <c r="C261" s="73">
        <f>C249+C240+C237+C232</f>
        <v>20591466260.401821</v>
      </c>
      <c r="D261" s="74">
        <f>+SUM(D232,D237,D240,D249)</f>
        <v>33.497279675830804</v>
      </c>
      <c r="E261" s="73">
        <f>E249+E240+E237+E232</f>
        <v>26260048906.215889</v>
      </c>
      <c r="F261" s="74">
        <f>+SUM(F232,F237,F240,F249)</f>
        <v>33.079431350570673</v>
      </c>
      <c r="G261" s="73">
        <f>G249+G240+G237+G232</f>
        <v>23752125050.826988</v>
      </c>
      <c r="H261" s="74">
        <f>+SUM(H232,H237,H240,H249)</f>
        <v>31.193644093829676</v>
      </c>
      <c r="I261" s="75">
        <f t="shared" si="34"/>
        <v>0.9044966037822092</v>
      </c>
    </row>
    <row r="262" spans="2:9" x14ac:dyDescent="0.25">
      <c r="C262" s="8"/>
      <c r="E262" s="8"/>
      <c r="G262" s="8"/>
    </row>
    <row r="264" spans="2:9" x14ac:dyDescent="0.25">
      <c r="B264" s="38" t="s">
        <v>81</v>
      </c>
      <c r="C264" s="39"/>
      <c r="D264" s="39"/>
      <c r="E264" s="39"/>
      <c r="F264" s="39"/>
      <c r="G264" s="39"/>
      <c r="H264" s="39"/>
      <c r="I264" s="40"/>
    </row>
    <row r="265" spans="2:9" x14ac:dyDescent="0.25">
      <c r="B265" s="41" t="s">
        <v>4</v>
      </c>
      <c r="C265" s="39"/>
      <c r="D265" s="39"/>
      <c r="E265" s="39"/>
      <c r="F265" s="39"/>
      <c r="G265" s="39"/>
      <c r="H265" s="39"/>
      <c r="I265" s="40"/>
    </row>
    <row r="266" spans="2:9" x14ac:dyDescent="0.25">
      <c r="B266" s="42" t="s">
        <v>82</v>
      </c>
      <c r="C266" s="42" t="s">
        <v>6</v>
      </c>
      <c r="D266" s="42" t="s">
        <v>11</v>
      </c>
      <c r="E266" s="42" t="s">
        <v>7</v>
      </c>
      <c r="F266" s="42" t="s">
        <v>11</v>
      </c>
      <c r="G266" s="42" t="s">
        <v>8</v>
      </c>
      <c r="H266" s="42" t="s">
        <v>11</v>
      </c>
      <c r="I266" s="43" t="s">
        <v>9</v>
      </c>
    </row>
    <row r="267" spans="2:9" ht="45" x14ac:dyDescent="0.25">
      <c r="B267" s="44" t="s">
        <v>84</v>
      </c>
      <c r="C267" s="45">
        <f>+SUM(C268:C271)</f>
        <v>5597866080.1727133</v>
      </c>
      <c r="D267" s="46">
        <f t="shared" ref="D267:D273" si="35">C267/$C$294</f>
        <v>0.26781175361621817</v>
      </c>
      <c r="E267" s="45">
        <f>+SUM(E268:E271)</f>
        <v>8661427049.7777119</v>
      </c>
      <c r="F267" s="46">
        <f t="shared" ref="F267:F273" si="36">E267/$E$294</f>
        <v>0.32656137751393488</v>
      </c>
      <c r="G267" s="45">
        <f>+SUM(G268:G271)</f>
        <v>7410824450.6020336</v>
      </c>
      <c r="H267" s="46">
        <f t="shared" ref="H267:H273" si="37">G267/$G$294</f>
        <v>0.30939093261667533</v>
      </c>
      <c r="I267" s="47">
        <f t="shared" ref="I267:I294" si="38">G267/E267</f>
        <v>0.85561240751802281</v>
      </c>
    </row>
    <row r="268" spans="2:9" ht="105.75" customHeight="1" x14ac:dyDescent="0.25">
      <c r="B268" s="48" t="s">
        <v>89</v>
      </c>
      <c r="C268" s="49">
        <f>lineamiento!C2</f>
        <v>4374955863.5288124</v>
      </c>
      <c r="D268" s="50">
        <f t="shared" si="35"/>
        <v>0.20930557913044207</v>
      </c>
      <c r="E268" s="49">
        <f>lineamiento!D2</f>
        <v>6246166973.586175</v>
      </c>
      <c r="F268" s="50">
        <f t="shared" si="36"/>
        <v>0.23549894022702594</v>
      </c>
      <c r="G268" s="49">
        <f>lineamiento!E2</f>
        <v>5631394007.9734316</v>
      </c>
      <c r="H268" s="50">
        <f t="shared" si="37"/>
        <v>0.23510235003843841</v>
      </c>
      <c r="I268" s="51">
        <f t="shared" si="38"/>
        <v>0.90157596359295256</v>
      </c>
    </row>
    <row r="269" spans="2:9" ht="96" customHeight="1" x14ac:dyDescent="0.25">
      <c r="B269" s="48" t="s">
        <v>90</v>
      </c>
      <c r="C269" s="49">
        <f>lineamiento!C3</f>
        <v>1222910216.6439006</v>
      </c>
      <c r="D269" s="50">
        <f t="shared" si="35"/>
        <v>5.8506174485776108E-2</v>
      </c>
      <c r="E269" s="49">
        <f>lineamiento!D3</f>
        <v>2415260076.1915374</v>
      </c>
      <c r="F269" s="50">
        <f t="shared" si="36"/>
        <v>9.1062437286908965E-2</v>
      </c>
      <c r="G269" s="49">
        <f>lineamiento!E3</f>
        <v>1779430442.6286016</v>
      </c>
      <c r="H269" s="50">
        <f t="shared" si="37"/>
        <v>7.4288582578236922E-2</v>
      </c>
      <c r="I269" s="51">
        <f t="shared" si="38"/>
        <v>0.73674485831541037</v>
      </c>
    </row>
    <row r="270" spans="2:9" ht="77.25" customHeight="1" x14ac:dyDescent="0.25">
      <c r="B270" s="48" t="s">
        <v>91</v>
      </c>
      <c r="C270" s="49">
        <f>lineamiento!C4</f>
        <v>0</v>
      </c>
      <c r="D270" s="50">
        <f t="shared" si="35"/>
        <v>0</v>
      </c>
      <c r="E270" s="49">
        <f>lineamiento!D4</f>
        <v>0</v>
      </c>
      <c r="F270" s="50">
        <f t="shared" si="36"/>
        <v>0</v>
      </c>
      <c r="G270" s="49">
        <f>lineamiento!E4</f>
        <v>0</v>
      </c>
      <c r="H270" s="50">
        <f t="shared" si="37"/>
        <v>0</v>
      </c>
      <c r="I270" s="51" t="e">
        <f t="shared" si="38"/>
        <v>#DIV/0!</v>
      </c>
    </row>
    <row r="271" spans="2:9" ht="62.25" customHeight="1" x14ac:dyDescent="0.25">
      <c r="B271" s="48" t="s">
        <v>92</v>
      </c>
      <c r="C271" s="49">
        <f>lineamiento!C5</f>
        <v>0</v>
      </c>
      <c r="D271" s="50">
        <f t="shared" si="35"/>
        <v>0</v>
      </c>
      <c r="E271" s="49">
        <f>lineamiento!D5</f>
        <v>0</v>
      </c>
      <c r="F271" s="50">
        <f t="shared" si="36"/>
        <v>0</v>
      </c>
      <c r="G271" s="49">
        <f>lineamiento!E5</f>
        <v>0</v>
      </c>
      <c r="H271" s="50">
        <f t="shared" si="37"/>
        <v>0</v>
      </c>
      <c r="I271" s="51" t="e">
        <f t="shared" si="38"/>
        <v>#DIV/0!</v>
      </c>
    </row>
    <row r="272" spans="2:9" ht="62.25" customHeight="1" x14ac:dyDescent="0.25">
      <c r="B272" s="44" t="s">
        <v>85</v>
      </c>
      <c r="C272" s="45">
        <f>+SUM(C273:C278)</f>
        <v>15070046212.788122</v>
      </c>
      <c r="D272" s="46">
        <f t="shared" si="35"/>
        <v>0.72097750205551758</v>
      </c>
      <c r="E272" s="45">
        <f>+SUM(E273:E278)</f>
        <v>17610839017.776588</v>
      </c>
      <c r="F272" s="46">
        <f t="shared" si="36"/>
        <v>0.66398063688233333</v>
      </c>
      <c r="G272" s="45">
        <f>+SUM(G273:G278)</f>
        <v>16324644597.954607</v>
      </c>
      <c r="H272" s="46">
        <f t="shared" si="37"/>
        <v>0.68152970704718863</v>
      </c>
      <c r="I272" s="47">
        <f t="shared" si="38"/>
        <v>0.92696574998365033</v>
      </c>
    </row>
    <row r="273" spans="2:9" ht="74.25" customHeight="1" x14ac:dyDescent="0.25">
      <c r="B273" s="48" t="s">
        <v>93</v>
      </c>
      <c r="C273" s="49">
        <f>lineamiento!C6</f>
        <v>4044209319.499999</v>
      </c>
      <c r="D273" s="50">
        <f t="shared" si="35"/>
        <v>0.19348208305349995</v>
      </c>
      <c r="E273" s="49">
        <f>lineamiento!D6</f>
        <v>4902286382.166667</v>
      </c>
      <c r="F273" s="50">
        <f t="shared" si="36"/>
        <v>0.18483067336683703</v>
      </c>
      <c r="G273" s="49">
        <f>lineamiento!E6</f>
        <v>4383211903.166667</v>
      </c>
      <c r="H273" s="50">
        <f t="shared" si="37"/>
        <v>0.18299259787041369</v>
      </c>
      <c r="I273" s="51">
        <f t="shared" si="38"/>
        <v>0.89411583931769723</v>
      </c>
    </row>
    <row r="274" spans="2:9" ht="89.25" customHeight="1" x14ac:dyDescent="0.25">
      <c r="B274" s="48" t="s">
        <v>94</v>
      </c>
      <c r="C274" s="49">
        <f>lineamiento!C7</f>
        <v>10876491400.369259</v>
      </c>
      <c r="D274" s="50">
        <f t="shared" ref="D274:D278" si="39">C274/$C$294</f>
        <v>0.5203504680902864</v>
      </c>
      <c r="E274" s="49">
        <f>lineamiento!D7</f>
        <v>12447573290.252748</v>
      </c>
      <c r="F274" s="50">
        <f t="shared" ref="F274:F278" si="40">E274/$E$294</f>
        <v>0.46931027150715571</v>
      </c>
      <c r="G274" s="49">
        <f>lineamiento!E7</f>
        <v>11730161336.858944</v>
      </c>
      <c r="H274" s="50">
        <f t="shared" ref="H274:H278" si="41">G274/$G$294</f>
        <v>0.48971684324002979</v>
      </c>
      <c r="I274" s="51">
        <f t="shared" si="38"/>
        <v>0.94236531598045825</v>
      </c>
    </row>
    <row r="275" spans="2:9" ht="96" customHeight="1" x14ac:dyDescent="0.25">
      <c r="B275" s="48" t="s">
        <v>95</v>
      </c>
      <c r="C275" s="49">
        <f>lineamiento!C8</f>
        <v>0</v>
      </c>
      <c r="D275" s="50">
        <f t="shared" si="39"/>
        <v>0</v>
      </c>
      <c r="E275" s="49">
        <f>lineamiento!D8</f>
        <v>0</v>
      </c>
      <c r="F275" s="50">
        <f t="shared" si="40"/>
        <v>0</v>
      </c>
      <c r="G275" s="49">
        <f>lineamiento!E8</f>
        <v>0</v>
      </c>
      <c r="H275" s="50">
        <f t="shared" si="41"/>
        <v>0</v>
      </c>
      <c r="I275" s="56" t="s">
        <v>111</v>
      </c>
    </row>
    <row r="276" spans="2:9" ht="115.5" customHeight="1" x14ac:dyDescent="0.25">
      <c r="B276" s="48" t="s">
        <v>96</v>
      </c>
      <c r="C276" s="49">
        <f>lineamiento!C9</f>
        <v>4216423.1273985244</v>
      </c>
      <c r="D276" s="50">
        <f t="shared" si="39"/>
        <v>2.0172109435346439E-4</v>
      </c>
      <c r="E276" s="49">
        <f>lineamiento!D9</f>
        <v>5932884.8937658314</v>
      </c>
      <c r="F276" s="50">
        <f t="shared" si="40"/>
        <v>2.2368728067616851E-4</v>
      </c>
      <c r="G276" s="49">
        <f>lineamiento!E9</f>
        <v>5282982.6391280238</v>
      </c>
      <c r="H276" s="50">
        <f t="shared" si="41"/>
        <v>2.205566919865092E-4</v>
      </c>
      <c r="I276" s="51">
        <f t="shared" si="38"/>
        <v>0.89045763296019564</v>
      </c>
    </row>
    <row r="277" spans="2:9" ht="93.75" customHeight="1" x14ac:dyDescent="0.25">
      <c r="B277" s="48" t="s">
        <v>97</v>
      </c>
      <c r="C277" s="49">
        <f>lineamiento!C10</f>
        <v>144928723.34849665</v>
      </c>
      <c r="D277" s="50">
        <f t="shared" si="39"/>
        <v>6.9336448913624414E-3</v>
      </c>
      <c r="E277" s="49">
        <f>lineamiento!D10</f>
        <v>254875980.20199698</v>
      </c>
      <c r="F277" s="50">
        <f t="shared" si="40"/>
        <v>9.6095771183704222E-3</v>
      </c>
      <c r="G277" s="49">
        <f>lineamiento!E10</f>
        <v>205873494.78847915</v>
      </c>
      <c r="H277" s="50">
        <f t="shared" si="41"/>
        <v>8.5949131541615976E-3</v>
      </c>
      <c r="I277" s="51">
        <f t="shared" si="38"/>
        <v>0.80773988441483635</v>
      </c>
    </row>
    <row r="278" spans="2:9" ht="150" x14ac:dyDescent="0.25">
      <c r="B278" s="48" t="s">
        <v>98</v>
      </c>
      <c r="C278" s="49">
        <f>lineamiento!C11</f>
        <v>200346.44296706762</v>
      </c>
      <c r="D278" s="50">
        <f t="shared" si="39"/>
        <v>9.5849260152587596E-6</v>
      </c>
      <c r="E278" s="49">
        <f>lineamiento!D11</f>
        <v>170480.26141486832</v>
      </c>
      <c r="F278" s="50">
        <f t="shared" si="40"/>
        <v>6.4276092942448672E-6</v>
      </c>
      <c r="G278" s="49">
        <f>lineamiento!E11</f>
        <v>114880.50138779242</v>
      </c>
      <c r="H278" s="50">
        <f t="shared" si="41"/>
        <v>4.796090597039167E-6</v>
      </c>
      <c r="I278" s="51">
        <f t="shared" si="38"/>
        <v>0.67386394433211017</v>
      </c>
    </row>
    <row r="279" spans="2:9" ht="30" x14ac:dyDescent="0.25">
      <c r="B279" s="44" t="s">
        <v>86</v>
      </c>
      <c r="C279" s="45">
        <f>+SUM(C280:C286)</f>
        <v>195741713.50224501</v>
      </c>
      <c r="D279" s="46">
        <f t="shared" ref="D279:D293" si="42">C279/$C$294</f>
        <v>9.3646276631294857E-3</v>
      </c>
      <c r="E279" s="45">
        <f>+SUM(E280:E286)</f>
        <v>207123448.26014477</v>
      </c>
      <c r="F279" s="46">
        <f t="shared" ref="F279:F293" si="43">E279/$E$294</f>
        <v>7.8091656479407729E-3</v>
      </c>
      <c r="G279" s="45">
        <f>+SUM(G280:G286)</f>
        <v>193456152.0221096</v>
      </c>
      <c r="H279" s="46">
        <f t="shared" ref="H279:H293" si="44">G279/$G$294</f>
        <v>8.0765075051388493E-3</v>
      </c>
      <c r="I279" s="47">
        <f t="shared" si="38"/>
        <v>0.93401376641398326</v>
      </c>
    </row>
    <row r="280" spans="2:9" ht="90" x14ac:dyDescent="0.25">
      <c r="B280" s="48" t="s">
        <v>99</v>
      </c>
      <c r="C280" s="49">
        <f>lineamiento!C12</f>
        <v>0</v>
      </c>
      <c r="D280" s="50">
        <f t="shared" si="42"/>
        <v>0</v>
      </c>
      <c r="E280" s="49">
        <f>lineamiento!D12</f>
        <v>0</v>
      </c>
      <c r="F280" s="50">
        <f t="shared" si="43"/>
        <v>0</v>
      </c>
      <c r="G280" s="49">
        <f>lineamiento!E12</f>
        <v>0</v>
      </c>
      <c r="H280" s="50">
        <f t="shared" si="44"/>
        <v>0</v>
      </c>
      <c r="I280" s="51" t="e">
        <f t="shared" si="38"/>
        <v>#DIV/0!</v>
      </c>
    </row>
    <row r="281" spans="2:9" ht="60" x14ac:dyDescent="0.25">
      <c r="B281" s="48" t="s">
        <v>100</v>
      </c>
      <c r="C281" s="49">
        <f>lineamiento!C13</f>
        <v>9657896.8033543918</v>
      </c>
      <c r="D281" s="50">
        <f t="shared" si="42"/>
        <v>4.6205076043387682E-4</v>
      </c>
      <c r="E281" s="49">
        <f>lineamiento!D13</f>
        <v>9669020.9228000697</v>
      </c>
      <c r="F281" s="50">
        <f t="shared" si="43"/>
        <v>3.6455064201478026E-4</v>
      </c>
      <c r="G281" s="49">
        <f>lineamiento!E13</f>
        <v>9426967.9345978424</v>
      </c>
      <c r="H281" s="50">
        <f t="shared" si="44"/>
        <v>3.9356193369224695E-4</v>
      </c>
      <c r="I281" s="51">
        <f t="shared" si="38"/>
        <v>0.97496613254487297</v>
      </c>
    </row>
    <row r="282" spans="2:9" ht="64.5" customHeight="1" x14ac:dyDescent="0.25">
      <c r="B282" s="48" t="s">
        <v>101</v>
      </c>
      <c r="C282" s="49">
        <f>lineamiento!C14</f>
        <v>8291489.5</v>
      </c>
      <c r="D282" s="50">
        <f t="shared" si="42"/>
        <v>3.9667943307013665E-4</v>
      </c>
      <c r="E282" s="49">
        <f>lineamiento!D14</f>
        <v>10483545</v>
      </c>
      <c r="F282" s="50">
        <f t="shared" si="43"/>
        <v>3.9526060506590383E-4</v>
      </c>
      <c r="G282" s="49">
        <f>lineamiento!E14</f>
        <v>10205534</v>
      </c>
      <c r="H282" s="50">
        <f t="shared" si="44"/>
        <v>4.2606591252538484E-4</v>
      </c>
      <c r="I282" s="51">
        <f t="shared" si="38"/>
        <v>0.97348120316171671</v>
      </c>
    </row>
    <row r="283" spans="2:9" ht="84" customHeight="1" x14ac:dyDescent="0.25">
      <c r="B283" s="48" t="s">
        <v>102</v>
      </c>
      <c r="C283" s="49">
        <f>lineamiento!C15</f>
        <v>31353840.847655617</v>
      </c>
      <c r="D283" s="50">
        <f t="shared" si="42"/>
        <v>1.5000228622395679E-3</v>
      </c>
      <c r="E283" s="49">
        <f>lineamiento!D15</f>
        <v>32327223.143619429</v>
      </c>
      <c r="F283" s="50">
        <f t="shared" si="43"/>
        <v>1.2188317768319309E-3</v>
      </c>
      <c r="G283" s="49">
        <f>lineamiento!E15</f>
        <v>31405640.05007318</v>
      </c>
      <c r="H283" s="50">
        <f t="shared" si="44"/>
        <v>1.3111389062422606E-3</v>
      </c>
      <c r="I283" s="51">
        <f t="shared" si="38"/>
        <v>0.97149204280701895</v>
      </c>
    </row>
    <row r="284" spans="2:9" ht="77.25" customHeight="1" x14ac:dyDescent="0.25">
      <c r="B284" s="48" t="s">
        <v>103</v>
      </c>
      <c r="C284" s="49">
        <f>lineamiento!C16</f>
        <v>2680559</v>
      </c>
      <c r="D284" s="50">
        <f t="shared" si="42"/>
        <v>1.2824265464378293E-4</v>
      </c>
      <c r="E284" s="49">
        <f>lineamiento!D16</f>
        <v>1751079</v>
      </c>
      <c r="F284" s="50">
        <f t="shared" si="43"/>
        <v>6.6020849346113157E-5</v>
      </c>
      <c r="G284" s="49">
        <f>lineamiento!E16</f>
        <v>1554666</v>
      </c>
      <c r="H284" s="50">
        <f t="shared" si="44"/>
        <v>6.4905000361783116E-5</v>
      </c>
      <c r="I284" s="51">
        <f t="shared" si="38"/>
        <v>0.88783315886947423</v>
      </c>
    </row>
    <row r="285" spans="2:9" ht="96.75" customHeight="1" x14ac:dyDescent="0.25">
      <c r="B285" s="48" t="s">
        <v>104</v>
      </c>
      <c r="C285" s="49">
        <f>lineamiento!C17</f>
        <v>0</v>
      </c>
      <c r="D285" s="50">
        <f t="shared" si="42"/>
        <v>0</v>
      </c>
      <c r="E285" s="49">
        <f>lineamiento!D17</f>
        <v>0</v>
      </c>
      <c r="F285" s="50">
        <f t="shared" si="43"/>
        <v>0</v>
      </c>
      <c r="G285" s="49">
        <f>lineamiento!E17</f>
        <v>0</v>
      </c>
      <c r="H285" s="50">
        <f t="shared" si="44"/>
        <v>0</v>
      </c>
      <c r="I285" s="56" t="s">
        <v>111</v>
      </c>
    </row>
    <row r="286" spans="2:9" ht="63" customHeight="1" x14ac:dyDescent="0.25">
      <c r="B286" s="48" t="s">
        <v>105</v>
      </c>
      <c r="C286" s="49">
        <f>lineamiento!C18</f>
        <v>143757927.351235</v>
      </c>
      <c r="D286" s="50">
        <f t="shared" si="42"/>
        <v>6.8776319527421208E-3</v>
      </c>
      <c r="E286" s="49">
        <f>lineamiento!D18</f>
        <v>152892580.19372529</v>
      </c>
      <c r="F286" s="50">
        <f t="shared" si="43"/>
        <v>5.7645017746820451E-3</v>
      </c>
      <c r="G286" s="49">
        <f>lineamiento!E18</f>
        <v>140863344.03743857</v>
      </c>
      <c r="H286" s="50">
        <f t="shared" si="44"/>
        <v>5.880835752317173E-3</v>
      </c>
      <c r="I286" s="51">
        <f t="shared" si="38"/>
        <v>0.92132230261897041</v>
      </c>
    </row>
    <row r="287" spans="2:9" ht="45" x14ac:dyDescent="0.25">
      <c r="B287" s="44" t="s">
        <v>87</v>
      </c>
      <c r="C287" s="45">
        <f>+SUM(C288:C290)</f>
        <v>38587977.264839306</v>
      </c>
      <c r="D287" s="46">
        <f t="shared" si="42"/>
        <v>1.8461166651347479E-3</v>
      </c>
      <c r="E287" s="45">
        <f>+SUM(E288:E290)</f>
        <v>43731851.800791383</v>
      </c>
      <c r="F287" s="46">
        <f t="shared" si="43"/>
        <v>1.6488199557910266E-3</v>
      </c>
      <c r="G287" s="45">
        <f>+SUM(G288:G290)</f>
        <v>24021280.188960649</v>
      </c>
      <c r="H287" s="46">
        <f t="shared" si="44"/>
        <v>1.0028528309971303E-3</v>
      </c>
      <c r="I287" s="47">
        <f t="shared" si="38"/>
        <v>0.54928568537145628</v>
      </c>
    </row>
    <row r="288" spans="2:9" ht="81" customHeight="1" x14ac:dyDescent="0.25">
      <c r="B288" s="48" t="s">
        <v>106</v>
      </c>
      <c r="C288" s="49">
        <f>lineamiento!C19</f>
        <v>2966671.666666667</v>
      </c>
      <c r="D288" s="50">
        <f t="shared" si="42"/>
        <v>1.4193078756700721E-4</v>
      </c>
      <c r="E288" s="49">
        <f>lineamiento!D19</f>
        <v>3370847.666666666</v>
      </c>
      <c r="F288" s="50">
        <f t="shared" si="43"/>
        <v>1.2709091135790961E-4</v>
      </c>
      <c r="G288" s="49">
        <f>lineamiento!E19</f>
        <v>3177699.333333333</v>
      </c>
      <c r="H288" s="50">
        <f t="shared" si="44"/>
        <v>1.3266423552045132E-4</v>
      </c>
      <c r="I288" s="51">
        <f t="shared" si="38"/>
        <v>0.94270036725678208</v>
      </c>
    </row>
    <row r="289" spans="2:9" ht="67.5" customHeight="1" x14ac:dyDescent="0.25">
      <c r="B289" s="48" t="s">
        <v>107</v>
      </c>
      <c r="C289" s="49">
        <f>lineamiento!C20</f>
        <v>32654633.931505978</v>
      </c>
      <c r="D289" s="50">
        <f t="shared" si="42"/>
        <v>1.5622550900007337E-3</v>
      </c>
      <c r="E289" s="49">
        <f>lineamiento!D20</f>
        <v>36990156.467458054</v>
      </c>
      <c r="F289" s="50">
        <f t="shared" si="43"/>
        <v>1.3946381330752074E-3</v>
      </c>
      <c r="G289" s="49">
        <f>lineamiento!E20</f>
        <v>17665881.522293985</v>
      </c>
      <c r="H289" s="50">
        <f t="shared" si="44"/>
        <v>7.3752435995622773E-4</v>
      </c>
      <c r="I289" s="51">
        <f t="shared" si="38"/>
        <v>0.47758331430242734</v>
      </c>
    </row>
    <row r="290" spans="2:9" ht="88.5" customHeight="1" x14ac:dyDescent="0.25">
      <c r="B290" s="48" t="s">
        <v>108</v>
      </c>
      <c r="C290" s="49">
        <f>lineamiento!C21</f>
        <v>2966671.6666666665</v>
      </c>
      <c r="D290" s="50">
        <f t="shared" si="42"/>
        <v>1.4193078756700718E-4</v>
      </c>
      <c r="E290" s="49">
        <f>lineamiento!D21</f>
        <v>3370847.6666666665</v>
      </c>
      <c r="F290" s="50">
        <f t="shared" si="43"/>
        <v>1.2709091135790963E-4</v>
      </c>
      <c r="G290" s="49">
        <f>lineamiento!E21</f>
        <v>3177699.333333333</v>
      </c>
      <c r="H290" s="50">
        <f t="shared" si="44"/>
        <v>1.3266423552045132E-4</v>
      </c>
      <c r="I290" s="51">
        <f t="shared" si="38"/>
        <v>0.94270036725678197</v>
      </c>
    </row>
    <row r="291" spans="2:9" ht="45" x14ac:dyDescent="0.25">
      <c r="B291" s="44" t="s">
        <v>88</v>
      </c>
      <c r="C291" s="45">
        <f>+SUM(C292:C293)</f>
        <v>0</v>
      </c>
      <c r="D291" s="46">
        <f t="shared" si="42"/>
        <v>0</v>
      </c>
      <c r="E291" s="45">
        <f>+SUM(E292:E293)</f>
        <v>0</v>
      </c>
      <c r="F291" s="46">
        <f t="shared" si="43"/>
        <v>0</v>
      </c>
      <c r="G291" s="45">
        <f>+SUM(G292:G293)</f>
        <v>0</v>
      </c>
      <c r="H291" s="46">
        <f t="shared" si="44"/>
        <v>0</v>
      </c>
      <c r="I291" s="57" t="s">
        <v>111</v>
      </c>
    </row>
    <row r="292" spans="2:9" ht="84.75" customHeight="1" x14ac:dyDescent="0.25">
      <c r="B292" s="48" t="s">
        <v>109</v>
      </c>
      <c r="C292" s="49">
        <f>lineamiento!C22</f>
        <v>0</v>
      </c>
      <c r="D292" s="50">
        <f t="shared" si="42"/>
        <v>0</v>
      </c>
      <c r="E292" s="49">
        <f>lineamiento!D22</f>
        <v>0</v>
      </c>
      <c r="F292" s="50">
        <f t="shared" si="43"/>
        <v>0</v>
      </c>
      <c r="G292" s="49">
        <f>lineamiento!E22</f>
        <v>0</v>
      </c>
      <c r="H292" s="50">
        <f t="shared" si="44"/>
        <v>0</v>
      </c>
      <c r="I292" s="56" t="s">
        <v>111</v>
      </c>
    </row>
    <row r="293" spans="2:9" ht="109.5" customHeight="1" x14ac:dyDescent="0.25">
      <c r="B293" s="48" t="s">
        <v>110</v>
      </c>
      <c r="C293" s="49">
        <f>lineamiento!C23</f>
        <v>0</v>
      </c>
      <c r="D293" s="50">
        <f t="shared" si="42"/>
        <v>0</v>
      </c>
      <c r="E293" s="49">
        <f>lineamiento!D23</f>
        <v>0</v>
      </c>
      <c r="F293" s="50">
        <f t="shared" si="43"/>
        <v>0</v>
      </c>
      <c r="G293" s="49">
        <f>lineamiento!E23</f>
        <v>0</v>
      </c>
      <c r="H293" s="50">
        <f t="shared" si="44"/>
        <v>0</v>
      </c>
      <c r="I293" s="56" t="s">
        <v>111</v>
      </c>
    </row>
    <row r="294" spans="2:9" x14ac:dyDescent="0.25">
      <c r="B294" s="52" t="s">
        <v>83</v>
      </c>
      <c r="C294" s="53">
        <f>C287+C279+C272+C267+C291</f>
        <v>20902241983.727921</v>
      </c>
      <c r="D294" s="54">
        <f>+SUM(D267,D272,D279,D287)</f>
        <v>1</v>
      </c>
      <c r="E294" s="53">
        <f>E287+E279+E272+E267+E291</f>
        <v>26523121367.615234</v>
      </c>
      <c r="F294" s="54">
        <f>+SUM(F267,F272,F279,F287)</f>
        <v>1</v>
      </c>
      <c r="G294" s="53">
        <f>G287+G279+G272+G267+G291</f>
        <v>23952946480.767712</v>
      </c>
      <c r="H294" s="54">
        <f>+SUM(H267,H272,H279,H287)</f>
        <v>0.99999999999999989</v>
      </c>
      <c r="I294" s="55">
        <f t="shared" si="38"/>
        <v>0.90309681687820842</v>
      </c>
    </row>
    <row r="295" spans="2:9" x14ac:dyDescent="0.25">
      <c r="C295" s="8"/>
      <c r="E295" s="8"/>
      <c r="G295" s="8"/>
    </row>
  </sheetData>
  <sortState xmlns:xlrd2="http://schemas.microsoft.com/office/spreadsheetml/2017/richdata2" ref="J24:J38">
    <sortCondition ref="J23:J38"/>
  </sortState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8"/>
  <sheetViews>
    <sheetView topLeftCell="A40" workbookViewId="0">
      <selection activeCell="C73" sqref="C73"/>
    </sheetView>
  </sheetViews>
  <sheetFormatPr baseColWidth="10" defaultRowHeight="15" x14ac:dyDescent="0.25"/>
  <cols>
    <col min="1" max="1" width="45.140625" customWidth="1"/>
    <col min="2" max="2" width="19.85546875" customWidth="1"/>
    <col min="3" max="3" width="81.140625" bestFit="1" customWidth="1"/>
    <col min="4" max="6" width="12" bestFit="1" customWidth="1"/>
  </cols>
  <sheetData>
    <row r="1" spans="1:6" x14ac:dyDescent="0.25">
      <c r="B1" t="s">
        <v>63</v>
      </c>
      <c r="C1" t="s">
        <v>64</v>
      </c>
      <c r="D1" t="s">
        <v>0</v>
      </c>
      <c r="E1" t="s">
        <v>1</v>
      </c>
      <c r="F1" t="s">
        <v>2</v>
      </c>
    </row>
    <row r="2" spans="1:6" x14ac:dyDescent="0.25">
      <c r="A2" t="str">
        <f>CONCATENATE(B2,"-",C2)</f>
        <v>0001-PROGRAMA ARTICULADO NUTRICIONAL</v>
      </c>
      <c r="B2" t="s">
        <v>241</v>
      </c>
      <c r="C2" t="s">
        <v>242</v>
      </c>
      <c r="D2">
        <v>1211115073</v>
      </c>
      <c r="E2">
        <v>1912147057</v>
      </c>
      <c r="F2">
        <v>1758923666</v>
      </c>
    </row>
    <row r="3" spans="1:6" x14ac:dyDescent="0.25">
      <c r="A3" t="str">
        <f t="shared" ref="A3:A66" si="0">CONCATENATE(B3,"-",C3)</f>
        <v>0002-SALUD MATERNO NEONATAL</v>
      </c>
      <c r="B3" t="s">
        <v>243</v>
      </c>
      <c r="C3" t="s">
        <v>244</v>
      </c>
      <c r="D3">
        <v>877310124.43583798</v>
      </c>
      <c r="E3">
        <v>1495719474.4819894</v>
      </c>
      <c r="F3">
        <v>1362623879.2130976</v>
      </c>
    </row>
    <row r="4" spans="1:6" x14ac:dyDescent="0.25">
      <c r="A4" t="str">
        <f t="shared" si="0"/>
        <v>0016-TBC-VIH/SIDA</v>
      </c>
      <c r="B4" t="s">
        <v>245</v>
      </c>
      <c r="C4" t="s">
        <v>246</v>
      </c>
      <c r="D4">
        <v>110798537.45944443</v>
      </c>
      <c r="E4">
        <v>153302542.89554363</v>
      </c>
      <c r="F4">
        <v>144098016.00454685</v>
      </c>
    </row>
    <row r="5" spans="1:6" x14ac:dyDescent="0.25">
      <c r="A5" t="str">
        <f t="shared" si="0"/>
        <v>0017-ENFERMEDADES METAXENICAS Y ZOONOSIS</v>
      </c>
      <c r="B5" t="s">
        <v>247</v>
      </c>
      <c r="C5" t="s">
        <v>248</v>
      </c>
      <c r="D5">
        <v>62460584.246943355</v>
      </c>
      <c r="E5">
        <v>97187490.632837623</v>
      </c>
      <c r="F5">
        <v>89597647.338457808</v>
      </c>
    </row>
    <row r="6" spans="1:6" x14ac:dyDescent="0.25">
      <c r="A6" t="str">
        <f t="shared" si="0"/>
        <v>0018-ENFERMEDADES NO TRANSMISIBLES</v>
      </c>
      <c r="B6" t="s">
        <v>249</v>
      </c>
      <c r="C6" t="s">
        <v>250</v>
      </c>
      <c r="D6">
        <v>88817468.411949456</v>
      </c>
      <c r="E6">
        <v>116590084.55925842</v>
      </c>
      <c r="F6">
        <v>112160735.85817537</v>
      </c>
    </row>
    <row r="7" spans="1:6" x14ac:dyDescent="0.25">
      <c r="A7" t="str">
        <f t="shared" si="0"/>
        <v>0024-PREVENCION Y CONTROL DEL CANCER</v>
      </c>
      <c r="B7" t="s">
        <v>251</v>
      </c>
      <c r="C7" t="s">
        <v>252</v>
      </c>
      <c r="D7">
        <v>5116168.8709338866</v>
      </c>
      <c r="E7">
        <v>13493039.115597162</v>
      </c>
      <c r="F7">
        <v>11773719.798505314</v>
      </c>
    </row>
    <row r="8" spans="1:6" x14ac:dyDescent="0.25">
      <c r="A8" t="str">
        <f t="shared" si="0"/>
        <v>0030-REDUCCION DE DELITOS Y FALTAS QUE AFECTAN LA SEGURIDAD CIUDADANA</v>
      </c>
      <c r="B8" t="s">
        <v>253</v>
      </c>
      <c r="C8" t="s">
        <v>254</v>
      </c>
      <c r="D8">
        <v>0</v>
      </c>
      <c r="E8">
        <v>0</v>
      </c>
      <c r="F8">
        <v>0</v>
      </c>
    </row>
    <row r="9" spans="1:6" x14ac:dyDescent="0.25">
      <c r="A9" t="str">
        <f t="shared" si="0"/>
        <v>0031-REDUCCION DEL TRAFICO ILICITO DE DROGAS</v>
      </c>
      <c r="B9" t="s">
        <v>255</v>
      </c>
      <c r="C9" t="s">
        <v>256</v>
      </c>
      <c r="D9">
        <v>0</v>
      </c>
      <c r="E9">
        <v>0</v>
      </c>
      <c r="F9">
        <v>0</v>
      </c>
    </row>
    <row r="10" spans="1:6" x14ac:dyDescent="0.25">
      <c r="A10" t="str">
        <f t="shared" si="0"/>
        <v>0032-LUCHA CONTRA EL TERRORISMO</v>
      </c>
      <c r="B10" t="s">
        <v>257</v>
      </c>
      <c r="C10" t="s">
        <v>258</v>
      </c>
      <c r="D10">
        <v>0</v>
      </c>
      <c r="E10">
        <v>0</v>
      </c>
      <c r="F10">
        <v>0</v>
      </c>
    </row>
    <row r="11" spans="1:6" x14ac:dyDescent="0.25">
      <c r="A11" t="str">
        <f t="shared" si="0"/>
        <v>0034-CONTRATACIONES PUBLICAS EFICIENTES</v>
      </c>
      <c r="B11" t="s">
        <v>347</v>
      </c>
      <c r="C11" t="s">
        <v>348</v>
      </c>
      <c r="D11">
        <v>0</v>
      </c>
      <c r="E11">
        <v>0</v>
      </c>
      <c r="F11">
        <v>0</v>
      </c>
    </row>
    <row r="12" spans="1:6" x14ac:dyDescent="0.25">
      <c r="A12" t="str">
        <f t="shared" si="0"/>
        <v>0035-GESTION SOSTENIBLE DE RECURSOS NATURALES Y DIVERSIDAD BIOLOGICA</v>
      </c>
      <c r="B12" t="s">
        <v>355</v>
      </c>
      <c r="C12" t="s">
        <v>356</v>
      </c>
      <c r="D12">
        <v>0</v>
      </c>
      <c r="E12">
        <v>0</v>
      </c>
      <c r="F12">
        <v>0</v>
      </c>
    </row>
    <row r="13" spans="1:6" x14ac:dyDescent="0.25">
      <c r="A13" t="str">
        <f t="shared" si="0"/>
        <v>0036-GESTION INTEGRAL DE RESIDUOS SOLIDOS</v>
      </c>
      <c r="B13" t="s">
        <v>259</v>
      </c>
      <c r="C13" t="s">
        <v>260</v>
      </c>
      <c r="D13">
        <v>0</v>
      </c>
      <c r="E13">
        <v>0</v>
      </c>
      <c r="F13">
        <v>0</v>
      </c>
    </row>
    <row r="14" spans="1:6" x14ac:dyDescent="0.25">
      <c r="A14" t="str">
        <f t="shared" si="0"/>
        <v>0039-MEJORA DE LA SANIDAD ANIMAL</v>
      </c>
      <c r="B14" t="s">
        <v>261</v>
      </c>
      <c r="C14" t="s">
        <v>262</v>
      </c>
      <c r="D14">
        <v>0</v>
      </c>
      <c r="E14">
        <v>0</v>
      </c>
      <c r="F14">
        <v>0</v>
      </c>
    </row>
    <row r="15" spans="1:6" x14ac:dyDescent="0.25">
      <c r="A15" t="str">
        <f t="shared" si="0"/>
        <v>0040-MEJORA Y MANTENIMIENTO DE LA SANIDAD VEGETAL</v>
      </c>
      <c r="B15" t="s">
        <v>263</v>
      </c>
      <c r="C15" t="s">
        <v>264</v>
      </c>
      <c r="D15">
        <v>0</v>
      </c>
      <c r="E15">
        <v>0</v>
      </c>
      <c r="F15">
        <v>0</v>
      </c>
    </row>
    <row r="16" spans="1:6" x14ac:dyDescent="0.25">
      <c r="A16" t="str">
        <f t="shared" si="0"/>
        <v>0041-MEJORA DE LA INOCUIDAD AGROALIMENTARIA</v>
      </c>
      <c r="B16" t="s">
        <v>265</v>
      </c>
      <c r="C16" t="s">
        <v>266</v>
      </c>
      <c r="D16">
        <v>0</v>
      </c>
      <c r="E16">
        <v>0</v>
      </c>
      <c r="F16">
        <v>0</v>
      </c>
    </row>
    <row r="17" spans="1:6" x14ac:dyDescent="0.25">
      <c r="A17" t="str">
        <f t="shared" si="0"/>
        <v>0042-APROVECHAMIENTO DE LOS RECURSOS HIDRICOS PARA USO AGRARIO</v>
      </c>
      <c r="B17" t="s">
        <v>267</v>
      </c>
      <c r="C17" t="s">
        <v>268</v>
      </c>
      <c r="D17">
        <v>0</v>
      </c>
      <c r="E17">
        <v>2984926.3395416299</v>
      </c>
      <c r="F17">
        <v>2207597.0332242236</v>
      </c>
    </row>
    <row r="18" spans="1:6" x14ac:dyDescent="0.25">
      <c r="A18" t="str">
        <f t="shared" si="0"/>
        <v>0046-ACCESO Y USO DE LA ELECTRIFICACION RURAL</v>
      </c>
      <c r="B18" t="s">
        <v>269</v>
      </c>
      <c r="C18" t="s">
        <v>270</v>
      </c>
      <c r="D18">
        <v>190450844.23131377</v>
      </c>
      <c r="E18">
        <v>211811175.7647804</v>
      </c>
      <c r="F18">
        <v>188998568.32439241</v>
      </c>
    </row>
    <row r="19" spans="1:6" x14ac:dyDescent="0.25">
      <c r="A19" t="str">
        <f t="shared" si="0"/>
        <v>0047-ACCESO Y USO ADECUADO DE LOS SERVICIOS PUBLICOS DE TELECOMUNICACIONES E INFORMACION ASOCIADOS</v>
      </c>
      <c r="B19" t="s">
        <v>271</v>
      </c>
      <c r="C19" t="s">
        <v>272</v>
      </c>
      <c r="D19">
        <v>65309267.863011949</v>
      </c>
      <c r="E19">
        <v>73980312.934916094</v>
      </c>
      <c r="F19">
        <v>35331763.04458797</v>
      </c>
    </row>
    <row r="20" spans="1:6" x14ac:dyDescent="0.25">
      <c r="A20" t="str">
        <f t="shared" si="0"/>
        <v>0048-PREVENCION Y ATENCION DE INCENDIOS, EMERGENCIAS MEDICAS, RESCATES Y OTROS</v>
      </c>
      <c r="B20" t="s">
        <v>273</v>
      </c>
      <c r="C20" t="s">
        <v>274</v>
      </c>
      <c r="D20">
        <v>14187062.519742673</v>
      </c>
      <c r="E20">
        <v>31905507.875042282</v>
      </c>
      <c r="F20">
        <v>27399408.747690819</v>
      </c>
    </row>
    <row r="21" spans="1:6" x14ac:dyDescent="0.25">
      <c r="A21" t="str">
        <f t="shared" si="0"/>
        <v>0049-PROGRAMA NACIONAL DE APOYO DIRECTO A LOS MAS POBRES</v>
      </c>
      <c r="B21" t="s">
        <v>275</v>
      </c>
      <c r="C21" t="s">
        <v>276</v>
      </c>
      <c r="D21">
        <v>1027910619</v>
      </c>
      <c r="E21">
        <v>1104176097</v>
      </c>
      <c r="F21">
        <v>1068085066</v>
      </c>
    </row>
    <row r="22" spans="1:6" x14ac:dyDescent="0.25">
      <c r="A22" t="str">
        <f t="shared" si="0"/>
        <v>0051-PREVENCION Y TRATAMIENTO DEL CONSUMO DE DROGAS</v>
      </c>
      <c r="B22" t="s">
        <v>277</v>
      </c>
      <c r="C22" t="s">
        <v>278</v>
      </c>
      <c r="D22">
        <v>4216423.1273985235</v>
      </c>
      <c r="E22">
        <v>5932884.8937658332</v>
      </c>
      <c r="F22">
        <v>5282982.6391280256</v>
      </c>
    </row>
    <row r="23" spans="1:6" x14ac:dyDescent="0.25">
      <c r="A23" t="str">
        <f t="shared" si="0"/>
        <v>0057-CONSERVACION DE LA DIVERSIDAD BIOLOGICA Y APROVECHAMIENTO SOSTENIBLE DE LOS RECURSOS NATURALES EN AREA NATURAL PROTEGIDA</v>
      </c>
      <c r="B23" t="s">
        <v>279</v>
      </c>
      <c r="C23" t="s">
        <v>280</v>
      </c>
      <c r="D23">
        <v>0</v>
      </c>
      <c r="E23">
        <v>0</v>
      </c>
      <c r="F23">
        <v>0</v>
      </c>
    </row>
    <row r="24" spans="1:6" x14ac:dyDescent="0.25">
      <c r="A24" t="str">
        <f t="shared" si="0"/>
        <v>0058-ACCESO DE LA POBLACION A LA PROPIEDAD PREDIAL FORMALIZADA</v>
      </c>
      <c r="B24" t="s">
        <v>281</v>
      </c>
      <c r="C24" t="s">
        <v>282</v>
      </c>
      <c r="D24">
        <v>14138861.307216039</v>
      </c>
      <c r="E24">
        <v>16315125.560252057</v>
      </c>
      <c r="F24">
        <v>16198828.972855682</v>
      </c>
    </row>
    <row r="25" spans="1:6" x14ac:dyDescent="0.25">
      <c r="A25" t="str">
        <f t="shared" si="0"/>
        <v>0059-BONO FAMILIAR HABITACIONAL</v>
      </c>
      <c r="B25" t="s">
        <v>349</v>
      </c>
      <c r="C25" t="s">
        <v>350</v>
      </c>
      <c r="D25">
        <v>0</v>
      </c>
      <c r="E25">
        <v>0</v>
      </c>
      <c r="F25">
        <v>0</v>
      </c>
    </row>
    <row r="26" spans="1:6" x14ac:dyDescent="0.25">
      <c r="A26" t="str">
        <f t="shared" si="0"/>
        <v>0060-GENERACION DEL SUELO URBANO</v>
      </c>
      <c r="B26" t="s">
        <v>351</v>
      </c>
      <c r="C26" t="s">
        <v>352</v>
      </c>
      <c r="D26">
        <v>0</v>
      </c>
      <c r="E26">
        <v>0</v>
      </c>
      <c r="F26">
        <v>0</v>
      </c>
    </row>
    <row r="27" spans="1:6" x14ac:dyDescent="0.25">
      <c r="A27" t="str">
        <f t="shared" si="0"/>
        <v>0061-REDUCCION DEL COSTO, TIEMPO E INSEGURIDAD VIAL EN EL SISTEMA DE TRANSPORTE TERRESTRE</v>
      </c>
      <c r="B27" t="s">
        <v>357</v>
      </c>
      <c r="C27" t="s">
        <v>358</v>
      </c>
      <c r="D27">
        <v>367713388.3974998</v>
      </c>
      <c r="E27">
        <v>817723145.4414506</v>
      </c>
      <c r="F27">
        <v>643591028.75288582</v>
      </c>
    </row>
    <row r="28" spans="1:6" x14ac:dyDescent="0.25">
      <c r="A28" t="str">
        <f t="shared" si="0"/>
        <v>0064-INSERCION SOCIAL POSITIVA DE LA POBLACION PENAL</v>
      </c>
      <c r="B28" t="s">
        <v>359</v>
      </c>
      <c r="C28" t="s">
        <v>360</v>
      </c>
      <c r="D28">
        <v>0</v>
      </c>
      <c r="E28">
        <v>0</v>
      </c>
      <c r="F28">
        <v>0</v>
      </c>
    </row>
    <row r="29" spans="1:6" x14ac:dyDescent="0.25">
      <c r="A29" t="str">
        <f t="shared" si="0"/>
        <v>0066-FORMACION UNIVERSITARIA DE PREGRADO</v>
      </c>
      <c r="B29" t="s">
        <v>283</v>
      </c>
      <c r="C29" t="s">
        <v>284</v>
      </c>
      <c r="D29">
        <v>125383144.83710894</v>
      </c>
      <c r="E29">
        <v>164090863.60939077</v>
      </c>
      <c r="F29">
        <v>123850967.18064758</v>
      </c>
    </row>
    <row r="30" spans="1:6" x14ac:dyDescent="0.25">
      <c r="A30" t="str">
        <f t="shared" si="0"/>
        <v>0067-CELERIDAD EN LOS PROCESOS JUDICIALES DE FAMILIA</v>
      </c>
      <c r="B30" t="s">
        <v>285</v>
      </c>
      <c r="C30" t="s">
        <v>286</v>
      </c>
      <c r="D30">
        <v>12702720.702469993</v>
      </c>
      <c r="E30">
        <v>15431754.38745058</v>
      </c>
      <c r="F30">
        <v>15347278.074877139</v>
      </c>
    </row>
    <row r="31" spans="1:6" x14ac:dyDescent="0.25">
      <c r="A31" t="str">
        <f t="shared" si="0"/>
        <v>0068-REDUCCION DE VULNERABILIDAD Y ATENCION DE EMERGENCIAS POR DESASTRES</v>
      </c>
      <c r="B31" t="s">
        <v>287</v>
      </c>
      <c r="C31" t="s">
        <v>288</v>
      </c>
      <c r="D31">
        <v>120964925.70404156</v>
      </c>
      <c r="E31">
        <v>476387356.06423998</v>
      </c>
      <c r="F31">
        <v>359270427.73766893</v>
      </c>
    </row>
    <row r="32" spans="1:6" x14ac:dyDescent="0.25">
      <c r="A32" t="str">
        <f t="shared" si="0"/>
        <v>0072-PROGRAMA DE DESARROLLO ALTERNATIVO INTEGRAL Y SOSTENIBLE - PIRDAIS</v>
      </c>
      <c r="B32" t="s">
        <v>289</v>
      </c>
      <c r="C32" t="s">
        <v>290</v>
      </c>
      <c r="D32">
        <v>4346653.912443947</v>
      </c>
      <c r="E32">
        <v>17860268.587073654</v>
      </c>
      <c r="F32">
        <v>13849218.773741916</v>
      </c>
    </row>
    <row r="33" spans="1:6" x14ac:dyDescent="0.25">
      <c r="A33" t="str">
        <f t="shared" si="0"/>
        <v>0073-PROGRAMA PARA LA GENERACION DEL EMPLEO SOCIAL INCLUSIVO - TRABAJA PERU</v>
      </c>
      <c r="B33" t="s">
        <v>291</v>
      </c>
      <c r="C33" t="s">
        <v>292</v>
      </c>
      <c r="D33">
        <v>0</v>
      </c>
      <c r="E33">
        <v>26668699.293281823</v>
      </c>
      <c r="F33">
        <v>21608763.876824401</v>
      </c>
    </row>
    <row r="34" spans="1:6" x14ac:dyDescent="0.25">
      <c r="A34" t="str">
        <f t="shared" si="0"/>
        <v>0074-GESTION INTEGRADA Y EFECTIVA DEL CONTROL DE OFERTA DE DROGAS EN EL PERU</v>
      </c>
      <c r="B34" t="s">
        <v>293</v>
      </c>
      <c r="C34" t="s">
        <v>294</v>
      </c>
      <c r="D34">
        <v>0</v>
      </c>
      <c r="E34">
        <v>0</v>
      </c>
      <c r="F34">
        <v>0</v>
      </c>
    </row>
    <row r="35" spans="1:6" x14ac:dyDescent="0.25">
      <c r="A35" t="str">
        <f t="shared" si="0"/>
        <v>0079-ACCESO DE LA POBLACION A LA IDENTIDAD</v>
      </c>
      <c r="B35" t="s">
        <v>295</v>
      </c>
      <c r="C35" t="s">
        <v>296</v>
      </c>
      <c r="D35">
        <v>52393413.586925887</v>
      </c>
      <c r="E35">
        <v>67372465.082967162</v>
      </c>
      <c r="F35">
        <v>62090975.549310677</v>
      </c>
    </row>
    <row r="36" spans="1:6" x14ac:dyDescent="0.25">
      <c r="A36" t="str">
        <f t="shared" si="0"/>
        <v>0080-LUCHA CONTRA LA VIOLENCIA FAMILIAR</v>
      </c>
      <c r="B36" t="s">
        <v>297</v>
      </c>
      <c r="C36" t="s">
        <v>298</v>
      </c>
      <c r="D36">
        <v>19655854.449129101</v>
      </c>
      <c r="E36">
        <v>19582063.422936287</v>
      </c>
      <c r="F36">
        <v>19083050.257297561</v>
      </c>
    </row>
    <row r="37" spans="1:6" x14ac:dyDescent="0.25">
      <c r="A37" t="str">
        <f t="shared" si="0"/>
        <v>0082-PROGRAMA NACIONAL DE SANEAMIENTO URBANO</v>
      </c>
      <c r="B37" t="s">
        <v>299</v>
      </c>
      <c r="C37" t="s">
        <v>300</v>
      </c>
      <c r="D37">
        <v>423155527.11209321</v>
      </c>
      <c r="E37">
        <v>881234146.55751848</v>
      </c>
      <c r="F37">
        <v>617074992.99973905</v>
      </c>
    </row>
    <row r="38" spans="1:6" x14ac:dyDescent="0.25">
      <c r="A38" t="str">
        <f t="shared" si="0"/>
        <v>0083-PROGRAMA NACIONAL DE SANEAMIENTO RURAL</v>
      </c>
      <c r="B38" t="s">
        <v>301</v>
      </c>
      <c r="C38" t="s">
        <v>302</v>
      </c>
      <c r="D38">
        <v>382763347.38296378</v>
      </c>
      <c r="E38">
        <v>924784149.29706657</v>
      </c>
      <c r="F38">
        <v>667263799.53420043</v>
      </c>
    </row>
    <row r="39" spans="1:6" x14ac:dyDescent="0.25">
      <c r="A39" t="str">
        <f t="shared" si="0"/>
        <v>0084-MANEJO EFICIENTE DE RECURSOS FORESTALES Y FAUNA SILVESTRE</v>
      </c>
      <c r="B39" t="s">
        <v>361</v>
      </c>
      <c r="C39" t="s">
        <v>362</v>
      </c>
      <c r="D39">
        <v>0</v>
      </c>
      <c r="E39">
        <v>0</v>
      </c>
      <c r="F39">
        <v>0</v>
      </c>
    </row>
    <row r="40" spans="1:6" x14ac:dyDescent="0.25">
      <c r="A40" t="str">
        <f t="shared" si="0"/>
        <v>0086-MEJORA DE LOS SERVICIOS DEL SISTEMA DE JUSTICIA PENAL</v>
      </c>
      <c r="B40" t="s">
        <v>303</v>
      </c>
      <c r="C40" t="s">
        <v>304</v>
      </c>
      <c r="D40">
        <v>0</v>
      </c>
      <c r="E40">
        <v>0</v>
      </c>
      <c r="F40">
        <v>0</v>
      </c>
    </row>
    <row r="41" spans="1:6" x14ac:dyDescent="0.25">
      <c r="A41" t="str">
        <f t="shared" si="0"/>
        <v>0088-PROGRAMA ARTICULADO DE MODERNIZACION DE LA GESTION PUBLICA</v>
      </c>
      <c r="B41" t="s">
        <v>363</v>
      </c>
      <c r="C41" t="s">
        <v>364</v>
      </c>
      <c r="D41">
        <v>0</v>
      </c>
      <c r="E41">
        <v>0</v>
      </c>
      <c r="F41">
        <v>0</v>
      </c>
    </row>
    <row r="42" spans="1:6" x14ac:dyDescent="0.25">
      <c r="A42" t="str">
        <f t="shared" si="0"/>
        <v xml:space="preserve">0089-REDUCCION DE LA DEGRADACION DE LOS SUELOS AGRARIOS </v>
      </c>
      <c r="B42" t="s">
        <v>305</v>
      </c>
      <c r="C42" t="s">
        <v>306</v>
      </c>
      <c r="D42">
        <v>0</v>
      </c>
      <c r="E42">
        <v>0</v>
      </c>
      <c r="F42">
        <v>0</v>
      </c>
    </row>
    <row r="43" spans="1:6" x14ac:dyDescent="0.25">
      <c r="A43" t="str">
        <f t="shared" si="0"/>
        <v>0090-LOGROS DE APRENDIZAJE DE ESTUDIANTES DE LA EDUCACION BASICA REGULAR</v>
      </c>
      <c r="B43" t="s">
        <v>307</v>
      </c>
      <c r="C43" t="s">
        <v>308</v>
      </c>
      <c r="D43">
        <v>10013835594.140511</v>
      </c>
      <c r="E43">
        <v>11994036808.13014</v>
      </c>
      <c r="F43">
        <v>11420725730.571312</v>
      </c>
    </row>
    <row r="44" spans="1:6" x14ac:dyDescent="0.25">
      <c r="A44" t="str">
        <f t="shared" si="0"/>
        <v xml:space="preserve">0091-INCREMENTO EN EL ACCESO DE LA POBLACION DE 3 A 16 AÑOS A LOS SERVICIOS EDUCATIVOS PUBLICOS DE LA EDUCACION BASICA REGULAR </v>
      </c>
      <c r="B44" t="s">
        <v>345</v>
      </c>
      <c r="C44" t="s">
        <v>346</v>
      </c>
      <c r="D44">
        <v>527019563</v>
      </c>
      <c r="E44">
        <v>634227247.98893797</v>
      </c>
      <c r="F44">
        <v>390745234.80284441</v>
      </c>
    </row>
    <row r="45" spans="1:6" x14ac:dyDescent="0.25">
      <c r="A45" t="str">
        <f t="shared" si="0"/>
        <v>0092-INCLUSION SOCIAL INTEGRAL DE LAS PERSONAS CON DISCAPACIDAD</v>
      </c>
      <c r="B45" t="s">
        <v>365</v>
      </c>
      <c r="C45" t="s">
        <v>366</v>
      </c>
      <c r="D45">
        <v>0</v>
      </c>
      <c r="E45">
        <v>0</v>
      </c>
      <c r="F45">
        <v>0</v>
      </c>
    </row>
    <row r="46" spans="1:6" x14ac:dyDescent="0.25">
      <c r="A46" t="str">
        <f t="shared" si="0"/>
        <v>0096-GESTION DE LA CALIDAD DEL AIRE</v>
      </c>
      <c r="B46" t="s">
        <v>309</v>
      </c>
      <c r="C46" t="s">
        <v>310</v>
      </c>
      <c r="D46">
        <v>0</v>
      </c>
      <c r="E46">
        <v>0</v>
      </c>
      <c r="F46">
        <v>0</v>
      </c>
    </row>
    <row r="47" spans="1:6" x14ac:dyDescent="0.25">
      <c r="A47" t="str">
        <f t="shared" si="0"/>
        <v>0097-PROGRAMA NACIONAL DE ASISTENCIA SOLIDARIA PENSION 65</v>
      </c>
      <c r="B47" t="s">
        <v>311</v>
      </c>
      <c r="C47" t="s">
        <v>312</v>
      </c>
      <c r="D47">
        <v>0</v>
      </c>
      <c r="E47">
        <v>0</v>
      </c>
      <c r="F47">
        <v>0</v>
      </c>
    </row>
    <row r="48" spans="1:6" x14ac:dyDescent="0.25">
      <c r="A48" t="str">
        <f t="shared" si="0"/>
        <v>0098-CUNA MAS</v>
      </c>
      <c r="B48" t="s">
        <v>343</v>
      </c>
      <c r="C48" t="s">
        <v>344</v>
      </c>
      <c r="D48">
        <v>264062785</v>
      </c>
      <c r="E48">
        <v>256343677</v>
      </c>
      <c r="F48">
        <v>243883449</v>
      </c>
    </row>
    <row r="49" spans="1:6" x14ac:dyDescent="0.25">
      <c r="A49" t="str">
        <f t="shared" si="0"/>
        <v>0099-CELERIDAD DE LOS PROCESOS JUDICIALES LABORALES</v>
      </c>
      <c r="B49" t="s">
        <v>313</v>
      </c>
      <c r="C49" t="s">
        <v>314</v>
      </c>
      <c r="D49">
        <v>0</v>
      </c>
      <c r="E49">
        <v>0</v>
      </c>
      <c r="F49">
        <v>0</v>
      </c>
    </row>
    <row r="50" spans="1:6" x14ac:dyDescent="0.25">
      <c r="A50" t="str">
        <f t="shared" si="0"/>
        <v>0100-SEGURIDAD INTEGRAL DE LOS ESTABLECIMIENTOS PENITENCIARIOS</v>
      </c>
      <c r="B50" t="s">
        <v>367</v>
      </c>
      <c r="C50" t="s">
        <v>368</v>
      </c>
      <c r="D50">
        <v>0</v>
      </c>
      <c r="E50">
        <v>0</v>
      </c>
      <c r="F50">
        <v>0</v>
      </c>
    </row>
    <row r="51" spans="1:6" x14ac:dyDescent="0.25">
      <c r="A51" t="str">
        <f t="shared" si="0"/>
        <v>0101-INCREMENTO DE LA PRACTICA DE ACTIVIDADES FISICAS, DEPORTIVAS Y RECREATIVAS EN LA POBLACION PERUANA</v>
      </c>
      <c r="B51" t="s">
        <v>315</v>
      </c>
      <c r="C51" t="s">
        <v>316</v>
      </c>
      <c r="D51">
        <v>136065718.84849665</v>
      </c>
      <c r="E51">
        <v>229448690.45908359</v>
      </c>
      <c r="F51">
        <v>182987399.30727082</v>
      </c>
    </row>
    <row r="52" spans="1:6" x14ac:dyDescent="0.25">
      <c r="A52" t="str">
        <f t="shared" si="0"/>
        <v>0103-FORTALECIMIENTO DE LAS CONDICIONES LABORALES</v>
      </c>
      <c r="B52" t="s">
        <v>317</v>
      </c>
      <c r="C52" t="s">
        <v>318</v>
      </c>
      <c r="D52">
        <v>0</v>
      </c>
      <c r="E52">
        <v>0</v>
      </c>
      <c r="F52">
        <v>0</v>
      </c>
    </row>
    <row r="53" spans="1:6" x14ac:dyDescent="0.25">
      <c r="A53" t="str">
        <f t="shared" si="0"/>
        <v>0104-REDUCCION DE LA MORTALIDAD POR EMERGENCIAS Y URGENCIAS MEDICAS</v>
      </c>
      <c r="B53" t="s">
        <v>319</v>
      </c>
      <c r="C53" t="s">
        <v>320</v>
      </c>
      <c r="D53">
        <v>42417620.411071949</v>
      </c>
      <c r="E53">
        <v>66314979.631732143</v>
      </c>
      <c r="F53">
        <v>55461229.973489843</v>
      </c>
    </row>
    <row r="54" spans="1:6" x14ac:dyDescent="0.25">
      <c r="A54" t="str">
        <f t="shared" si="0"/>
        <v>0106-INCLUSION DE NIÑOS, NIÑAS Y JOVENES CON DISCAPACIDAD EN LA EDUCACION BASICA Y TECNICO PRODUCTIVA</v>
      </c>
      <c r="B54" t="s">
        <v>321</v>
      </c>
      <c r="C54" t="s">
        <v>322</v>
      </c>
      <c r="D54">
        <v>147941150</v>
      </c>
      <c r="E54">
        <v>127532974</v>
      </c>
      <c r="F54">
        <v>124557737</v>
      </c>
    </row>
    <row r="55" spans="1:6" x14ac:dyDescent="0.25">
      <c r="A55" t="str">
        <f t="shared" si="0"/>
        <v>0107-MEJORA DE  LA FORMACION EN CARRERAS DOCENTES EN INSTITUTOS DE EDUCACION SUPERIOR NO UNIVERSITARIA</v>
      </c>
      <c r="B55" t="s">
        <v>323</v>
      </c>
      <c r="C55" t="s">
        <v>324</v>
      </c>
      <c r="D55">
        <v>109123600</v>
      </c>
      <c r="E55">
        <v>115679692</v>
      </c>
      <c r="F55">
        <v>109999717</v>
      </c>
    </row>
    <row r="56" spans="1:6" x14ac:dyDescent="0.25">
      <c r="A56" t="str">
        <f t="shared" si="0"/>
        <v>0108-MEJORAMIENTO INTEGRAL DE BARRIOS</v>
      </c>
      <c r="B56" t="s">
        <v>353</v>
      </c>
      <c r="C56" t="s">
        <v>354</v>
      </c>
      <c r="D56">
        <v>0</v>
      </c>
      <c r="E56">
        <v>0</v>
      </c>
      <c r="F56">
        <v>0</v>
      </c>
    </row>
    <row r="57" spans="1:6" x14ac:dyDescent="0.25">
      <c r="A57" t="str">
        <f t="shared" si="0"/>
        <v>0109-NUESTRAS CIUDADES</v>
      </c>
      <c r="B57" t="s">
        <v>325</v>
      </c>
      <c r="C57" t="s">
        <v>326</v>
      </c>
      <c r="D57">
        <v>0</v>
      </c>
      <c r="E57">
        <v>0</v>
      </c>
      <c r="F57">
        <v>0</v>
      </c>
    </row>
    <row r="58" spans="1:6" x14ac:dyDescent="0.25">
      <c r="A58" t="str">
        <f t="shared" si="0"/>
        <v>0110-FISCALIZACION ADUANERA</v>
      </c>
      <c r="B58" t="s">
        <v>327</v>
      </c>
      <c r="C58" t="s">
        <v>328</v>
      </c>
      <c r="D58">
        <v>0</v>
      </c>
      <c r="E58">
        <v>0</v>
      </c>
      <c r="F58">
        <v>0</v>
      </c>
    </row>
    <row r="59" spans="1:6" x14ac:dyDescent="0.25">
      <c r="A59" t="str">
        <f t="shared" si="0"/>
        <v>0111-APOYO AL HABITAT RURAL</v>
      </c>
      <c r="B59" t="s">
        <v>329</v>
      </c>
      <c r="C59" t="s">
        <v>330</v>
      </c>
      <c r="D59">
        <v>102485425.43516438</v>
      </c>
      <c r="E59">
        <v>33357647.840674087</v>
      </c>
      <c r="F59">
        <v>32773475.953218773</v>
      </c>
    </row>
    <row r="60" spans="1:6" x14ac:dyDescent="0.25">
      <c r="A60" t="str">
        <f t="shared" si="0"/>
        <v>0113-SERVICIOS REGISTRALES ACCESIBLES Y OPORTUNOS CON COBERTURA UNIVERSAL</v>
      </c>
      <c r="B60" t="s">
        <v>382</v>
      </c>
      <c r="C60" t="s">
        <v>383</v>
      </c>
      <c r="D60">
        <v>0</v>
      </c>
      <c r="E60">
        <v>0</v>
      </c>
      <c r="F60">
        <v>0</v>
      </c>
    </row>
    <row r="61" spans="1:6" x14ac:dyDescent="0.25">
      <c r="A61" t="str">
        <f t="shared" si="0"/>
        <v>0114-PROTECCION AL CONSUMIDOR</v>
      </c>
      <c r="B61" t="s">
        <v>384</v>
      </c>
      <c r="C61" t="s">
        <v>385</v>
      </c>
      <c r="D61">
        <v>0</v>
      </c>
      <c r="E61">
        <v>0</v>
      </c>
      <c r="F61">
        <v>0</v>
      </c>
    </row>
    <row r="62" spans="1:6" x14ac:dyDescent="0.25">
      <c r="A62" t="str">
        <f t="shared" si="0"/>
        <v>0115-PROGRAMA NACIONAL DE ALIMENTACION ESCOLAR</v>
      </c>
      <c r="B62" t="s">
        <v>386</v>
      </c>
      <c r="C62" t="s">
        <v>387</v>
      </c>
      <c r="D62">
        <v>1288155993</v>
      </c>
      <c r="E62">
        <v>1021582324</v>
      </c>
      <c r="F62">
        <v>958810880</v>
      </c>
    </row>
    <row r="63" spans="1:6" x14ac:dyDescent="0.25">
      <c r="A63" t="str">
        <f t="shared" si="0"/>
        <v>0116-MEJORAMIENTO DE LA EMPLEABILIDAD E INSERCION LABORAL-PROEMPLEO</v>
      </c>
      <c r="B63" t="s">
        <v>388</v>
      </c>
      <c r="C63" t="s">
        <v>389</v>
      </c>
      <c r="D63">
        <v>0</v>
      </c>
      <c r="E63">
        <v>0</v>
      </c>
      <c r="F63">
        <v>0</v>
      </c>
    </row>
    <row r="64" spans="1:6" x14ac:dyDescent="0.25">
      <c r="A64" t="str">
        <f t="shared" si="0"/>
        <v>0117-ATENCION OPORTUNA DE NIÑAS, NIÑOS Y ADOLESCENTES EN PRESUNTO ESTADO DE ABANDONO</v>
      </c>
      <c r="B64" t="s">
        <v>390</v>
      </c>
      <c r="C64" t="s">
        <v>391</v>
      </c>
      <c r="D64">
        <v>87258159</v>
      </c>
      <c r="E64">
        <v>93565179</v>
      </c>
      <c r="F64">
        <v>88514677</v>
      </c>
    </row>
    <row r="65" spans="1:6" x14ac:dyDescent="0.25">
      <c r="A65" t="str">
        <f t="shared" si="0"/>
        <v>0118-ACCESO DE HOGARES RURALES CON ECONOMIAS DE SUBSISTENCIA A MERCADOS LOCALES</v>
      </c>
      <c r="B65" t="s">
        <v>392</v>
      </c>
      <c r="C65" t="s">
        <v>393</v>
      </c>
      <c r="D65">
        <v>0</v>
      </c>
      <c r="E65">
        <v>0</v>
      </c>
      <c r="F65">
        <v>0</v>
      </c>
    </row>
    <row r="66" spans="1:6" x14ac:dyDescent="0.25">
      <c r="A66" t="str">
        <f t="shared" si="0"/>
        <v>0119-CELERIDAD EN LOS PROCESOS JUDICIALES CIVIL-COMERCIAL</v>
      </c>
      <c r="B66" t="s">
        <v>394</v>
      </c>
      <c r="C66" t="s">
        <v>395</v>
      </c>
      <c r="D66">
        <v>0</v>
      </c>
      <c r="E66">
        <v>0</v>
      </c>
      <c r="F66">
        <v>0</v>
      </c>
    </row>
    <row r="67" spans="1:6" x14ac:dyDescent="0.25">
      <c r="A67" t="str">
        <f t="shared" ref="A67:A68" si="1">CONCATENATE(B67,"-",C67)</f>
        <v>0121-MEJORA DE LA ARTICULACION DE PEQUEÑOS PRODUCTORES AL MERCADO</v>
      </c>
      <c r="B67" t="s">
        <v>396</v>
      </c>
      <c r="C67" t="s">
        <v>397</v>
      </c>
      <c r="D67">
        <v>0</v>
      </c>
      <c r="E67">
        <v>0</v>
      </c>
      <c r="F67">
        <v>0</v>
      </c>
    </row>
    <row r="68" spans="1:6" x14ac:dyDescent="0.25">
      <c r="A68" t="str">
        <f t="shared" si="1"/>
        <v>9002-ASIGNACIONES PRESUPUESTARIAS QUE NO RESULTAN EN PRODUCTOS</v>
      </c>
      <c r="B68" t="s">
        <v>331</v>
      </c>
      <c r="C68" t="s">
        <v>332</v>
      </c>
      <c r="D68">
        <v>3608544260.1616292</v>
      </c>
      <c r="E68">
        <v>4570364504.2907753</v>
      </c>
      <c r="F68">
        <v>3972153047.8809762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workbookViewId="0">
      <selection activeCell="B4" sqref="B4"/>
    </sheetView>
  </sheetViews>
  <sheetFormatPr baseColWidth="10" defaultRowHeight="15" x14ac:dyDescent="0.25"/>
  <cols>
    <col min="1" max="3" width="15.140625" bestFit="1" customWidth="1"/>
    <col min="4" max="4" width="13.140625" bestFit="1" customWidth="1"/>
    <col min="5" max="5" width="15.140625" bestFit="1" customWidth="1"/>
  </cols>
  <sheetData>
    <row r="1" spans="1:4" x14ac:dyDescent="0.25">
      <c r="A1" s="34" t="s">
        <v>0</v>
      </c>
      <c r="B1" s="34" t="s">
        <v>1</v>
      </c>
      <c r="C1" s="34" t="s">
        <v>2</v>
      </c>
      <c r="D1" s="34" t="s">
        <v>197</v>
      </c>
    </row>
    <row r="2" spans="1:4" x14ac:dyDescent="0.25">
      <c r="A2" s="34">
        <v>426808.07239537191</v>
      </c>
      <c r="B2" s="34">
        <v>965587.98380687414</v>
      </c>
      <c r="C2" s="34">
        <v>360928.46457992785</v>
      </c>
      <c r="D2" s="34">
        <v>0</v>
      </c>
    </row>
    <row r="3" spans="1:4" x14ac:dyDescent="0.25">
      <c r="A3" s="34">
        <v>16801169555</v>
      </c>
      <c r="B3" s="34">
        <v>20541835676</v>
      </c>
      <c r="C3" s="34">
        <v>19010549652</v>
      </c>
      <c r="D3" s="34">
        <v>1</v>
      </c>
    </row>
    <row r="4" spans="1:4" x14ac:dyDescent="0.25">
      <c r="A4" s="34">
        <v>1707485861.8209467</v>
      </c>
      <c r="B4" s="34">
        <v>2257760377.4990654</v>
      </c>
      <c r="C4" s="34">
        <v>1936782823.9260058</v>
      </c>
      <c r="D4" s="34">
        <v>2</v>
      </c>
    </row>
    <row r="5" spans="1:4" x14ac:dyDescent="0.25">
      <c r="A5" s="34">
        <v>1255439539.2232153</v>
      </c>
      <c r="B5" s="34">
        <v>1418120585.7288392</v>
      </c>
      <c r="C5" s="34">
        <v>1305973475.6792912</v>
      </c>
      <c r="D5" s="34">
        <v>3</v>
      </c>
    </row>
    <row r="6" spans="1:4" x14ac:dyDescent="0.25">
      <c r="A6" s="34">
        <v>1743298115.4387865</v>
      </c>
      <c r="B6" s="34">
        <v>3570452127.926538</v>
      </c>
      <c r="C6" s="34">
        <v>2692658080.1310844</v>
      </c>
      <c r="D6" s="34">
        <v>4</v>
      </c>
    </row>
    <row r="7" spans="1:4" x14ac:dyDescent="0.25">
      <c r="A7" s="62">
        <f>SUM(A2:A6)</f>
        <v>21507819879.555344</v>
      </c>
      <c r="B7" s="62">
        <f>SUM(B2:B6)</f>
        <v>27789134355.138248</v>
      </c>
      <c r="C7" s="62">
        <f>SUM(C2:C6)</f>
        <v>24946324960.200962</v>
      </c>
      <c r="D7" s="77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workbookViewId="0">
      <selection activeCell="E7" sqref="E7"/>
    </sheetView>
  </sheetViews>
  <sheetFormatPr baseColWidth="10" defaultRowHeight="15" x14ac:dyDescent="0.25"/>
  <cols>
    <col min="1" max="1" width="13.140625" bestFit="1" customWidth="1"/>
    <col min="2" max="2" width="53" bestFit="1" customWidth="1"/>
    <col min="3" max="5" width="15.140625" bestFit="1" customWidth="1"/>
  </cols>
  <sheetData>
    <row r="1" spans="1:5" x14ac:dyDescent="0.25">
      <c r="A1" s="34" t="s">
        <v>58</v>
      </c>
      <c r="B1" s="34" t="s">
        <v>59</v>
      </c>
      <c r="C1" s="34" t="s">
        <v>0</v>
      </c>
      <c r="D1" s="34" t="s">
        <v>1</v>
      </c>
      <c r="E1" s="34" t="s">
        <v>2</v>
      </c>
    </row>
    <row r="2" spans="1:5" x14ac:dyDescent="0.25">
      <c r="A2" s="34" t="s">
        <v>222</v>
      </c>
      <c r="B2" s="34" t="s">
        <v>60</v>
      </c>
      <c r="C2" s="34">
        <v>52393413.586925894</v>
      </c>
      <c r="D2" s="34">
        <v>67378165.082967177</v>
      </c>
      <c r="E2" s="34">
        <v>62096653.549310692</v>
      </c>
    </row>
    <row r="3" spans="1:5" x14ac:dyDescent="0.25">
      <c r="A3" s="34" t="s">
        <v>223</v>
      </c>
      <c r="B3" s="34" t="s">
        <v>224</v>
      </c>
      <c r="C3" s="34">
        <v>15612951.782565465</v>
      </c>
      <c r="D3" s="34">
        <v>33293573.10876878</v>
      </c>
      <c r="E3" s="34">
        <v>28758994.323207166</v>
      </c>
    </row>
    <row r="4" spans="1:5" x14ac:dyDescent="0.25">
      <c r="A4" s="34" t="s">
        <v>225</v>
      </c>
      <c r="B4" s="34" t="s">
        <v>226</v>
      </c>
      <c r="C4" s="34">
        <v>31418280.702469993</v>
      </c>
      <c r="D4" s="34">
        <v>58305643.387450576</v>
      </c>
      <c r="E4" s="34">
        <v>57294001.074877165</v>
      </c>
    </row>
    <row r="5" spans="1:5" x14ac:dyDescent="0.25">
      <c r="A5" s="34" t="s">
        <v>227</v>
      </c>
      <c r="B5" s="34" t="s">
        <v>228</v>
      </c>
      <c r="C5" s="34">
        <v>2660327</v>
      </c>
      <c r="D5" s="34">
        <v>1730847</v>
      </c>
      <c r="E5" s="34">
        <v>1535678</v>
      </c>
    </row>
    <row r="6" spans="1:5" x14ac:dyDescent="0.25">
      <c r="A6" s="34" t="s">
        <v>71</v>
      </c>
      <c r="B6" s="34" t="s">
        <v>229</v>
      </c>
      <c r="C6" s="34">
        <v>0</v>
      </c>
      <c r="D6" s="34">
        <v>0</v>
      </c>
      <c r="E6" s="34">
        <v>0</v>
      </c>
    </row>
    <row r="7" spans="1:5" x14ac:dyDescent="0.25">
      <c r="A7" s="34" t="s">
        <v>72</v>
      </c>
      <c r="B7" s="34" t="s">
        <v>230</v>
      </c>
      <c r="C7" s="34">
        <v>195240690.90365517</v>
      </c>
      <c r="D7" s="34">
        <v>240527931.00303039</v>
      </c>
      <c r="E7" s="34">
        <v>212988837.87854606</v>
      </c>
    </row>
    <row r="8" spans="1:5" x14ac:dyDescent="0.25">
      <c r="A8" s="34" t="s">
        <v>73</v>
      </c>
      <c r="B8" s="34" t="s">
        <v>231</v>
      </c>
      <c r="C8" s="34">
        <v>377205881.58171445</v>
      </c>
      <c r="D8" s="34">
        <v>931522015.83674955</v>
      </c>
      <c r="E8" s="34">
        <v>739106525.02442217</v>
      </c>
    </row>
    <row r="9" spans="1:5" x14ac:dyDescent="0.25">
      <c r="A9" s="34" t="s">
        <v>74</v>
      </c>
      <c r="B9" s="34" t="s">
        <v>232</v>
      </c>
      <c r="C9" s="34">
        <v>65309267.863011964</v>
      </c>
      <c r="D9" s="34">
        <v>73980312.934916094</v>
      </c>
      <c r="E9" s="34">
        <v>35331763.044587955</v>
      </c>
    </row>
    <row r="10" spans="1:5" x14ac:dyDescent="0.25">
      <c r="A10" s="34" t="s">
        <v>75</v>
      </c>
      <c r="B10" s="34" t="s">
        <v>233</v>
      </c>
      <c r="C10" s="34">
        <v>0</v>
      </c>
      <c r="D10" s="34">
        <v>0</v>
      </c>
      <c r="E10" s="34">
        <v>0</v>
      </c>
    </row>
    <row r="11" spans="1:5" x14ac:dyDescent="0.25">
      <c r="A11" s="34" t="s">
        <v>76</v>
      </c>
      <c r="B11" s="34" t="s">
        <v>234</v>
      </c>
      <c r="C11" s="34">
        <v>852108499.53852749</v>
      </c>
      <c r="D11" s="34">
        <v>2033257121.3335552</v>
      </c>
      <c r="E11" s="34">
        <v>1464076459.6628931</v>
      </c>
    </row>
    <row r="12" spans="1:5" x14ac:dyDescent="0.25">
      <c r="A12" s="34" t="s">
        <v>77</v>
      </c>
      <c r="B12" s="34" t="s">
        <v>235</v>
      </c>
      <c r="C12" s="34">
        <v>117368056.7033807</v>
      </c>
      <c r="D12" s="34">
        <v>53415362.28295517</v>
      </c>
      <c r="E12" s="34">
        <v>51612572.065487742</v>
      </c>
    </row>
    <row r="13" spans="1:5" x14ac:dyDescent="0.25">
      <c r="A13" s="34" t="s">
        <v>78</v>
      </c>
      <c r="B13" s="34" t="s">
        <v>236</v>
      </c>
      <c r="C13" s="34">
        <v>3783952657.0318036</v>
      </c>
      <c r="D13" s="34">
        <v>5647084046.6498165</v>
      </c>
      <c r="E13" s="34">
        <v>5043328879.1134825</v>
      </c>
    </row>
    <row r="14" spans="1:5" x14ac:dyDescent="0.25">
      <c r="A14" s="34" t="s">
        <v>79</v>
      </c>
      <c r="B14" s="34" t="s">
        <v>237</v>
      </c>
      <c r="C14" s="34">
        <v>136065718.84849665</v>
      </c>
      <c r="D14" s="34">
        <v>237749384.53533033</v>
      </c>
      <c r="E14" s="34">
        <v>189541922.45514578</v>
      </c>
    </row>
    <row r="15" spans="1:5" x14ac:dyDescent="0.25">
      <c r="A15" s="34" t="s">
        <v>80</v>
      </c>
      <c r="B15" s="34" t="s">
        <v>238</v>
      </c>
      <c r="C15" s="34">
        <v>13113010389.47101</v>
      </c>
      <c r="D15" s="34">
        <v>15834826402.950781</v>
      </c>
      <c r="E15" s="34">
        <v>14610187094.053185</v>
      </c>
    </row>
    <row r="16" spans="1:5" x14ac:dyDescent="0.25">
      <c r="A16" s="34" t="s">
        <v>239</v>
      </c>
      <c r="B16" s="34" t="s">
        <v>240</v>
      </c>
      <c r="C16" s="34">
        <v>2765473744.5417833</v>
      </c>
      <c r="D16" s="34">
        <v>2576063549.03192</v>
      </c>
      <c r="E16" s="34">
        <v>2450465579.955812</v>
      </c>
    </row>
    <row r="17" spans="1:5" x14ac:dyDescent="0.25">
      <c r="A17" s="62"/>
      <c r="B17" s="62"/>
      <c r="C17" s="62">
        <f>SUM(C2:C16)</f>
        <v>21507819879.555344</v>
      </c>
      <c r="D17" s="62">
        <f>SUM(D2:D16)</f>
        <v>27789134355.138241</v>
      </c>
      <c r="E17" s="62">
        <f>SUM(E2:E16)</f>
        <v>24946324960.200954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17.5703125" bestFit="1" customWidth="1"/>
    <col min="2" max="4" width="15.140625" bestFit="1" customWidth="1"/>
  </cols>
  <sheetData>
    <row r="1" spans="1:4" x14ac:dyDescent="0.25">
      <c r="A1" t="s">
        <v>61</v>
      </c>
      <c r="B1" s="34" t="s">
        <v>0</v>
      </c>
      <c r="C1" s="34" t="s">
        <v>1</v>
      </c>
      <c r="D1" s="34" t="s">
        <v>2</v>
      </c>
    </row>
    <row r="2" spans="1:4" x14ac:dyDescent="0.25">
      <c r="A2" t="s">
        <v>341</v>
      </c>
      <c r="B2" s="34">
        <v>16098586329.558828</v>
      </c>
      <c r="C2" s="34">
        <v>18453743331.800411</v>
      </c>
      <c r="D2" s="34">
        <v>17905686891.487736</v>
      </c>
    </row>
    <row r="3" spans="1:4" x14ac:dyDescent="0.25">
      <c r="A3" t="s">
        <v>342</v>
      </c>
      <c r="B3" s="34">
        <v>5409233549.9965019</v>
      </c>
      <c r="C3" s="34">
        <v>9335391023.3378353</v>
      </c>
      <c r="D3" s="34">
        <v>7040638068.7131395</v>
      </c>
    </row>
    <row r="4" spans="1:4" x14ac:dyDescent="0.25">
      <c r="B4" s="62">
        <f>SUM(B2:B3)</f>
        <v>21507819879.555328</v>
      </c>
      <c r="C4" s="62">
        <f>SUM(C2:C3)</f>
        <v>27789134355.138245</v>
      </c>
      <c r="D4" s="62">
        <f>SUM(D2:D3)</f>
        <v>24946324960.200874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"/>
  <sheetViews>
    <sheetView workbookViewId="0">
      <selection activeCell="F14" sqref="F14"/>
    </sheetView>
  </sheetViews>
  <sheetFormatPr baseColWidth="10" defaultRowHeight="15" x14ac:dyDescent="0.25"/>
  <cols>
    <col min="1" max="1" width="13.140625" bestFit="1" customWidth="1"/>
    <col min="2" max="4" width="15.140625" bestFit="1" customWidth="1"/>
  </cols>
  <sheetData>
    <row r="1" spans="1:4" x14ac:dyDescent="0.25">
      <c r="A1" t="s">
        <v>62</v>
      </c>
      <c r="B1" t="s">
        <v>0</v>
      </c>
      <c r="C1" t="s">
        <v>1</v>
      </c>
      <c r="D1" t="s">
        <v>2</v>
      </c>
    </row>
    <row r="2" spans="1:4" x14ac:dyDescent="0.25">
      <c r="A2" t="s">
        <v>16</v>
      </c>
      <c r="B2" s="34">
        <v>3608544260.1616292</v>
      </c>
      <c r="C2" s="34">
        <v>4570364504.2907734</v>
      </c>
      <c r="D2" s="34">
        <v>3972153047.8809752</v>
      </c>
    </row>
    <row r="3" spans="1:4" x14ac:dyDescent="0.25">
      <c r="A3" t="s">
        <v>17</v>
      </c>
      <c r="B3" s="34">
        <v>17899275619.393723</v>
      </c>
      <c r="C3" s="34">
        <v>23218769850.847435</v>
      </c>
      <c r="D3" s="34">
        <v>20974171912.319916</v>
      </c>
    </row>
    <row r="4" spans="1:4" x14ac:dyDescent="0.25">
      <c r="B4" s="62">
        <f>SUM(B2:B3)</f>
        <v>21507819879.555351</v>
      </c>
      <c r="C4" s="62">
        <f>SUM(C2:C3)</f>
        <v>27789134355.138206</v>
      </c>
      <c r="D4" s="62">
        <f>SUM(D2:D3)</f>
        <v>24946324960.20089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6"/>
  <sheetViews>
    <sheetView workbookViewId="0">
      <selection activeCell="A16" sqref="A16"/>
    </sheetView>
  </sheetViews>
  <sheetFormatPr baseColWidth="10" defaultColWidth="11.5703125" defaultRowHeight="15" x14ac:dyDescent="0.25"/>
  <cols>
    <col min="1" max="1" width="81.140625" bestFit="1" customWidth="1"/>
    <col min="2" max="4" width="12" bestFit="1" customWidth="1"/>
  </cols>
  <sheetData>
    <row r="1" spans="1:4" x14ac:dyDescent="0.25">
      <c r="A1" t="s">
        <v>70</v>
      </c>
      <c r="B1" t="s">
        <v>0</v>
      </c>
      <c r="C1" t="s">
        <v>1</v>
      </c>
      <c r="D1" t="s">
        <v>2</v>
      </c>
    </row>
    <row r="2" spans="1:4" x14ac:dyDescent="0.25">
      <c r="A2" t="s">
        <v>33</v>
      </c>
      <c r="B2">
        <v>1737380283.492048</v>
      </c>
      <c r="C2">
        <v>2899395080.3661542</v>
      </c>
      <c r="D2">
        <v>2435576808.9771667</v>
      </c>
    </row>
    <row r="3" spans="1:4" x14ac:dyDescent="0.25">
      <c r="A3" t="s">
        <v>34</v>
      </c>
      <c r="B3">
        <v>1741113886.0124123</v>
      </c>
      <c r="C3">
        <v>2905048560.3327885</v>
      </c>
      <c r="D3">
        <v>2441189892.2973824</v>
      </c>
    </row>
    <row r="4" spans="1:4" x14ac:dyDescent="0.25">
      <c r="A4" t="s">
        <v>35</v>
      </c>
      <c r="B4">
        <v>2277960919.6199999</v>
      </c>
      <c r="C4">
        <v>2688657217.6999998</v>
      </c>
      <c r="D4">
        <v>2421545324.9000006</v>
      </c>
    </row>
    <row r="5" spans="1:4" x14ac:dyDescent="0.25">
      <c r="A5" t="s">
        <v>36</v>
      </c>
      <c r="B5">
        <v>1850286221.7694988</v>
      </c>
      <c r="C5">
        <v>2286110508.4784436</v>
      </c>
      <c r="D5">
        <v>2022683277.5183821</v>
      </c>
    </row>
    <row r="6" spans="1:4" x14ac:dyDescent="0.25">
      <c r="A6" t="s">
        <v>37</v>
      </c>
      <c r="B6">
        <v>5582299652.217411</v>
      </c>
      <c r="C6">
        <v>6765499120.3633223</v>
      </c>
      <c r="D6">
        <v>6370704284.4438972</v>
      </c>
    </row>
    <row r="7" spans="1:4" x14ac:dyDescent="0.25">
      <c r="A7" t="s">
        <v>38</v>
      </c>
      <c r="B7">
        <v>1489316.82</v>
      </c>
      <c r="C7">
        <v>1036085.2999999998</v>
      </c>
      <c r="D7">
        <v>934207.20000000019</v>
      </c>
    </row>
    <row r="8" spans="1:4" x14ac:dyDescent="0.25">
      <c r="A8" t="s">
        <v>39</v>
      </c>
      <c r="B8">
        <v>5382533726.2908468</v>
      </c>
      <c r="C8">
        <v>5821662111.4796457</v>
      </c>
      <c r="D8">
        <v>5475596325.6851435</v>
      </c>
    </row>
    <row r="9" spans="1:4" x14ac:dyDescent="0.25">
      <c r="A9" t="s">
        <v>40</v>
      </c>
      <c r="B9">
        <v>1469084.8199999998</v>
      </c>
      <c r="C9">
        <v>1015853.2999999998</v>
      </c>
      <c r="D9">
        <v>915219.19999999984</v>
      </c>
    </row>
    <row r="10" spans="1:4" x14ac:dyDescent="0.25">
      <c r="A10" t="s">
        <v>41</v>
      </c>
      <c r="B10">
        <v>225253677.84562615</v>
      </c>
      <c r="C10">
        <v>383324071.75383067</v>
      </c>
      <c r="D10">
        <v>348894237.75327426</v>
      </c>
    </row>
    <row r="11" spans="1:4" x14ac:dyDescent="0.25">
      <c r="A11" t="s">
        <v>42</v>
      </c>
      <c r="B11">
        <v>4355344.4473985238</v>
      </c>
      <c r="C11">
        <v>6083314.693765833</v>
      </c>
      <c r="D11">
        <v>5430362.8391280249</v>
      </c>
    </row>
    <row r="12" spans="1:4" x14ac:dyDescent="0.25">
      <c r="A12" t="s">
        <v>43</v>
      </c>
      <c r="B12">
        <v>19911561.495617501</v>
      </c>
      <c r="C12">
        <v>44377714.396862648</v>
      </c>
      <c r="D12">
        <v>43622142.718719289</v>
      </c>
    </row>
    <row r="13" spans="1:4" x14ac:dyDescent="0.25">
      <c r="A13" t="s">
        <v>44</v>
      </c>
      <c r="B13">
        <v>52034897.831129372</v>
      </c>
      <c r="C13">
        <v>71828891.747535527</v>
      </c>
      <c r="D13">
        <v>67676286.927885622</v>
      </c>
    </row>
    <row r="14" spans="1:4" x14ac:dyDescent="0.25">
      <c r="A14" t="s">
        <v>45</v>
      </c>
      <c r="B14">
        <v>450630019.6087321</v>
      </c>
      <c r="C14">
        <v>596809175.6865629</v>
      </c>
      <c r="D14">
        <v>516285800.25888038</v>
      </c>
    </row>
    <row r="15" spans="1:4" x14ac:dyDescent="0.25">
      <c r="A15" t="s">
        <v>46</v>
      </c>
      <c r="B15">
        <v>6690872.8030430321</v>
      </c>
      <c r="C15">
        <v>6677784.2743120929</v>
      </c>
      <c r="D15">
        <v>6508396.9524325207</v>
      </c>
    </row>
    <row r="16" spans="1:4" x14ac:dyDescent="0.25">
      <c r="A16" t="s">
        <v>47</v>
      </c>
      <c r="B16">
        <v>52532334.906925894</v>
      </c>
      <c r="C16">
        <v>67522894.882967174</v>
      </c>
      <c r="D16">
        <v>62238355.749310687</v>
      </c>
    </row>
    <row r="17" spans="1:4" x14ac:dyDescent="0.25">
      <c r="A17" t="s">
        <v>48</v>
      </c>
      <c r="B17">
        <v>156123523.73973945</v>
      </c>
      <c r="C17">
        <v>146859717.15145743</v>
      </c>
      <c r="D17">
        <v>139545824.0766319</v>
      </c>
    </row>
    <row r="18" spans="1:4" x14ac:dyDescent="0.25">
      <c r="A18" t="s">
        <v>49</v>
      </c>
      <c r="B18">
        <v>138921.31999999998</v>
      </c>
      <c r="C18">
        <v>150429.79999999993</v>
      </c>
      <c r="D18">
        <v>147380.19999999998</v>
      </c>
    </row>
    <row r="19" spans="1:4" x14ac:dyDescent="0.25">
      <c r="A19" t="s">
        <v>50</v>
      </c>
      <c r="B19">
        <v>2257521.3200000003</v>
      </c>
      <c r="C19">
        <v>2654972.7999999998</v>
      </c>
      <c r="D19">
        <v>2456160.2000000002</v>
      </c>
    </row>
    <row r="20" spans="1:4" x14ac:dyDescent="0.25">
      <c r="A20" t="s">
        <v>51</v>
      </c>
      <c r="B20">
        <v>63421035.373009309</v>
      </c>
      <c r="C20">
        <v>180161267.85319531</v>
      </c>
      <c r="D20">
        <v>127198857.99018574</v>
      </c>
    </row>
    <row r="21" spans="1:4" x14ac:dyDescent="0.25">
      <c r="A21" t="s">
        <v>52</v>
      </c>
      <c r="B21">
        <v>10044183.070650155</v>
      </c>
      <c r="C21">
        <v>10720494.762720373</v>
      </c>
      <c r="D21">
        <v>10527725.149452584</v>
      </c>
    </row>
    <row r="22" spans="1:4" x14ac:dyDescent="0.25">
      <c r="A22" t="s">
        <v>53</v>
      </c>
      <c r="B22">
        <v>10044183.070650155</v>
      </c>
      <c r="C22">
        <v>10720494.762720371</v>
      </c>
      <c r="D22">
        <v>10527725.14945258</v>
      </c>
    </row>
    <row r="23" spans="1:4" x14ac:dyDescent="0.25">
      <c r="A23" t="s">
        <v>54</v>
      </c>
      <c r="B23">
        <v>154088393.49561748</v>
      </c>
      <c r="C23">
        <v>162135889.39686263</v>
      </c>
      <c r="D23">
        <v>149536528.7187193</v>
      </c>
    </row>
    <row r="24" spans="1:4" x14ac:dyDescent="0.25">
      <c r="A24" t="s">
        <v>55</v>
      </c>
      <c r="B24">
        <v>138921.31999999998</v>
      </c>
      <c r="C24">
        <v>150429.79999999996</v>
      </c>
      <c r="D24">
        <v>147380.19999999995</v>
      </c>
    </row>
    <row r="25" spans="1:4" x14ac:dyDescent="0.25">
      <c r="A25" t="s">
        <v>56</v>
      </c>
      <c r="B25">
        <v>52034897.83112938</v>
      </c>
      <c r="C25">
        <v>71828891.747535497</v>
      </c>
      <c r="D25">
        <v>67676286.927885622</v>
      </c>
    </row>
    <row r="26" spans="1:4" x14ac:dyDescent="0.25">
      <c r="A26" t="s">
        <v>57</v>
      </c>
      <c r="B26">
        <v>757232879.88033605</v>
      </c>
      <c r="C26">
        <v>1129617933.3852086</v>
      </c>
      <c r="D26">
        <v>1024560258.7930561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21" sqref="A21"/>
    </sheetView>
  </sheetViews>
  <sheetFormatPr baseColWidth="10" defaultRowHeight="15" x14ac:dyDescent="0.25"/>
  <cols>
    <col min="1" max="3" width="12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118934253913</v>
      </c>
      <c r="B2">
        <v>144805725965</v>
      </c>
      <c r="C2">
        <v>128671206700</v>
      </c>
    </row>
    <row r="9" spans="1:3" x14ac:dyDescent="0.25">
      <c r="A9" t="s">
        <v>0</v>
      </c>
      <c r="B9" t="s">
        <v>1</v>
      </c>
      <c r="C9" t="s">
        <v>2</v>
      </c>
    </row>
    <row r="10" spans="1:3" x14ac:dyDescent="0.25">
      <c r="A10">
        <v>10129924092</v>
      </c>
      <c r="B10">
        <v>10221089533</v>
      </c>
      <c r="C10">
        <v>10095487690</v>
      </c>
    </row>
    <row r="15" spans="1:3" x14ac:dyDescent="0.25">
      <c r="A15" t="s">
        <v>0</v>
      </c>
      <c r="B15" t="s">
        <v>1</v>
      </c>
      <c r="C15" t="s">
        <v>2</v>
      </c>
    </row>
    <row r="16" spans="1:3" x14ac:dyDescent="0.25">
      <c r="A16">
        <v>4090398057</v>
      </c>
      <c r="B16">
        <v>368595875</v>
      </c>
      <c r="C16">
        <v>0</v>
      </c>
    </row>
    <row r="21" spans="1:3" x14ac:dyDescent="0.25">
      <c r="A21" t="s">
        <v>0</v>
      </c>
      <c r="B21" t="s">
        <v>1</v>
      </c>
      <c r="C21" t="s">
        <v>2</v>
      </c>
    </row>
    <row r="22" spans="1:3" x14ac:dyDescent="0.25">
      <c r="A22">
        <v>11381848965</v>
      </c>
      <c r="B22">
        <v>12906563042</v>
      </c>
      <c r="C22">
        <v>12683460516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7"/>
  <sheetViews>
    <sheetView zoomScale="90" zoomScaleNormal="90" workbookViewId="0">
      <selection activeCell="B28" sqref="B28"/>
    </sheetView>
  </sheetViews>
  <sheetFormatPr baseColWidth="10" defaultRowHeight="15" x14ac:dyDescent="0.25"/>
  <cols>
    <col min="1" max="1" width="7.5703125" bestFit="1" customWidth="1"/>
    <col min="2" max="2" width="81.140625" bestFit="1" customWidth="1"/>
    <col min="3" max="5" width="13.28515625" bestFit="1" customWidth="1"/>
    <col min="6" max="9" width="11.42578125" customWidth="1"/>
    <col min="11" max="11" width="11.42578125" style="34"/>
  </cols>
  <sheetData>
    <row r="1" spans="1:5" x14ac:dyDescent="0.25">
      <c r="A1" t="s">
        <v>135</v>
      </c>
      <c r="B1" t="s">
        <v>113</v>
      </c>
      <c r="C1" t="s">
        <v>0</v>
      </c>
      <c r="D1" t="s">
        <v>1</v>
      </c>
      <c r="E1" t="s">
        <v>2</v>
      </c>
    </row>
    <row r="2" spans="1:5" x14ac:dyDescent="0.25">
      <c r="A2" t="s">
        <v>136</v>
      </c>
      <c r="B2" t="s">
        <v>115</v>
      </c>
      <c r="C2">
        <v>4374955863.5288124</v>
      </c>
      <c r="D2">
        <v>6246166973.586175</v>
      </c>
      <c r="E2">
        <v>5631394007.9734316</v>
      </c>
    </row>
    <row r="3" spans="1:5" x14ac:dyDescent="0.25">
      <c r="A3" t="s">
        <v>140</v>
      </c>
      <c r="B3" t="s">
        <v>90</v>
      </c>
      <c r="C3">
        <v>1222910216.6439006</v>
      </c>
      <c r="D3">
        <v>2415260076.1915374</v>
      </c>
      <c r="E3">
        <v>1779430442.6286016</v>
      </c>
    </row>
    <row r="4" spans="1:5" x14ac:dyDescent="0.25">
      <c r="A4" t="s">
        <v>141</v>
      </c>
      <c r="B4" t="s">
        <v>124</v>
      </c>
      <c r="C4">
        <v>0</v>
      </c>
      <c r="D4">
        <v>0</v>
      </c>
      <c r="E4">
        <v>0</v>
      </c>
    </row>
    <row r="5" spans="1:5" x14ac:dyDescent="0.25">
      <c r="A5" t="s">
        <v>142</v>
      </c>
      <c r="B5" t="s">
        <v>129</v>
      </c>
      <c r="C5">
        <v>0</v>
      </c>
      <c r="D5">
        <v>0</v>
      </c>
      <c r="E5">
        <v>0</v>
      </c>
    </row>
    <row r="6" spans="1:5" x14ac:dyDescent="0.25">
      <c r="A6" t="s">
        <v>143</v>
      </c>
      <c r="B6" t="s">
        <v>116</v>
      </c>
      <c r="C6">
        <v>4044209319.499999</v>
      </c>
      <c r="D6">
        <v>4902286382.166667</v>
      </c>
      <c r="E6">
        <v>4383211903.166667</v>
      </c>
    </row>
    <row r="7" spans="1:5" x14ac:dyDescent="0.25">
      <c r="A7" t="s">
        <v>144</v>
      </c>
      <c r="B7" t="s">
        <v>120</v>
      </c>
      <c r="C7">
        <v>10876491400.369259</v>
      </c>
      <c r="D7">
        <v>12447573290.252748</v>
      </c>
      <c r="E7">
        <v>11730161336.858944</v>
      </c>
    </row>
    <row r="8" spans="1:5" x14ac:dyDescent="0.25">
      <c r="A8" t="s">
        <v>145</v>
      </c>
      <c r="B8" t="s">
        <v>125</v>
      </c>
      <c r="C8">
        <v>0</v>
      </c>
      <c r="D8">
        <v>0</v>
      </c>
      <c r="E8">
        <v>0</v>
      </c>
    </row>
    <row r="9" spans="1:5" x14ac:dyDescent="0.25">
      <c r="A9" t="s">
        <v>146</v>
      </c>
      <c r="B9" t="s">
        <v>127</v>
      </c>
      <c r="C9">
        <v>4216423.1273985244</v>
      </c>
      <c r="D9">
        <v>5932884.8937658314</v>
      </c>
      <c r="E9">
        <v>5282982.6391280238</v>
      </c>
    </row>
    <row r="10" spans="1:5" x14ac:dyDescent="0.25">
      <c r="A10" t="s">
        <v>147</v>
      </c>
      <c r="B10" t="s">
        <v>131</v>
      </c>
      <c r="C10">
        <v>144928723.34849665</v>
      </c>
      <c r="D10">
        <v>254875980.20199698</v>
      </c>
      <c r="E10">
        <v>205873494.78847915</v>
      </c>
    </row>
    <row r="11" spans="1:5" x14ac:dyDescent="0.25">
      <c r="A11" t="s">
        <v>71</v>
      </c>
      <c r="B11" t="s">
        <v>132</v>
      </c>
      <c r="C11">
        <v>200346.44296706762</v>
      </c>
      <c r="D11">
        <v>170480.26141486832</v>
      </c>
      <c r="E11">
        <v>114880.50138779242</v>
      </c>
    </row>
    <row r="12" spans="1:5" x14ac:dyDescent="0.25">
      <c r="A12" t="s">
        <v>137</v>
      </c>
      <c r="B12" t="s">
        <v>118</v>
      </c>
      <c r="C12">
        <v>0</v>
      </c>
      <c r="D12">
        <v>0</v>
      </c>
      <c r="E12">
        <v>0</v>
      </c>
    </row>
    <row r="13" spans="1:5" x14ac:dyDescent="0.25">
      <c r="A13" t="s">
        <v>72</v>
      </c>
      <c r="B13" t="s">
        <v>122</v>
      </c>
      <c r="C13">
        <v>9657896.8033543918</v>
      </c>
      <c r="D13">
        <v>9669020.9228000697</v>
      </c>
      <c r="E13">
        <v>9426967.9345978424</v>
      </c>
    </row>
    <row r="14" spans="1:5" x14ac:dyDescent="0.25">
      <c r="A14" t="s">
        <v>138</v>
      </c>
      <c r="B14" t="s">
        <v>126</v>
      </c>
      <c r="C14">
        <v>8291489.5</v>
      </c>
      <c r="D14">
        <v>10483545</v>
      </c>
      <c r="E14">
        <v>10205534</v>
      </c>
    </row>
    <row r="15" spans="1:5" x14ac:dyDescent="0.25">
      <c r="A15" t="s">
        <v>139</v>
      </c>
      <c r="B15" t="s">
        <v>128</v>
      </c>
      <c r="C15">
        <v>31353840.847655617</v>
      </c>
      <c r="D15">
        <v>32327223.143619429</v>
      </c>
      <c r="E15">
        <v>31405640.05007318</v>
      </c>
    </row>
    <row r="16" spans="1:5" x14ac:dyDescent="0.25">
      <c r="A16" t="s">
        <v>73</v>
      </c>
      <c r="B16" t="s">
        <v>130</v>
      </c>
      <c r="C16">
        <v>2680559</v>
      </c>
      <c r="D16">
        <v>1751079</v>
      </c>
      <c r="E16">
        <v>1554666</v>
      </c>
    </row>
    <row r="17" spans="1:5" x14ac:dyDescent="0.25">
      <c r="A17" t="s">
        <v>74</v>
      </c>
      <c r="B17" t="s">
        <v>133</v>
      </c>
      <c r="C17">
        <v>0</v>
      </c>
      <c r="D17">
        <v>0</v>
      </c>
      <c r="E17">
        <v>0</v>
      </c>
    </row>
    <row r="18" spans="1:5" x14ac:dyDescent="0.25">
      <c r="A18" t="s">
        <v>75</v>
      </c>
      <c r="B18" t="s">
        <v>134</v>
      </c>
      <c r="C18">
        <v>143757927.351235</v>
      </c>
      <c r="D18">
        <v>152892580.19372529</v>
      </c>
      <c r="E18">
        <v>140863344.03743857</v>
      </c>
    </row>
    <row r="19" spans="1:5" x14ac:dyDescent="0.25">
      <c r="A19" t="s">
        <v>76</v>
      </c>
      <c r="B19" t="s">
        <v>117</v>
      </c>
      <c r="C19">
        <v>2966671.666666667</v>
      </c>
      <c r="D19">
        <v>3370847.666666666</v>
      </c>
      <c r="E19">
        <v>3177699.333333333</v>
      </c>
    </row>
    <row r="20" spans="1:5" x14ac:dyDescent="0.25">
      <c r="A20" t="s">
        <v>77</v>
      </c>
      <c r="B20" t="s">
        <v>121</v>
      </c>
      <c r="C20">
        <v>32654633.931505978</v>
      </c>
      <c r="D20">
        <v>36990156.467458054</v>
      </c>
      <c r="E20">
        <v>17665881.522293985</v>
      </c>
    </row>
    <row r="21" spans="1:5" x14ac:dyDescent="0.25">
      <c r="A21" t="s">
        <v>78</v>
      </c>
      <c r="B21" t="s">
        <v>123</v>
      </c>
      <c r="C21">
        <v>2966671.6666666665</v>
      </c>
      <c r="D21">
        <v>3370847.6666666665</v>
      </c>
      <c r="E21">
        <v>3177699.333333333</v>
      </c>
    </row>
    <row r="22" spans="1:5" x14ac:dyDescent="0.25">
      <c r="A22" t="s">
        <v>79</v>
      </c>
      <c r="B22" t="s">
        <v>114</v>
      </c>
      <c r="C22">
        <v>0</v>
      </c>
      <c r="D22">
        <v>0</v>
      </c>
      <c r="E22">
        <v>0</v>
      </c>
    </row>
    <row r="23" spans="1:5" x14ac:dyDescent="0.25">
      <c r="A23" t="s">
        <v>80</v>
      </c>
      <c r="B23" t="s">
        <v>119</v>
      </c>
      <c r="C23">
        <v>0</v>
      </c>
      <c r="D23">
        <v>0</v>
      </c>
      <c r="E23">
        <v>0</v>
      </c>
    </row>
    <row r="43" spans="12:19" x14ac:dyDescent="0.25">
      <c r="L43" t="s">
        <v>17</v>
      </c>
      <c r="M43" t="s">
        <v>6</v>
      </c>
      <c r="N43" t="s">
        <v>11</v>
      </c>
      <c r="O43" t="s">
        <v>7</v>
      </c>
      <c r="P43" t="s">
        <v>11</v>
      </c>
      <c r="Q43" t="s">
        <v>8</v>
      </c>
      <c r="R43" t="s">
        <v>11</v>
      </c>
      <c r="S43" t="s">
        <v>9</v>
      </c>
    </row>
    <row r="44" spans="12:19" x14ac:dyDescent="0.25">
      <c r="L44" t="s">
        <v>148</v>
      </c>
      <c r="M44">
        <v>1510203871.283</v>
      </c>
      <c r="N44">
        <v>6.4122205891960521E-2</v>
      </c>
      <c r="O44">
        <v>2007642383.418</v>
      </c>
      <c r="P44">
        <v>6.9594647844233179E-2</v>
      </c>
      <c r="Q44">
        <v>1895147812.9159999</v>
      </c>
      <c r="R44">
        <v>7.38579085250263E-2</v>
      </c>
      <c r="S44">
        <v>0.94396682824035683</v>
      </c>
    </row>
    <row r="45" spans="12:19" x14ac:dyDescent="0.25">
      <c r="L45" t="s">
        <v>149</v>
      </c>
      <c r="M45">
        <v>1030167052.54</v>
      </c>
      <c r="N45">
        <v>4.3740176476945024E-2</v>
      </c>
      <c r="O45">
        <v>1875329641.5639999</v>
      </c>
      <c r="P45">
        <v>6.5008044796454778E-2</v>
      </c>
      <c r="Q45">
        <v>1723437131.2650001</v>
      </c>
      <c r="R45">
        <v>6.7165980997412611E-2</v>
      </c>
      <c r="S45">
        <v>0.91900490082782271</v>
      </c>
    </row>
    <row r="46" spans="12:19" x14ac:dyDescent="0.25">
      <c r="L46" t="s">
        <v>150</v>
      </c>
      <c r="M46">
        <v>137938462.68560001</v>
      </c>
      <c r="N46">
        <v>5.8567711770148752E-3</v>
      </c>
      <c r="O46">
        <v>165924136.02559999</v>
      </c>
      <c r="P46">
        <v>5.7517374164520454E-3</v>
      </c>
      <c r="Q46">
        <v>164013674.68200001</v>
      </c>
      <c r="R46">
        <v>6.3919589274029388E-3</v>
      </c>
      <c r="S46">
        <v>0.98848593466049317</v>
      </c>
    </row>
    <row r="47" spans="12:19" x14ac:dyDescent="0.25">
      <c r="L47" t="s">
        <v>151</v>
      </c>
      <c r="M47">
        <v>86710330.058970004</v>
      </c>
      <c r="N47">
        <v>3.6816602994651027E-3</v>
      </c>
      <c r="O47">
        <v>123440304.07889999</v>
      </c>
      <c r="P47">
        <v>4.2790412092866565E-3</v>
      </c>
      <c r="Q47">
        <v>117846699.0324</v>
      </c>
      <c r="R47">
        <v>4.5927344863506405E-3</v>
      </c>
      <c r="S47">
        <v>0.95468574799585149</v>
      </c>
    </row>
    <row r="48" spans="12:19" x14ac:dyDescent="0.25">
      <c r="L48" t="s">
        <v>152</v>
      </c>
      <c r="M48">
        <v>108936212.9165</v>
      </c>
      <c r="N48">
        <v>4.6253558254938983E-3</v>
      </c>
      <c r="O48">
        <v>118413091.2502</v>
      </c>
      <c r="P48">
        <v>4.1047735661341248E-3</v>
      </c>
      <c r="Q48">
        <v>116708637.37469999</v>
      </c>
      <c r="R48">
        <v>4.5483818225439511E-3</v>
      </c>
      <c r="S48">
        <v>0.98560586623062985</v>
      </c>
    </row>
    <row r="49" spans="12:19" x14ac:dyDescent="0.25">
      <c r="L49" t="s">
        <v>153</v>
      </c>
      <c r="M49">
        <v>50753284.33309</v>
      </c>
      <c r="N49">
        <v>2.1549491493057897E-3</v>
      </c>
      <c r="O49">
        <v>68395586.355269998</v>
      </c>
      <c r="P49">
        <v>2.3709236195696556E-3</v>
      </c>
      <c r="Q49">
        <v>67813724.298720002</v>
      </c>
      <c r="R49">
        <v>2.6428439047662899E-3</v>
      </c>
      <c r="S49">
        <v>0.9914926958367225</v>
      </c>
    </row>
    <row r="60" spans="12:19" x14ac:dyDescent="0.25">
      <c r="L60" t="s">
        <v>154</v>
      </c>
      <c r="M60">
        <v>152242052.23679999</v>
      </c>
      <c r="N60">
        <v>6.4640916399249246E-3</v>
      </c>
      <c r="O60">
        <v>177077408.78929999</v>
      </c>
      <c r="P60">
        <v>6.1383640869743569E-3</v>
      </c>
      <c r="Q60">
        <v>110059087.40109999</v>
      </c>
      <c r="R60">
        <v>4.2892348312984149E-3</v>
      </c>
      <c r="S60">
        <v>0.62153093471147736</v>
      </c>
    </row>
    <row r="61" spans="12:19" x14ac:dyDescent="0.25">
      <c r="L61" t="s">
        <v>155</v>
      </c>
      <c r="M61">
        <v>24166943.93798</v>
      </c>
      <c r="N61">
        <v>1.0261116293220195E-3</v>
      </c>
      <c r="O61">
        <v>41905154.477949999</v>
      </c>
      <c r="P61">
        <v>1.4526364320850856E-3</v>
      </c>
      <c r="Q61">
        <v>38577163.613080002</v>
      </c>
      <c r="R61">
        <v>1.5034334535129607E-3</v>
      </c>
      <c r="S61">
        <v>0.92058278017752815</v>
      </c>
    </row>
    <row r="62" spans="12:19" x14ac:dyDescent="0.25">
      <c r="L62" t="s">
        <v>156</v>
      </c>
      <c r="M62">
        <v>7578790.7761230003</v>
      </c>
      <c r="N62">
        <v>3.2179018462308236E-4</v>
      </c>
      <c r="O62">
        <v>10115026.53864</v>
      </c>
      <c r="P62">
        <v>3.506360075409694E-4</v>
      </c>
      <c r="Q62">
        <v>9514380.569263</v>
      </c>
      <c r="R62">
        <v>3.7079548358588178E-4</v>
      </c>
      <c r="S62">
        <v>0.9406184484951674</v>
      </c>
    </row>
    <row r="63" spans="12:19" x14ac:dyDescent="0.25">
      <c r="L63" t="s">
        <v>157</v>
      </c>
      <c r="M63">
        <v>1041456244.1339999</v>
      </c>
      <c r="N63">
        <v>4.4219507699377443E-2</v>
      </c>
      <c r="O63">
        <v>1003434049.057</v>
      </c>
      <c r="P63">
        <v>3.4783903675187175E-2</v>
      </c>
      <c r="Q63">
        <v>974038426.53050005</v>
      </c>
      <c r="R63">
        <v>3.7960332442807138E-2</v>
      </c>
      <c r="S63">
        <v>0.97070497801611855</v>
      </c>
    </row>
    <row r="64" spans="12:19" x14ac:dyDescent="0.25">
      <c r="L64" t="s">
        <v>158</v>
      </c>
      <c r="M64">
        <v>7408890.2125779996</v>
      </c>
      <c r="N64">
        <v>3.1457632487609516E-4</v>
      </c>
      <c r="O64">
        <v>11838639.4693</v>
      </c>
      <c r="P64">
        <v>4.1038481336406026E-4</v>
      </c>
      <c r="Q64">
        <v>10705905.22146</v>
      </c>
      <c r="R64">
        <v>4.172317130807578E-4</v>
      </c>
      <c r="S64">
        <v>0.90431888302896535</v>
      </c>
    </row>
    <row r="66" spans="12:19" x14ac:dyDescent="0.25">
      <c r="L66" t="s">
        <v>159</v>
      </c>
      <c r="M66">
        <v>16288020.69939</v>
      </c>
      <c r="N66">
        <v>6.9157802911172896E-4</v>
      </c>
      <c r="O66">
        <v>14577150.05266</v>
      </c>
      <c r="P66">
        <v>5.0531490711022513E-4</v>
      </c>
      <c r="Q66">
        <v>14486214.19431</v>
      </c>
      <c r="R66">
        <v>5.6455832919493157E-4</v>
      </c>
      <c r="S66">
        <v>0.99376175329049277</v>
      </c>
    </row>
    <row r="69" spans="12:19" x14ac:dyDescent="0.25">
      <c r="L69" t="s">
        <v>160</v>
      </c>
      <c r="M69">
        <v>122262424.98360001</v>
      </c>
      <c r="N69">
        <v>5.19117752028307E-3</v>
      </c>
      <c r="O69">
        <v>160656289.47139999</v>
      </c>
      <c r="P69">
        <v>5.5691282382114224E-3</v>
      </c>
      <c r="Q69">
        <v>122224011.7318</v>
      </c>
      <c r="R69">
        <v>4.7633275972068711E-3</v>
      </c>
      <c r="S69">
        <v>0.76077950097035141</v>
      </c>
    </row>
    <row r="70" spans="12:19" x14ac:dyDescent="0.25">
      <c r="L70" t="s">
        <v>161</v>
      </c>
      <c r="M70">
        <v>6093526.6519320002</v>
      </c>
      <c r="N70">
        <v>2.5872690304480937E-4</v>
      </c>
      <c r="O70">
        <v>12519974.16884</v>
      </c>
      <c r="P70">
        <v>4.3400318726878682E-4</v>
      </c>
      <c r="Q70">
        <v>12380882.14727</v>
      </c>
      <c r="R70">
        <v>4.8250909763349932E-4</v>
      </c>
      <c r="S70">
        <v>0.98889039069136608</v>
      </c>
    </row>
    <row r="71" spans="12:19" x14ac:dyDescent="0.25">
      <c r="L71" t="s">
        <v>162</v>
      </c>
      <c r="M71">
        <v>497466602.10149997</v>
      </c>
      <c r="N71">
        <v>2.112208589243434E-2</v>
      </c>
      <c r="O71">
        <v>455642871.94770002</v>
      </c>
      <c r="P71">
        <v>1.57947976581111E-2</v>
      </c>
      <c r="Q71">
        <v>380297464.16140002</v>
      </c>
      <c r="R71">
        <v>1.4820994504441388E-2</v>
      </c>
      <c r="S71">
        <v>0.83463933614449615</v>
      </c>
    </row>
    <row r="72" spans="12:19" x14ac:dyDescent="0.25">
      <c r="L72" t="s">
        <v>163</v>
      </c>
      <c r="M72">
        <v>3212481.512939</v>
      </c>
      <c r="N72">
        <v>1.3639973046936405E-4</v>
      </c>
      <c r="O72">
        <v>26857163.900819998</v>
      </c>
      <c r="P72">
        <v>9.3099990277663986E-4</v>
      </c>
      <c r="Q72">
        <v>21327119.167610001</v>
      </c>
      <c r="R72">
        <v>8.3116282848671519E-4</v>
      </c>
      <c r="S72">
        <v>0.79409424041824628</v>
      </c>
    </row>
    <row r="73" spans="12:19" x14ac:dyDescent="0.25">
      <c r="L73" t="s">
        <v>164</v>
      </c>
      <c r="M73">
        <v>39107</v>
      </c>
      <c r="N73">
        <v>1.6604560175617447E-6</v>
      </c>
      <c r="O73">
        <v>25937861.58478</v>
      </c>
      <c r="P73">
        <v>8.9913241408661306E-4</v>
      </c>
      <c r="Q73">
        <v>21450817.866349999</v>
      </c>
      <c r="R73">
        <v>8.3598362774782724E-4</v>
      </c>
      <c r="S73">
        <v>0.82700795500185176</v>
      </c>
    </row>
    <row r="75" spans="12:19" x14ac:dyDescent="0.25">
      <c r="L75" t="s">
        <v>165</v>
      </c>
      <c r="M75">
        <v>55692928.770060003</v>
      </c>
      <c r="N75">
        <v>2.3646830161322459E-3</v>
      </c>
      <c r="O75">
        <v>72394561.046619996</v>
      </c>
      <c r="P75">
        <v>2.5095475287285605E-3</v>
      </c>
      <c r="Q75">
        <v>68657736.465770006</v>
      </c>
      <c r="R75">
        <v>2.6757368395564649E-3</v>
      </c>
      <c r="S75">
        <v>0.94838252312292382</v>
      </c>
    </row>
    <row r="76" spans="12:19" x14ac:dyDescent="0.25">
      <c r="L76" t="s">
        <v>166</v>
      </c>
      <c r="M76">
        <v>22380740.63572</v>
      </c>
      <c r="N76">
        <v>9.5027067957322063E-4</v>
      </c>
      <c r="O76">
        <v>24120627.786800001</v>
      </c>
      <c r="P76">
        <v>8.3613825373931932E-4</v>
      </c>
      <c r="Q76">
        <v>23691994.302930001</v>
      </c>
      <c r="R76">
        <v>9.2332700176501103E-4</v>
      </c>
      <c r="S76">
        <v>0.98222958839800312</v>
      </c>
    </row>
    <row r="77" spans="12:19" x14ac:dyDescent="0.25">
      <c r="L77" t="s">
        <v>167</v>
      </c>
      <c r="M77">
        <v>274586969.15450001</v>
      </c>
      <c r="N77">
        <v>1.1658771710349316E-2</v>
      </c>
      <c r="O77">
        <v>598009411.39649999</v>
      </c>
      <c r="P77">
        <v>2.0729914220490669E-2</v>
      </c>
      <c r="Q77">
        <v>345521835.68489999</v>
      </c>
      <c r="R77">
        <v>1.3465714895424695E-2</v>
      </c>
      <c r="S77">
        <v>0.57778661857180635</v>
      </c>
    </row>
    <row r="78" spans="12:19" x14ac:dyDescent="0.25">
      <c r="L78" t="s">
        <v>168</v>
      </c>
      <c r="M78">
        <v>347623752.47030002</v>
      </c>
      <c r="N78">
        <v>1.4759862726281844E-2</v>
      </c>
      <c r="O78">
        <v>1222791761.2780001</v>
      </c>
      <c r="P78">
        <v>4.2387908681271305E-2</v>
      </c>
      <c r="Q78">
        <v>782785808.06330001</v>
      </c>
      <c r="R78">
        <v>3.0506814409199112E-2</v>
      </c>
      <c r="S78">
        <v>0.64016280846149298</v>
      </c>
    </row>
    <row r="82" spans="12:19" x14ac:dyDescent="0.25">
      <c r="L82" t="s">
        <v>169</v>
      </c>
      <c r="M82">
        <v>14641288001.23</v>
      </c>
      <c r="N82">
        <v>0.6216589041986581</v>
      </c>
      <c r="O82">
        <v>15913988160.709999</v>
      </c>
      <c r="P82">
        <v>0.55165621675925536</v>
      </c>
      <c r="Q82">
        <v>14820093867.15</v>
      </c>
      <c r="R82">
        <v>0.5775703244424365</v>
      </c>
      <c r="S82">
        <v>0.93126208952067013</v>
      </c>
    </row>
    <row r="83" spans="12:19" x14ac:dyDescent="0.25">
      <c r="L83" t="s">
        <v>170</v>
      </c>
      <c r="M83">
        <v>520658580.96359998</v>
      </c>
      <c r="N83">
        <v>2.2106801182810453E-2</v>
      </c>
      <c r="O83">
        <v>1184005115.3099999</v>
      </c>
      <c r="P83">
        <v>4.1043374918935456E-2</v>
      </c>
      <c r="Q83">
        <v>707904138.12020004</v>
      </c>
      <c r="R83">
        <v>2.7588517751193878E-2</v>
      </c>
      <c r="S83">
        <v>0.59788942544800949</v>
      </c>
    </row>
    <row r="86" spans="12:19" x14ac:dyDescent="0.25">
      <c r="L86" t="s">
        <v>171</v>
      </c>
      <c r="M86">
        <v>369897771.44870001</v>
      </c>
      <c r="N86">
        <v>1.5705602078519777E-2</v>
      </c>
      <c r="O86">
        <v>331966140.42690003</v>
      </c>
      <c r="P86">
        <v>1.1507560723980395E-2</v>
      </c>
      <c r="Q86">
        <v>319503091.82270002</v>
      </c>
      <c r="R86">
        <v>1.245170955451484E-2</v>
      </c>
      <c r="S86">
        <v>0.96245686807644648</v>
      </c>
    </row>
    <row r="88" spans="12:19" x14ac:dyDescent="0.25">
      <c r="L88" t="s">
        <v>172</v>
      </c>
      <c r="M88">
        <v>53540913.906779997</v>
      </c>
      <c r="N88">
        <v>2.2733099619574029E-3</v>
      </c>
      <c r="O88">
        <v>152302971.7089</v>
      </c>
      <c r="P88">
        <v>5.2795616237517173E-3</v>
      </c>
      <c r="Q88">
        <v>108383980.9324</v>
      </c>
      <c r="R88">
        <v>4.2239523981859491E-3</v>
      </c>
      <c r="S88">
        <v>0.71163405228597032</v>
      </c>
    </row>
    <row r="90" spans="12:19" x14ac:dyDescent="0.25">
      <c r="L90" t="s">
        <v>173</v>
      </c>
      <c r="M90">
        <v>81329131.662670001</v>
      </c>
      <c r="N90">
        <v>3.4531783586660143E-3</v>
      </c>
      <c r="O90">
        <v>93700816.27719</v>
      </c>
      <c r="P90">
        <v>3.2481259438377342E-3</v>
      </c>
      <c r="Q90">
        <v>89062040.567340001</v>
      </c>
      <c r="R90">
        <v>3.470935618026296E-3</v>
      </c>
      <c r="S90">
        <v>0.95049375347886655</v>
      </c>
    </row>
    <row r="91" spans="12:19" x14ac:dyDescent="0.25">
      <c r="L91" t="s">
        <v>174</v>
      </c>
      <c r="M91">
        <v>162109559.1816</v>
      </c>
      <c r="N91">
        <v>6.8830591210619456E-3</v>
      </c>
      <c r="O91">
        <v>152480196.79069999</v>
      </c>
      <c r="P91">
        <v>5.2857051069033515E-3</v>
      </c>
      <c r="Q91">
        <v>146450904.1577</v>
      </c>
      <c r="R91">
        <v>5.7075007073161908E-3</v>
      </c>
      <c r="S91">
        <v>0.96045852012326549</v>
      </c>
    </row>
    <row r="92" spans="12:19" x14ac:dyDescent="0.25">
      <c r="L92" t="s">
        <v>175</v>
      </c>
      <c r="M92">
        <v>109565244.4955</v>
      </c>
      <c r="N92">
        <v>4.6520640687901602E-3</v>
      </c>
      <c r="O92">
        <v>131082791.7441</v>
      </c>
      <c r="P92">
        <v>4.543966995924003E-3</v>
      </c>
      <c r="Q92">
        <v>127335758.51549999</v>
      </c>
      <c r="R92">
        <v>4.9625431537880212E-3</v>
      </c>
      <c r="S92">
        <v>0.97141475872809468</v>
      </c>
    </row>
    <row r="96" spans="12:19" x14ac:dyDescent="0.25">
      <c r="L96" t="s">
        <v>176</v>
      </c>
      <c r="M96">
        <v>73987908.996590003</v>
      </c>
      <c r="N96">
        <v>3.1414751507453558E-3</v>
      </c>
      <c r="O96">
        <v>71757258.583440006</v>
      </c>
      <c r="P96">
        <v>2.4874555262576008E-3</v>
      </c>
      <c r="Q96">
        <v>71115881.953820005</v>
      </c>
      <c r="R96">
        <v>2.7715359552561805E-3</v>
      </c>
      <c r="S96">
        <v>0.99106185712384476</v>
      </c>
    </row>
    <row r="99" spans="12:19" x14ac:dyDescent="0.25">
      <c r="L99" t="s">
        <v>177</v>
      </c>
      <c r="M99">
        <v>1479669040.319</v>
      </c>
      <c r="N99">
        <v>6.2825718208952247E-2</v>
      </c>
      <c r="O99">
        <v>1404995310.3640001</v>
      </c>
      <c r="P99">
        <v>4.8703969718507094E-2</v>
      </c>
      <c r="Q99">
        <v>1380222390.8959999</v>
      </c>
      <c r="R99">
        <v>5.3790178473803428E-2</v>
      </c>
      <c r="S99">
        <v>0.98236796999586984</v>
      </c>
    </row>
    <row r="101" spans="12:19" x14ac:dyDescent="0.25">
      <c r="L101" t="s">
        <v>178</v>
      </c>
      <c r="M101">
        <v>122680305.50740001</v>
      </c>
      <c r="N101">
        <v>5.2089204366501029E-3</v>
      </c>
      <c r="O101">
        <v>132988766.30779999</v>
      </c>
      <c r="P101">
        <v>4.6100373427429113E-3</v>
      </c>
      <c r="Q101">
        <v>129141779.7069</v>
      </c>
      <c r="R101">
        <v>5.0329276098392038E-3</v>
      </c>
      <c r="S101">
        <v>0.97107284541615935</v>
      </c>
    </row>
    <row r="105" spans="12:19" x14ac:dyDescent="0.25">
      <c r="L105" t="s">
        <v>179</v>
      </c>
      <c r="M105">
        <v>34530293.332050003</v>
      </c>
      <c r="N105">
        <v>1.4661322359519936E-3</v>
      </c>
      <c r="O105">
        <v>37672684.898010001</v>
      </c>
      <c r="P105">
        <v>1.3059184546403816E-3</v>
      </c>
      <c r="Q105">
        <v>37525178.479209997</v>
      </c>
      <c r="R105">
        <v>1.4624353734384002E-3</v>
      </c>
      <c r="S105">
        <v>0.99608452598482577</v>
      </c>
    </row>
    <row r="109" spans="12:19" x14ac:dyDescent="0.25">
      <c r="L109" t="s">
        <v>180</v>
      </c>
      <c r="M109">
        <v>730541.11882590002</v>
      </c>
      <c r="N109">
        <v>3.1018267748248533E-5</v>
      </c>
      <c r="O109">
        <v>846742.78543509997</v>
      </c>
      <c r="P109">
        <v>2.9352222514188495E-5</v>
      </c>
      <c r="Q109">
        <v>830242.57096110005</v>
      </c>
      <c r="R109">
        <v>3.2356304580420353E-5</v>
      </c>
      <c r="S109">
        <v>0.98051330964039896</v>
      </c>
    </row>
    <row r="111" spans="12:19" x14ac:dyDescent="0.25">
      <c r="L111" t="s">
        <v>181</v>
      </c>
      <c r="M111">
        <v>14574072.66096</v>
      </c>
      <c r="N111">
        <v>6.1880498760511263E-4</v>
      </c>
      <c r="O111">
        <v>16457019.232009999</v>
      </c>
      <c r="P111">
        <v>5.7048031436136891E-4</v>
      </c>
      <c r="Q111">
        <v>15802285.479830001</v>
      </c>
      <c r="R111">
        <v>6.1584840375053474E-4</v>
      </c>
      <c r="S111">
        <v>0.96021553217204136</v>
      </c>
    </row>
    <row r="113" spans="12:19" x14ac:dyDescent="0.25">
      <c r="L113" t="s">
        <v>182</v>
      </c>
      <c r="M113">
        <v>9999506.7954309992</v>
      </c>
      <c r="N113">
        <v>4.2457210297703636E-4</v>
      </c>
      <c r="O113">
        <v>12316595.13931</v>
      </c>
      <c r="P113">
        <v>4.2695308110648068E-4</v>
      </c>
      <c r="Q113">
        <v>11899503.30345</v>
      </c>
      <c r="R113">
        <v>4.6374874850905009E-4</v>
      </c>
      <c r="S113">
        <v>0.96613578418853774</v>
      </c>
    </row>
    <row r="114" spans="12:19" x14ac:dyDescent="0.25">
      <c r="L114" t="s">
        <v>183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2:19" x14ac:dyDescent="0.25">
      <c r="L115" t="s">
        <v>184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2:19" x14ac:dyDescent="0.25">
      <c r="L116" t="s">
        <v>185</v>
      </c>
      <c r="M116">
        <v>374194228.98409998</v>
      </c>
      <c r="N116">
        <v>1.5888026676899949E-2</v>
      </c>
      <c r="O116">
        <v>994071229.17449999</v>
      </c>
      <c r="P116">
        <v>3.4459342808205368E-2</v>
      </c>
      <c r="Q116">
        <v>673417989.60300004</v>
      </c>
      <c r="R116">
        <v>2.6244519786916502E-2</v>
      </c>
      <c r="S116">
        <v>0.67743434256941737</v>
      </c>
    </row>
    <row r="117" spans="12:19" x14ac:dyDescent="0.25">
      <c r="L117" t="s">
        <v>186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workbookViewId="0">
      <selection activeCell="C2" sqref="C2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198</v>
      </c>
      <c r="B2">
        <v>327120055.61037296</v>
      </c>
      <c r="C2">
        <v>438149912.72289824</v>
      </c>
      <c r="D2">
        <v>410761355.37259781</v>
      </c>
    </row>
    <row r="3" spans="1:4" x14ac:dyDescent="0.25">
      <c r="A3" t="s">
        <v>199</v>
      </c>
      <c r="B3">
        <v>510803960.4847095</v>
      </c>
      <c r="C3">
        <v>708381344.77463067</v>
      </c>
      <c r="D3">
        <v>625695313.26092279</v>
      </c>
    </row>
    <row r="4" spans="1:4" x14ac:dyDescent="0.25">
      <c r="A4" t="s">
        <v>200</v>
      </c>
      <c r="B4">
        <v>378518561.55112445</v>
      </c>
      <c r="C4">
        <v>465461200.8621667</v>
      </c>
      <c r="D4">
        <v>439202759.4316957</v>
      </c>
    </row>
    <row r="5" spans="1:4" x14ac:dyDescent="0.25">
      <c r="A5" t="s">
        <v>201</v>
      </c>
      <c r="B5">
        <v>394915536.19828874</v>
      </c>
      <c r="C5">
        <v>594798467.90330112</v>
      </c>
      <c r="D5">
        <v>556709360.71927273</v>
      </c>
    </row>
    <row r="6" spans="1:4" x14ac:dyDescent="0.25">
      <c r="A6" t="s">
        <v>202</v>
      </c>
      <c r="B6">
        <v>482940424.96715397</v>
      </c>
      <c r="C6">
        <v>711238448.88888669</v>
      </c>
      <c r="D6">
        <v>684027495.6770581</v>
      </c>
    </row>
    <row r="7" spans="1:4" x14ac:dyDescent="0.25">
      <c r="A7" t="s">
        <v>203</v>
      </c>
      <c r="B7">
        <v>670832520.82759941</v>
      </c>
      <c r="C7">
        <v>960239595.98637998</v>
      </c>
      <c r="D7">
        <v>895272978.40330982</v>
      </c>
    </row>
    <row r="8" spans="1:4" x14ac:dyDescent="0.25">
      <c r="A8" t="s">
        <v>204</v>
      </c>
      <c r="B8">
        <v>580001995.90711808</v>
      </c>
      <c r="C8">
        <v>808086841.49055243</v>
      </c>
      <c r="D8">
        <v>704747880.42470276</v>
      </c>
    </row>
    <row r="9" spans="1:4" x14ac:dyDescent="0.25">
      <c r="A9" t="s">
        <v>205</v>
      </c>
      <c r="B9">
        <v>369696361.16530943</v>
      </c>
      <c r="C9">
        <v>531366349.63782203</v>
      </c>
      <c r="D9">
        <v>511174321.45518106</v>
      </c>
    </row>
    <row r="10" spans="1:4" x14ac:dyDescent="0.25">
      <c r="A10" t="s">
        <v>206</v>
      </c>
      <c r="B10">
        <v>370091612.40220958</v>
      </c>
      <c r="C10">
        <v>527582084.42265731</v>
      </c>
      <c r="D10">
        <v>512297886.5433206</v>
      </c>
    </row>
    <row r="11" spans="1:4" x14ac:dyDescent="0.25">
      <c r="A11" t="s">
        <v>207</v>
      </c>
      <c r="B11">
        <v>321805380.63574129</v>
      </c>
      <c r="C11">
        <v>382747064.44979346</v>
      </c>
      <c r="D11">
        <v>356039978.77683538</v>
      </c>
    </row>
    <row r="12" spans="1:4" x14ac:dyDescent="0.25">
      <c r="A12" t="s">
        <v>208</v>
      </c>
      <c r="B12">
        <v>504361939.88383496</v>
      </c>
      <c r="C12">
        <v>748663693.67509961</v>
      </c>
      <c r="D12">
        <v>675648011.49449146</v>
      </c>
    </row>
    <row r="13" spans="1:4" x14ac:dyDescent="0.25">
      <c r="A13" t="s">
        <v>209</v>
      </c>
      <c r="B13">
        <v>606062349.97306859</v>
      </c>
      <c r="C13">
        <v>757641185.60312545</v>
      </c>
      <c r="D13">
        <v>728127888.63532948</v>
      </c>
    </row>
    <row r="14" spans="1:4" x14ac:dyDescent="0.25">
      <c r="A14" t="s">
        <v>210</v>
      </c>
      <c r="B14">
        <v>391787464.09429026</v>
      </c>
      <c r="C14">
        <v>537975400.02635157</v>
      </c>
      <c r="D14">
        <v>453421442.27016264</v>
      </c>
    </row>
    <row r="15" spans="1:4" x14ac:dyDescent="0.25">
      <c r="A15" t="s">
        <v>211</v>
      </c>
      <c r="B15">
        <v>420056938.63619256</v>
      </c>
      <c r="C15">
        <v>550112700.21909547</v>
      </c>
      <c r="D15">
        <v>544128601.56339133</v>
      </c>
    </row>
    <row r="16" spans="1:4" x14ac:dyDescent="0.25">
      <c r="A16" t="s">
        <v>212</v>
      </c>
      <c r="B16">
        <v>565753539.97783363</v>
      </c>
      <c r="C16">
        <v>709011975.14029002</v>
      </c>
      <c r="D16">
        <v>680616504.99626231</v>
      </c>
    </row>
    <row r="17" spans="1:4" x14ac:dyDescent="0.25">
      <c r="A17" t="s">
        <v>213</v>
      </c>
      <c r="B17">
        <v>116635260.53674537</v>
      </c>
      <c r="C17">
        <v>154841779.23603973</v>
      </c>
      <c r="D17">
        <v>122569558.10346794</v>
      </c>
    </row>
    <row r="18" spans="1:4" x14ac:dyDescent="0.25">
      <c r="A18" t="s">
        <v>214</v>
      </c>
      <c r="B18">
        <v>120923979.52550744</v>
      </c>
      <c r="C18">
        <v>190038294.91551733</v>
      </c>
      <c r="D18">
        <v>179841001.36551261</v>
      </c>
    </row>
    <row r="19" spans="1:4" x14ac:dyDescent="0.25">
      <c r="A19" t="s">
        <v>215</v>
      </c>
      <c r="B19">
        <v>152139320.85548079</v>
      </c>
      <c r="C19">
        <v>240963024.20725599</v>
      </c>
      <c r="D19">
        <v>216254491.16326922</v>
      </c>
    </row>
    <row r="20" spans="1:4" x14ac:dyDescent="0.25">
      <c r="A20" t="s">
        <v>216</v>
      </c>
      <c r="B20">
        <v>599465310.1241641</v>
      </c>
      <c r="C20">
        <v>745274993.49055326</v>
      </c>
      <c r="D20">
        <v>726649642.88426208</v>
      </c>
    </row>
    <row r="21" spans="1:4" x14ac:dyDescent="0.25">
      <c r="A21" t="s">
        <v>340</v>
      </c>
      <c r="B21">
        <v>314092760.84853792</v>
      </c>
      <c r="C21">
        <v>392676768.27654797</v>
      </c>
      <c r="D21">
        <v>363287306.18820757</v>
      </c>
    </row>
    <row r="22" spans="1:4" x14ac:dyDescent="0.25">
      <c r="A22" t="s">
        <v>217</v>
      </c>
      <c r="B22">
        <v>614720552.22618926</v>
      </c>
      <c r="C22">
        <v>793848256.57720578</v>
      </c>
      <c r="D22">
        <v>761441176.26594734</v>
      </c>
    </row>
    <row r="23" spans="1:4" x14ac:dyDescent="0.25">
      <c r="A23" t="s">
        <v>218</v>
      </c>
      <c r="B23">
        <v>384541157.99002105</v>
      </c>
      <c r="C23">
        <v>579279840.56536579</v>
      </c>
      <c r="D23">
        <v>509483218.40385234</v>
      </c>
    </row>
    <row r="24" spans="1:4" x14ac:dyDescent="0.25">
      <c r="A24" t="s">
        <v>219</v>
      </c>
      <c r="B24">
        <v>135975393.66643369</v>
      </c>
      <c r="C24">
        <v>171766593.91046232</v>
      </c>
      <c r="D24">
        <v>166615133.20436135</v>
      </c>
    </row>
    <row r="25" spans="1:4" x14ac:dyDescent="0.25">
      <c r="A25" t="s">
        <v>220</v>
      </c>
      <c r="B25">
        <v>158580792.86377195</v>
      </c>
      <c r="C25">
        <v>196063146.87677002</v>
      </c>
      <c r="D25">
        <v>190578077.64299431</v>
      </c>
    </row>
    <row r="26" spans="1:4" x14ac:dyDescent="0.25">
      <c r="A26" t="s">
        <v>221</v>
      </c>
      <c r="B26">
        <v>234302207.06357333</v>
      </c>
      <c r="C26">
        <v>302885385.66064751</v>
      </c>
      <c r="D26">
        <v>290431125.01568705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workbookViewId="0">
      <selection activeCell="C12" sqref="C12"/>
    </sheetView>
  </sheetViews>
  <sheetFormatPr baseColWidth="10" defaultRowHeight="15" x14ac:dyDescent="0.25"/>
  <cols>
    <col min="1" max="1" width="11.5703125" bestFit="1" customWidth="1"/>
    <col min="2" max="4" width="12" bestFit="1" customWidth="1"/>
  </cols>
  <sheetData>
    <row r="1" spans="1:4" x14ac:dyDescent="0.25">
      <c r="A1" t="s">
        <v>24</v>
      </c>
      <c r="B1" t="s">
        <v>0</v>
      </c>
      <c r="C1" t="s">
        <v>1</v>
      </c>
      <c r="D1" t="s">
        <v>2</v>
      </c>
    </row>
    <row r="2" spans="1:4" x14ac:dyDescent="0.25">
      <c r="A2">
        <v>1</v>
      </c>
      <c r="B2">
        <v>13251435771.089302</v>
      </c>
      <c r="C2">
        <v>16074318990.564636</v>
      </c>
      <c r="D2">
        <v>14801188178.683098</v>
      </c>
    </row>
    <row r="3" spans="1:4" x14ac:dyDescent="0.25">
      <c r="A3">
        <v>2</v>
      </c>
      <c r="B3">
        <v>3617988</v>
      </c>
      <c r="C3">
        <v>4234532</v>
      </c>
      <c r="D3">
        <v>3899062</v>
      </c>
    </row>
    <row r="4" spans="1:4" x14ac:dyDescent="0.25">
      <c r="A4">
        <v>3</v>
      </c>
      <c r="B4">
        <v>257261417.73852497</v>
      </c>
      <c r="C4">
        <v>305178161.89335406</v>
      </c>
      <c r="D4">
        <v>285864627.8814854</v>
      </c>
    </row>
    <row r="5" spans="1:4" x14ac:dyDescent="0.25">
      <c r="A5">
        <v>4</v>
      </c>
      <c r="B5">
        <v>7995504702.7275267</v>
      </c>
      <c r="C5">
        <v>11405402670.680264</v>
      </c>
      <c r="D5">
        <v>9855373091.6363487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>
      <selection activeCell="B3" sqref="B3"/>
    </sheetView>
  </sheetViews>
  <sheetFormatPr baseColWidth="10" defaultRowHeight="15" x14ac:dyDescent="0.25"/>
  <cols>
    <col min="1" max="1" width="25.140625" bestFit="1" customWidth="1"/>
    <col min="2" max="4" width="11" bestFit="1" customWidth="1"/>
  </cols>
  <sheetData>
    <row r="1" spans="1:4" x14ac:dyDescent="0.25">
      <c r="A1" t="s">
        <v>66</v>
      </c>
      <c r="B1" t="s">
        <v>0</v>
      </c>
      <c r="C1" t="s">
        <v>1</v>
      </c>
      <c r="D1" t="s">
        <v>2</v>
      </c>
    </row>
    <row r="2" spans="1:4" x14ac:dyDescent="0.25">
      <c r="A2" t="s">
        <v>21</v>
      </c>
      <c r="B2">
        <v>7047626455.5939217</v>
      </c>
      <c r="C2">
        <v>9913227912.1652164</v>
      </c>
      <c r="D2">
        <v>8745616226.47929</v>
      </c>
    </row>
    <row r="3" spans="1:4" x14ac:dyDescent="0.25">
      <c r="A3" t="s">
        <v>22</v>
      </c>
      <c r="B3">
        <v>7278456920.6849051</v>
      </c>
      <c r="C3">
        <v>9309730254.7941875</v>
      </c>
      <c r="D3">
        <v>8482476417.6112213</v>
      </c>
    </row>
    <row r="4" spans="1:4" x14ac:dyDescent="0.25">
      <c r="A4" t="s">
        <v>23</v>
      </c>
      <c r="B4">
        <v>7181736503.2765236</v>
      </c>
      <c r="C4">
        <v>8566176188.1788311</v>
      </c>
      <c r="D4">
        <v>7718232316.1104212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48.28515625" bestFit="1" customWidth="1"/>
    <col min="2" max="4" width="12" bestFit="1" customWidth="1"/>
  </cols>
  <sheetData>
    <row r="1" spans="1:4" x14ac:dyDescent="0.25">
      <c r="A1" t="s">
        <v>18</v>
      </c>
      <c r="B1" t="s">
        <v>0</v>
      </c>
      <c r="C1" t="s">
        <v>1</v>
      </c>
      <c r="D1" t="s">
        <v>2</v>
      </c>
    </row>
    <row r="2" spans="1:4" x14ac:dyDescent="0.25">
      <c r="A2" t="s">
        <v>333</v>
      </c>
      <c r="B2">
        <v>26966538.554438598</v>
      </c>
      <c r="C2">
        <v>1194429832.2642906</v>
      </c>
      <c r="D2">
        <v>986814758.56470609</v>
      </c>
    </row>
    <row r="3" spans="1:4" x14ac:dyDescent="0.25">
      <c r="A3" t="s">
        <v>334</v>
      </c>
      <c r="B3">
        <v>2070983800.9234793</v>
      </c>
      <c r="C3">
        <v>3932795508.4233828</v>
      </c>
      <c r="D3">
        <v>2887885966.432302</v>
      </c>
    </row>
    <row r="4" spans="1:4" x14ac:dyDescent="0.25">
      <c r="A4" t="s">
        <v>335</v>
      </c>
      <c r="B4">
        <v>415692118.01713198</v>
      </c>
      <c r="C4">
        <v>619414133.2429719</v>
      </c>
      <c r="D4">
        <v>433887162.01187664</v>
      </c>
    </row>
    <row r="5" spans="1:4" x14ac:dyDescent="0.25">
      <c r="A5" t="s">
        <v>336</v>
      </c>
      <c r="B5">
        <v>18890753420.199883</v>
      </c>
      <c r="C5">
        <v>21579081112.931324</v>
      </c>
      <c r="D5">
        <v>20357432951.86026</v>
      </c>
    </row>
    <row r="6" spans="1:4" x14ac:dyDescent="0.25">
      <c r="A6" t="s">
        <v>65</v>
      </c>
      <c r="B6">
        <v>103424001.86039953</v>
      </c>
      <c r="C6">
        <v>463413768.27627045</v>
      </c>
      <c r="D6">
        <v>280304121.33177954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D10" sqref="D10"/>
    </sheetView>
  </sheetViews>
  <sheetFormatPr baseColWidth="10" defaultRowHeight="15" x14ac:dyDescent="0.25"/>
  <cols>
    <col min="1" max="1" width="38.5703125" bestFit="1" customWidth="1"/>
    <col min="2" max="4" width="12" bestFit="1" customWidth="1"/>
  </cols>
  <sheetData>
    <row r="1" spans="1:4" x14ac:dyDescent="0.25">
      <c r="A1" t="s">
        <v>69</v>
      </c>
      <c r="B1" t="s">
        <v>0</v>
      </c>
      <c r="C1" t="s">
        <v>1</v>
      </c>
      <c r="D1" t="s">
        <v>2</v>
      </c>
    </row>
    <row r="2" spans="1:4" x14ac:dyDescent="0.25">
      <c r="A2" t="s">
        <v>198</v>
      </c>
      <c r="B2">
        <v>482740675.01658654</v>
      </c>
      <c r="C2">
        <v>718192313.50415134</v>
      </c>
      <c r="D2">
        <v>653298658.1600709</v>
      </c>
    </row>
    <row r="3" spans="1:4" x14ac:dyDescent="0.25">
      <c r="A3" t="s">
        <v>199</v>
      </c>
      <c r="B3">
        <v>756685649.09798861</v>
      </c>
      <c r="C3">
        <v>1205175323.1240439</v>
      </c>
      <c r="D3">
        <v>1045977036.5942353</v>
      </c>
    </row>
    <row r="4" spans="1:4" x14ac:dyDescent="0.25">
      <c r="A4" t="s">
        <v>200</v>
      </c>
      <c r="B4">
        <v>590439491.65497613</v>
      </c>
      <c r="C4">
        <v>876240159.69237471</v>
      </c>
      <c r="D4">
        <v>730526083.50490737</v>
      </c>
    </row>
    <row r="5" spans="1:4" x14ac:dyDescent="0.25">
      <c r="A5" t="s">
        <v>201</v>
      </c>
      <c r="B5">
        <v>510061868.75312799</v>
      </c>
      <c r="C5">
        <v>940218881.7525394</v>
      </c>
      <c r="D5">
        <v>803213297.79659152</v>
      </c>
    </row>
    <row r="6" spans="1:4" x14ac:dyDescent="0.25">
      <c r="A6" t="s">
        <v>202</v>
      </c>
      <c r="B6">
        <v>720274253.49968314</v>
      </c>
      <c r="C6">
        <v>1267894066.7532275</v>
      </c>
      <c r="D6">
        <v>1138284901.1714866</v>
      </c>
    </row>
    <row r="7" spans="1:4" x14ac:dyDescent="0.25">
      <c r="A7" t="s">
        <v>203</v>
      </c>
      <c r="B7">
        <v>1297477025.7226522</v>
      </c>
      <c r="C7">
        <v>1827545981.3213851</v>
      </c>
      <c r="D7">
        <v>1633891302.2938669</v>
      </c>
    </row>
    <row r="8" spans="1:4" x14ac:dyDescent="0.25">
      <c r="A8" t="s">
        <v>204</v>
      </c>
      <c r="B8">
        <v>1220046404.7717569</v>
      </c>
      <c r="C8">
        <v>1811269092.0998347</v>
      </c>
      <c r="D8">
        <v>1580498994.2563629</v>
      </c>
    </row>
    <row r="9" spans="1:4" x14ac:dyDescent="0.25">
      <c r="A9" t="s">
        <v>205</v>
      </c>
      <c r="B9">
        <v>613751822.83486331</v>
      </c>
      <c r="C9">
        <v>926983011.39060843</v>
      </c>
      <c r="D9">
        <v>837585667.71350038</v>
      </c>
    </row>
    <row r="10" spans="1:4" x14ac:dyDescent="0.25">
      <c r="A10" t="s">
        <v>206</v>
      </c>
      <c r="B10">
        <v>659030698.55307746</v>
      </c>
      <c r="C10">
        <v>1057328621.079183</v>
      </c>
      <c r="D10">
        <v>956612459.69107139</v>
      </c>
    </row>
    <row r="11" spans="1:4" x14ac:dyDescent="0.25">
      <c r="A11" t="s">
        <v>207</v>
      </c>
      <c r="B11">
        <v>401107173.77718687</v>
      </c>
      <c r="C11">
        <v>579137838.03394485</v>
      </c>
      <c r="D11">
        <v>503807241.02210557</v>
      </c>
    </row>
    <row r="12" spans="1:4" x14ac:dyDescent="0.25">
      <c r="A12" t="s">
        <v>208</v>
      </c>
      <c r="B12">
        <v>670439250.7326045</v>
      </c>
      <c r="C12">
        <v>1150147994.00036</v>
      </c>
      <c r="D12">
        <v>972598161.12182963</v>
      </c>
    </row>
    <row r="13" spans="1:4" x14ac:dyDescent="0.25">
      <c r="A13" t="s">
        <v>209</v>
      </c>
      <c r="B13">
        <v>1054971727.3876102</v>
      </c>
      <c r="C13">
        <v>1463153704.2430222</v>
      </c>
      <c r="D13">
        <v>1317143365.8935308</v>
      </c>
    </row>
    <row r="14" spans="1:4" x14ac:dyDescent="0.25">
      <c r="A14" t="s">
        <v>210</v>
      </c>
      <c r="B14">
        <v>469506328.46145236</v>
      </c>
      <c r="C14">
        <v>803571146.53344893</v>
      </c>
      <c r="D14">
        <v>634456127.65122044</v>
      </c>
    </row>
    <row r="15" spans="1:4" x14ac:dyDescent="0.25">
      <c r="A15" t="s">
        <v>211</v>
      </c>
      <c r="B15">
        <v>7098371440.8471823</v>
      </c>
      <c r="C15">
        <v>5964098219.9127197</v>
      </c>
      <c r="D15">
        <v>5637492755.032197</v>
      </c>
    </row>
    <row r="16" spans="1:4" x14ac:dyDescent="0.25">
      <c r="A16" t="s">
        <v>212</v>
      </c>
      <c r="B16">
        <v>863148012.76684093</v>
      </c>
      <c r="C16">
        <v>1097919267.3170424</v>
      </c>
      <c r="D16">
        <v>1023393337.2730244</v>
      </c>
    </row>
    <row r="17" spans="1:4" x14ac:dyDescent="0.25">
      <c r="A17" t="s">
        <v>213</v>
      </c>
      <c r="B17">
        <v>176815092.26610848</v>
      </c>
      <c r="C17">
        <v>219083431.73250315</v>
      </c>
      <c r="D17">
        <v>182031452.376555</v>
      </c>
    </row>
    <row r="18" spans="1:4" x14ac:dyDescent="0.25">
      <c r="A18" t="s">
        <v>214</v>
      </c>
      <c r="B18">
        <v>188552878.22248971</v>
      </c>
      <c r="C18">
        <v>276300888.66640043</v>
      </c>
      <c r="D18">
        <v>243304743.1146068</v>
      </c>
    </row>
    <row r="19" spans="1:4" x14ac:dyDescent="0.25">
      <c r="A19" t="s">
        <v>215</v>
      </c>
      <c r="B19">
        <v>245508821.95350319</v>
      </c>
      <c r="C19">
        <v>381722766.78725374</v>
      </c>
      <c r="D19">
        <v>334041290.6731683</v>
      </c>
    </row>
    <row r="20" spans="1:4" x14ac:dyDescent="0.25">
      <c r="A20" t="s">
        <v>216</v>
      </c>
      <c r="B20">
        <v>938666697.64000511</v>
      </c>
      <c r="C20">
        <v>1379139641.7279215</v>
      </c>
      <c r="D20">
        <v>1250363693.9245269</v>
      </c>
    </row>
    <row r="21" spans="1:4" x14ac:dyDescent="0.25">
      <c r="A21" t="s">
        <v>340</v>
      </c>
      <c r="B21">
        <v>370472434.10235411</v>
      </c>
      <c r="C21">
        <v>553749003.14027059</v>
      </c>
      <c r="D21">
        <v>512834847.62024474</v>
      </c>
    </row>
    <row r="22" spans="1:4" x14ac:dyDescent="0.25">
      <c r="A22" t="s">
        <v>217</v>
      </c>
      <c r="B22">
        <v>935259142.73589289</v>
      </c>
      <c r="C22">
        <v>1434144907.2028725</v>
      </c>
      <c r="D22">
        <v>1276717112.7089052</v>
      </c>
    </row>
    <row r="23" spans="1:4" x14ac:dyDescent="0.25">
      <c r="A23" t="s">
        <v>218</v>
      </c>
      <c r="B23">
        <v>573570059.25095904</v>
      </c>
      <c r="C23">
        <v>860995753.24730611</v>
      </c>
      <c r="D23">
        <v>756555299.72720802</v>
      </c>
    </row>
    <row r="24" spans="1:4" x14ac:dyDescent="0.25">
      <c r="A24" t="s">
        <v>219</v>
      </c>
      <c r="B24">
        <v>165439085.32909524</v>
      </c>
      <c r="C24">
        <v>279537238.47845834</v>
      </c>
      <c r="D24">
        <v>263563363.18674204</v>
      </c>
    </row>
    <row r="25" spans="1:4" x14ac:dyDescent="0.25">
      <c r="A25" t="s">
        <v>220</v>
      </c>
      <c r="B25">
        <v>203524386.72208482</v>
      </c>
      <c r="C25">
        <v>281862623.24401438</v>
      </c>
      <c r="D25">
        <v>256549398.78319174</v>
      </c>
    </row>
    <row r="26" spans="1:4" x14ac:dyDescent="0.25">
      <c r="A26" t="s">
        <v>221</v>
      </c>
      <c r="B26">
        <v>301959457.4552651</v>
      </c>
      <c r="C26">
        <v>433722480.15335673</v>
      </c>
      <c r="D26">
        <v>401584368.90981799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3" sqref="D3"/>
    </sheetView>
  </sheetViews>
  <sheetFormatPr baseColWidth="10" defaultRowHeight="15" x14ac:dyDescent="0.25"/>
  <cols>
    <col min="1" max="1" width="23.140625" bestFit="1" customWidth="1"/>
    <col min="2" max="4" width="12" bestFit="1" customWidth="1"/>
  </cols>
  <sheetData>
    <row r="1" spans="1:4" x14ac:dyDescent="0.25">
      <c r="A1" t="s">
        <v>67</v>
      </c>
      <c r="B1" t="s">
        <v>0</v>
      </c>
      <c r="C1" t="s">
        <v>1</v>
      </c>
      <c r="D1" t="s">
        <v>2</v>
      </c>
    </row>
    <row r="2" spans="1:4" x14ac:dyDescent="0.25">
      <c r="A2" t="s">
        <v>337</v>
      </c>
      <c r="B2">
        <v>10156802510.442331</v>
      </c>
      <c r="C2">
        <v>9266535892.5068207</v>
      </c>
      <c r="D2">
        <v>8767975201.9920692</v>
      </c>
    </row>
    <row r="3" spans="1:4" x14ac:dyDescent="0.25">
      <c r="A3" t="s">
        <v>338</v>
      </c>
      <c r="B3">
        <v>1624891991.0977309</v>
      </c>
      <c r="C3">
        <v>5323504113.1120119</v>
      </c>
      <c r="D3">
        <v>3873327248.9468074</v>
      </c>
    </row>
    <row r="4" spans="1:4" x14ac:dyDescent="0.25">
      <c r="A4" t="s">
        <v>68</v>
      </c>
      <c r="B4">
        <v>9726125378.015276</v>
      </c>
      <c r="C4">
        <v>13199094349.519415</v>
      </c>
      <c r="D4">
        <v>12305022509.26211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Nacional</vt:lpstr>
      <vt:lpstr>Total_gp</vt:lpstr>
      <vt:lpstr>lineamiento</vt:lpstr>
      <vt:lpstr>regional</vt:lpstr>
      <vt:lpstr>derecho</vt:lpstr>
      <vt:lpstr>ciclo</vt:lpstr>
      <vt:lpstr>fuente</vt:lpstr>
      <vt:lpstr>departamento</vt:lpstr>
      <vt:lpstr>nivel_gob</vt:lpstr>
      <vt:lpstr>programa</vt:lpstr>
      <vt:lpstr>objetivo4</vt:lpstr>
      <vt:lpstr>funcion</vt:lpstr>
      <vt:lpstr>categoria</vt:lpstr>
      <vt:lpstr>categoriaPP</vt:lpstr>
      <vt:lpstr>gpnna_meta</vt:lpstr>
      <vt:lpstr>Nacional!Área_de_impresión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Chagua Ambrosio, Vanessa</dc:creator>
  <cp:lastModifiedBy>Chagua Ambrosio, Vanessa</cp:lastModifiedBy>
  <dcterms:created xsi:type="dcterms:W3CDTF">2020-08-25T05:03:12Z</dcterms:created>
  <dcterms:modified xsi:type="dcterms:W3CDTF">2024-06-14T20:51:38Z</dcterms:modified>
</cp:coreProperties>
</file>