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rojas\Desktop\F1 Y ANEXOS FONIE\"/>
    </mc:Choice>
  </mc:AlternateContent>
  <bookViews>
    <workbookView xWindow="0" yWindow="180" windowWidth="15480" windowHeight="9255" tabRatio="669" firstSheet="7" activeTab="7"/>
  </bookViews>
  <sheets>
    <sheet name="datos" sheetId="13" state="hidden" r:id="rId1"/>
    <sheet name="ESTUDIOS GL (2)" sheetId="14" state="hidden" r:id="rId2"/>
    <sheet name="PERFIL PVD" sheetId="46" state="hidden" r:id="rId3"/>
    <sheet name="SUPERVISIÓN DE PVD" sheetId="47" state="hidden" r:id="rId4"/>
    <sheet name="PERFILES GL" sheetId="19" state="hidden" r:id="rId5"/>
    <sheet name="SUPERV. PVD DE PERFILES GL" sheetId="44" state="hidden" r:id="rId6"/>
    <sheet name="ESTUDIOS DEF. PVD" sheetId="45" state="hidden" r:id="rId7"/>
    <sheet name="INVERSIÓN" sheetId="21" r:id="rId8"/>
    <sheet name="MANTENIMIENTO" sheetId="49" state="hidden" r:id="rId9"/>
    <sheet name="MANTENIMIENTO F" sheetId="51" r:id="rId10"/>
    <sheet name="MR DE GL" sheetId="22" state="hidden" r:id="rId11"/>
    <sheet name="PERFIL Y SUPERVISION DE PVD " sheetId="42" state="hidden" r:id="rId12"/>
    <sheet name="WASHINGTON" sheetId="39" state="hidden" r:id="rId13"/>
    <sheet name="ASENCIO" sheetId="40" state="hidden" r:id="rId14"/>
  </sheets>
  <definedNames>
    <definedName name="_xlnm._FilterDatabase" localSheetId="0" hidden="1">datos!$A$8:$AR$96</definedName>
    <definedName name="_xlnm._FilterDatabase" localSheetId="6" hidden="1">'ESTUDIOS DEF. PVD'!$A$13:$AB$42</definedName>
    <definedName name="_xlnm._FilterDatabase" localSheetId="1" hidden="1">'ESTUDIOS GL (2)'!$A$8:$AP$97</definedName>
    <definedName name="_xlnm._FilterDatabase" localSheetId="7" hidden="1">INVERSIÓN!$B$6:$R$11</definedName>
    <definedName name="_xlnm._FilterDatabase" localSheetId="8" hidden="1">MANTENIMIENTO!$B$8:$AI$12</definedName>
    <definedName name="_xlnm._FilterDatabase" localSheetId="9" hidden="1">'MANTENIMIENTO F'!$B$6:$R$11</definedName>
    <definedName name="_xlnm._FilterDatabase" localSheetId="10" hidden="1">'MR DE GL'!$A$5:$Y$1006</definedName>
    <definedName name="_xlnm._FilterDatabase" localSheetId="2" hidden="1">'PERFIL PVD'!$A$13:$AD$46</definedName>
    <definedName name="_xlnm._FilterDatabase" localSheetId="11" hidden="1">'PERFIL Y SUPERVISION DE PVD '!$A$14:$V$46</definedName>
    <definedName name="_xlnm._FilterDatabase" localSheetId="4" hidden="1">'PERFILES GL'!$A$13:$Z$105</definedName>
    <definedName name="_xlnm._FilterDatabase" localSheetId="5" hidden="1">'SUPERV. PVD DE PERFILES GL'!$A$13:$AA$106</definedName>
    <definedName name="_xlnm._FilterDatabase" localSheetId="3" hidden="1">'SUPERVISIÓN DE PVD'!$A$14:$AA$46</definedName>
    <definedName name="_xlnm.Print_Area" localSheetId="13">ASENCIO!$A$4:$U$21</definedName>
    <definedName name="_xlnm.Print_Area" localSheetId="0">datos!$A$1:$AE$96</definedName>
    <definedName name="_xlnm.Print_Area" localSheetId="6">'ESTUDIOS DEF. PVD'!$A$1:$AB$41</definedName>
    <definedName name="_xlnm.Print_Area" localSheetId="1">'ESTUDIOS GL (2)'!$A$1:$AE$97</definedName>
    <definedName name="_xlnm.Print_Area" localSheetId="7">INVERSIÓN!$B$1:$W$24</definedName>
    <definedName name="_xlnm.Print_Area" localSheetId="8">MANTENIMIENTO!$A$1:$AI$12</definedName>
    <definedName name="_xlnm.Print_Area" localSheetId="9">'MANTENIMIENTO F'!$A$1:$W$24</definedName>
    <definedName name="_xlnm.Print_Area" localSheetId="10">'MR DE GL'!$A$1:$Y$1007</definedName>
    <definedName name="_xlnm.Print_Area" localSheetId="2">'PERFIL PVD'!$A$13:$AB$45</definedName>
    <definedName name="_xlnm.Print_Area" localSheetId="11">'PERFIL Y SUPERVISION DE PVD '!$A$1:$V$46</definedName>
    <definedName name="_xlnm.Print_Area" localSheetId="4">'PERFILES GL'!$A$13:$Z$85</definedName>
    <definedName name="_xlnm.Print_Area" localSheetId="5">'SUPERV. PVD DE PERFILES GL'!$A$1:$AA$106</definedName>
    <definedName name="_xlnm.Print_Area" localSheetId="3">'SUPERVISIÓN DE PVD'!$A$1:$AA$46</definedName>
    <definedName name="_xlnm.Print_Area" localSheetId="12">WASHINGTON!$A$1:$U$6</definedName>
    <definedName name="_xlnm.Print_Titles" localSheetId="0">datos!$1:$8</definedName>
    <definedName name="_xlnm.Print_Titles" localSheetId="6">'ESTUDIOS DEF. PVD'!$1:$13</definedName>
    <definedName name="_xlnm.Print_Titles" localSheetId="1">'ESTUDIOS GL (2)'!$1:$8</definedName>
    <definedName name="_xlnm.Print_Titles" localSheetId="10">'MR DE GL'!$1:$5</definedName>
    <definedName name="_xlnm.Print_Titles" localSheetId="2">'PERFIL PVD'!$1:$14</definedName>
    <definedName name="_xlnm.Print_Titles" localSheetId="11">'PERFIL Y SUPERVISION DE PVD '!$1:$14</definedName>
    <definedName name="_xlnm.Print_Titles" localSheetId="4">'PERFILES GL'!$1:$13</definedName>
    <definedName name="_xlnm.Print_Titles" localSheetId="5">'SUPERV. PVD DE PERFILES GL'!$1:$14</definedName>
    <definedName name="_xlnm.Print_Titles" localSheetId="3">'SUPERVISIÓN DE PVD'!$1:$14</definedName>
    <definedName name="Z_9D495973_10BF_4B1F_8A1E_1E12F2AA01DE_.wvu.Cols" localSheetId="6" hidden="1">'ESTUDIOS DEF. PVD'!$C:$C</definedName>
    <definedName name="Z_9D495973_10BF_4B1F_8A1E_1E12F2AA01DE_.wvu.Cols" localSheetId="5" hidden="1">'SUPERV. PVD DE PERFILES GL'!$C:$C,'SUPERV. PVD DE PERFILES GL'!#REF!</definedName>
    <definedName name="Z_9D495973_10BF_4B1F_8A1E_1E12F2AA01DE_.wvu.FilterData" localSheetId="6" hidden="1">'ESTUDIOS DEF. PVD'!$A$13:$AB$42</definedName>
    <definedName name="Z_9D495973_10BF_4B1F_8A1E_1E12F2AA01DE_.wvu.FilterData" localSheetId="5" hidden="1">'SUPERV. PVD DE PERFILES GL'!$A$14:$AA$109</definedName>
    <definedName name="Z_9D495973_10BF_4B1F_8A1E_1E12F2AA01DE_.wvu.PrintArea" localSheetId="6" hidden="1">'ESTUDIOS DEF. PVD'!$A$1:$AB$41</definedName>
    <definedName name="Z_9D495973_10BF_4B1F_8A1E_1E12F2AA01DE_.wvu.PrintArea" localSheetId="5" hidden="1">'SUPERV. PVD DE PERFILES GL'!$A$1:$AA$106</definedName>
    <definedName name="Z_9D495973_10BF_4B1F_8A1E_1E12F2AA01DE_.wvu.PrintTitles" localSheetId="6" hidden="1">'ESTUDIOS DEF. PVD'!$1:$13</definedName>
    <definedName name="Z_9D495973_10BF_4B1F_8A1E_1E12F2AA01DE_.wvu.PrintTitles" localSheetId="5" hidden="1">'SUPERV. PVD DE PERFILES GL'!$1:$14</definedName>
  </definedNames>
  <calcPr calcId="152511"/>
</workbook>
</file>

<file path=xl/calcChain.xml><?xml version="1.0" encoding="utf-8"?>
<calcChain xmlns="http://schemas.openxmlformats.org/spreadsheetml/2006/main">
  <c r="N9" i="51" l="1"/>
  <c r="N10" i="51"/>
  <c r="N11" i="51"/>
  <c r="N8" i="51"/>
  <c r="V12" i="51" l="1"/>
  <c r="T12" i="51"/>
  <c r="Q12" i="51"/>
  <c r="O12" i="51"/>
  <c r="N12" i="51"/>
  <c r="M12" i="51"/>
  <c r="L12" i="51"/>
  <c r="K12" i="51"/>
  <c r="J12" i="51"/>
  <c r="N12" i="21"/>
  <c r="V12" i="21"/>
  <c r="T12" i="21"/>
  <c r="P12" i="21"/>
  <c r="Q12" i="21"/>
  <c r="K12" i="21"/>
  <c r="L12" i="21"/>
  <c r="M12" i="21"/>
  <c r="O12" i="21"/>
  <c r="J12" i="21"/>
  <c r="T17" i="49" l="1"/>
  <c r="S17" i="49"/>
  <c r="AB12" i="49"/>
  <c r="Y12" i="49"/>
  <c r="U12" i="49"/>
  <c r="AB11" i="49"/>
  <c r="V11" i="49"/>
  <c r="U11" i="49"/>
  <c r="AB10" i="49"/>
  <c r="Y10" i="49"/>
  <c r="U10" i="49"/>
  <c r="AB9" i="49"/>
  <c r="U9" i="49"/>
  <c r="U17" i="49" s="1"/>
  <c r="A16" i="46" l="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W15" i="47" l="1"/>
  <c r="X35" i="45"/>
  <c r="X36" i="45"/>
  <c r="X37" i="45"/>
  <c r="X38" i="45"/>
  <c r="X39" i="45"/>
  <c r="X40" i="45"/>
  <c r="W29" i="45"/>
  <c r="X32" i="45" l="1"/>
  <c r="X33" i="45"/>
  <c r="X34" i="45"/>
  <c r="X45" i="46" l="1"/>
  <c r="X15" i="46"/>
  <c r="A16" i="44" l="1"/>
  <c r="A17" i="44" s="1"/>
  <c r="A18" i="44" s="1"/>
  <c r="A19" i="44" s="1"/>
  <c r="A20" i="44" s="1"/>
  <c r="A21" i="44" s="1"/>
  <c r="A22" i="44" s="1"/>
  <c r="A23" i="44" s="1"/>
  <c r="U75" i="44"/>
  <c r="T75" i="44"/>
  <c r="T71" i="44"/>
  <c r="U69" i="44"/>
  <c r="T69" i="44"/>
  <c r="T70" i="44"/>
  <c r="U70" i="44"/>
  <c r="T53" i="44"/>
  <c r="U16" i="44"/>
  <c r="T16" i="44"/>
  <c r="X44" i="46" l="1"/>
  <c r="U99" i="44"/>
  <c r="U98" i="44"/>
  <c r="T89" i="19"/>
  <c r="T88" i="19"/>
  <c r="T87" i="19"/>
  <c r="T86" i="19"/>
  <c r="T85" i="19"/>
  <c r="T84" i="19"/>
  <c r="T83" i="19"/>
  <c r="T82" i="19"/>
  <c r="T81" i="19"/>
  <c r="T80" i="19"/>
  <c r="T78" i="19"/>
  <c r="T77" i="19"/>
  <c r="T75" i="19" l="1"/>
  <c r="T74" i="19"/>
  <c r="T73" i="19"/>
  <c r="T69" i="19"/>
  <c r="T68" i="19"/>
  <c r="T67" i="19"/>
  <c r="T66" i="19"/>
  <c r="T65" i="19"/>
  <c r="T61" i="19"/>
  <c r="T63" i="19"/>
  <c r="T62" i="19"/>
  <c r="T56" i="19"/>
  <c r="T57" i="19"/>
  <c r="T59" i="19"/>
  <c r="T58" i="19"/>
  <c r="T54" i="19"/>
  <c r="T51" i="19"/>
  <c r="T50" i="19"/>
  <c r="T49" i="19"/>
  <c r="T47" i="19"/>
  <c r="T46" i="19"/>
  <c r="T45" i="19"/>
  <c r="T42" i="19"/>
  <c r="T41" i="19"/>
  <c r="T39" i="19"/>
  <c r="T38" i="19"/>
  <c r="T40" i="19"/>
  <c r="T37" i="19"/>
  <c r="T36" i="19"/>
  <c r="T35" i="19"/>
  <c r="T34" i="19"/>
  <c r="T32" i="19"/>
  <c r="T31" i="19"/>
  <c r="T30" i="19"/>
  <c r="T29" i="19"/>
  <c r="T28" i="19"/>
  <c r="T27" i="19"/>
  <c r="T25" i="19"/>
  <c r="T22" i="19"/>
  <c r="T26" i="19"/>
  <c r="T24" i="19"/>
  <c r="T23" i="19"/>
  <c r="T19" i="19"/>
  <c r="T21" i="19"/>
  <c r="T20" i="19"/>
  <c r="T18" i="19"/>
  <c r="T17" i="19"/>
  <c r="T16" i="19"/>
  <c r="T15" i="19"/>
  <c r="T14" i="19"/>
  <c r="W36" i="47"/>
  <c r="W35" i="47"/>
  <c r="W34" i="47"/>
  <c r="W33" i="47"/>
  <c r="W32" i="47"/>
  <c r="W31" i="47"/>
  <c r="X36" i="46"/>
  <c r="X35" i="46"/>
  <c r="X34" i="46"/>
  <c r="X33" i="46"/>
  <c r="X32" i="46"/>
  <c r="X31" i="46"/>
  <c r="W40" i="47"/>
  <c r="W39" i="47"/>
  <c r="W38" i="47"/>
  <c r="W24" i="47"/>
  <c r="W23" i="47"/>
  <c r="W19" i="47"/>
  <c r="W16" i="47"/>
  <c r="W18" i="47"/>
  <c r="X17" i="46"/>
  <c r="X20" i="46"/>
  <c r="X30" i="46"/>
  <c r="P30" i="46"/>
  <c r="X29" i="46"/>
  <c r="X28" i="46"/>
  <c r="X27" i="46"/>
  <c r="X26" i="46"/>
  <c r="X25" i="46"/>
  <c r="X24" i="46"/>
  <c r="X23" i="46"/>
  <c r="X22" i="46"/>
  <c r="X21" i="46"/>
  <c r="X19" i="46"/>
  <c r="X18" i="46"/>
  <c r="X16" i="46"/>
  <c r="X26" i="45" l="1"/>
  <c r="X28" i="45"/>
  <c r="X29" i="45"/>
  <c r="X30" i="45"/>
  <c r="X31" i="45"/>
  <c r="X27" i="45"/>
  <c r="X24" i="45"/>
  <c r="U83" i="44"/>
  <c r="U82" i="44"/>
  <c r="U81" i="44"/>
  <c r="U78" i="44"/>
  <c r="U76" i="44"/>
  <c r="U74" i="44"/>
  <c r="U85" i="44"/>
  <c r="T85" i="44"/>
  <c r="T84" i="44"/>
  <c r="U17" i="44"/>
  <c r="U18" i="44"/>
  <c r="U19" i="44"/>
  <c r="U20" i="44"/>
  <c r="U21" i="44"/>
  <c r="U22" i="44"/>
  <c r="U23" i="44"/>
  <c r="U24" i="44"/>
  <c r="U25" i="44"/>
  <c r="U26" i="44"/>
  <c r="U27" i="44"/>
  <c r="U28" i="44"/>
  <c r="U29" i="44"/>
  <c r="U30" i="44"/>
  <c r="U31" i="44"/>
  <c r="U32" i="44"/>
  <c r="U33" i="44"/>
  <c r="U34" i="44"/>
  <c r="U35" i="44"/>
  <c r="U36" i="44"/>
  <c r="U37" i="44"/>
  <c r="U38" i="44"/>
  <c r="U39" i="44"/>
  <c r="U40" i="44"/>
  <c r="U41" i="44"/>
  <c r="U42" i="44"/>
  <c r="U43" i="44"/>
  <c r="U44" i="44"/>
  <c r="U45" i="44"/>
  <c r="U46" i="44"/>
  <c r="U47" i="44"/>
  <c r="U48" i="44"/>
  <c r="U49" i="44"/>
  <c r="U51" i="44"/>
  <c r="U62" i="44"/>
  <c r="U63" i="44"/>
  <c r="U64" i="44"/>
  <c r="U15" i="44"/>
  <c r="U68" i="44"/>
  <c r="T68" i="44"/>
  <c r="U67" i="44"/>
  <c r="T67" i="44"/>
  <c r="T93" i="19"/>
  <c r="U97" i="44"/>
  <c r="U103" i="44"/>
  <c r="U104" i="44"/>
  <c r="U105" i="44"/>
  <c r="U95" i="44"/>
  <c r="U101" i="44"/>
  <c r="U93" i="44"/>
  <c r="U91" i="44"/>
  <c r="U94" i="44"/>
  <c r="U92" i="44"/>
  <c r="U102" i="44"/>
  <c r="U100" i="44"/>
  <c r="U96" i="44"/>
  <c r="W28" i="47"/>
  <c r="W29" i="47"/>
  <c r="W30" i="47"/>
  <c r="W41" i="47"/>
  <c r="W42" i="47"/>
  <c r="W43" i="47"/>
  <c r="W44" i="47"/>
  <c r="W45" i="47"/>
  <c r="W27" i="47"/>
  <c r="W22" i="47"/>
  <c r="W25" i="47"/>
  <c r="W26" i="47"/>
  <c r="W21" i="47"/>
  <c r="W20" i="47"/>
  <c r="W17" i="47"/>
  <c r="T44" i="19"/>
  <c r="W30" i="45" l="1"/>
  <c r="W24" i="45"/>
  <c r="X15" i="45"/>
  <c r="X16" i="45"/>
  <c r="X17" i="45"/>
  <c r="X18" i="45"/>
  <c r="X19" i="45"/>
  <c r="X20" i="45"/>
  <c r="X21" i="45"/>
  <c r="X25" i="45"/>
  <c r="X22" i="45"/>
  <c r="X23" i="45"/>
  <c r="X14" i="45"/>
  <c r="W16" i="45"/>
  <c r="W15" i="45"/>
  <c r="W17" i="45"/>
  <c r="W18" i="45"/>
  <c r="W19" i="45"/>
  <c r="W20" i="45"/>
  <c r="W21" i="45"/>
  <c r="W25" i="45"/>
  <c r="W22" i="45"/>
  <c r="W23" i="45"/>
  <c r="W27" i="45"/>
  <c r="W26" i="45"/>
  <c r="W28" i="45"/>
  <c r="W31" i="45"/>
  <c r="W32" i="45"/>
  <c r="W33" i="45"/>
  <c r="W35" i="45"/>
  <c r="W36" i="45"/>
  <c r="W37" i="45"/>
  <c r="W14" i="45"/>
  <c r="X38" i="46"/>
  <c r="X39" i="46"/>
  <c r="X40" i="46"/>
  <c r="X41" i="46"/>
  <c r="X42" i="46"/>
  <c r="X43" i="46"/>
  <c r="O30" i="47"/>
  <c r="R89" i="44"/>
  <c r="T88" i="44"/>
  <c r="T78" i="44"/>
  <c r="T89" i="44" l="1"/>
  <c r="U89" i="44"/>
  <c r="T92" i="19"/>
  <c r="T27" i="44" l="1"/>
  <c r="T26" i="44"/>
  <c r="T25" i="44"/>
  <c r="T24" i="44"/>
  <c r="T23" i="44"/>
  <c r="T22" i="44"/>
  <c r="T21" i="44"/>
  <c r="T20" i="44"/>
  <c r="T51" i="44"/>
  <c r="R52" i="44"/>
  <c r="R50" i="44"/>
  <c r="T49" i="44"/>
  <c r="T91" i="19"/>
  <c r="T33" i="19"/>
  <c r="T90" i="19"/>
  <c r="A15" i="45"/>
  <c r="A16" i="45" s="1"/>
  <c r="A17" i="45" s="1"/>
  <c r="A18" i="45" s="1"/>
  <c r="A19" i="45" s="1"/>
  <c r="A20" i="45" s="1"/>
  <c r="A21" i="45" s="1"/>
  <c r="T90" i="44"/>
  <c r="T87" i="44"/>
  <c r="R86" i="44"/>
  <c r="U86" i="44" s="1"/>
  <c r="T83" i="44"/>
  <c r="T82" i="44"/>
  <c r="T81" i="44"/>
  <c r="T80" i="44"/>
  <c r="T79" i="44"/>
  <c r="T77" i="44"/>
  <c r="T76" i="44"/>
  <c r="T74" i="44"/>
  <c r="T72" i="44"/>
  <c r="T66" i="44"/>
  <c r="T65" i="44"/>
  <c r="T64" i="44"/>
  <c r="T63" i="44"/>
  <c r="T62" i="44"/>
  <c r="T61" i="44"/>
  <c r="T60" i="44"/>
  <c r="T59" i="44"/>
  <c r="T58" i="44"/>
  <c r="T57" i="44"/>
  <c r="T56" i="44"/>
  <c r="T54" i="44"/>
  <c r="T48" i="44"/>
  <c r="T47" i="44"/>
  <c r="T46" i="44"/>
  <c r="T45" i="44"/>
  <c r="T44" i="44"/>
  <c r="T43" i="44"/>
  <c r="T42" i="44"/>
  <c r="T41" i="44"/>
  <c r="T40" i="44"/>
  <c r="T39" i="44"/>
  <c r="T38" i="44"/>
  <c r="T37" i="44"/>
  <c r="T36" i="44"/>
  <c r="T35" i="44"/>
  <c r="T34" i="44"/>
  <c r="T33" i="44"/>
  <c r="T32" i="44"/>
  <c r="T31" i="44"/>
  <c r="T30" i="44"/>
  <c r="T29" i="44"/>
  <c r="T28" i="44"/>
  <c r="T19" i="44"/>
  <c r="T18" i="44"/>
  <c r="T17" i="44"/>
  <c r="T15" i="44"/>
  <c r="T50" i="44" l="1"/>
  <c r="U50" i="44"/>
  <c r="T52" i="44"/>
  <c r="U52" i="44"/>
  <c r="L43" i="42" l="1"/>
  <c r="Q45" i="42" l="1"/>
  <c r="R45" i="42" s="1"/>
  <c r="Q44" i="42"/>
  <c r="R44" i="42" s="1"/>
  <c r="R42" i="42"/>
  <c r="Q42" i="42"/>
  <c r="Q41" i="42"/>
  <c r="R40" i="42"/>
  <c r="Q40" i="42"/>
  <c r="R39" i="42"/>
  <c r="Q39" i="42"/>
  <c r="R38" i="42"/>
  <c r="Q38" i="42"/>
  <c r="R37" i="42"/>
  <c r="Q37" i="42"/>
  <c r="R36" i="42"/>
  <c r="Q36" i="42"/>
  <c r="R35" i="42"/>
  <c r="Q35" i="42"/>
  <c r="R34" i="42"/>
  <c r="Q34" i="42"/>
  <c r="R33" i="42"/>
  <c r="Q33" i="42"/>
  <c r="R32" i="42"/>
  <c r="Q32" i="42"/>
  <c r="Q31" i="42"/>
  <c r="R30" i="42"/>
  <c r="Q30" i="42"/>
  <c r="R29" i="42"/>
  <c r="Q29" i="42"/>
  <c r="R28" i="42"/>
  <c r="Q28" i="42"/>
  <c r="Q27" i="42"/>
  <c r="R26" i="42"/>
  <c r="Q26" i="42"/>
  <c r="R25" i="42"/>
  <c r="Q25" i="42"/>
  <c r="R24" i="42"/>
  <c r="Q24" i="42"/>
  <c r="Q23" i="42"/>
  <c r="Q22" i="42"/>
  <c r="R21" i="42"/>
  <c r="Q21" i="42"/>
  <c r="R20" i="42"/>
  <c r="Q20" i="42"/>
  <c r="R18" i="42"/>
  <c r="Q18" i="42"/>
  <c r="R17" i="42"/>
  <c r="Q17" i="42"/>
  <c r="R16" i="42"/>
  <c r="Q16" i="42"/>
  <c r="R15" i="42"/>
  <c r="Q15" i="42"/>
  <c r="Q18" i="40" l="1"/>
  <c r="Q17" i="40"/>
  <c r="Q16" i="40"/>
  <c r="Q15" i="40"/>
  <c r="Q14" i="40"/>
  <c r="Q13" i="40"/>
  <c r="Q12" i="40"/>
  <c r="Q11" i="40"/>
  <c r="Q10" i="40"/>
  <c r="Q9" i="40"/>
  <c r="Q8" i="40"/>
  <c r="Q7" i="40"/>
  <c r="Q6" i="40"/>
  <c r="Q5" i="40"/>
  <c r="Q6" i="39"/>
  <c r="Q5" i="39"/>
  <c r="Q4" i="39"/>
  <c r="Q3" i="39"/>
  <c r="Q2" i="39"/>
  <c r="M1007" i="22" l="1"/>
  <c r="L1007" i="22"/>
  <c r="P192" i="19" l="1"/>
  <c r="Q192" i="19"/>
  <c r="S6" i="22" l="1"/>
  <c r="S7" i="22"/>
  <c r="T7" i="22" s="1"/>
  <c r="S8" i="22"/>
  <c r="T8" i="22" s="1"/>
  <c r="S9" i="22"/>
  <c r="T9" i="22" s="1"/>
  <c r="S10" i="22"/>
  <c r="T10" i="22" s="1"/>
  <c r="S11" i="22"/>
  <c r="T11" i="22" s="1"/>
  <c r="S12" i="22"/>
  <c r="T12" i="22" s="1"/>
  <c r="S13" i="22"/>
  <c r="T13" i="22" s="1"/>
  <c r="S14" i="22"/>
  <c r="T14" i="22" s="1"/>
  <c r="C15" i="22"/>
  <c r="P15" i="22"/>
  <c r="R15" i="22"/>
  <c r="S15" i="22"/>
  <c r="T15" i="22" s="1"/>
  <c r="C16" i="22"/>
  <c r="P16" i="22"/>
  <c r="R16" i="22"/>
  <c r="S16" i="22"/>
  <c r="T16" i="22" s="1"/>
  <c r="C17" i="22"/>
  <c r="P17" i="22"/>
  <c r="R17" i="22"/>
  <c r="S17" i="22"/>
  <c r="T17" i="22" s="1"/>
  <c r="C18" i="22"/>
  <c r="P18" i="22"/>
  <c r="R18" i="22"/>
  <c r="S18" i="22"/>
  <c r="T18" i="22" s="1"/>
  <c r="C19" i="22"/>
  <c r="P19" i="22"/>
  <c r="R19" i="22"/>
  <c r="S19" i="22"/>
  <c r="T19" i="22" s="1"/>
  <c r="C20" i="22"/>
  <c r="P20" i="22"/>
  <c r="R20" i="22"/>
  <c r="S20" i="22"/>
  <c r="T20" i="22" s="1"/>
  <c r="C21" i="22"/>
  <c r="P21" i="22"/>
  <c r="R21" i="22"/>
  <c r="S21" i="22"/>
  <c r="T21" i="22" s="1"/>
  <c r="C22" i="22"/>
  <c r="P22" i="22"/>
  <c r="R22" i="22"/>
  <c r="S22" i="22"/>
  <c r="T22" i="22" s="1"/>
  <c r="C23" i="22"/>
  <c r="P23" i="22"/>
  <c r="R23" i="22"/>
  <c r="S23" i="22"/>
  <c r="T23" i="22" s="1"/>
  <c r="C24" i="22"/>
  <c r="P24" i="22"/>
  <c r="R24" i="22"/>
  <c r="S24" i="22"/>
  <c r="T24" i="22" s="1"/>
  <c r="C25" i="22"/>
  <c r="P25" i="22"/>
  <c r="R25" i="22"/>
  <c r="S25" i="22"/>
  <c r="T25" i="22" s="1"/>
  <c r="C29" i="22"/>
  <c r="C30" i="22"/>
  <c r="C31" i="22"/>
  <c r="C32" i="22"/>
  <c r="C33" i="22"/>
  <c r="C34" i="22"/>
  <c r="C35" i="22"/>
  <c r="C36" i="22"/>
  <c r="C37" i="22"/>
  <c r="C38" i="22"/>
  <c r="C39" i="22"/>
  <c r="C40" i="22"/>
  <c r="P41" i="22"/>
  <c r="R41" i="22"/>
  <c r="S41" i="22"/>
  <c r="T41" i="22" s="1"/>
  <c r="P42" i="22"/>
  <c r="R42" i="22"/>
  <c r="S42" i="22"/>
  <c r="T42" i="22" s="1"/>
  <c r="P43" i="22"/>
  <c r="R43" i="22"/>
  <c r="S43" i="22"/>
  <c r="T43" i="22" s="1"/>
  <c r="P44" i="22"/>
  <c r="R44" i="22"/>
  <c r="S44" i="22"/>
  <c r="T44" i="22" s="1"/>
  <c r="P45" i="22"/>
  <c r="R45" i="22"/>
  <c r="S45" i="22"/>
  <c r="T45" i="22" s="1"/>
  <c r="P46" i="22"/>
  <c r="R46" i="22"/>
  <c r="S46" i="22"/>
  <c r="T46" i="22" s="1"/>
  <c r="P47" i="22"/>
  <c r="R47" i="22"/>
  <c r="S47" i="22"/>
  <c r="T47" i="22" s="1"/>
  <c r="P48" i="22"/>
  <c r="R48" i="22"/>
  <c r="S48" i="22"/>
  <c r="T48" i="22" s="1"/>
  <c r="C49" i="22"/>
  <c r="P49" i="22"/>
  <c r="R49" i="22"/>
  <c r="S49" i="22"/>
  <c r="T49" i="22" s="1"/>
  <c r="C50" i="22"/>
  <c r="P50" i="22"/>
  <c r="R50" i="22"/>
  <c r="S50" i="22"/>
  <c r="T50" i="22" s="1"/>
  <c r="C51" i="22"/>
  <c r="P51" i="22"/>
  <c r="R51" i="22"/>
  <c r="S51" i="22"/>
  <c r="T51" i="22" s="1"/>
  <c r="C52" i="22"/>
  <c r="P52" i="22"/>
  <c r="R52" i="22"/>
  <c r="S52" i="22"/>
  <c r="T52" i="22" s="1"/>
  <c r="C53" i="22"/>
  <c r="P53" i="22"/>
  <c r="R53" i="22"/>
  <c r="S53" i="22"/>
  <c r="T53" i="22" s="1"/>
  <c r="C54" i="22"/>
  <c r="P54" i="22"/>
  <c r="R54" i="22"/>
  <c r="S54" i="22"/>
  <c r="T54" i="22" s="1"/>
  <c r="C55" i="22"/>
  <c r="P55" i="22"/>
  <c r="R55" i="22"/>
  <c r="S55" i="22"/>
  <c r="T55" i="22" s="1"/>
  <c r="C56" i="22"/>
  <c r="P56" i="22"/>
  <c r="R56" i="22"/>
  <c r="S56" i="22"/>
  <c r="T56" i="22" s="1"/>
  <c r="C57" i="22"/>
  <c r="P57" i="22"/>
  <c r="R57" i="22"/>
  <c r="S57" i="22"/>
  <c r="T57" i="22" s="1"/>
  <c r="C62" i="22"/>
  <c r="C63" i="22"/>
  <c r="C65" i="22"/>
  <c r="P65" i="22"/>
  <c r="R65" i="22"/>
  <c r="S65" i="22"/>
  <c r="T65" i="22" s="1"/>
  <c r="C66" i="22"/>
  <c r="P66" i="22"/>
  <c r="R66" i="22"/>
  <c r="S66" i="22"/>
  <c r="T66" i="22" s="1"/>
  <c r="C67" i="22"/>
  <c r="P67" i="22"/>
  <c r="R67" i="22"/>
  <c r="S67" i="22"/>
  <c r="T67" i="22" s="1"/>
  <c r="C68" i="22"/>
  <c r="P68" i="22"/>
  <c r="R68" i="22"/>
  <c r="S68" i="22"/>
  <c r="T68" i="22" s="1"/>
  <c r="C69" i="22"/>
  <c r="P69" i="22"/>
  <c r="R69" i="22"/>
  <c r="S69" i="22"/>
  <c r="T69" i="22" s="1"/>
  <c r="C70" i="22"/>
  <c r="P70" i="22"/>
  <c r="R70" i="22"/>
  <c r="S70" i="22"/>
  <c r="T70" i="22" s="1"/>
  <c r="C71" i="22"/>
  <c r="P71" i="22"/>
  <c r="R71" i="22"/>
  <c r="S71" i="22"/>
  <c r="T71" i="22" s="1"/>
  <c r="C72" i="22"/>
  <c r="P72" i="22"/>
  <c r="R72" i="22"/>
  <c r="S72" i="22"/>
  <c r="T72" i="22" s="1"/>
  <c r="C73" i="22"/>
  <c r="P73" i="22"/>
  <c r="R73" i="22"/>
  <c r="S73" i="22"/>
  <c r="T73" i="22" s="1"/>
  <c r="C74" i="22"/>
  <c r="P74" i="22"/>
  <c r="R74" i="22"/>
  <c r="S74" i="22"/>
  <c r="T74" i="22" s="1"/>
  <c r="C75" i="22"/>
  <c r="P75" i="22"/>
  <c r="R75" i="22"/>
  <c r="S75" i="22"/>
  <c r="T75" i="22" s="1"/>
  <c r="C76" i="22"/>
  <c r="P76" i="22"/>
  <c r="R76" i="22"/>
  <c r="S76" i="22"/>
  <c r="T76" i="22" s="1"/>
  <c r="C77" i="22"/>
  <c r="P77" i="22"/>
  <c r="R77" i="22"/>
  <c r="S77" i="22"/>
  <c r="T77" i="22" s="1"/>
  <c r="C78" i="22"/>
  <c r="P78" i="22"/>
  <c r="R78" i="22"/>
  <c r="S78" i="22"/>
  <c r="T78" i="22" s="1"/>
  <c r="C79" i="22"/>
  <c r="P79" i="22"/>
  <c r="R79" i="22"/>
  <c r="S79" i="22"/>
  <c r="T79" i="22" s="1"/>
  <c r="C80" i="22"/>
  <c r="P80" i="22"/>
  <c r="R80" i="22"/>
  <c r="S80" i="22"/>
  <c r="T80" i="22" s="1"/>
  <c r="C81" i="22"/>
  <c r="P81" i="22"/>
  <c r="R81" i="22"/>
  <c r="S81" i="22"/>
  <c r="T81" i="22" s="1"/>
  <c r="C98" i="22"/>
  <c r="N98" i="22"/>
  <c r="C99" i="22"/>
  <c r="N99" i="22"/>
  <c r="C100" i="22"/>
  <c r="N100" i="22"/>
  <c r="C101" i="22"/>
  <c r="N101" i="22"/>
  <c r="C102" i="22"/>
  <c r="N102" i="22"/>
  <c r="C103" i="22"/>
  <c r="N103" i="22"/>
  <c r="C104" i="22"/>
  <c r="P104" i="22"/>
  <c r="R104" i="22"/>
  <c r="S104" i="22"/>
  <c r="T104" i="22" s="1"/>
  <c r="C105" i="22"/>
  <c r="P105" i="22"/>
  <c r="R105" i="22"/>
  <c r="S105" i="22"/>
  <c r="T105" i="22" s="1"/>
  <c r="C106" i="22"/>
  <c r="P106" i="22"/>
  <c r="R106" i="22"/>
  <c r="S106" i="22"/>
  <c r="T106" i="22" s="1"/>
  <c r="C107" i="22"/>
  <c r="P107" i="22"/>
  <c r="R107" i="22"/>
  <c r="S107" i="22"/>
  <c r="T107" i="22" s="1"/>
  <c r="C108" i="22"/>
  <c r="P108" i="22"/>
  <c r="R108" i="22"/>
  <c r="S108" i="22"/>
  <c r="T108" i="22" s="1"/>
  <c r="C109" i="22"/>
  <c r="P109" i="22"/>
  <c r="R109" i="22"/>
  <c r="S109" i="22"/>
  <c r="T109" i="22" s="1"/>
  <c r="C110" i="22"/>
  <c r="P110" i="22"/>
  <c r="R110" i="22"/>
  <c r="S110" i="22"/>
  <c r="T110" i="22" s="1"/>
  <c r="C120" i="22"/>
  <c r="O120" i="22"/>
  <c r="Q120" i="22"/>
  <c r="C121" i="22"/>
  <c r="P121" i="22"/>
  <c r="R121" i="22"/>
  <c r="S121" i="22"/>
  <c r="T121" i="22" s="1"/>
  <c r="C122" i="22"/>
  <c r="P122" i="22"/>
  <c r="R122" i="22"/>
  <c r="S122" i="22"/>
  <c r="T122" i="22" s="1"/>
  <c r="C123" i="22"/>
  <c r="O123" i="22"/>
  <c r="P123" i="22" s="1"/>
  <c r="Q123" i="22"/>
  <c r="R123" i="22" s="1"/>
  <c r="C124" i="22"/>
  <c r="P124" i="22"/>
  <c r="R124" i="22"/>
  <c r="S124" i="22"/>
  <c r="T124" i="22" s="1"/>
  <c r="C125" i="22"/>
  <c r="P125" i="22"/>
  <c r="R125" i="22"/>
  <c r="S125" i="22"/>
  <c r="T125" i="22" s="1"/>
  <c r="C134" i="22"/>
  <c r="C135" i="22"/>
  <c r="P135" i="22"/>
  <c r="R135" i="22"/>
  <c r="S135" i="22"/>
  <c r="T135" i="22" s="1"/>
  <c r="C136" i="22"/>
  <c r="P136" i="22"/>
  <c r="R136" i="22"/>
  <c r="S136" i="22"/>
  <c r="T136" i="22" s="1"/>
  <c r="C137" i="22"/>
  <c r="P137" i="22"/>
  <c r="R137" i="22"/>
  <c r="S137" i="22"/>
  <c r="T137" i="22" s="1"/>
  <c r="C138" i="22"/>
  <c r="P138" i="22"/>
  <c r="R138" i="22"/>
  <c r="S138" i="22"/>
  <c r="T138" i="22" s="1"/>
  <c r="C139" i="22"/>
  <c r="P139" i="22"/>
  <c r="R139" i="22"/>
  <c r="S139" i="22"/>
  <c r="T139" i="22" s="1"/>
  <c r="C164" i="22"/>
  <c r="C165" i="22"/>
  <c r="C166" i="22"/>
  <c r="C167" i="22"/>
  <c r="C168" i="22"/>
  <c r="P169" i="22"/>
  <c r="R169" i="22"/>
  <c r="S169" i="22"/>
  <c r="T169" i="22" s="1"/>
  <c r="P170" i="22"/>
  <c r="R170" i="22"/>
  <c r="S170" i="22"/>
  <c r="T170" i="22" s="1"/>
  <c r="P171" i="22"/>
  <c r="R171" i="22"/>
  <c r="S171" i="22"/>
  <c r="T171" i="22" s="1"/>
  <c r="P172" i="22"/>
  <c r="R172" i="22"/>
  <c r="S172" i="22"/>
  <c r="T172" i="22" s="1"/>
  <c r="P173" i="22"/>
  <c r="R173" i="22"/>
  <c r="S173" i="22"/>
  <c r="T173" i="22" s="1"/>
  <c r="P174" i="22"/>
  <c r="R174" i="22"/>
  <c r="S174" i="22"/>
  <c r="T174" i="22" s="1"/>
  <c r="P175" i="22"/>
  <c r="R175" i="22"/>
  <c r="S175" i="22"/>
  <c r="T175" i="22" s="1"/>
  <c r="P176" i="22"/>
  <c r="R176" i="22"/>
  <c r="S176" i="22"/>
  <c r="T176" i="22" s="1"/>
  <c r="P177" i="22"/>
  <c r="R177" i="22"/>
  <c r="S177" i="22"/>
  <c r="T177" i="22" s="1"/>
  <c r="P178" i="22"/>
  <c r="R178" i="22"/>
  <c r="S178" i="22"/>
  <c r="T178" i="22" s="1"/>
  <c r="C179" i="22"/>
  <c r="P179" i="22"/>
  <c r="R179" i="22"/>
  <c r="S179" i="22"/>
  <c r="T179" i="22" s="1"/>
  <c r="C180" i="22"/>
  <c r="P180" i="22"/>
  <c r="R180" i="22"/>
  <c r="S180" i="22"/>
  <c r="T180" i="22" s="1"/>
  <c r="C181" i="22"/>
  <c r="P181" i="22"/>
  <c r="R181" i="22"/>
  <c r="S181" i="22"/>
  <c r="T181" i="22" s="1"/>
  <c r="C182" i="22"/>
  <c r="P182" i="22"/>
  <c r="R182" i="22"/>
  <c r="S182" i="22"/>
  <c r="T182" i="22" s="1"/>
  <c r="C213" i="22"/>
  <c r="S213" i="22"/>
  <c r="T213" i="22" s="1"/>
  <c r="C214" i="22"/>
  <c r="S214" i="22"/>
  <c r="T214" i="22" s="1"/>
  <c r="C215" i="22"/>
  <c r="S215" i="22"/>
  <c r="T215" i="22" s="1"/>
  <c r="C216" i="22"/>
  <c r="S216" i="22"/>
  <c r="T216" i="22" s="1"/>
  <c r="C217" i="22"/>
  <c r="S217" i="22"/>
  <c r="T217" i="22" s="1"/>
  <c r="C218" i="22"/>
  <c r="S218" i="22"/>
  <c r="T218" i="22" s="1"/>
  <c r="C219" i="22"/>
  <c r="S219" i="22"/>
  <c r="T219" i="22" s="1"/>
  <c r="C220" i="22"/>
  <c r="S220" i="22"/>
  <c r="T220" i="22" s="1"/>
  <c r="C221" i="22"/>
  <c r="S221" i="22"/>
  <c r="T221" i="22" s="1"/>
  <c r="C222" i="22"/>
  <c r="P222" i="22"/>
  <c r="R222" i="22"/>
  <c r="S222" i="22"/>
  <c r="T222" i="22" s="1"/>
  <c r="C223" i="22"/>
  <c r="P223" i="22"/>
  <c r="R223" i="22"/>
  <c r="S223" i="22"/>
  <c r="T223" i="22" s="1"/>
  <c r="C224" i="22"/>
  <c r="P224" i="22"/>
  <c r="R224" i="22"/>
  <c r="S224" i="22"/>
  <c r="T224" i="22" s="1"/>
  <c r="C225" i="22"/>
  <c r="P225" i="22"/>
  <c r="R225" i="22"/>
  <c r="S225" i="22"/>
  <c r="T225" i="22" s="1"/>
  <c r="C226" i="22"/>
  <c r="P226" i="22"/>
  <c r="R226" i="22"/>
  <c r="S226" i="22"/>
  <c r="T226" i="22" s="1"/>
  <c r="C227" i="22"/>
  <c r="P227" i="22"/>
  <c r="R227" i="22"/>
  <c r="S227" i="22"/>
  <c r="T227" i="22" s="1"/>
  <c r="C228" i="22"/>
  <c r="C229" i="22"/>
  <c r="C230" i="22"/>
  <c r="C231" i="22"/>
  <c r="C232" i="22"/>
  <c r="P232" i="22"/>
  <c r="R232" i="22"/>
  <c r="S232" i="22"/>
  <c r="T232" i="22" s="1"/>
  <c r="C233" i="22"/>
  <c r="P233" i="22"/>
  <c r="R233" i="22"/>
  <c r="S233" i="22"/>
  <c r="T233" i="22" s="1"/>
  <c r="C234" i="22"/>
  <c r="P234" i="22"/>
  <c r="R234" i="22"/>
  <c r="S234" i="22"/>
  <c r="T234" i="22" s="1"/>
  <c r="C235" i="22"/>
  <c r="P235" i="22"/>
  <c r="R235" i="22"/>
  <c r="S235" i="22"/>
  <c r="T235" i="22" s="1"/>
  <c r="C236" i="22"/>
  <c r="C237" i="22"/>
  <c r="P237" i="22"/>
  <c r="R237" i="22"/>
  <c r="S237" i="22"/>
  <c r="T237" i="22" s="1"/>
  <c r="C238" i="22"/>
  <c r="P238" i="22"/>
  <c r="R238" i="22"/>
  <c r="S238" i="22"/>
  <c r="T238" i="22" s="1"/>
  <c r="C239" i="22"/>
  <c r="P239" i="22"/>
  <c r="R239" i="22"/>
  <c r="S239" i="22"/>
  <c r="T239" i="22" s="1"/>
  <c r="C240" i="22"/>
  <c r="P240" i="22"/>
  <c r="R240" i="22"/>
  <c r="S240" i="22"/>
  <c r="T240" i="22" s="1"/>
  <c r="C241" i="22"/>
  <c r="P241" i="22"/>
  <c r="R241" i="22"/>
  <c r="S241" i="22"/>
  <c r="T241" i="22" s="1"/>
  <c r="C242" i="22"/>
  <c r="P242" i="22"/>
  <c r="R242" i="22"/>
  <c r="S242" i="22"/>
  <c r="T242" i="22" s="1"/>
  <c r="C243" i="22"/>
  <c r="P243" i="22"/>
  <c r="R243" i="22"/>
  <c r="S243" i="22"/>
  <c r="T243" i="22" s="1"/>
  <c r="C244" i="22"/>
  <c r="P244" i="22"/>
  <c r="R244" i="22"/>
  <c r="S244" i="22"/>
  <c r="T244" i="22" s="1"/>
  <c r="C245" i="22"/>
  <c r="P245" i="22"/>
  <c r="R245" i="22"/>
  <c r="S245" i="22"/>
  <c r="T245" i="22" s="1"/>
  <c r="C246" i="22"/>
  <c r="P246" i="22"/>
  <c r="R246" i="22"/>
  <c r="S246" i="22"/>
  <c r="T246" i="22" s="1"/>
  <c r="C247" i="22"/>
  <c r="P247" i="22"/>
  <c r="R247" i="22"/>
  <c r="S247" i="22"/>
  <c r="T247" i="22" s="1"/>
  <c r="C248" i="22"/>
  <c r="P248" i="22"/>
  <c r="R248" i="22"/>
  <c r="S248" i="22"/>
  <c r="T248" i="22" s="1"/>
  <c r="C249" i="22"/>
  <c r="P249" i="22"/>
  <c r="R249" i="22"/>
  <c r="S249" i="22"/>
  <c r="T249" i="22" s="1"/>
  <c r="C250" i="22"/>
  <c r="P250" i="22"/>
  <c r="R250" i="22"/>
  <c r="S250" i="22"/>
  <c r="T250" i="22" s="1"/>
  <c r="C251" i="22"/>
  <c r="P251" i="22"/>
  <c r="R251" i="22"/>
  <c r="S251" i="22"/>
  <c r="T251" i="22" s="1"/>
  <c r="C252" i="22"/>
  <c r="P252" i="22"/>
  <c r="R252" i="22"/>
  <c r="S252" i="22"/>
  <c r="T252" i="22" s="1"/>
  <c r="C253" i="22"/>
  <c r="P253" i="22"/>
  <c r="R253" i="22"/>
  <c r="S253" i="22"/>
  <c r="T253" i="22" s="1"/>
  <c r="C254" i="22"/>
  <c r="P254" i="22"/>
  <c r="R254" i="22"/>
  <c r="S254" i="22"/>
  <c r="T254" i="22" s="1"/>
  <c r="C255" i="22"/>
  <c r="P255" i="22"/>
  <c r="R255" i="22"/>
  <c r="S255" i="22"/>
  <c r="T255" i="22" s="1"/>
  <c r="C256" i="22"/>
  <c r="P256" i="22"/>
  <c r="R256" i="22"/>
  <c r="S256" i="22"/>
  <c r="T256" i="22" s="1"/>
  <c r="S257" i="22"/>
  <c r="T257" i="22" s="1"/>
  <c r="S258" i="22"/>
  <c r="T258" i="22" s="1"/>
  <c r="S259" i="22"/>
  <c r="T259" i="22" s="1"/>
  <c r="S260" i="22"/>
  <c r="T260" i="22" s="1"/>
  <c r="C261" i="22"/>
  <c r="P261" i="22"/>
  <c r="R261" i="22"/>
  <c r="S261" i="22"/>
  <c r="T261" i="22" s="1"/>
  <c r="C262" i="22"/>
  <c r="P262" i="22"/>
  <c r="R262" i="22"/>
  <c r="S262" i="22"/>
  <c r="T262" i="22" s="1"/>
  <c r="C263" i="22"/>
  <c r="P263" i="22"/>
  <c r="R263" i="22"/>
  <c r="S263" i="22"/>
  <c r="T263" i="22" s="1"/>
  <c r="C264" i="22"/>
  <c r="P264" i="22"/>
  <c r="R264" i="22"/>
  <c r="S264" i="22"/>
  <c r="T264" i="22" s="1"/>
  <c r="C265" i="22"/>
  <c r="N265" i="22"/>
  <c r="C266" i="22"/>
  <c r="N266" i="22"/>
  <c r="C267" i="22"/>
  <c r="N267" i="22"/>
  <c r="C268" i="22"/>
  <c r="N268" i="22"/>
  <c r="C269" i="22"/>
  <c r="N269" i="22"/>
  <c r="C270" i="22"/>
  <c r="N270" i="22"/>
  <c r="C271" i="22"/>
  <c r="N271" i="22"/>
  <c r="C272" i="22"/>
  <c r="N272" i="22"/>
  <c r="C273" i="22"/>
  <c r="N273" i="22"/>
  <c r="C274" i="22"/>
  <c r="N274" i="22"/>
  <c r="C275" i="22"/>
  <c r="N275" i="22"/>
  <c r="C276" i="22"/>
  <c r="N276" i="22"/>
  <c r="C277" i="22"/>
  <c r="N277" i="22"/>
  <c r="C278" i="22"/>
  <c r="N278" i="22"/>
  <c r="C279" i="22"/>
  <c r="N279" i="22"/>
  <c r="C280" i="22"/>
  <c r="N280" i="22"/>
  <c r="C281" i="22"/>
  <c r="N281" i="22"/>
  <c r="N282" i="22"/>
  <c r="N283" i="22"/>
  <c r="N284" i="22"/>
  <c r="N285" i="22"/>
  <c r="N286" i="22"/>
  <c r="N287" i="22"/>
  <c r="N288" i="22"/>
  <c r="N289" i="22"/>
  <c r="N290" i="22"/>
  <c r="N291" i="22"/>
  <c r="N292" i="22"/>
  <c r="N293" i="22"/>
  <c r="N294" i="22"/>
  <c r="N295" i="22"/>
  <c r="N296" i="22"/>
  <c r="N297" i="22"/>
  <c r="N298" i="22"/>
  <c r="N299" i="22"/>
  <c r="N300" i="22"/>
  <c r="N301" i="22"/>
  <c r="N302" i="22"/>
  <c r="N303" i="22"/>
  <c r="N304" i="22"/>
  <c r="N305" i="22"/>
  <c r="N306" i="22"/>
  <c r="N307" i="22"/>
  <c r="N308" i="22"/>
  <c r="N309" i="22"/>
  <c r="N310" i="22"/>
  <c r="N311" i="22"/>
  <c r="N312" i="22"/>
  <c r="N313" i="22"/>
  <c r="N314" i="22"/>
  <c r="N315" i="22"/>
  <c r="N316" i="22"/>
  <c r="N317" i="22"/>
  <c r="N318" i="22"/>
  <c r="N319" i="22"/>
  <c r="N320" i="22"/>
  <c r="N321" i="22"/>
  <c r="C322" i="22"/>
  <c r="N322" i="22"/>
  <c r="O322" i="22"/>
  <c r="P322" i="22" s="1"/>
  <c r="Q322" i="22"/>
  <c r="R322" i="22" s="1"/>
  <c r="N323" i="22"/>
  <c r="P323" i="22"/>
  <c r="R323" i="22"/>
  <c r="S323" i="22"/>
  <c r="N324" i="22"/>
  <c r="P324" i="22"/>
  <c r="R324" i="22"/>
  <c r="S324" i="22"/>
  <c r="N325" i="22"/>
  <c r="P325" i="22"/>
  <c r="R325" i="22"/>
  <c r="S325" i="22"/>
  <c r="C326" i="22"/>
  <c r="N326" i="22"/>
  <c r="C327" i="22"/>
  <c r="N327" i="22"/>
  <c r="C328" i="22"/>
  <c r="N328" i="22"/>
  <c r="C329" i="22"/>
  <c r="N329" i="22"/>
  <c r="C330" i="22"/>
  <c r="N330" i="22"/>
  <c r="C331" i="22"/>
  <c r="N331" i="22"/>
  <c r="C332" i="22"/>
  <c r="N332" i="22"/>
  <c r="C333" i="22"/>
  <c r="N333" i="22"/>
  <c r="C334" i="22"/>
  <c r="N334" i="22"/>
  <c r="C335" i="22"/>
  <c r="N335" i="22"/>
  <c r="C336" i="22"/>
  <c r="N336" i="22"/>
  <c r="C337" i="22"/>
  <c r="N337" i="22"/>
  <c r="C338" i="22"/>
  <c r="N338" i="22"/>
  <c r="C339" i="22"/>
  <c r="N339" i="22"/>
  <c r="C340" i="22"/>
  <c r="N340" i="22"/>
  <c r="C341" i="22"/>
  <c r="N341" i="22"/>
  <c r="C342" i="22"/>
  <c r="N342" i="22"/>
  <c r="C343" i="22"/>
  <c r="N343" i="22"/>
  <c r="C344" i="22"/>
  <c r="N344" i="22"/>
  <c r="C345" i="22"/>
  <c r="N345" i="22"/>
  <c r="C346" i="22"/>
  <c r="N346" i="22"/>
  <c r="C347" i="22"/>
  <c r="N347" i="22"/>
  <c r="C348" i="22"/>
  <c r="N348" i="22"/>
  <c r="P348" i="22"/>
  <c r="R348" i="22"/>
  <c r="S348" i="22"/>
  <c r="C349" i="22"/>
  <c r="N349" i="22"/>
  <c r="P349" i="22"/>
  <c r="R349" i="22"/>
  <c r="S349" i="22"/>
  <c r="C350" i="22"/>
  <c r="N350" i="22"/>
  <c r="P350" i="22"/>
  <c r="R350" i="22"/>
  <c r="S350" i="22"/>
  <c r="C351" i="22"/>
  <c r="N351" i="22"/>
  <c r="P351" i="22"/>
  <c r="R351" i="22"/>
  <c r="S351" i="22"/>
  <c r="C352" i="22"/>
  <c r="N352" i="22"/>
  <c r="P352" i="22"/>
  <c r="R352" i="22"/>
  <c r="S352" i="22"/>
  <c r="C353" i="22"/>
  <c r="N353" i="22"/>
  <c r="P353" i="22"/>
  <c r="R353" i="22"/>
  <c r="S353" i="22"/>
  <c r="C354" i="22"/>
  <c r="N354" i="22"/>
  <c r="P354" i="22"/>
  <c r="R354" i="22"/>
  <c r="S354" i="22"/>
  <c r="C355" i="22"/>
  <c r="N355" i="22"/>
  <c r="P355" i="22"/>
  <c r="R355" i="22"/>
  <c r="S355" i="22"/>
  <c r="C356" i="22"/>
  <c r="N356" i="22"/>
  <c r="P356" i="22"/>
  <c r="R356" i="22"/>
  <c r="S356" i="22"/>
  <c r="C357" i="22"/>
  <c r="N357" i="22"/>
  <c r="P357" i="22"/>
  <c r="R357" i="22"/>
  <c r="S357" i="22"/>
  <c r="C358" i="22"/>
  <c r="N358" i="22"/>
  <c r="P358" i="22"/>
  <c r="R358" i="22"/>
  <c r="S358" i="22"/>
  <c r="C359" i="22"/>
  <c r="N359" i="22"/>
  <c r="P359" i="22"/>
  <c r="R359" i="22"/>
  <c r="S359" i="22"/>
  <c r="C360" i="22"/>
  <c r="N360" i="22"/>
  <c r="P360" i="22"/>
  <c r="R360" i="22"/>
  <c r="S360" i="22"/>
  <c r="C361" i="22"/>
  <c r="N361" i="22"/>
  <c r="P361" i="22"/>
  <c r="R361" i="22"/>
  <c r="S361" i="22"/>
  <c r="C362" i="22"/>
  <c r="N362" i="22"/>
  <c r="P362" i="22"/>
  <c r="R362" i="22"/>
  <c r="S362" i="22"/>
  <c r="C363" i="22"/>
  <c r="N363" i="22"/>
  <c r="P363" i="22"/>
  <c r="R363" i="22"/>
  <c r="S363" i="22"/>
  <c r="C364" i="22"/>
  <c r="N364" i="22"/>
  <c r="P364" i="22"/>
  <c r="R364" i="22"/>
  <c r="S364" i="22"/>
  <c r="C365" i="22"/>
  <c r="N365" i="22"/>
  <c r="P365" i="22"/>
  <c r="R365" i="22"/>
  <c r="S365" i="22"/>
  <c r="C366" i="22"/>
  <c r="N366" i="22"/>
  <c r="P366" i="22"/>
  <c r="R366" i="22"/>
  <c r="S366" i="22"/>
  <c r="C367" i="22"/>
  <c r="N367" i="22"/>
  <c r="P367" i="22"/>
  <c r="R367" i="22"/>
  <c r="S367" i="22"/>
  <c r="C368" i="22"/>
  <c r="N368" i="22"/>
  <c r="P368" i="22"/>
  <c r="R368" i="22"/>
  <c r="S368" i="22"/>
  <c r="C369" i="22"/>
  <c r="N369" i="22"/>
  <c r="P369" i="22"/>
  <c r="R369" i="22"/>
  <c r="S369" i="22"/>
  <c r="C370" i="22"/>
  <c r="N370" i="22"/>
  <c r="P370" i="22"/>
  <c r="R370" i="22"/>
  <c r="S370" i="22"/>
  <c r="C371" i="22"/>
  <c r="N371" i="22"/>
  <c r="P371" i="22"/>
  <c r="R371" i="22"/>
  <c r="S371" i="22"/>
  <c r="C372" i="22"/>
  <c r="N372" i="22"/>
  <c r="P372" i="22"/>
  <c r="R372" i="22"/>
  <c r="S372" i="22"/>
  <c r="C373" i="22"/>
  <c r="N373" i="22"/>
  <c r="P373" i="22"/>
  <c r="R373" i="22"/>
  <c r="S373" i="22"/>
  <c r="C374" i="22"/>
  <c r="N374" i="22"/>
  <c r="P374" i="22"/>
  <c r="R374" i="22"/>
  <c r="S374" i="22"/>
  <c r="C375" i="22"/>
  <c r="N375" i="22"/>
  <c r="P375" i="22"/>
  <c r="R375" i="22"/>
  <c r="S375" i="22"/>
  <c r="C376" i="22"/>
  <c r="N376" i="22"/>
  <c r="P376" i="22"/>
  <c r="R376" i="22"/>
  <c r="S376" i="22"/>
  <c r="C377" i="22"/>
  <c r="N377" i="22"/>
  <c r="O377" i="22"/>
  <c r="P377" i="22" s="1"/>
  <c r="R377" i="22"/>
  <c r="C378" i="22"/>
  <c r="N378" i="22"/>
  <c r="P378" i="22"/>
  <c r="R378" i="22"/>
  <c r="S378" i="22"/>
  <c r="C379" i="22"/>
  <c r="N379" i="22"/>
  <c r="P379" i="22"/>
  <c r="R379" i="22"/>
  <c r="S379" i="22"/>
  <c r="C380" i="22"/>
  <c r="N380" i="22"/>
  <c r="P380" i="22"/>
  <c r="R380" i="22"/>
  <c r="S380" i="22"/>
  <c r="N381" i="22"/>
  <c r="N382" i="22"/>
  <c r="N383" i="22"/>
  <c r="N384" i="22"/>
  <c r="N385" i="22"/>
  <c r="N386" i="22"/>
  <c r="N387" i="22"/>
  <c r="N388" i="22"/>
  <c r="N389" i="22"/>
  <c r="N390" i="22"/>
  <c r="N391" i="22"/>
  <c r="N392" i="22"/>
  <c r="C393" i="22"/>
  <c r="N393" i="22"/>
  <c r="P393" i="22"/>
  <c r="R393" i="22"/>
  <c r="S393" i="22"/>
  <c r="C394" i="22"/>
  <c r="N394" i="22"/>
  <c r="P394" i="22"/>
  <c r="R394" i="22"/>
  <c r="S394" i="22"/>
  <c r="C395" i="22"/>
  <c r="N395" i="22"/>
  <c r="P395" i="22"/>
  <c r="R395" i="22"/>
  <c r="S395" i="22"/>
  <c r="C396" i="22"/>
  <c r="N396" i="22"/>
  <c r="P396" i="22"/>
  <c r="R396" i="22"/>
  <c r="S396" i="22"/>
  <c r="C397" i="22"/>
  <c r="N397" i="22"/>
  <c r="P397" i="22"/>
  <c r="R397" i="22"/>
  <c r="S397" i="22"/>
  <c r="C398" i="22"/>
  <c r="N398" i="22"/>
  <c r="P398" i="22"/>
  <c r="R398" i="22"/>
  <c r="S398" i="22"/>
  <c r="C399" i="22"/>
  <c r="N399" i="22"/>
  <c r="P399" i="22"/>
  <c r="R399" i="22"/>
  <c r="S399" i="22"/>
  <c r="C400" i="22"/>
  <c r="N400" i="22"/>
  <c r="P400" i="22"/>
  <c r="R400" i="22"/>
  <c r="S400" i="22"/>
  <c r="C401" i="22"/>
  <c r="N401" i="22"/>
  <c r="P401" i="22"/>
  <c r="R401" i="22"/>
  <c r="S401" i="22"/>
  <c r="C402" i="22"/>
  <c r="N402" i="22"/>
  <c r="P402" i="22"/>
  <c r="R402" i="22"/>
  <c r="S402" i="22"/>
  <c r="C403" i="22"/>
  <c r="N403" i="22"/>
  <c r="P403" i="22"/>
  <c r="R403" i="22"/>
  <c r="S403" i="22"/>
  <c r="C404" i="22"/>
  <c r="N404" i="22"/>
  <c r="P404" i="22"/>
  <c r="R404" i="22"/>
  <c r="S404" i="22"/>
  <c r="C405" i="22"/>
  <c r="N405" i="22"/>
  <c r="P405" i="22"/>
  <c r="R405" i="22"/>
  <c r="S405" i="22"/>
  <c r="C406" i="22"/>
  <c r="N406" i="22"/>
  <c r="P406" i="22"/>
  <c r="R406" i="22"/>
  <c r="S406" i="22"/>
  <c r="C407" i="22"/>
  <c r="N407" i="22"/>
  <c r="P407" i="22"/>
  <c r="R407" i="22"/>
  <c r="S407" i="22"/>
  <c r="C408" i="22"/>
  <c r="N408" i="22"/>
  <c r="P408" i="22"/>
  <c r="R408" i="22"/>
  <c r="S408" i="22"/>
  <c r="C409" i="22"/>
  <c r="N409" i="22"/>
  <c r="P409" i="22"/>
  <c r="R409" i="22"/>
  <c r="S409" i="22"/>
  <c r="C410" i="22"/>
  <c r="N410" i="22"/>
  <c r="P410" i="22"/>
  <c r="R410" i="22"/>
  <c r="S410" i="22"/>
  <c r="C411" i="22"/>
  <c r="N411" i="22"/>
  <c r="P411" i="22"/>
  <c r="Q411" i="22"/>
  <c r="S411" i="22" s="1"/>
  <c r="C412" i="22"/>
  <c r="N412" i="22"/>
  <c r="P412" i="22"/>
  <c r="R412" i="22"/>
  <c r="S412" i="22"/>
  <c r="C413" i="22"/>
  <c r="N413" i="22"/>
  <c r="P413" i="22"/>
  <c r="R413" i="22"/>
  <c r="S413" i="22"/>
  <c r="C414" i="22"/>
  <c r="N414" i="22"/>
  <c r="P414" i="22"/>
  <c r="R414" i="22"/>
  <c r="S414" i="22"/>
  <c r="C415" i="22"/>
  <c r="N415" i="22"/>
  <c r="P415" i="22"/>
  <c r="R415" i="22"/>
  <c r="S415" i="22"/>
  <c r="C416" i="22"/>
  <c r="N416" i="22"/>
  <c r="P416" i="22"/>
  <c r="R416" i="22"/>
  <c r="S416" i="22"/>
  <c r="C417" i="22"/>
  <c r="N417" i="22"/>
  <c r="P417" i="22"/>
  <c r="R417" i="22"/>
  <c r="S417" i="22"/>
  <c r="C418" i="22"/>
  <c r="N418" i="22"/>
  <c r="P418" i="22"/>
  <c r="R418" i="22"/>
  <c r="S418" i="22"/>
  <c r="C419" i="22"/>
  <c r="N419" i="22"/>
  <c r="P419" i="22"/>
  <c r="R419" i="22"/>
  <c r="S419" i="22"/>
  <c r="C420" i="22"/>
  <c r="N420" i="22"/>
  <c r="P420" i="22"/>
  <c r="R420" i="22"/>
  <c r="S420" i="22"/>
  <c r="C421" i="22"/>
  <c r="N421" i="22"/>
  <c r="P421" i="22"/>
  <c r="R421" i="22"/>
  <c r="S421" i="22"/>
  <c r="C422" i="22"/>
  <c r="N422" i="22"/>
  <c r="P422" i="22"/>
  <c r="R422" i="22"/>
  <c r="S422" i="22"/>
  <c r="C423" i="22"/>
  <c r="N423" i="22"/>
  <c r="P423" i="22"/>
  <c r="R423" i="22"/>
  <c r="S423" i="22"/>
  <c r="C424" i="22"/>
  <c r="N424" i="22"/>
  <c r="P424" i="22"/>
  <c r="R424" i="22"/>
  <c r="S424" i="22"/>
  <c r="C425" i="22"/>
  <c r="N425" i="22"/>
  <c r="P425" i="22"/>
  <c r="R425" i="22"/>
  <c r="S425" i="22"/>
  <c r="C426" i="22"/>
  <c r="N426" i="22"/>
  <c r="P426" i="22"/>
  <c r="R426" i="22"/>
  <c r="S426" i="22"/>
  <c r="C427" i="22"/>
  <c r="N427" i="22"/>
  <c r="O427" i="22"/>
  <c r="P427" i="22" s="1"/>
  <c r="Q427" i="22"/>
  <c r="R427" i="22" s="1"/>
  <c r="C428" i="22"/>
  <c r="N428" i="22"/>
  <c r="P428" i="22"/>
  <c r="R428" i="22"/>
  <c r="S428" i="22"/>
  <c r="C429" i="22"/>
  <c r="N429" i="22"/>
  <c r="P429" i="22"/>
  <c r="R429" i="22"/>
  <c r="S429" i="22"/>
  <c r="C430" i="22"/>
  <c r="N430" i="22"/>
  <c r="P430" i="22"/>
  <c r="R430" i="22"/>
  <c r="S430" i="22"/>
  <c r="C431" i="22"/>
  <c r="N431" i="22"/>
  <c r="P431" i="22"/>
  <c r="R431" i="22"/>
  <c r="S431" i="22"/>
  <c r="C432" i="22"/>
  <c r="N432" i="22"/>
  <c r="P432" i="22"/>
  <c r="R432" i="22"/>
  <c r="S432" i="22"/>
  <c r="C433" i="22"/>
  <c r="N433" i="22"/>
  <c r="P433" i="22"/>
  <c r="R433" i="22"/>
  <c r="S433" i="22"/>
  <c r="C434" i="22"/>
  <c r="N434" i="22"/>
  <c r="P434" i="22"/>
  <c r="R434" i="22"/>
  <c r="S434" i="22"/>
  <c r="C435" i="22"/>
  <c r="N435" i="22"/>
  <c r="O435" i="22"/>
  <c r="P435" i="22" s="1"/>
  <c r="Q435" i="22"/>
  <c r="R435" i="22" s="1"/>
  <c r="C436" i="22"/>
  <c r="N436" i="22"/>
  <c r="O436" i="22"/>
  <c r="P436" i="22" s="1"/>
  <c r="R436" i="22"/>
  <c r="C437" i="22"/>
  <c r="N437" i="22"/>
  <c r="O437" i="22"/>
  <c r="P437" i="22" s="1"/>
  <c r="R437" i="22"/>
  <c r="C438" i="22"/>
  <c r="N438" i="22"/>
  <c r="P438" i="22"/>
  <c r="R438" i="22"/>
  <c r="S438" i="22"/>
  <c r="C439" i="22"/>
  <c r="N439" i="22"/>
  <c r="P439" i="22"/>
  <c r="R439" i="22"/>
  <c r="S439" i="22"/>
  <c r="C440" i="22"/>
  <c r="N440" i="22"/>
  <c r="P440" i="22"/>
  <c r="R440" i="22"/>
  <c r="S440" i="22"/>
  <c r="C441" i="22"/>
  <c r="N441" i="22"/>
  <c r="P441" i="22"/>
  <c r="R441" i="22"/>
  <c r="S441" i="22"/>
  <c r="C442" i="22"/>
  <c r="N442" i="22"/>
  <c r="P442" i="22"/>
  <c r="R442" i="22"/>
  <c r="S442" i="22"/>
  <c r="C443" i="22"/>
  <c r="N443" i="22"/>
  <c r="P443" i="22"/>
  <c r="R443" i="22"/>
  <c r="S443" i="22"/>
  <c r="C444" i="22"/>
  <c r="N444" i="22"/>
  <c r="P444" i="22"/>
  <c r="R444" i="22"/>
  <c r="S444" i="22"/>
  <c r="C445" i="22"/>
  <c r="N445" i="22"/>
  <c r="P445" i="22"/>
  <c r="R445" i="22"/>
  <c r="S445" i="22"/>
  <c r="C446" i="22"/>
  <c r="N446" i="22"/>
  <c r="P446" i="22"/>
  <c r="R446" i="22"/>
  <c r="S446" i="22"/>
  <c r="C447" i="22"/>
  <c r="N447" i="22"/>
  <c r="P447" i="22"/>
  <c r="R447" i="22"/>
  <c r="S447" i="22"/>
  <c r="C448" i="22"/>
  <c r="N448" i="22"/>
  <c r="P448" i="22"/>
  <c r="R448" i="22"/>
  <c r="S448" i="22"/>
  <c r="C449" i="22"/>
  <c r="N449" i="22"/>
  <c r="P449" i="22"/>
  <c r="R449" i="22"/>
  <c r="S449" i="22"/>
  <c r="C450" i="22"/>
  <c r="N450" i="22"/>
  <c r="P450" i="22"/>
  <c r="R450" i="22"/>
  <c r="S450" i="22"/>
  <c r="C451" i="22"/>
  <c r="N451" i="22"/>
  <c r="P451" i="22"/>
  <c r="R451" i="22"/>
  <c r="S451" i="22"/>
  <c r="C452" i="22"/>
  <c r="N452" i="22"/>
  <c r="P452" i="22"/>
  <c r="R452" i="22"/>
  <c r="S452" i="22"/>
  <c r="C453" i="22"/>
  <c r="N453" i="22"/>
  <c r="P453" i="22"/>
  <c r="R453" i="22"/>
  <c r="S453" i="22"/>
  <c r="C454" i="22"/>
  <c r="N454" i="22"/>
  <c r="C455" i="22"/>
  <c r="N455" i="22"/>
  <c r="C456" i="22"/>
  <c r="N456" i="22"/>
  <c r="C457" i="22"/>
  <c r="N457" i="22"/>
  <c r="C458" i="22"/>
  <c r="N458" i="22"/>
  <c r="C459" i="22"/>
  <c r="N459" i="22"/>
  <c r="C460" i="22"/>
  <c r="N460" i="22"/>
  <c r="C461" i="22"/>
  <c r="N461" i="22"/>
  <c r="C462" i="22"/>
  <c r="N462" i="22"/>
  <c r="C463" i="22"/>
  <c r="N463" i="22"/>
  <c r="C464" i="22"/>
  <c r="N464" i="22"/>
  <c r="C465" i="22"/>
  <c r="N465" i="22"/>
  <c r="C466" i="22"/>
  <c r="N466" i="22"/>
  <c r="C467" i="22"/>
  <c r="N467" i="22"/>
  <c r="C468" i="22"/>
  <c r="N468" i="22"/>
  <c r="C469" i="22"/>
  <c r="N469" i="22"/>
  <c r="C470" i="22"/>
  <c r="N470" i="22"/>
  <c r="C471" i="22"/>
  <c r="N471" i="22"/>
  <c r="C472" i="22"/>
  <c r="N472" i="22"/>
  <c r="P472" i="22"/>
  <c r="R472" i="22"/>
  <c r="S472" i="22"/>
  <c r="C473" i="22"/>
  <c r="N473" i="22"/>
  <c r="P473" i="22"/>
  <c r="R473" i="22"/>
  <c r="S473" i="22"/>
  <c r="C474" i="22"/>
  <c r="N474" i="22"/>
  <c r="P474" i="22"/>
  <c r="R474" i="22"/>
  <c r="S474" i="22"/>
  <c r="C475" i="22"/>
  <c r="N475" i="22"/>
  <c r="P475" i="22"/>
  <c r="R475" i="22"/>
  <c r="S475" i="22"/>
  <c r="C476" i="22"/>
  <c r="N476" i="22"/>
  <c r="P476" i="22"/>
  <c r="R476" i="22"/>
  <c r="S476" i="22"/>
  <c r="C477" i="22"/>
  <c r="N477" i="22"/>
  <c r="C478" i="22"/>
  <c r="N478" i="22"/>
  <c r="C479" i="22"/>
  <c r="N479" i="22"/>
  <c r="C480" i="22"/>
  <c r="N480" i="22"/>
  <c r="C481" i="22"/>
  <c r="N481" i="22"/>
  <c r="C482" i="22"/>
  <c r="N482" i="22"/>
  <c r="C483" i="22"/>
  <c r="N483" i="22"/>
  <c r="C484" i="22"/>
  <c r="N484" i="22"/>
  <c r="C485" i="22"/>
  <c r="N485" i="22"/>
  <c r="C486" i="22"/>
  <c r="N486" i="22"/>
  <c r="N487" i="22"/>
  <c r="N488" i="22"/>
  <c r="N489" i="22"/>
  <c r="N490" i="22"/>
  <c r="N491" i="22"/>
  <c r="N492" i="22"/>
  <c r="N493" i="22"/>
  <c r="N494" i="22"/>
  <c r="N495" i="22"/>
  <c r="N496" i="22"/>
  <c r="N497" i="22"/>
  <c r="N498" i="22"/>
  <c r="N499" i="22"/>
  <c r="N500" i="22"/>
  <c r="N501" i="22"/>
  <c r="N502" i="22"/>
  <c r="N503" i="22"/>
  <c r="N504" i="22"/>
  <c r="N505" i="22"/>
  <c r="N506" i="22"/>
  <c r="N507" i="22"/>
  <c r="N508" i="22"/>
  <c r="N509" i="22"/>
  <c r="C510" i="22"/>
  <c r="N510" i="22"/>
  <c r="S510" i="22"/>
  <c r="C511" i="22"/>
  <c r="N511" i="22"/>
  <c r="S511" i="22"/>
  <c r="C512" i="22"/>
  <c r="N512" i="22"/>
  <c r="S512" i="22"/>
  <c r="C513" i="22"/>
  <c r="N513" i="22"/>
  <c r="S513" i="22"/>
  <c r="C514" i="22"/>
  <c r="N514" i="22"/>
  <c r="S514" i="22"/>
  <c r="C515" i="22"/>
  <c r="N515" i="22"/>
  <c r="S515" i="22"/>
  <c r="C516" i="22"/>
  <c r="N516" i="22"/>
  <c r="S516" i="22"/>
  <c r="C517" i="22"/>
  <c r="N517" i="22"/>
  <c r="S517" i="22"/>
  <c r="C518" i="22"/>
  <c r="N518" i="22"/>
  <c r="S518" i="22"/>
  <c r="C519" i="22"/>
  <c r="N519" i="22"/>
  <c r="S519" i="22"/>
  <c r="C520" i="22"/>
  <c r="N520" i="22"/>
  <c r="S520" i="22"/>
  <c r="C521" i="22"/>
  <c r="N521" i="22"/>
  <c r="S521" i="22"/>
  <c r="C522" i="22"/>
  <c r="N522" i="22"/>
  <c r="S522" i="22"/>
  <c r="C523" i="22"/>
  <c r="N523" i="22"/>
  <c r="S523" i="22"/>
  <c r="C524" i="22"/>
  <c r="N524" i="22"/>
  <c r="S524" i="22"/>
  <c r="C525" i="22"/>
  <c r="N525" i="22"/>
  <c r="S525" i="22"/>
  <c r="C526" i="22"/>
  <c r="N526" i="22"/>
  <c r="S526" i="22"/>
  <c r="C527" i="22"/>
  <c r="N527" i="22"/>
  <c r="S527" i="22"/>
  <c r="C528" i="22"/>
  <c r="N528" i="22"/>
  <c r="S528" i="22"/>
  <c r="C529" i="22"/>
  <c r="N529" i="22"/>
  <c r="S529" i="22"/>
  <c r="C530" i="22"/>
  <c r="N530" i="22"/>
  <c r="S530" i="22"/>
  <c r="C531" i="22"/>
  <c r="N531" i="22"/>
  <c r="S531" i="22"/>
  <c r="C532" i="22"/>
  <c r="N532" i="22"/>
  <c r="S532" i="22"/>
  <c r="C533" i="22"/>
  <c r="N533" i="22"/>
  <c r="S533" i="22"/>
  <c r="C534" i="22"/>
  <c r="N534" i="22"/>
  <c r="S534" i="22"/>
  <c r="C535" i="22"/>
  <c r="N535" i="22"/>
  <c r="S535" i="22"/>
  <c r="C536" i="22"/>
  <c r="N536" i="22"/>
  <c r="S536" i="22"/>
  <c r="C537" i="22"/>
  <c r="N537" i="22"/>
  <c r="S537" i="22"/>
  <c r="C538" i="22"/>
  <c r="N538" i="22"/>
  <c r="S538" i="22"/>
  <c r="C539" i="22"/>
  <c r="N539" i="22"/>
  <c r="S539" i="22"/>
  <c r="C540" i="22"/>
  <c r="N540" i="22"/>
  <c r="S540" i="22"/>
  <c r="C541" i="22"/>
  <c r="N541" i="22"/>
  <c r="S541" i="22"/>
  <c r="C542" i="22"/>
  <c r="N542" i="22"/>
  <c r="S542" i="22"/>
  <c r="C543" i="22"/>
  <c r="N543" i="22"/>
  <c r="S543" i="22"/>
  <c r="C544" i="22"/>
  <c r="N544" i="22"/>
  <c r="S544" i="22"/>
  <c r="C545" i="22"/>
  <c r="N545" i="22"/>
  <c r="S545" i="22"/>
  <c r="C546" i="22"/>
  <c r="N546" i="22"/>
  <c r="S546" i="22"/>
  <c r="N547" i="22"/>
  <c r="P547" i="22"/>
  <c r="R547" i="22"/>
  <c r="S547" i="22"/>
  <c r="N548" i="22"/>
  <c r="P548" i="22"/>
  <c r="R548" i="22"/>
  <c r="S548" i="22"/>
  <c r="N549" i="22"/>
  <c r="P549" i="22"/>
  <c r="R549" i="22"/>
  <c r="S549" i="22"/>
  <c r="N550" i="22"/>
  <c r="N551" i="22"/>
  <c r="N552" i="22"/>
  <c r="N553" i="22"/>
  <c r="N554" i="22"/>
  <c r="N555" i="22"/>
  <c r="N556" i="22"/>
  <c r="N557" i="22"/>
  <c r="N558" i="22"/>
  <c r="N559" i="22"/>
  <c r="N560" i="22"/>
  <c r="N561" i="22"/>
  <c r="N562" i="22"/>
  <c r="N563" i="22"/>
  <c r="C564" i="22"/>
  <c r="N564" i="22"/>
  <c r="C565" i="22"/>
  <c r="N565" i="22"/>
  <c r="C566" i="22"/>
  <c r="N566" i="22"/>
  <c r="C567" i="22"/>
  <c r="N567" i="22"/>
  <c r="C568" i="22"/>
  <c r="N568" i="22"/>
  <c r="C569" i="22"/>
  <c r="N569" i="22"/>
  <c r="C570" i="22"/>
  <c r="N570" i="22"/>
  <c r="C571" i="22"/>
  <c r="N571" i="22"/>
  <c r="C572" i="22"/>
  <c r="N572" i="22"/>
  <c r="C573" i="22"/>
  <c r="N573" i="22"/>
  <c r="C574" i="22"/>
  <c r="N574" i="22"/>
  <c r="C575" i="22"/>
  <c r="N575" i="22"/>
  <c r="C576" i="22"/>
  <c r="N576" i="22"/>
  <c r="C577" i="22"/>
  <c r="N577" i="22"/>
  <c r="C578" i="22"/>
  <c r="N578" i="22"/>
  <c r="C579" i="22"/>
  <c r="N579" i="22"/>
  <c r="C580" i="22"/>
  <c r="N580" i="22"/>
  <c r="C581" i="22"/>
  <c r="N581" i="22"/>
  <c r="C582" i="22"/>
  <c r="N582" i="22"/>
  <c r="C583" i="22"/>
  <c r="N583" i="22"/>
  <c r="C584" i="22"/>
  <c r="N584" i="22"/>
  <c r="C585" i="22"/>
  <c r="N585" i="22"/>
  <c r="C586" i="22"/>
  <c r="N586" i="22"/>
  <c r="C587" i="22"/>
  <c r="N587" i="22"/>
  <c r="C588" i="22"/>
  <c r="N588" i="22"/>
  <c r="C589" i="22"/>
  <c r="N589" i="22"/>
  <c r="C590" i="22"/>
  <c r="N590" i="22"/>
  <c r="C591" i="22"/>
  <c r="N591" i="22"/>
  <c r="C592" i="22"/>
  <c r="N592" i="22"/>
  <c r="C593" i="22"/>
  <c r="N593" i="22"/>
  <c r="C594" i="22"/>
  <c r="N594" i="22"/>
  <c r="C595" i="22"/>
  <c r="N595" i="22"/>
  <c r="C596" i="22"/>
  <c r="N596" i="22"/>
  <c r="P596" i="22"/>
  <c r="R596" i="22"/>
  <c r="S596" i="22"/>
  <c r="C597" i="22"/>
  <c r="N597" i="22"/>
  <c r="C598" i="22"/>
  <c r="N598" i="22"/>
  <c r="C599" i="22"/>
  <c r="N599" i="22"/>
  <c r="C600" i="22"/>
  <c r="N600" i="22"/>
  <c r="C601" i="22"/>
  <c r="N601" i="22"/>
  <c r="C602" i="22"/>
  <c r="N602" i="22"/>
  <c r="C603" i="22"/>
  <c r="N603" i="22"/>
  <c r="C604" i="22"/>
  <c r="N604" i="22"/>
  <c r="C605" i="22"/>
  <c r="N605" i="22"/>
  <c r="C606" i="22"/>
  <c r="N606" i="22"/>
  <c r="C607" i="22"/>
  <c r="N607" i="22"/>
  <c r="C608" i="22"/>
  <c r="N608" i="22"/>
  <c r="C609" i="22"/>
  <c r="N609" i="22"/>
  <c r="N610" i="22"/>
  <c r="P610" i="22"/>
  <c r="R610" i="22"/>
  <c r="S610" i="22"/>
  <c r="N611" i="22"/>
  <c r="P611" i="22"/>
  <c r="R611" i="22"/>
  <c r="S611" i="22"/>
  <c r="N612" i="22"/>
  <c r="P612" i="22"/>
  <c r="R612" i="22"/>
  <c r="S612" i="22"/>
  <c r="N613" i="22"/>
  <c r="P613" i="22"/>
  <c r="R613" i="22"/>
  <c r="S613" i="22"/>
  <c r="N614" i="22"/>
  <c r="P614" i="22"/>
  <c r="R614" i="22"/>
  <c r="S614" i="22"/>
  <c r="N615" i="22"/>
  <c r="P615" i="22"/>
  <c r="R615" i="22"/>
  <c r="S615" i="22"/>
  <c r="N616" i="22"/>
  <c r="P616" i="22"/>
  <c r="R616" i="22"/>
  <c r="S616" i="22"/>
  <c r="N617" i="22"/>
  <c r="P617" i="22"/>
  <c r="R617" i="22"/>
  <c r="S617" i="22"/>
  <c r="N618" i="22"/>
  <c r="P618" i="22"/>
  <c r="R618" i="22"/>
  <c r="S618" i="22"/>
  <c r="N619" i="22"/>
  <c r="P619" i="22"/>
  <c r="R619" i="22"/>
  <c r="S619" i="22"/>
  <c r="N620" i="22"/>
  <c r="P620" i="22"/>
  <c r="R620" i="22"/>
  <c r="S620" i="22"/>
  <c r="N621" i="22"/>
  <c r="P621" i="22"/>
  <c r="R621" i="22"/>
  <c r="S621" i="22"/>
  <c r="N622" i="22"/>
  <c r="P622" i="22"/>
  <c r="R622" i="22"/>
  <c r="S622" i="22"/>
  <c r="N623" i="22"/>
  <c r="P623" i="22"/>
  <c r="R623" i="22"/>
  <c r="S623" i="22"/>
  <c r="N624" i="22"/>
  <c r="P624" i="22"/>
  <c r="R624" i="22"/>
  <c r="S624" i="22"/>
  <c r="C625" i="22"/>
  <c r="N625" i="22"/>
  <c r="N626" i="22"/>
  <c r="N627" i="22"/>
  <c r="N628" i="22"/>
  <c r="N629" i="22"/>
  <c r="N630" i="22"/>
  <c r="N631" i="22"/>
  <c r="N632" i="22"/>
  <c r="N633" i="22"/>
  <c r="N634" i="22"/>
  <c r="N635" i="22"/>
  <c r="N636" i="22"/>
  <c r="N637" i="22"/>
  <c r="N638" i="22"/>
  <c r="N639" i="22"/>
  <c r="N640" i="22"/>
  <c r="N641" i="22"/>
  <c r="N642" i="22"/>
  <c r="N643" i="22"/>
  <c r="N644" i="22"/>
  <c r="N645" i="22"/>
  <c r="N646" i="22"/>
  <c r="N647" i="22"/>
  <c r="N648" i="22"/>
  <c r="N649" i="22"/>
  <c r="N650" i="22"/>
  <c r="N651" i="22"/>
  <c r="N652" i="22"/>
  <c r="N653" i="22"/>
  <c r="N654" i="22"/>
  <c r="N655" i="22"/>
  <c r="N656" i="22"/>
  <c r="N657" i="22"/>
  <c r="N658" i="22"/>
  <c r="C659" i="22"/>
  <c r="N659" i="22"/>
  <c r="P659" i="22"/>
  <c r="R659" i="22"/>
  <c r="S659" i="22"/>
  <c r="C660" i="22"/>
  <c r="N660" i="22"/>
  <c r="P660" i="22"/>
  <c r="R660" i="22"/>
  <c r="S660" i="22"/>
  <c r="C661" i="22"/>
  <c r="N661" i="22"/>
  <c r="P661" i="22"/>
  <c r="R661" i="22"/>
  <c r="S661" i="22"/>
  <c r="C662" i="22"/>
  <c r="N662" i="22"/>
  <c r="P662" i="22"/>
  <c r="R662" i="22"/>
  <c r="S662" i="22"/>
  <c r="C663" i="22"/>
  <c r="N663" i="22"/>
  <c r="P663" i="22"/>
  <c r="R663" i="22"/>
  <c r="S663" i="22"/>
  <c r="C664" i="22"/>
  <c r="N664" i="22"/>
  <c r="C665" i="22"/>
  <c r="N665" i="22"/>
  <c r="C666" i="22"/>
  <c r="N666" i="22"/>
  <c r="C667" i="22"/>
  <c r="N667" i="22"/>
  <c r="C668" i="22"/>
  <c r="N668" i="22"/>
  <c r="C669" i="22"/>
  <c r="N669" i="22"/>
  <c r="C670" i="22"/>
  <c r="N670" i="22"/>
  <c r="C671" i="22"/>
  <c r="N671" i="22"/>
  <c r="C672" i="22"/>
  <c r="N672" i="22"/>
  <c r="C673" i="22"/>
  <c r="N673" i="22"/>
  <c r="C674" i="22"/>
  <c r="N674" i="22"/>
  <c r="C675" i="22"/>
  <c r="N675" i="22"/>
  <c r="C676" i="22"/>
  <c r="N676" i="22"/>
  <c r="C677" i="22"/>
  <c r="N677" i="22"/>
  <c r="C678" i="22"/>
  <c r="N678" i="22"/>
  <c r="C679" i="22"/>
  <c r="N679" i="22"/>
  <c r="P679" i="22"/>
  <c r="R679" i="22"/>
  <c r="S679" i="22"/>
  <c r="C680" i="22"/>
  <c r="N680" i="22"/>
  <c r="P680" i="22"/>
  <c r="R680" i="22"/>
  <c r="S680" i="22"/>
  <c r="C681" i="22"/>
  <c r="N681" i="22"/>
  <c r="P681" i="22"/>
  <c r="R681" i="22"/>
  <c r="S681" i="22"/>
  <c r="C682" i="22"/>
  <c r="N682" i="22"/>
  <c r="P682" i="22"/>
  <c r="R682" i="22"/>
  <c r="S682" i="22"/>
  <c r="C683" i="22"/>
  <c r="N683" i="22"/>
  <c r="P683" i="22"/>
  <c r="R683" i="22"/>
  <c r="S683" i="22"/>
  <c r="C684" i="22"/>
  <c r="N684" i="22"/>
  <c r="P684" i="22"/>
  <c r="R684" i="22"/>
  <c r="S684" i="22"/>
  <c r="C685" i="22"/>
  <c r="N685" i="22"/>
  <c r="P685" i="22"/>
  <c r="R685" i="22"/>
  <c r="S685" i="22"/>
  <c r="C686" i="22"/>
  <c r="N686" i="22"/>
  <c r="P686" i="22"/>
  <c r="R686" i="22"/>
  <c r="S686" i="22"/>
  <c r="C687" i="22"/>
  <c r="N687" i="22"/>
  <c r="P687" i="22"/>
  <c r="R687" i="22"/>
  <c r="S687" i="22"/>
  <c r="C688" i="22"/>
  <c r="N688" i="22"/>
  <c r="P688" i="22"/>
  <c r="R688" i="22"/>
  <c r="S688" i="22"/>
  <c r="C689" i="22"/>
  <c r="N689" i="22"/>
  <c r="P689" i="22"/>
  <c r="R689" i="22"/>
  <c r="S689" i="22"/>
  <c r="C690" i="22"/>
  <c r="N690" i="22"/>
  <c r="P690" i="22"/>
  <c r="R690" i="22"/>
  <c r="S690" i="22"/>
  <c r="C691" i="22"/>
  <c r="N691" i="22"/>
  <c r="P691" i="22"/>
  <c r="R691" i="22"/>
  <c r="S691" i="22"/>
  <c r="C692" i="22"/>
  <c r="N692" i="22"/>
  <c r="P692" i="22"/>
  <c r="R692" i="22"/>
  <c r="S692" i="22"/>
  <c r="C693" i="22"/>
  <c r="N693" i="22"/>
  <c r="P693" i="22"/>
  <c r="R693" i="22"/>
  <c r="S693" i="22"/>
  <c r="C694" i="22"/>
  <c r="N694" i="22"/>
  <c r="C695" i="22"/>
  <c r="N695" i="22"/>
  <c r="C696" i="22"/>
  <c r="N696" i="22"/>
  <c r="C697" i="22"/>
  <c r="N697" i="22"/>
  <c r="C698" i="22"/>
  <c r="N698" i="22"/>
  <c r="C699" i="22"/>
  <c r="N699" i="22"/>
  <c r="C700" i="22"/>
  <c r="N700" i="22"/>
  <c r="C701" i="22"/>
  <c r="N701" i="22"/>
  <c r="C702" i="22"/>
  <c r="N702" i="22"/>
  <c r="C703" i="22"/>
  <c r="N703" i="22"/>
  <c r="C704" i="22"/>
  <c r="N704" i="22"/>
  <c r="C705" i="22"/>
  <c r="N705" i="22"/>
  <c r="C706" i="22"/>
  <c r="N706" i="22"/>
  <c r="C707" i="22"/>
  <c r="N707" i="22"/>
  <c r="N708" i="22"/>
  <c r="N709" i="22"/>
  <c r="N710" i="22"/>
  <c r="N711" i="22"/>
  <c r="N712" i="22"/>
  <c r="N713" i="22"/>
  <c r="N714" i="22"/>
  <c r="N715" i="22"/>
  <c r="N716" i="22"/>
  <c r="N717" i="22"/>
  <c r="N718" i="22"/>
  <c r="N719" i="22"/>
  <c r="N720" i="22"/>
  <c r="N721" i="22"/>
  <c r="N722" i="22"/>
  <c r="N723" i="22"/>
  <c r="N724" i="22"/>
  <c r="N725" i="22"/>
  <c r="N726" i="22"/>
  <c r="N727" i="22"/>
  <c r="C728" i="22"/>
  <c r="N728" i="22"/>
  <c r="C729" i="22"/>
  <c r="N729" i="22"/>
  <c r="C730" i="22"/>
  <c r="N730" i="22"/>
  <c r="N731" i="22"/>
  <c r="N732" i="22"/>
  <c r="N733" i="22"/>
  <c r="N734" i="22"/>
  <c r="N735" i="22"/>
  <c r="C736" i="22"/>
  <c r="N736" i="22"/>
  <c r="C737" i="22"/>
  <c r="N737" i="22"/>
  <c r="C738" i="22"/>
  <c r="N738" i="22"/>
  <c r="C739" i="22"/>
  <c r="N739" i="22"/>
  <c r="C740" i="22"/>
  <c r="N740" i="22"/>
  <c r="C741" i="22"/>
  <c r="N741" i="22"/>
  <c r="C742" i="22"/>
  <c r="N742" i="22"/>
  <c r="C743" i="22"/>
  <c r="N743" i="22"/>
  <c r="C744" i="22"/>
  <c r="N744" i="22"/>
  <c r="C745" i="22"/>
  <c r="N745" i="22"/>
  <c r="C746" i="22"/>
  <c r="N746" i="22"/>
  <c r="C747" i="22"/>
  <c r="N747" i="22"/>
  <c r="C748" i="22"/>
  <c r="N748" i="22"/>
  <c r="C749" i="22"/>
  <c r="N749" i="22"/>
  <c r="C750" i="22"/>
  <c r="N750" i="22"/>
  <c r="C751" i="22"/>
  <c r="N751" i="22"/>
  <c r="C752" i="22"/>
  <c r="N752" i="22"/>
  <c r="C753" i="22"/>
  <c r="N753" i="22"/>
  <c r="C754" i="22"/>
  <c r="N754" i="22"/>
  <c r="C755" i="22"/>
  <c r="N755" i="22"/>
  <c r="C756" i="22"/>
  <c r="N756" i="22"/>
  <c r="C757" i="22"/>
  <c r="N757" i="22"/>
  <c r="C758" i="22"/>
  <c r="N758" i="22"/>
  <c r="C759" i="22"/>
  <c r="N759" i="22"/>
  <c r="C760" i="22"/>
  <c r="N760" i="22"/>
  <c r="C761" i="22"/>
  <c r="N761" i="22"/>
  <c r="C762" i="22"/>
  <c r="N762" i="22"/>
  <c r="C763" i="22"/>
  <c r="N763" i="22"/>
  <c r="C764" i="22"/>
  <c r="N764" i="22"/>
  <c r="C765" i="22"/>
  <c r="N765" i="22"/>
  <c r="N766" i="22"/>
  <c r="N767" i="22"/>
  <c r="N768" i="22"/>
  <c r="N769" i="22"/>
  <c r="N770" i="22"/>
  <c r="N771" i="22"/>
  <c r="N772" i="22"/>
  <c r="N773" i="22"/>
  <c r="N774" i="22"/>
  <c r="N775" i="22"/>
  <c r="N776" i="22"/>
  <c r="N777" i="22"/>
  <c r="N778" i="22"/>
  <c r="N779" i="22"/>
  <c r="N780" i="22"/>
  <c r="N781" i="22"/>
  <c r="N782" i="22"/>
  <c r="N783" i="22"/>
  <c r="N784" i="22"/>
  <c r="C785" i="22"/>
  <c r="N785" i="22"/>
  <c r="C786" i="22"/>
  <c r="N786" i="22"/>
  <c r="C787" i="22"/>
  <c r="N787" i="22"/>
  <c r="S787" i="22"/>
  <c r="C788" i="22"/>
  <c r="N788" i="22"/>
  <c r="S788" i="22"/>
  <c r="N789" i="22"/>
  <c r="N790" i="22"/>
  <c r="N791" i="22"/>
  <c r="N792" i="22"/>
  <c r="N793" i="22"/>
  <c r="N794" i="22"/>
  <c r="N795" i="22"/>
  <c r="N796" i="22"/>
  <c r="N797" i="22"/>
  <c r="N798" i="22"/>
  <c r="N799" i="22"/>
  <c r="N800" i="22"/>
  <c r="N801" i="22"/>
  <c r="N802" i="22"/>
  <c r="N803" i="22"/>
  <c r="N804" i="22"/>
  <c r="N805" i="22"/>
  <c r="N806" i="22"/>
  <c r="C807" i="22"/>
  <c r="N807" i="22"/>
  <c r="P807" i="22"/>
  <c r="R807" i="22"/>
  <c r="S807" i="22"/>
  <c r="C808" i="22"/>
  <c r="N808" i="22"/>
  <c r="P808" i="22"/>
  <c r="R808" i="22"/>
  <c r="S808" i="22"/>
  <c r="C809" i="22"/>
  <c r="N809" i="22"/>
  <c r="P809" i="22"/>
  <c r="R809" i="22"/>
  <c r="S809" i="22"/>
  <c r="C810" i="22"/>
  <c r="N810" i="22"/>
  <c r="P810" i="22"/>
  <c r="R810" i="22"/>
  <c r="S810" i="22"/>
  <c r="C811" i="22"/>
  <c r="N811" i="22"/>
  <c r="P811" i="22"/>
  <c r="R811" i="22"/>
  <c r="S811" i="22"/>
  <c r="C812" i="22"/>
  <c r="N812" i="22"/>
  <c r="P812" i="22"/>
  <c r="R812" i="22"/>
  <c r="S812" i="22"/>
  <c r="C813" i="22"/>
  <c r="N813" i="22"/>
  <c r="C814" i="22"/>
  <c r="N814" i="22"/>
  <c r="C815" i="22"/>
  <c r="N815" i="22"/>
  <c r="N816" i="22"/>
  <c r="N817" i="22"/>
  <c r="N818" i="22"/>
  <c r="N819" i="22"/>
  <c r="N820" i="22"/>
  <c r="N821" i="22"/>
  <c r="C822" i="22"/>
  <c r="N822" i="22"/>
  <c r="C823" i="22"/>
  <c r="N823" i="22"/>
  <c r="C824" i="22"/>
  <c r="N824" i="22"/>
  <c r="C825" i="22"/>
  <c r="N825" i="22"/>
  <c r="C826" i="22"/>
  <c r="N826" i="22"/>
  <c r="C827" i="22"/>
  <c r="N827" i="22"/>
  <c r="C828" i="22"/>
  <c r="N828" i="22"/>
  <c r="C829" i="22"/>
  <c r="N829" i="22"/>
  <c r="C830" i="22"/>
  <c r="N830" i="22"/>
  <c r="C831" i="22"/>
  <c r="N831" i="22"/>
  <c r="C832" i="22"/>
  <c r="N832" i="22"/>
  <c r="C833" i="22"/>
  <c r="N833" i="22"/>
  <c r="C834" i="22"/>
  <c r="N834" i="22"/>
  <c r="C835" i="22"/>
  <c r="N835" i="22"/>
  <c r="C836" i="22"/>
  <c r="N836" i="22"/>
  <c r="C837" i="22"/>
  <c r="N837" i="22"/>
  <c r="C838" i="22"/>
  <c r="N838" i="22"/>
  <c r="C839" i="22"/>
  <c r="N839" i="22"/>
  <c r="C840" i="22"/>
  <c r="N840" i="22"/>
  <c r="C841" i="22"/>
  <c r="N841" i="22"/>
  <c r="C842" i="22"/>
  <c r="N842" i="22"/>
  <c r="C843" i="22"/>
  <c r="N843" i="22"/>
  <c r="C844" i="22"/>
  <c r="N844" i="22"/>
  <c r="C845" i="22"/>
  <c r="N845" i="22"/>
  <c r="C846" i="22"/>
  <c r="N846" i="22"/>
  <c r="C847" i="22"/>
  <c r="N847" i="22"/>
  <c r="C848" i="22"/>
  <c r="N848" i="22"/>
  <c r="C849" i="22"/>
  <c r="N849" i="22"/>
  <c r="C850" i="22"/>
  <c r="N850" i="22"/>
  <c r="C851" i="22"/>
  <c r="N851" i="22"/>
  <c r="C852" i="22"/>
  <c r="N852" i="22"/>
  <c r="C853" i="22"/>
  <c r="N853" i="22"/>
  <c r="C854" i="22"/>
  <c r="N854" i="22"/>
  <c r="C855" i="22"/>
  <c r="N855" i="22"/>
  <c r="N856" i="22"/>
  <c r="N857" i="22"/>
  <c r="N858" i="22"/>
  <c r="N859" i="22"/>
  <c r="C860" i="22"/>
  <c r="N860" i="22"/>
  <c r="P860" i="22"/>
  <c r="R860" i="22"/>
  <c r="S860" i="22"/>
  <c r="C861" i="22"/>
  <c r="N861" i="22"/>
  <c r="P861" i="22"/>
  <c r="R861" i="22"/>
  <c r="S861" i="22"/>
  <c r="C862" i="22"/>
  <c r="N862" i="22"/>
  <c r="P862" i="22"/>
  <c r="R862" i="22"/>
  <c r="S862" i="22"/>
  <c r="C863" i="22"/>
  <c r="N863" i="22"/>
  <c r="P863" i="22"/>
  <c r="R863" i="22"/>
  <c r="S863" i="22"/>
  <c r="C864" i="22"/>
  <c r="N864" i="22"/>
  <c r="P864" i="22"/>
  <c r="R864" i="22"/>
  <c r="S864" i="22"/>
  <c r="C865" i="22"/>
  <c r="N865" i="22"/>
  <c r="P865" i="22"/>
  <c r="R865" i="22"/>
  <c r="S865" i="22"/>
  <c r="C866" i="22"/>
  <c r="N866" i="22"/>
  <c r="P866" i="22"/>
  <c r="R866" i="22"/>
  <c r="S866" i="22"/>
  <c r="C867" i="22"/>
  <c r="N867" i="22"/>
  <c r="P867" i="22"/>
  <c r="R867" i="22"/>
  <c r="S867" i="22"/>
  <c r="C868" i="22"/>
  <c r="N868" i="22"/>
  <c r="P868" i="22"/>
  <c r="R868" i="22"/>
  <c r="S868" i="22"/>
  <c r="C869" i="22"/>
  <c r="N869" i="22"/>
  <c r="P869" i="22"/>
  <c r="R869" i="22"/>
  <c r="S869" i="22"/>
  <c r="C870" i="22"/>
  <c r="N870" i="22"/>
  <c r="P870" i="22"/>
  <c r="R870" i="22"/>
  <c r="S870" i="22"/>
  <c r="C871" i="22"/>
  <c r="N871" i="22"/>
  <c r="P871" i="22"/>
  <c r="R871" i="22"/>
  <c r="S871" i="22"/>
  <c r="C872" i="22"/>
  <c r="N872" i="22"/>
  <c r="P872" i="22"/>
  <c r="R872" i="22"/>
  <c r="S872" i="22"/>
  <c r="C873" i="22"/>
  <c r="N873" i="22"/>
  <c r="P873" i="22"/>
  <c r="R873" i="22"/>
  <c r="S873" i="22"/>
  <c r="C874" i="22"/>
  <c r="N874" i="22"/>
  <c r="P874" i="22"/>
  <c r="R874" i="22"/>
  <c r="S874" i="22"/>
  <c r="C875" i="22"/>
  <c r="N875" i="22"/>
  <c r="C876" i="22"/>
  <c r="N876" i="22"/>
  <c r="C877" i="22"/>
  <c r="N877" i="22"/>
  <c r="C878" i="22"/>
  <c r="N878" i="22"/>
  <c r="N879" i="22"/>
  <c r="N880" i="22"/>
  <c r="C881" i="22"/>
  <c r="N881" i="22"/>
  <c r="C882" i="22"/>
  <c r="N882" i="22"/>
  <c r="C883" i="22"/>
  <c r="N883" i="22"/>
  <c r="C884" i="22"/>
  <c r="N884" i="22"/>
  <c r="C885" i="22"/>
  <c r="N885" i="22"/>
  <c r="C886" i="22"/>
  <c r="N886" i="22"/>
  <c r="C887" i="22"/>
  <c r="N887" i="22"/>
  <c r="C888" i="22"/>
  <c r="N888" i="22"/>
  <c r="C889" i="22"/>
  <c r="N889" i="22"/>
  <c r="C890" i="22"/>
  <c r="N890" i="22"/>
  <c r="P890" i="22"/>
  <c r="R890" i="22"/>
  <c r="S890" i="22"/>
  <c r="C891" i="22"/>
  <c r="N891" i="22"/>
  <c r="P891" i="22"/>
  <c r="R891" i="22"/>
  <c r="S891" i="22"/>
  <c r="C892" i="22"/>
  <c r="N892" i="22"/>
  <c r="P892" i="22"/>
  <c r="R892" i="22"/>
  <c r="S892" i="22"/>
  <c r="C893" i="22"/>
  <c r="N893" i="22"/>
  <c r="P893" i="22"/>
  <c r="R893" i="22"/>
  <c r="S893" i="22"/>
  <c r="C894" i="22"/>
  <c r="N894" i="22"/>
  <c r="P894" i="22"/>
  <c r="R894" i="22"/>
  <c r="S894" i="22"/>
  <c r="C895" i="22"/>
  <c r="N895" i="22"/>
  <c r="P895" i="22"/>
  <c r="R895" i="22"/>
  <c r="S895" i="22"/>
  <c r="C896" i="22"/>
  <c r="N896" i="22"/>
  <c r="P896" i="22"/>
  <c r="R896" i="22"/>
  <c r="S896" i="22"/>
  <c r="C897" i="22"/>
  <c r="N897" i="22"/>
  <c r="P897" i="22"/>
  <c r="R897" i="22"/>
  <c r="S897" i="22"/>
  <c r="C898" i="22"/>
  <c r="N898" i="22"/>
  <c r="P898" i="22"/>
  <c r="R898" i="22"/>
  <c r="S898" i="22"/>
  <c r="C899" i="22"/>
  <c r="N899" i="22"/>
  <c r="P899" i="22"/>
  <c r="R899" i="22"/>
  <c r="S899" i="22"/>
  <c r="C900" i="22"/>
  <c r="N900" i="22"/>
  <c r="P900" i="22"/>
  <c r="R900" i="22"/>
  <c r="S900" i="22"/>
  <c r="C901" i="22"/>
  <c r="N901" i="22"/>
  <c r="P901" i="22"/>
  <c r="R901" i="22"/>
  <c r="S901" i="22"/>
  <c r="C902" i="22"/>
  <c r="N902" i="22"/>
  <c r="P902" i="22"/>
  <c r="R902" i="22"/>
  <c r="S902" i="22"/>
  <c r="C903" i="22"/>
  <c r="N903" i="22"/>
  <c r="P903" i="22"/>
  <c r="R903" i="22"/>
  <c r="S903" i="22"/>
  <c r="C904" i="22"/>
  <c r="N904" i="22"/>
  <c r="P904" i="22"/>
  <c r="R904" i="22"/>
  <c r="S904" i="22"/>
  <c r="C905" i="22"/>
  <c r="N905" i="22"/>
  <c r="P905" i="22"/>
  <c r="R905" i="22"/>
  <c r="S905" i="22"/>
  <c r="C906" i="22"/>
  <c r="N906" i="22"/>
  <c r="P906" i="22"/>
  <c r="R906" i="22"/>
  <c r="S906" i="22"/>
  <c r="C907" i="22"/>
  <c r="N907" i="22"/>
  <c r="P907" i="22"/>
  <c r="R907" i="22"/>
  <c r="S907" i="22"/>
  <c r="N908" i="22"/>
  <c r="P908" i="22"/>
  <c r="R908" i="22"/>
  <c r="S908" i="22"/>
  <c r="N909" i="22"/>
  <c r="P909" i="22"/>
  <c r="R909" i="22"/>
  <c r="S909" i="22"/>
  <c r="N910" i="22"/>
  <c r="P910" i="22"/>
  <c r="R910" i="22"/>
  <c r="S910" i="22"/>
  <c r="N911" i="22"/>
  <c r="P911" i="22"/>
  <c r="R911" i="22"/>
  <c r="S911" i="22"/>
  <c r="N912" i="22"/>
  <c r="P912" i="22"/>
  <c r="R912" i="22"/>
  <c r="S912" i="22"/>
  <c r="N913" i="22"/>
  <c r="P913" i="22"/>
  <c r="R913" i="22"/>
  <c r="S913" i="22"/>
  <c r="N914" i="22"/>
  <c r="P914" i="22"/>
  <c r="R914" i="22"/>
  <c r="S914" i="22"/>
  <c r="N915" i="22"/>
  <c r="P915" i="22"/>
  <c r="R915" i="22"/>
  <c r="S915" i="22"/>
  <c r="N916" i="22"/>
  <c r="P916" i="22"/>
  <c r="R916" i="22"/>
  <c r="S916" i="22"/>
  <c r="N917" i="22"/>
  <c r="P917" i="22"/>
  <c r="R917" i="22"/>
  <c r="S917" i="22"/>
  <c r="N918" i="22"/>
  <c r="P918" i="22"/>
  <c r="R918" i="22"/>
  <c r="S918" i="22"/>
  <c r="N919" i="22"/>
  <c r="P919" i="22"/>
  <c r="R919" i="22"/>
  <c r="S919" i="22"/>
  <c r="N920" i="22"/>
  <c r="P920" i="22"/>
  <c r="R920" i="22"/>
  <c r="S920" i="22"/>
  <c r="N921" i="22"/>
  <c r="P921" i="22"/>
  <c r="R921" i="22"/>
  <c r="S921" i="22"/>
  <c r="N922" i="22"/>
  <c r="P922" i="22"/>
  <c r="R922" i="22"/>
  <c r="S922" i="22"/>
  <c r="N923" i="22"/>
  <c r="P923" i="22"/>
  <c r="R923" i="22"/>
  <c r="S923" i="22"/>
  <c r="N924" i="22"/>
  <c r="P924" i="22"/>
  <c r="R924" i="22"/>
  <c r="S924" i="22"/>
  <c r="N925" i="22"/>
  <c r="P925" i="22"/>
  <c r="R925" i="22"/>
  <c r="S925" i="22"/>
  <c r="N926" i="22"/>
  <c r="P926" i="22"/>
  <c r="R926" i="22"/>
  <c r="S926" i="22"/>
  <c r="N927" i="22"/>
  <c r="P927" i="22"/>
  <c r="R927" i="22"/>
  <c r="S927" i="22"/>
  <c r="N928" i="22"/>
  <c r="P928" i="22"/>
  <c r="R928" i="22"/>
  <c r="S928" i="22"/>
  <c r="N929" i="22"/>
  <c r="P929" i="22"/>
  <c r="R929" i="22"/>
  <c r="S929" i="22"/>
  <c r="N930" i="22"/>
  <c r="P930" i="22"/>
  <c r="R930" i="22"/>
  <c r="S930" i="22"/>
  <c r="N931" i="22"/>
  <c r="P931" i="22"/>
  <c r="R931" i="22"/>
  <c r="S931" i="22"/>
  <c r="N932" i="22"/>
  <c r="P932" i="22"/>
  <c r="R932" i="22"/>
  <c r="S932" i="22"/>
  <c r="N933" i="22"/>
  <c r="P933" i="22"/>
  <c r="R933" i="22"/>
  <c r="S933" i="22"/>
  <c r="N934" i="22"/>
  <c r="P934" i="22"/>
  <c r="R934" i="22"/>
  <c r="S934" i="22"/>
  <c r="N935" i="22"/>
  <c r="P935" i="22"/>
  <c r="R935" i="22"/>
  <c r="S935" i="22"/>
  <c r="N936" i="22"/>
  <c r="P936" i="22"/>
  <c r="R936" i="22"/>
  <c r="S936" i="22"/>
  <c r="N937" i="22"/>
  <c r="P937" i="22"/>
  <c r="R937" i="22"/>
  <c r="S937" i="22"/>
  <c r="N938" i="22"/>
  <c r="P938" i="22"/>
  <c r="R938" i="22"/>
  <c r="S938" i="22"/>
  <c r="N939" i="22"/>
  <c r="P939" i="22"/>
  <c r="R939" i="22"/>
  <c r="S939" i="22"/>
  <c r="N940" i="22"/>
  <c r="P940" i="22"/>
  <c r="R940" i="22"/>
  <c r="S940" i="22"/>
  <c r="N941" i="22"/>
  <c r="P941" i="22"/>
  <c r="R941" i="22"/>
  <c r="S941" i="22"/>
  <c r="N942" i="22"/>
  <c r="P942" i="22"/>
  <c r="R942" i="22"/>
  <c r="S942" i="22"/>
  <c r="N943" i="22"/>
  <c r="P943" i="22"/>
  <c r="R943" i="22"/>
  <c r="S943" i="22"/>
  <c r="N944" i="22"/>
  <c r="P944" i="22"/>
  <c r="R944" i="22"/>
  <c r="S944" i="22"/>
  <c r="N945" i="22"/>
  <c r="P945" i="22"/>
  <c r="R945" i="22"/>
  <c r="S945" i="22"/>
  <c r="N946" i="22"/>
  <c r="P946" i="22"/>
  <c r="R946" i="22"/>
  <c r="S946" i="22"/>
  <c r="N947" i="22"/>
  <c r="P947" i="22"/>
  <c r="R947" i="22"/>
  <c r="S947" i="22"/>
  <c r="N948" i="22"/>
  <c r="P948" i="22"/>
  <c r="R948" i="22"/>
  <c r="S948" i="22"/>
  <c r="N949" i="22"/>
  <c r="P949" i="22"/>
  <c r="R949" i="22"/>
  <c r="S949" i="22"/>
  <c r="N950" i="22"/>
  <c r="P950" i="22"/>
  <c r="R950" i="22"/>
  <c r="S950" i="22"/>
  <c r="N951" i="22"/>
  <c r="P951" i="22"/>
  <c r="R951" i="22"/>
  <c r="S951" i="22"/>
  <c r="N952" i="22"/>
  <c r="P952" i="22"/>
  <c r="R952" i="22"/>
  <c r="S952" i="22"/>
  <c r="C953" i="22"/>
  <c r="N953" i="22"/>
  <c r="P953" i="22"/>
  <c r="R953" i="22"/>
  <c r="S953" i="22"/>
  <c r="C954" i="22"/>
  <c r="N954" i="22"/>
  <c r="P954" i="22"/>
  <c r="R954" i="22"/>
  <c r="S954" i="22"/>
  <c r="N955" i="22"/>
  <c r="N956" i="22"/>
  <c r="N957" i="22"/>
  <c r="N958" i="22"/>
  <c r="C959" i="22"/>
  <c r="N959" i="22"/>
  <c r="C960" i="22"/>
  <c r="N960" i="22"/>
  <c r="C961" i="22"/>
  <c r="N961" i="22"/>
  <c r="C962" i="22"/>
  <c r="N962" i="22"/>
  <c r="C963" i="22"/>
  <c r="N963" i="22"/>
  <c r="C964" i="22"/>
  <c r="N964" i="22"/>
  <c r="C965" i="22"/>
  <c r="N965" i="22"/>
  <c r="C966" i="22"/>
  <c r="N966" i="22"/>
  <c r="C967" i="22"/>
  <c r="N967" i="22"/>
  <c r="C968" i="22"/>
  <c r="N968" i="22"/>
  <c r="C969" i="22"/>
  <c r="N969" i="22"/>
  <c r="C970" i="22"/>
  <c r="N970" i="22"/>
  <c r="C971" i="22"/>
  <c r="N971" i="22"/>
  <c r="C972" i="22"/>
  <c r="N972" i="22"/>
  <c r="C973" i="22"/>
  <c r="N973" i="22"/>
  <c r="C974" i="22"/>
  <c r="N974" i="22"/>
  <c r="C975" i="22"/>
  <c r="N975" i="22"/>
  <c r="C976" i="22"/>
  <c r="N976" i="22"/>
  <c r="C977" i="22"/>
  <c r="N977" i="22"/>
  <c r="C978" i="22"/>
  <c r="N978" i="22"/>
  <c r="C979" i="22"/>
  <c r="N979" i="22"/>
  <c r="C980" i="22"/>
  <c r="N980" i="22"/>
  <c r="C981" i="22"/>
  <c r="N981" i="22"/>
  <c r="C982" i="22"/>
  <c r="N982" i="22"/>
  <c r="C983" i="22"/>
  <c r="N983" i="22"/>
  <c r="C984" i="22"/>
  <c r="N984" i="22"/>
  <c r="C985" i="22"/>
  <c r="N985" i="22"/>
  <c r="C986" i="22"/>
  <c r="N986" i="22"/>
  <c r="C987" i="22"/>
  <c r="N987" i="22"/>
  <c r="C988" i="22"/>
  <c r="N988" i="22"/>
  <c r="C989" i="22"/>
  <c r="N989" i="22"/>
  <c r="C990" i="22"/>
  <c r="N990" i="22"/>
  <c r="P990" i="22"/>
  <c r="R990" i="22"/>
  <c r="S990" i="22"/>
  <c r="C991" i="22"/>
  <c r="N991" i="22"/>
  <c r="P991" i="22"/>
  <c r="R991" i="22"/>
  <c r="S991" i="22"/>
  <c r="C992" i="22"/>
  <c r="N992" i="22"/>
  <c r="P992" i="22"/>
  <c r="R992" i="22"/>
  <c r="S992" i="22"/>
  <c r="C993" i="22"/>
  <c r="N993" i="22"/>
  <c r="P993" i="22"/>
  <c r="R993" i="22"/>
  <c r="S993" i="22"/>
  <c r="C994" i="22"/>
  <c r="N994" i="22"/>
  <c r="P994" i="22"/>
  <c r="R994" i="22"/>
  <c r="S994" i="22"/>
  <c r="C995" i="22"/>
  <c r="N995" i="22"/>
  <c r="P995" i="22"/>
  <c r="R995" i="22"/>
  <c r="S995" i="22"/>
  <c r="C996" i="22"/>
  <c r="N996" i="22"/>
  <c r="P996" i="22"/>
  <c r="R996" i="22"/>
  <c r="S996" i="22"/>
  <c r="N997" i="22"/>
  <c r="N998" i="22"/>
  <c r="N999" i="22"/>
  <c r="N1000" i="22"/>
  <c r="N1001" i="22"/>
  <c r="N1002" i="22"/>
  <c r="N1003" i="22"/>
  <c r="N1004" i="22"/>
  <c r="N1005" i="22"/>
  <c r="N1006" i="22"/>
  <c r="S427" i="22" l="1"/>
  <c r="T427" i="22" s="1"/>
  <c r="T788" i="22"/>
  <c r="Q1007" i="22"/>
  <c r="R1007" i="22" s="1"/>
  <c r="P120" i="22"/>
  <c r="O1007" i="22"/>
  <c r="P1007" i="22" s="1"/>
  <c r="T6" i="22"/>
  <c r="N1007" i="22"/>
  <c r="T928" i="22"/>
  <c r="T473" i="22"/>
  <c r="T447" i="22"/>
  <c r="T439" i="22"/>
  <c r="T433" i="22"/>
  <c r="T429" i="22"/>
  <c r="T357" i="22"/>
  <c r="T904" i="22"/>
  <c r="T430" i="22"/>
  <c r="T426" i="22"/>
  <c r="T418" i="22"/>
  <c r="T323" i="22"/>
  <c r="T410" i="22"/>
  <c r="T394" i="22"/>
  <c r="T378" i="22"/>
  <c r="T373" i="22"/>
  <c r="T369" i="22"/>
  <c r="T365" i="22"/>
  <c r="T349" i="22"/>
  <c r="T618" i="22"/>
  <c r="T616" i="22"/>
  <c r="T613" i="22"/>
  <c r="T612" i="22"/>
  <c r="T610" i="22"/>
  <c r="T393" i="22"/>
  <c r="T952" i="22"/>
  <c r="T950" i="22"/>
  <c r="T949" i="22"/>
  <c r="T948" i="22"/>
  <c r="T947" i="22"/>
  <c r="T946" i="22"/>
  <c r="T945" i="22"/>
  <c r="T944" i="22"/>
  <c r="T942" i="22"/>
  <c r="T941" i="22"/>
  <c r="T940" i="22"/>
  <c r="T939" i="22"/>
  <c r="T938" i="22"/>
  <c r="T937" i="22"/>
  <c r="T896" i="22"/>
  <c r="T892" i="22"/>
  <c r="T810" i="22"/>
  <c r="T691" i="22"/>
  <c r="T687" i="22"/>
  <c r="T683" i="22"/>
  <c r="T679" i="22"/>
  <c r="T662" i="22"/>
  <c r="T423" i="22"/>
  <c r="T412" i="22"/>
  <c r="T408" i="22"/>
  <c r="T396" i="22"/>
  <c r="T348" i="22"/>
  <c r="T615" i="22"/>
  <c r="T614" i="22"/>
  <c r="T611" i="22"/>
  <c r="T398" i="22"/>
  <c r="T362" i="22"/>
  <c r="T351" i="22"/>
  <c r="T992" i="22"/>
  <c r="T920" i="22"/>
  <c r="T918" i="22"/>
  <c r="T916" i="22"/>
  <c r="T914" i="22"/>
  <c r="T913" i="22"/>
  <c r="T909" i="22"/>
  <c r="T907" i="22"/>
  <c r="T899" i="22"/>
  <c r="T891" i="22"/>
  <c r="T868" i="22"/>
  <c r="T661" i="22"/>
  <c r="T548" i="22"/>
  <c r="T545" i="22"/>
  <c r="T541" i="22"/>
  <c r="T533" i="22"/>
  <c r="T438" i="22"/>
  <c r="T406" i="22"/>
  <c r="T995" i="22"/>
  <c r="T991" i="22"/>
  <c r="T954" i="22"/>
  <c r="T596" i="22"/>
  <c r="T546" i="22"/>
  <c r="T542" i="22"/>
  <c r="T538" i="22"/>
  <c r="T534" i="22"/>
  <c r="T452" i="22"/>
  <c r="T441" i="22"/>
  <c r="T420" i="22"/>
  <c r="T417" i="22"/>
  <c r="T413" i="22"/>
  <c r="T409" i="22"/>
  <c r="T405" i="22"/>
  <c r="T370" i="22"/>
  <c r="T359" i="22"/>
  <c r="T996" i="22"/>
  <c r="T917" i="22"/>
  <c r="T915" i="22"/>
  <c r="T912" i="22"/>
  <c r="T910" i="22"/>
  <c r="T908" i="22"/>
  <c r="T903" i="22"/>
  <c r="T895" i="22"/>
  <c r="T872" i="22"/>
  <c r="T864" i="22"/>
  <c r="T860" i="22"/>
  <c r="T537" i="22"/>
  <c r="T449" i="22"/>
  <c r="T446" i="22"/>
  <c r="T402" i="22"/>
  <c r="T380" i="22"/>
  <c r="T936" i="22"/>
  <c r="T994" i="22"/>
  <c r="T993" i="22"/>
  <c r="T926" i="22"/>
  <c r="T925" i="22"/>
  <c r="T924" i="22"/>
  <c r="T923" i="22"/>
  <c r="T922" i="22"/>
  <c r="T921" i="22"/>
  <c r="T874" i="22"/>
  <c r="T870" i="22"/>
  <c r="T866" i="22"/>
  <c r="T862" i="22"/>
  <c r="T624" i="22"/>
  <c r="T623" i="22"/>
  <c r="T622" i="22"/>
  <c r="T621" i="22"/>
  <c r="T620" i="22"/>
  <c r="T619" i="22"/>
  <c r="T549" i="22"/>
  <c r="T544" i="22"/>
  <c r="T540" i="22"/>
  <c r="T536" i="22"/>
  <c r="T532" i="22"/>
  <c r="T475" i="22"/>
  <c r="T472" i="22"/>
  <c r="T443" i="22"/>
  <c r="T425" i="22"/>
  <c r="T414" i="22"/>
  <c r="T400" i="22"/>
  <c r="T397" i="22"/>
  <c r="T367" i="22"/>
  <c r="T364" i="22"/>
  <c r="T353" i="22"/>
  <c r="T900" i="22"/>
  <c r="T356" i="22"/>
  <c r="T990" i="22"/>
  <c r="T953" i="22"/>
  <c r="T934" i="22"/>
  <c r="T933" i="22"/>
  <c r="T932" i="22"/>
  <c r="T931" i="22"/>
  <c r="T930" i="22"/>
  <c r="T929" i="22"/>
  <c r="T906" i="22"/>
  <c r="T902" i="22"/>
  <c r="T898" i="22"/>
  <c r="T894" i="22"/>
  <c r="T890" i="22"/>
  <c r="T812" i="22"/>
  <c r="T808" i="22"/>
  <c r="T693" i="22"/>
  <c r="T689" i="22"/>
  <c r="T685" i="22"/>
  <c r="T681" i="22"/>
  <c r="T660" i="22"/>
  <c r="T543" i="22"/>
  <c r="T539" i="22"/>
  <c r="T535" i="22"/>
  <c r="T531" i="22"/>
  <c r="T451" i="22"/>
  <c r="T444" i="22"/>
  <c r="T432" i="22"/>
  <c r="T422" i="22"/>
  <c r="T415" i="22"/>
  <c r="T404" i="22"/>
  <c r="T401" i="22"/>
  <c r="T375" i="22"/>
  <c r="T372" i="22"/>
  <c r="T361" i="22"/>
  <c r="T354" i="22"/>
  <c r="T324" i="22"/>
  <c r="T873" i="22"/>
  <c r="T869" i="22"/>
  <c r="T865" i="22"/>
  <c r="T861" i="22"/>
  <c r="T411" i="22"/>
  <c r="S377" i="22"/>
  <c r="T377" i="22" s="1"/>
  <c r="T809" i="22"/>
  <c r="T787" i="22"/>
  <c r="T690" i="22"/>
  <c r="T686" i="22"/>
  <c r="T682" i="22"/>
  <c r="T547" i="22"/>
  <c r="T529" i="22"/>
  <c r="T525" i="22"/>
  <c r="T521" i="22"/>
  <c r="T517" i="22"/>
  <c r="T513" i="22"/>
  <c r="T474" i="22"/>
  <c r="T453" i="22"/>
  <c r="T450" i="22"/>
  <c r="T440" i="22"/>
  <c r="S436" i="22"/>
  <c r="T436" i="22" s="1"/>
  <c r="T424" i="22"/>
  <c r="T421" i="22"/>
  <c r="T407" i="22"/>
  <c r="T399" i="22"/>
  <c r="T379" i="22"/>
  <c r="T376" i="22"/>
  <c r="T366" i="22"/>
  <c r="T363" i="22"/>
  <c r="T360" i="22"/>
  <c r="T350" i="22"/>
  <c r="T325" i="22"/>
  <c r="T871" i="22"/>
  <c r="T867" i="22"/>
  <c r="T863" i="22"/>
  <c r="T951" i="22"/>
  <c r="T943" i="22"/>
  <c r="T935" i="22"/>
  <c r="T927" i="22"/>
  <c r="T919" i="22"/>
  <c r="T911" i="22"/>
  <c r="T905" i="22"/>
  <c r="T901" i="22"/>
  <c r="T897" i="22"/>
  <c r="T893" i="22"/>
  <c r="T811" i="22"/>
  <c r="T807" i="22"/>
  <c r="T692" i="22"/>
  <c r="T688" i="22"/>
  <c r="T684" i="22"/>
  <c r="T680" i="22"/>
  <c r="T663" i="22"/>
  <c r="T659" i="22"/>
  <c r="T617" i="22"/>
  <c r="T527" i="22"/>
  <c r="T523" i="22"/>
  <c r="T519" i="22"/>
  <c r="T515" i="22"/>
  <c r="T511" i="22"/>
  <c r="T476" i="22"/>
  <c r="T448" i="22"/>
  <c r="T445" i="22"/>
  <c r="T442" i="22"/>
  <c r="S435" i="22"/>
  <c r="T435" i="22" s="1"/>
  <c r="T434" i="22"/>
  <c r="T431" i="22"/>
  <c r="T428" i="22"/>
  <c r="T419" i="22"/>
  <c r="T416" i="22"/>
  <c r="R411" i="22"/>
  <c r="T403" i="22"/>
  <c r="T395" i="22"/>
  <c r="T374" i="22"/>
  <c r="T371" i="22"/>
  <c r="T368" i="22"/>
  <c r="T358" i="22"/>
  <c r="T355" i="22"/>
  <c r="T352" i="22"/>
  <c r="S322" i="22"/>
  <c r="T322" i="22" s="1"/>
  <c r="S437" i="22"/>
  <c r="T437" i="22" s="1"/>
  <c r="R120" i="22"/>
  <c r="S120" i="22"/>
  <c r="T528" i="22"/>
  <c r="T524" i="22"/>
  <c r="T520" i="22"/>
  <c r="T516" i="22"/>
  <c r="T512" i="22"/>
  <c r="S123" i="22"/>
  <c r="T123" i="22" s="1"/>
  <c r="T530" i="22"/>
  <c r="T526" i="22"/>
  <c r="T522" i="22"/>
  <c r="T518" i="22"/>
  <c r="T514" i="22"/>
  <c r="T510" i="22"/>
  <c r="S1007" i="22" l="1"/>
  <c r="T120" i="22"/>
  <c r="T1007" i="22" s="1"/>
  <c r="D102" i="14" l="1"/>
  <c r="G101" i="14"/>
  <c r="U96" i="14"/>
  <c r="Q96" i="14"/>
  <c r="X95" i="14"/>
  <c r="U95" i="14"/>
  <c r="Q95" i="14"/>
  <c r="U94" i="14"/>
  <c r="Q94" i="14"/>
  <c r="U93" i="14"/>
  <c r="Q93" i="14"/>
  <c r="X92" i="14"/>
  <c r="U92" i="14"/>
  <c r="Q92" i="14"/>
  <c r="X91" i="14"/>
  <c r="U91" i="14"/>
  <c r="Q91" i="14"/>
  <c r="X90" i="14"/>
  <c r="Q90" i="14"/>
  <c r="U89" i="14"/>
  <c r="Q89" i="14"/>
  <c r="U88" i="14"/>
  <c r="Q88" i="14"/>
  <c r="U87" i="14"/>
  <c r="Q87" i="14"/>
  <c r="Q86" i="14"/>
  <c r="U85" i="14"/>
  <c r="Q85" i="14"/>
  <c r="X84" i="14"/>
  <c r="Q84" i="14"/>
  <c r="U83" i="14"/>
  <c r="Q83" i="14"/>
  <c r="U82" i="14"/>
  <c r="Q82" i="14"/>
  <c r="X81" i="14"/>
  <c r="Q81" i="14"/>
  <c r="X80" i="14"/>
  <c r="Q80" i="14"/>
  <c r="Q79" i="14"/>
  <c r="Q78" i="14"/>
  <c r="Q77" i="14"/>
  <c r="AE76" i="14"/>
  <c r="U76" i="14"/>
  <c r="O76" i="14"/>
  <c r="Q76" i="14" s="1"/>
  <c r="U75" i="14"/>
  <c r="Q75" i="14"/>
  <c r="X74" i="14"/>
  <c r="Q74" i="14"/>
  <c r="U73" i="14"/>
  <c r="Q73" i="14"/>
  <c r="X72" i="14"/>
  <c r="U72" i="14"/>
  <c r="Q72" i="14"/>
  <c r="X71" i="14"/>
  <c r="U71" i="14"/>
  <c r="Q71" i="14"/>
  <c r="U70" i="14"/>
  <c r="Q70" i="14"/>
  <c r="U69" i="14"/>
  <c r="Q69" i="14"/>
  <c r="U68" i="14"/>
  <c r="Q68" i="14"/>
  <c r="U67" i="14"/>
  <c r="O67" i="14"/>
  <c r="X67" i="14" s="1"/>
  <c r="X66" i="14"/>
  <c r="U66" i="14"/>
  <c r="Q66" i="14"/>
  <c r="X65" i="14"/>
  <c r="U65" i="14"/>
  <c r="Q65" i="14"/>
  <c r="X64" i="14"/>
  <c r="U64" i="14"/>
  <c r="Q64" i="14"/>
  <c r="X63" i="14"/>
  <c r="Q63" i="14"/>
  <c r="Q62" i="14"/>
  <c r="X61" i="14"/>
  <c r="Q61" i="14"/>
  <c r="X60" i="14"/>
  <c r="Q60" i="14"/>
  <c r="X59" i="14"/>
  <c r="Q59" i="14"/>
  <c r="X58" i="14"/>
  <c r="Q58" i="14"/>
  <c r="X57" i="14"/>
  <c r="U57" i="14"/>
  <c r="Q57" i="14"/>
  <c r="X56" i="14"/>
  <c r="U56" i="14"/>
  <c r="Q56" i="14"/>
  <c r="X55" i="14"/>
  <c r="U55" i="14"/>
  <c r="Q55" i="14"/>
  <c r="X54" i="14"/>
  <c r="Q54" i="14"/>
  <c r="X53" i="14"/>
  <c r="Q53" i="14"/>
  <c r="X52" i="14"/>
  <c r="U52" i="14"/>
  <c r="Q52" i="14"/>
  <c r="U51" i="14"/>
  <c r="O51" i="14"/>
  <c r="X51" i="14" s="1"/>
  <c r="X50" i="14"/>
  <c r="U50" i="14"/>
  <c r="Q50" i="14"/>
  <c r="X49" i="14"/>
  <c r="U49" i="14"/>
  <c r="Q49" i="14"/>
  <c r="X48" i="14"/>
  <c r="U48" i="14"/>
  <c r="Q48" i="14"/>
  <c r="X47" i="14"/>
  <c r="U47" i="14"/>
  <c r="Q47" i="14"/>
  <c r="X46" i="14"/>
  <c r="U46" i="14"/>
  <c r="Q46" i="14"/>
  <c r="X45" i="14"/>
  <c r="U45" i="14"/>
  <c r="Q45" i="14"/>
  <c r="X44" i="14"/>
  <c r="U44" i="14"/>
  <c r="Q44" i="14"/>
  <c r="X43" i="14"/>
  <c r="U43" i="14"/>
  <c r="Q43" i="14"/>
  <c r="X42" i="14"/>
  <c r="U42" i="14"/>
  <c r="Q42" i="14"/>
  <c r="X41" i="14"/>
  <c r="Q41" i="14"/>
  <c r="X40" i="14"/>
  <c r="Q40" i="14"/>
  <c r="X39" i="14"/>
  <c r="Q39" i="14"/>
  <c r="X38" i="14"/>
  <c r="Q38" i="14"/>
  <c r="X37" i="14"/>
  <c r="U37" i="14"/>
  <c r="Q37" i="14"/>
  <c r="X36" i="14"/>
  <c r="U36" i="14"/>
  <c r="Q36" i="14"/>
  <c r="X35" i="14"/>
  <c r="U35" i="14"/>
  <c r="Q35" i="14"/>
  <c r="X34" i="14"/>
  <c r="U34" i="14"/>
  <c r="Q34" i="14"/>
  <c r="X33" i="14"/>
  <c r="U33" i="14"/>
  <c r="Q33" i="14"/>
  <c r="X32" i="14"/>
  <c r="U32" i="14"/>
  <c r="Q32" i="14"/>
  <c r="X31" i="14"/>
  <c r="U31" i="14"/>
  <c r="Q31" i="14"/>
  <c r="X30" i="14"/>
  <c r="U30" i="14"/>
  <c r="Q30" i="14"/>
  <c r="X29" i="14"/>
  <c r="U29" i="14"/>
  <c r="Q29" i="14"/>
  <c r="X28" i="14"/>
  <c r="U28" i="14"/>
  <c r="Q28" i="14"/>
  <c r="X27" i="14"/>
  <c r="U27" i="14"/>
  <c r="Q27" i="14"/>
  <c r="X26" i="14"/>
  <c r="U26" i="14"/>
  <c r="Q26" i="14"/>
  <c r="X25" i="14"/>
  <c r="U25" i="14"/>
  <c r="Q25" i="14"/>
  <c r="X24" i="14"/>
  <c r="U24" i="14"/>
  <c r="Q24" i="14"/>
  <c r="X23" i="14"/>
  <c r="U23" i="14"/>
  <c r="Q23" i="14"/>
  <c r="X22" i="14"/>
  <c r="U22" i="14"/>
  <c r="Q22" i="14"/>
  <c r="X21" i="14"/>
  <c r="U21" i="14"/>
  <c r="Q21" i="14"/>
  <c r="Q20" i="14"/>
  <c r="X19" i="14"/>
  <c r="U19" i="14"/>
  <c r="Q19" i="14"/>
  <c r="X18" i="14"/>
  <c r="U18" i="14"/>
  <c r="Q18" i="14"/>
  <c r="X17" i="14"/>
  <c r="U17" i="14"/>
  <c r="Q17" i="14"/>
  <c r="X16" i="14"/>
  <c r="U16" i="14"/>
  <c r="Q16" i="14"/>
  <c r="X15" i="14"/>
  <c r="U15" i="14"/>
  <c r="Q15" i="14"/>
  <c r="X14" i="14"/>
  <c r="U14" i="14"/>
  <c r="Q14" i="14"/>
  <c r="X13" i="14"/>
  <c r="U13" i="14"/>
  <c r="Q13" i="14"/>
  <c r="X12" i="14"/>
  <c r="U12" i="14"/>
  <c r="Q12" i="14"/>
  <c r="X11" i="14"/>
  <c r="Q11" i="14"/>
  <c r="U10" i="14"/>
  <c r="Q10" i="14"/>
  <c r="X9" i="14"/>
  <c r="U9" i="14"/>
  <c r="Q9" i="14"/>
  <c r="X76" i="14" l="1"/>
  <c r="Q51" i="14"/>
  <c r="Q67" i="14"/>
  <c r="D102" i="13" l="1"/>
  <c r="G101" i="13"/>
  <c r="X96" i="13"/>
  <c r="W96" i="13"/>
  <c r="Q96" i="13"/>
  <c r="X95" i="13"/>
  <c r="U95" i="13"/>
  <c r="X94" i="13"/>
  <c r="Q94" i="13"/>
  <c r="X93" i="13"/>
  <c r="Q93" i="13"/>
  <c r="X92" i="13"/>
  <c r="W92" i="13"/>
  <c r="Q92" i="13"/>
  <c r="X91" i="13"/>
  <c r="X90" i="13"/>
  <c r="X89" i="13"/>
  <c r="W89" i="13"/>
  <c r="X88" i="13"/>
  <c r="W88" i="13"/>
  <c r="Q88" i="13"/>
  <c r="X87" i="13"/>
  <c r="W87" i="13"/>
  <c r="Q87" i="13"/>
  <c r="X86" i="13"/>
  <c r="W86" i="13"/>
  <c r="Q86" i="13"/>
  <c r="X85" i="13"/>
  <c r="W85" i="13"/>
  <c r="Q85" i="13"/>
  <c r="X84" i="13"/>
  <c r="X83" i="13"/>
  <c r="W83" i="13"/>
  <c r="Q83" i="13"/>
  <c r="X82" i="13"/>
  <c r="W82" i="13"/>
  <c r="Q82" i="13"/>
  <c r="X81" i="13"/>
  <c r="X80" i="13"/>
  <c r="X79" i="13"/>
  <c r="W79" i="13"/>
  <c r="Q79" i="13"/>
  <c r="X78" i="13"/>
  <c r="W78" i="13"/>
  <c r="Q78" i="13"/>
  <c r="X77" i="13"/>
  <c r="W77" i="13"/>
  <c r="Q77" i="13"/>
  <c r="AE76" i="13"/>
  <c r="O76" i="13"/>
  <c r="X76" i="13" s="1"/>
  <c r="X75" i="13"/>
  <c r="W75" i="13"/>
  <c r="Q75" i="13"/>
  <c r="X74" i="13"/>
  <c r="X73" i="13"/>
  <c r="W73" i="13"/>
  <c r="Q73" i="13"/>
  <c r="X72" i="13"/>
  <c r="X71" i="13"/>
  <c r="X70" i="13"/>
  <c r="W70" i="13"/>
  <c r="Q70" i="13"/>
  <c r="X69" i="13"/>
  <c r="W69" i="13"/>
  <c r="Q69" i="13"/>
  <c r="X68" i="13"/>
  <c r="W68" i="13"/>
  <c r="Q68" i="13"/>
  <c r="O67" i="13"/>
  <c r="X67" i="13" s="1"/>
  <c r="X66" i="13"/>
  <c r="W66" i="13"/>
  <c r="Q66" i="13"/>
  <c r="X65" i="13"/>
  <c r="W65" i="13"/>
  <c r="Q65" i="13"/>
  <c r="X64" i="13"/>
  <c r="X63" i="13"/>
  <c r="X62" i="13"/>
  <c r="Q62" i="13"/>
  <c r="X61" i="13"/>
  <c r="X60" i="13"/>
  <c r="X59" i="13"/>
  <c r="X58" i="13"/>
  <c r="X57" i="13"/>
  <c r="X56" i="13"/>
  <c r="X55" i="13"/>
  <c r="X54" i="13"/>
  <c r="X53" i="13"/>
  <c r="X52" i="13"/>
  <c r="O51" i="13"/>
  <c r="X51" i="13" s="1"/>
  <c r="X50" i="13"/>
  <c r="X49" i="13"/>
  <c r="X48" i="13"/>
  <c r="X47" i="13"/>
  <c r="X46" i="13"/>
  <c r="X45" i="13"/>
  <c r="X44" i="13"/>
  <c r="X43" i="13"/>
  <c r="X42" i="13"/>
  <c r="X41" i="13"/>
  <c r="X40" i="13"/>
  <c r="X39" i="13"/>
  <c r="X38" i="13"/>
  <c r="X37" i="13"/>
  <c r="X36" i="13"/>
  <c r="X35" i="13"/>
  <c r="X34" i="13"/>
  <c r="X33" i="13"/>
  <c r="X32" i="13"/>
  <c r="X31" i="13"/>
  <c r="X30" i="13"/>
  <c r="X29" i="13"/>
  <c r="X28" i="13"/>
  <c r="X27" i="13"/>
  <c r="X26" i="13"/>
  <c r="X25" i="13"/>
  <c r="X24" i="13"/>
  <c r="X23" i="13"/>
  <c r="X22" i="13"/>
  <c r="X21" i="13"/>
  <c r="X20" i="13"/>
  <c r="X19" i="13"/>
  <c r="X18" i="13"/>
  <c r="X17" i="13"/>
  <c r="X16" i="13"/>
  <c r="X15" i="13"/>
  <c r="X14" i="13"/>
  <c r="X13" i="13"/>
  <c r="X12" i="13"/>
  <c r="X11" i="13"/>
  <c r="X10" i="13"/>
  <c r="W10" i="13"/>
  <c r="Q10" i="13"/>
  <c r="X9" i="13"/>
  <c r="A24" i="44"/>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22" i="45"/>
  <c r="A23" i="45" s="1"/>
  <c r="A24" i="45" s="1"/>
  <c r="A25" i="45" s="1"/>
  <c r="A26" i="45" s="1"/>
  <c r="A27" i="45" s="1"/>
  <c r="A28" i="45" s="1"/>
  <c r="A29" i="45" s="1"/>
  <c r="A30" i="45" s="1"/>
  <c r="A31" i="45" s="1"/>
  <c r="A32" i="45" s="1"/>
  <c r="A33" i="45" s="1"/>
  <c r="A34" i="45" s="1"/>
  <c r="A35" i="45" s="1"/>
  <c r="A36" i="45" s="1"/>
  <c r="A37" i="45" s="1"/>
  <c r="A38" i="45" s="1"/>
  <c r="A39" i="45" s="1"/>
  <c r="A40" i="45" s="1"/>
  <c r="T43" i="19"/>
</calcChain>
</file>

<file path=xl/comments1.xml><?xml version="1.0" encoding="utf-8"?>
<comments xmlns="http://schemas.openxmlformats.org/spreadsheetml/2006/main">
  <authors>
    <author>Rojas Gámez, Sandro Manolo</author>
  </authors>
  <commentList>
    <comment ref="D6" authorId="0" shapeId="0">
      <text>
        <r>
          <rPr>
            <b/>
            <sz val="9"/>
            <color indexed="81"/>
            <rFont val="Tahoma"/>
            <family val="2"/>
          </rPr>
          <t>Codigo Unico de Inversión</t>
        </r>
      </text>
    </comment>
  </commentList>
</comments>
</file>

<file path=xl/sharedStrings.xml><?xml version="1.0" encoding="utf-8"?>
<sst xmlns="http://schemas.openxmlformats.org/spreadsheetml/2006/main" count="17094" uniqueCount="2739">
  <si>
    <t>SNIP</t>
  </si>
  <si>
    <t>SIAF</t>
  </si>
  <si>
    <t>PROVINCIA</t>
  </si>
  <si>
    <t>DISTRITO</t>
  </si>
  <si>
    <t>OBSERVACIONES/ COMENTARIOS</t>
  </si>
  <si>
    <t>AVANCE FÍSICO ACUMULADO %</t>
  </si>
  <si>
    <t>UNIDAD EJECUTORA</t>
  </si>
  <si>
    <t>DPTO.</t>
  </si>
  <si>
    <t>FECHA INICIO</t>
  </si>
  <si>
    <t>MODALIDAD EJECUCION:
-DIRECTA
-INDIREC.</t>
  </si>
  <si>
    <t>ETAPA DE LA INTERVENCION:
-POR CONVOCAR
-EN PROCESO
-POR INICIAR EJEC.
-EN EJECUCIÓN
-CONCLUIDO
-LIQUIDADO
-ANULADO</t>
  </si>
  <si>
    <t>ULTIMO MES REPORTADO SOBRE EL AVANCE</t>
  </si>
  <si>
    <t>FUENTE</t>
  </si>
  <si>
    <t>PLIEGO: FONDO PARA LA INCLUSION ECONOMICA EN ZONAS RURALES</t>
  </si>
  <si>
    <t>UNIDAD SECTORIAL: MINISTERIO - FONDO / DIRECCION</t>
  </si>
  <si>
    <t>MONTO TOTAL TRANSFERIDO (S/.)
(a)</t>
  </si>
  <si>
    <t>COSTO EJECUCION (S/,)
(1)</t>
  </si>
  <si>
    <t>COSTO SUPERVISION
(S/,)
(2)</t>
  </si>
  <si>
    <t>MONTO CONTRATADO TOTAL (S/.) 
(3)=(1)+(2)</t>
  </si>
  <si>
    <t>FECHA DE TERMINO 
O CONTRAT.</t>
  </si>
  <si>
    <t>FECHA ESTIMADA DE CULMINACION</t>
  </si>
  <si>
    <t>AVANCE FINANCIERO DE LA SUPERVISION (%)</t>
  </si>
  <si>
    <t>POBLAC.
BENEFICIADA</t>
  </si>
  <si>
    <t>Nº</t>
  </si>
  <si>
    <t xml:space="preserve"> AVANCE FINANCIERO  TOTAL ACUMULADO
(S/.) 
(c)=(a)*(b)</t>
  </si>
  <si>
    <t>AVANCE FINANCIERO  TOTAL ACUMULADO
(%)
(b)</t>
  </si>
  <si>
    <t>PLAZO EJEC. (DIAS)</t>
  </si>
  <si>
    <t>Amazonas</t>
  </si>
  <si>
    <t>Bagua</t>
  </si>
  <si>
    <t>Imaza</t>
  </si>
  <si>
    <t>Condorcanqui</t>
  </si>
  <si>
    <t>El Cenepa</t>
  </si>
  <si>
    <t>Ancash</t>
  </si>
  <si>
    <t>Huaylas</t>
  </si>
  <si>
    <t>Yuracmarca</t>
  </si>
  <si>
    <t>Antonio Raymondi</t>
  </si>
  <si>
    <t>San Juan De Rontoy</t>
  </si>
  <si>
    <t>Carlos Fermin Fitzcarrald</t>
  </si>
  <si>
    <t>Yauya</t>
  </si>
  <si>
    <t>Apurimac</t>
  </si>
  <si>
    <t>Abancay</t>
  </si>
  <si>
    <t>Circa</t>
  </si>
  <si>
    <t>Chincheros</t>
  </si>
  <si>
    <t>Anco, Huallo</t>
  </si>
  <si>
    <t>Andahuaylas</t>
  </si>
  <si>
    <t>Turpo</t>
  </si>
  <si>
    <t>Aymaraes</t>
  </si>
  <si>
    <t>Lucre</t>
  </si>
  <si>
    <t>Pocohuanca</t>
  </si>
  <si>
    <t>Tapairihua</t>
  </si>
  <si>
    <t>San Miguel De Chaccrampa</t>
  </si>
  <si>
    <t>Colcabamba</t>
  </si>
  <si>
    <t>Grau</t>
  </si>
  <si>
    <t>Santa Rosa</t>
  </si>
  <si>
    <t>Ranracancha</t>
  </si>
  <si>
    <t>Tintay</t>
  </si>
  <si>
    <t>Soraya</t>
  </si>
  <si>
    <t>Sañayca</t>
  </si>
  <si>
    <t>Capaya</t>
  </si>
  <si>
    <t>Cotabambas</t>
  </si>
  <si>
    <t>Tambobamba</t>
  </si>
  <si>
    <t>Coyllurqui</t>
  </si>
  <si>
    <t>Huayllo</t>
  </si>
  <si>
    <t>Mara</t>
  </si>
  <si>
    <t>Pichirhua</t>
  </si>
  <si>
    <t>Ocobamba</t>
  </si>
  <si>
    <t>Antabamba</t>
  </si>
  <si>
    <t>Pachaconas</t>
  </si>
  <si>
    <t>Juan Espinoza Medrano</t>
  </si>
  <si>
    <t>Arequipa</t>
  </si>
  <si>
    <t>Condesuyos</t>
  </si>
  <si>
    <t>Salamanca</t>
  </si>
  <si>
    <t>Ayacucho</t>
  </si>
  <si>
    <t>Sucre</t>
  </si>
  <si>
    <t>Lucanas</t>
  </si>
  <si>
    <t>Huanta</t>
  </si>
  <si>
    <t>Huanca Sancos</t>
  </si>
  <si>
    <t>Paucar Del Sara Sara</t>
  </si>
  <si>
    <t>La Mar</t>
  </si>
  <si>
    <t>Chalcos</t>
  </si>
  <si>
    <t>Soras</t>
  </si>
  <si>
    <t>San Pedro De Palco</t>
  </si>
  <si>
    <t>Santa Ana De Huaycahuacho</t>
  </si>
  <si>
    <t>Santillana</t>
  </si>
  <si>
    <t>Santiago De Lucanamarca</t>
  </si>
  <si>
    <t>San Salvador De Quije</t>
  </si>
  <si>
    <t>Colta</t>
  </si>
  <si>
    <t>Samugari</t>
  </si>
  <si>
    <t>Cajamarca</t>
  </si>
  <si>
    <t>Chota</t>
  </si>
  <si>
    <t>Choropampa</t>
  </si>
  <si>
    <t>Celendin</t>
  </si>
  <si>
    <t>Miguel Iglesias</t>
  </si>
  <si>
    <t>Utco</t>
  </si>
  <si>
    <t>Cusco</t>
  </si>
  <si>
    <t>Chumbivilcas</t>
  </si>
  <si>
    <t>Chamaca</t>
  </si>
  <si>
    <t>Anta</t>
  </si>
  <si>
    <t>Paruro</t>
  </si>
  <si>
    <t>Omacha</t>
  </si>
  <si>
    <t>Calca</t>
  </si>
  <si>
    <t>Lares</t>
  </si>
  <si>
    <t>Canas</t>
  </si>
  <si>
    <t>Langui</t>
  </si>
  <si>
    <t>Quispicanchi</t>
  </si>
  <si>
    <t>Ccarhuayo</t>
  </si>
  <si>
    <t>Ccorca</t>
  </si>
  <si>
    <t>Llusco</t>
  </si>
  <si>
    <t>Santo Tomas</t>
  </si>
  <si>
    <t>Velille</t>
  </si>
  <si>
    <t>Huaro</t>
  </si>
  <si>
    <t>Huancavelica</t>
  </si>
  <si>
    <t>Huaytara</t>
  </si>
  <si>
    <t>Ocoyo</t>
  </si>
  <si>
    <t>Manta</t>
  </si>
  <si>
    <t>Huachocolpa</t>
  </si>
  <si>
    <t>Conayca</t>
  </si>
  <si>
    <t>Churcampa</t>
  </si>
  <si>
    <t>Chinchihuasi</t>
  </si>
  <si>
    <t>Nuevo Occoro</t>
  </si>
  <si>
    <t>Cuenca</t>
  </si>
  <si>
    <t>Huanuco</t>
  </si>
  <si>
    <t>Yarowilca</t>
  </si>
  <si>
    <t>Chacabamba</t>
  </si>
  <si>
    <t>Puerto Inca</t>
  </si>
  <si>
    <t>Tournavista</t>
  </si>
  <si>
    <t>Huamalies</t>
  </si>
  <si>
    <t>Puños</t>
  </si>
  <si>
    <t>Pampamarca</t>
  </si>
  <si>
    <t>Leoncio Prado</t>
  </si>
  <si>
    <t>Daniel Alomia Robles</t>
  </si>
  <si>
    <t>Dos De Mayo</t>
  </si>
  <si>
    <t>Shunqui</t>
  </si>
  <si>
    <t>Yanas</t>
  </si>
  <si>
    <t>Junin</t>
  </si>
  <si>
    <t>Satipo</t>
  </si>
  <si>
    <t>Mazamari - Pangoa</t>
  </si>
  <si>
    <t>Madre De Dios</t>
  </si>
  <si>
    <t>Tahuamanu</t>
  </si>
  <si>
    <t>Iberia</t>
  </si>
  <si>
    <t>Puno</t>
  </si>
  <si>
    <t>Carabaya</t>
  </si>
  <si>
    <t>Ollachea, Ayapata</t>
  </si>
  <si>
    <t>Chucuito</t>
  </si>
  <si>
    <t>Pisacoma</t>
  </si>
  <si>
    <t>San Antonio De Putina</t>
  </si>
  <si>
    <t>Sina</t>
  </si>
  <si>
    <t>Sandia</t>
  </si>
  <si>
    <t>San Juan Del Oro</t>
  </si>
  <si>
    <t>Yunguyo</t>
  </si>
  <si>
    <t>Ollaraya</t>
  </si>
  <si>
    <t>Quiaca</t>
  </si>
  <si>
    <t>Moho</t>
  </si>
  <si>
    <t>Tilali</t>
  </si>
  <si>
    <t>El Collao</t>
  </si>
  <si>
    <t>Capazo</t>
  </si>
  <si>
    <t>Conduriri</t>
  </si>
  <si>
    <t>Unicachi</t>
  </si>
  <si>
    <t>Melgar</t>
  </si>
  <si>
    <t>Umachiri</t>
  </si>
  <si>
    <t>Llalli</t>
  </si>
  <si>
    <t>Usicayos</t>
  </si>
  <si>
    <t>Azangaro</t>
  </si>
  <si>
    <t>Caminaca</t>
  </si>
  <si>
    <t>San Martin</t>
  </si>
  <si>
    <t>Tocache</t>
  </si>
  <si>
    <t>Polvora</t>
  </si>
  <si>
    <t>Mariscal Caceres</t>
  </si>
  <si>
    <t>Huicungo</t>
  </si>
  <si>
    <t>Tumbes</t>
  </si>
  <si>
    <t>Zarumilla</t>
  </si>
  <si>
    <t>Matapalo</t>
  </si>
  <si>
    <t>Ucayali</t>
  </si>
  <si>
    <t>Coronel Portillo</t>
  </si>
  <si>
    <t>Calleria</t>
  </si>
  <si>
    <t>Nueva Requena</t>
  </si>
  <si>
    <t>-</t>
  </si>
  <si>
    <t>Municipalidad Provincial de Bagua</t>
  </si>
  <si>
    <t xml:space="preserve">Municipalidad Provincial de Condorcanqui </t>
  </si>
  <si>
    <t>Municipalidad Provincial de Huaylas - Caraz </t>
  </si>
  <si>
    <t>Municipalidad Provincial de Antonio Raymondi</t>
  </si>
  <si>
    <t>Municipalidad Provincial de Carlos Fermin Fitzcarrald</t>
  </si>
  <si>
    <t>Municipalidad Provincial de Abancay</t>
  </si>
  <si>
    <t>Municipalidad Provincial de Chincheros</t>
  </si>
  <si>
    <t>Municipalidad Provincial de Andahuaylas</t>
  </si>
  <si>
    <t>Municipalidad Provincial de Aymaraes</t>
  </si>
  <si>
    <t>Municipalidad Provincial de Grau - Chuquibambilla</t>
  </si>
  <si>
    <t>Municipalidad Provincial de Cotabambas</t>
  </si>
  <si>
    <t>Municipalidad Provincial de Antabamba</t>
  </si>
  <si>
    <t>Municipalidad Provincial de Condesuyos-Chuquibamba</t>
  </si>
  <si>
    <t>Municipalidad Provincial de Sucre</t>
  </si>
  <si>
    <t>Municipalidad Provincial de Lucanas</t>
  </si>
  <si>
    <t>Municipalidad Provincial de Huanta</t>
  </si>
  <si>
    <t>Municipalidad Provincial de Huanca Sancos</t>
  </si>
  <si>
    <t>Municipalidad Provincial de Paucar del Sara Sara</t>
  </si>
  <si>
    <t>Municipalidad Provincial de La Mar</t>
  </si>
  <si>
    <t>Municipalidad Provincial de Chota</t>
  </si>
  <si>
    <t>Municipalidad Provincial de Chumbivilcas-Santo Tomas</t>
  </si>
  <si>
    <t>Municipalidad Provincial de Anta</t>
  </si>
  <si>
    <t>Municipalidad Provincial de Paruro</t>
  </si>
  <si>
    <t>Municipalidad Provincial de Calca</t>
  </si>
  <si>
    <t>Municipalidad Provincial de Canas</t>
  </si>
  <si>
    <t>Municipalidad Provincial de Quispicanchis-Urcos</t>
  </si>
  <si>
    <t>Municipalidad Provincial de Cusco</t>
  </si>
  <si>
    <t>Municipalidad Provincial de Huaytara</t>
  </si>
  <si>
    <t>Municipalidad Provincial de Huancavelica</t>
  </si>
  <si>
    <t>Municipalidad Provincial de Churcampa</t>
  </si>
  <si>
    <t>Municipalidad Provincial de Yarowilca - Chavinillo</t>
  </si>
  <si>
    <t>Municipalidad Provincial de Puerto Inca</t>
  </si>
  <si>
    <t>Municipalidad Provincial de Huamalies</t>
  </si>
  <si>
    <t>Municipalidad Provincial de Leoncio Prado</t>
  </si>
  <si>
    <t>Municipalidad Provincial de Dos de Mayo - La Unión</t>
  </si>
  <si>
    <t>Municipalidad Provincial de Satipo</t>
  </si>
  <si>
    <t>Municipalidad Provincial de Tahuamanu</t>
  </si>
  <si>
    <t>Municipalidad Provincial de Carabaya - Macusani</t>
  </si>
  <si>
    <t xml:space="preserve">Municipalidad Provincial de Chucuito </t>
  </si>
  <si>
    <t>Municipalidad Provincial de San Antonio de Putina</t>
  </si>
  <si>
    <t>Municipalidad Provincial de Sandia</t>
  </si>
  <si>
    <t>Municipalidad Provincial de Yunguyo</t>
  </si>
  <si>
    <t>Municipalidad Provincial de Moho</t>
  </si>
  <si>
    <t>Municipalidad Provincial de El Collao</t>
  </si>
  <si>
    <t>Municipalidad Provincial de Melgar</t>
  </si>
  <si>
    <t>Municipalidad Provincial de Azangaro</t>
  </si>
  <si>
    <t>Municipalidad Provincial de Tocache</t>
  </si>
  <si>
    <t>Municipalidad Provincial de Mariscal Cáceres - Juanjui</t>
  </si>
  <si>
    <t>Municipalidad Provincial de Zarumilla</t>
  </si>
  <si>
    <t xml:space="preserve">Municipalidad Provincial de Coronel Portillo </t>
  </si>
  <si>
    <t>Indirecta</t>
  </si>
  <si>
    <t xml:space="preserve">Concluido </t>
  </si>
  <si>
    <t>Conciliación</t>
  </si>
  <si>
    <t>En Elaboración</t>
  </si>
  <si>
    <t>No ejecución</t>
  </si>
  <si>
    <t>Municipalidad Provincial de Celendin</t>
  </si>
  <si>
    <t>Por iniciar Elaboración</t>
  </si>
  <si>
    <t>En ejecución</t>
  </si>
  <si>
    <t>IVP Bagua</t>
  </si>
  <si>
    <t>IVP Condorcanqui</t>
  </si>
  <si>
    <t>IVP Huaylas</t>
  </si>
  <si>
    <t>IVP Antonio Raymondi</t>
  </si>
  <si>
    <t>IVP Carlos Fermin Fitzcarrald</t>
  </si>
  <si>
    <t>IVP Abancay</t>
  </si>
  <si>
    <t>IVP Chincheros</t>
  </si>
  <si>
    <t>IVP Andahuaylas</t>
  </si>
  <si>
    <t>IVP Aymaraes</t>
  </si>
  <si>
    <t>IVP Grau</t>
  </si>
  <si>
    <t>IVP Condesuyos</t>
  </si>
  <si>
    <t>IVP Huanta</t>
  </si>
  <si>
    <t>IVP La Mar</t>
  </si>
  <si>
    <t>IVP Chota</t>
  </si>
  <si>
    <t>IVP Celendin</t>
  </si>
  <si>
    <t>IVP Chumbivilcas</t>
  </si>
  <si>
    <t>IVP Paruro</t>
  </si>
  <si>
    <t>IVP Calca</t>
  </si>
  <si>
    <t>IVP Quispicanchis</t>
  </si>
  <si>
    <t>IVP Cusco</t>
  </si>
  <si>
    <t>IVP Huaytara</t>
  </si>
  <si>
    <t>IVP Huancavelica</t>
  </si>
  <si>
    <t>IVP Yarowilca</t>
  </si>
  <si>
    <t>IVP Huamalies</t>
  </si>
  <si>
    <t>IVP Leoncio Prado</t>
  </si>
  <si>
    <t>IVP Satipo</t>
  </si>
  <si>
    <t>IVP Chucuito</t>
  </si>
  <si>
    <t>OC Puno</t>
  </si>
  <si>
    <t>IVP Sandia</t>
  </si>
  <si>
    <t>IVP Yunguyo</t>
  </si>
  <si>
    <t>OC Puno PVD</t>
  </si>
  <si>
    <t xml:space="preserve">IVP El Collao </t>
  </si>
  <si>
    <t>IVP Carabaya</t>
  </si>
  <si>
    <t>IVP Corornel Portillo</t>
  </si>
  <si>
    <t>IVP Sucre</t>
  </si>
  <si>
    <t>IVP Huancasancos</t>
  </si>
  <si>
    <t>IVP Puerto Inca</t>
  </si>
  <si>
    <t>San Antonio de Antaparco</t>
  </si>
  <si>
    <t>Huamanga</t>
  </si>
  <si>
    <t>Provias Descentralizado</t>
  </si>
  <si>
    <t>Yanaca</t>
  </si>
  <si>
    <t>San Salvador De Quije, Paico</t>
  </si>
  <si>
    <t>Progreso, Curasco</t>
  </si>
  <si>
    <t>Progreso</t>
  </si>
  <si>
    <t>Huayllati</t>
  </si>
  <si>
    <t>Incahuasi</t>
  </si>
  <si>
    <t>Ferreñafe</t>
  </si>
  <si>
    <t>Lambayeque</t>
  </si>
  <si>
    <t>Talavera</t>
  </si>
  <si>
    <t>Chacapampa</t>
  </si>
  <si>
    <t>Huancayo</t>
  </si>
  <si>
    <t>Toraya</t>
  </si>
  <si>
    <t>Acosvinchos</t>
  </si>
  <si>
    <t>Cullhuas</t>
  </si>
  <si>
    <t>Paucartambo</t>
  </si>
  <si>
    <t>Colquepata</t>
  </si>
  <si>
    <t>Anco</t>
  </si>
  <si>
    <t>San Pedro de coris</t>
  </si>
  <si>
    <t>Locroja</t>
  </si>
  <si>
    <t>San Rafael</t>
  </si>
  <si>
    <t>Ambo</t>
  </si>
  <si>
    <t>El Carmen</t>
  </si>
  <si>
    <t>Paucarbamba, Pcachamarca</t>
  </si>
  <si>
    <t>Paucarbamba</t>
  </si>
  <si>
    <t>Aurahua, Chumarca</t>
  </si>
  <si>
    <t>Castrovirreyna</t>
  </si>
  <si>
    <t>Santo Tomás de Pata</t>
  </si>
  <si>
    <t>Angaraes</t>
  </si>
  <si>
    <t>Rosario</t>
  </si>
  <si>
    <t>Acobamba</t>
  </si>
  <si>
    <t>Paucará</t>
  </si>
  <si>
    <t>Ahuaycha, Acraquia</t>
  </si>
  <si>
    <t>Tayacaja</t>
  </si>
  <si>
    <t>Challabamba</t>
  </si>
  <si>
    <t>Vinchos</t>
  </si>
  <si>
    <t>San José de Ticllas</t>
  </si>
  <si>
    <t>Acosvinchos, Chiara</t>
  </si>
  <si>
    <t>Pacucha</t>
  </si>
  <si>
    <t>Huaribamba</t>
  </si>
  <si>
    <t>Huanca-Huanca</t>
  </si>
  <si>
    <t>Huachocolpa, Surcumbamba</t>
  </si>
  <si>
    <t>San Jerónimo</t>
  </si>
  <si>
    <t>Colquepata y Paucartambo</t>
  </si>
  <si>
    <t>Honoria</t>
  </si>
  <si>
    <t>Pachitea</t>
  </si>
  <si>
    <t>Aucara</t>
  </si>
  <si>
    <t>Lampa</t>
  </si>
  <si>
    <t>Calapuja</t>
  </si>
  <si>
    <t>Chilcas</t>
  </si>
  <si>
    <t>Sallique</t>
  </si>
  <si>
    <t>Jaen</t>
  </si>
  <si>
    <t>Ayahuanco</t>
  </si>
  <si>
    <t>Vinchos - Paccha - Andabamba</t>
  </si>
  <si>
    <t>Quiñota</t>
  </si>
  <si>
    <t>Uranmarca</t>
  </si>
  <si>
    <t>Huaccana</t>
  </si>
  <si>
    <t>Checca</t>
  </si>
  <si>
    <t>Emp. AP-104 (Natividad) - Contucna - Taypicha</t>
  </si>
  <si>
    <t>Huacar</t>
  </si>
  <si>
    <t>Conchamarca</t>
  </si>
  <si>
    <t>UM</t>
  </si>
  <si>
    <t>Long.</t>
  </si>
  <si>
    <t>ESTADO DE LA SUPERVICIÓN: 
- ATRASADA
- SEGUN CRONOG.
- ADELANTADA
- PARALIZADA
- NO REPORTADO CON INFORME
- ACTA DE RECEPCION
- OBSERVADO</t>
  </si>
  <si>
    <t>F11 y F12 en fisico</t>
  </si>
  <si>
    <t>SI</t>
  </si>
  <si>
    <t>NO</t>
  </si>
  <si>
    <t>FACTIBILIDAD</t>
  </si>
  <si>
    <t>Este PIP tiene pendientes Regularizaciones Digitales de Documentos de Viabilidad.</t>
  </si>
  <si>
    <t>IVP Canas</t>
  </si>
  <si>
    <t>C.P. Rio Blanco - Pulcay</t>
  </si>
  <si>
    <t>Canua - Llinqui</t>
  </si>
  <si>
    <t>Ccochaccpampa - Churrubamba - Ampi; Centro Arqueológico de Achanch</t>
  </si>
  <si>
    <t>Cruce Congacha - Señor de la Humildad - Cueva Blanca</t>
  </si>
  <si>
    <t>Cruce Kongacha - Kongacha - Rumichaca - Llamica</t>
  </si>
  <si>
    <t>Cullhuas - Chuamba</t>
  </si>
  <si>
    <t>Emp. 647 Ccalluri - Sihue y Repartición Condorccasa - Vista Alegre</t>
  </si>
  <si>
    <t>Huanca Huanca - Ccarapa - Santa Rosa de Patahuasi</t>
  </si>
  <si>
    <t>Mal Paso - Huayrul - Janque - Cruz Loma - Lanchipampa</t>
  </si>
  <si>
    <t>Pacobamba - Huironay - Ccerabamba - Abra Cusqueña</t>
  </si>
  <si>
    <t>Pinquiray - Raco - Willca</t>
  </si>
  <si>
    <t>Puente Laramate - Antaparco - Maicena - Pampahuasi - Puente Romero</t>
  </si>
  <si>
    <t>Puente Primero de Mayo - Chacos ,Tramo: PE - 3N - R41</t>
  </si>
  <si>
    <t>Sallique - Chalanmache</t>
  </si>
  <si>
    <t>San Rafael - Chacatama - Huancabamba - Cashayoc - Huillaparac</t>
  </si>
  <si>
    <t>Shocosh - Mantacocha - Quepatupe - Acobambilla</t>
  </si>
  <si>
    <t>Soccosani - Yanaca</t>
  </si>
  <si>
    <t>Talavera - Mulacancha - Taramba - Nueva Esperanza - AP-510</t>
  </si>
  <si>
    <t>Unión Porvenir (Km 23) - CC. NN. Dos Unidos</t>
  </si>
  <si>
    <t>Uranmarca - Totorobamba</t>
  </si>
  <si>
    <t>Villasol - Maraypampa - Huanucalla - Pillao</t>
  </si>
  <si>
    <t>Estudio Definitivo</t>
  </si>
  <si>
    <t>Pacobamba</t>
  </si>
  <si>
    <t>Umari</t>
  </si>
  <si>
    <t>Loreto</t>
  </si>
  <si>
    <t>Datem Del Marañon</t>
  </si>
  <si>
    <t>Manseriche</t>
  </si>
  <si>
    <t xml:space="preserve">Huanuco </t>
  </si>
  <si>
    <t>Chinchao</t>
  </si>
  <si>
    <t xml:space="preserve">Incahuasi </t>
  </si>
  <si>
    <t xml:space="preserve"> Emp. R2-Saucebamba-Chinchibamba Alta-Ccollopapata-Pucará</t>
  </si>
  <si>
    <t>Km</t>
  </si>
  <si>
    <t>EMP. CU-112 - Roquepata</t>
  </si>
  <si>
    <t>Ichipia-Televan</t>
  </si>
  <si>
    <t>Emp. CU-126 (Sector Achupani) - Emp. CU-785E (Kayno)</t>
  </si>
  <si>
    <t>Puente Checca - Puente Asunción - Chitibamba - Emp. CU-126 (Comunidad Huinchiri - Quehue)</t>
  </si>
  <si>
    <t>Repartición de Surcubamba (Cayno) - Huachocolpa</t>
  </si>
  <si>
    <t>Emp. HV-101 (Inyac) - Pongora - Changara - Santa Cruz de Huallarqui - Colpa - Pichus (Emp. HV-501)</t>
  </si>
  <si>
    <t>Rosaspata - Minascucho</t>
  </si>
  <si>
    <t>Picota - Orccohuasi - San José de Ticllas - Campamento - Chullupampa</t>
  </si>
  <si>
    <t>Puente Angasmayo - Millpo, Dv. Huariperja - Huariperja</t>
  </si>
  <si>
    <t>Emp. Ruta 27 (Uscumarca) - Chusa - Mandurpugio - Chacllabamba - Pachamachay</t>
  </si>
  <si>
    <t>HV-100 (Acraquia) - Villa Libertad - Túpac Amaru - Esperanza - Florida - Lanza (Emp. PE-3S)</t>
  </si>
  <si>
    <t>Emp. HV-113 (Llama Cancha) - San Pedro - Emp. Ruta 104 (Tinquercasa)</t>
  </si>
  <si>
    <t>Emp. HV-105 (Chancahuaycco) - Emp. HV-644 (Rosario)</t>
  </si>
  <si>
    <t>Emp. HV-666 (Ccasaccactocc) - Mesaccocha - Illapata</t>
  </si>
  <si>
    <t>Chancahuasi - Chocoro - Antacancha - Cochamarca</t>
  </si>
  <si>
    <t>Emp. PE-3SD (Chonta) - R 05 - Uchuy Cruz -  Emp. HV-103</t>
  </si>
  <si>
    <t>Emp. HV-103 (Paucarbamba) - Emp. HV-103 (Pachamarca)</t>
  </si>
  <si>
    <t>Emp. PE-3S (Paccalle) - Emp. R03 - (Paucarbambilla) - Emp. R02 - Emp. R03 (Arma)</t>
  </si>
  <si>
    <t>Emp. PE-3SD (Ccarapata) - Locroja - San Pedro - Marcayllo - Emp. R03 (Ccasipata)</t>
  </si>
  <si>
    <t>Emp. HV-104 (Ingreso a Cobriza) - Puente Integración</t>
  </si>
  <si>
    <t>Emp. PE-3S (Villena) - Cosme - Cotay - Llacua - Antacalla - Socos - HV-103 (La Victoria)</t>
  </si>
  <si>
    <t>Emp. Ruta 16 - Inkacancha</t>
  </si>
  <si>
    <t>Emp. CU-116 - Pampacasa</t>
  </si>
  <si>
    <t xml:space="preserve"> Emp. AP-112 (Almaccasa) - Yanarico</t>
  </si>
  <si>
    <t>Emp. AP-112 (Almaccasa) - Tenería</t>
  </si>
  <si>
    <t>Progreso - Huayao</t>
  </si>
  <si>
    <t>Curasco - Lucre - Paccayura</t>
  </si>
  <si>
    <t>Huarcatan – Vizcatan (Tramo: Huarcatan , Mosobamba, Chayhuamayo)</t>
  </si>
  <si>
    <t>Desv. Quiñota - Accoito - Ccollana Miraflores</t>
  </si>
  <si>
    <t>Molino - Soledad - Rio Mantaro - La Libertad Y El Puente Sobre El Rio Mantaro</t>
  </si>
  <si>
    <t>Emp. HU-124 - Huerta - Quishuarani - Límite Provincial</t>
  </si>
  <si>
    <t>Emp. PE-34B (San Sebastian) - Nicasio - Laro</t>
  </si>
  <si>
    <t>Vilavila</t>
  </si>
  <si>
    <t>Anulado</t>
  </si>
  <si>
    <t>Contrato</t>
  </si>
  <si>
    <t>ESTADO DEL PERFIL</t>
  </si>
  <si>
    <t>Fecha de aprobaciòn</t>
  </si>
  <si>
    <t>Estudio requerido para viabilidad</t>
  </si>
  <si>
    <t>VIABLE (SI/NO)</t>
  </si>
  <si>
    <t>OBSERVACIONES</t>
  </si>
  <si>
    <t>TELEFONO IVP</t>
  </si>
  <si>
    <t>TELEFONO ZONAL</t>
  </si>
  <si>
    <t>INGENIERO pero recuerde q el fonie esta cerrando y contraloria esta viendo estos temas, y cuando vean el tema de las responsabilidades se va a notar que ustedes no entregaron la informacion.</t>
  </si>
  <si>
    <t>APROBADO</t>
  </si>
  <si>
    <t>Cristhian Joel Chavesta Angeles  #954-401564  joelangeles85@hotmail.com</t>
  </si>
  <si>
    <t>EN ELABORACIÓN</t>
  </si>
  <si>
    <t>SUPERVISION A CARGO DEL ZONAL, RAZON POR LA CUAL NO REGISTRA GASTOS EN SUPERVISION</t>
  </si>
  <si>
    <t xml:space="preserve">Se llamo a lax 10:00 del 22/07, mandaria mnñ en la mnñ, </t>
  </si>
  <si>
    <t>PERFIL</t>
  </si>
  <si>
    <t xml:space="preserve">JHON.JVASCO@GMAIL.COM </t>
  </si>
  <si>
    <t>*263525</t>
  </si>
  <si>
    <t>DIJO QUE ENVIARIA MAÑANA</t>
  </si>
  <si>
    <t>joseleon_6@hotmail.com</t>
  </si>
  <si>
    <t>#976-933363</t>
  </si>
  <si>
    <t>DIJO QUE ENVIARIA hoy mismo</t>
  </si>
  <si>
    <t>no contesta</t>
  </si>
  <si>
    <t>Ya se llamo</t>
  </si>
  <si>
    <t>16/12/2015 (EN MODIF.)</t>
  </si>
  <si>
    <t>cegar2515@gmail.com</t>
  </si>
  <si>
    <t>962-941152</t>
  </si>
  <si>
    <t>dijo que enviara mañana</t>
  </si>
  <si>
    <t>Desactivado por la OPI para evitar duplicación. No envió información</t>
  </si>
  <si>
    <t>No envió información</t>
  </si>
  <si>
    <t>ESTA OK</t>
  </si>
  <si>
    <t>24/05/2016 (OBS.)</t>
  </si>
  <si>
    <t xml:space="preserve">PERFIL
</t>
  </si>
  <si>
    <t>Ing. Grover Mitma Montes  #966005426  grovermitma@hotmail.com</t>
  </si>
  <si>
    <t xml:space="preserve">OBSERVADO, VOLVER A REMITIR F11 F12 </t>
  </si>
  <si>
    <t>OBSERVADO, VOLVER A REMITIR F11 F13</t>
  </si>
  <si>
    <t>08/06/2016 (MOD.)</t>
  </si>
  <si>
    <t xml:space="preserve">RAUL APAZA MENESES raapme1964@hotmail.com  984-401051 </t>
  </si>
  <si>
    <t>ING. HECTOR ALMORA ZUÑIGA  hector.almora1984@gmail.com  958345529</t>
  </si>
  <si>
    <t>GORKI ARIZABAL ESPINOZA  aegorki@gmail.com  984665587</t>
  </si>
  <si>
    <t>GORKI ARIZABAL ESPINOZA  aegorki@gmail.com  984665588</t>
  </si>
  <si>
    <t>ING. DALMER CASTAÑEDA AVENDAÑO  dalmer2020@hotmail.com  954022446</t>
  </si>
  <si>
    <t>CASSIUS JAIR CHAUCA ROJAS  jairchauca@hotmail.com  945253455</t>
  </si>
  <si>
    <t>YHESICA MARILI LUCANA ROJAS  jesicalr_22@hotmail.com  #949993011</t>
  </si>
  <si>
    <t>Adm. Bertha Luz Rosales Blas  h_bertha_luz@hotmail.com   061-638081 987005173</t>
  </si>
  <si>
    <t>Adm. Bertha Luz Rosales Blas  h_bertha_luz@hotmail.com   061-638081 987005174</t>
  </si>
  <si>
    <t>Econ. Marcos David Ramos Perez  marco8914@hotmail.com/ivphuamalies@gmail.com  931856105  #962678105</t>
  </si>
  <si>
    <t>Ing. Elton Rommel Leon Astete leas12@hotmail.com 561771 972806092</t>
  </si>
  <si>
    <t>Ing. Ludbic Leonid Cabrera Albornoz  ludvick3011@hotmail.com /ivpdosdemayo@hotmail.com  #938159182</t>
  </si>
  <si>
    <t>INACTIVO</t>
  </si>
  <si>
    <t>Ing. Ludbic Leonid Cabrera Albornoz  ludvick3011@hotmail.com /ivpdosdemayo@hotmail.com  #938159183</t>
  </si>
  <si>
    <t xml:space="preserve">Teodulo SANTOS ARANA  964933189  064 - 545713 </t>
  </si>
  <si>
    <t xml:space="preserve">PERFIL </t>
  </si>
  <si>
    <t>26/02/2016 (OBS.)</t>
  </si>
  <si>
    <t>JOSE ANTONIO RECHARTE RECHARTE  #951491522  JOAN_CIV@HOTMAIL.COM</t>
  </si>
  <si>
    <t>09/11/2015  (EN MODIF.)</t>
  </si>
  <si>
    <t>AGUSTIN MOISES PUMA PUMA  '051-562135 -  996004059  - jhostinpuma@hotmail.com</t>
  </si>
  <si>
    <t>Ing. Jean Paul Miranda Leveau - 965657105 -  jean.paulml@hotmail.com</t>
  </si>
  <si>
    <t>18/06/2016 (MOD.)</t>
  </si>
  <si>
    <t>SUPERVISION A CARGO DEL ZONAL, RAZON POR LA CUAL NO REGISTRA GASTOS EN SUPERVISION. NO ENVIO INFORMACION</t>
  </si>
  <si>
    <t xml:space="preserve">NO ENVIO INFORMACION </t>
  </si>
  <si>
    <t>Si envio información</t>
  </si>
  <si>
    <t>F11 Y 12 ACTUALIZADOS</t>
  </si>
  <si>
    <t>IVP Zarumilla</t>
  </si>
  <si>
    <t>IVP Mariscal Caceres</t>
  </si>
  <si>
    <t>IVP Tocache</t>
  </si>
  <si>
    <t>IVP Azangaro</t>
  </si>
  <si>
    <t>IVP Tahuamanu</t>
  </si>
  <si>
    <t>IVP Churcampa</t>
  </si>
  <si>
    <t xml:space="preserve">IVP Lucanas </t>
  </si>
  <si>
    <t>IVP Paucar Del Sara Sara</t>
  </si>
  <si>
    <t>IVP Cotabambas</t>
  </si>
  <si>
    <t>NIVEL DE INTERVENCIÓN</t>
  </si>
  <si>
    <t>Puerto Yamayakat - Huantza - Sijiak - Tunin - Uchinayun - Chija - Numpatken - Bajo Tuntus - Alto Tuntus</t>
  </si>
  <si>
    <t>Santa María de Nieva - CC.NN. Huampami</t>
  </si>
  <si>
    <t>San Juan de Rontoy - Mio Pampa</t>
  </si>
  <si>
    <t>Tambo - Palmedera - Jatunquillush</t>
  </si>
  <si>
    <t>Casinchihua - Hacienda Antabamba</t>
  </si>
  <si>
    <t>Nogalpampa - Cotarma</t>
  </si>
  <si>
    <t>Emp. AP-540 - San Juan Pampa - San Miguel De Chacrampa</t>
  </si>
  <si>
    <t>Pachaconas - Yanama - Palcayño</t>
  </si>
  <si>
    <t>Ramal Calcauso - Calcauso</t>
  </si>
  <si>
    <t>Emp. AP-107 (Rosasniyoc) - Juta</t>
  </si>
  <si>
    <t>Emp. Ap-108 (Huancapampa) - Emp. R22 (Tiaparo)</t>
  </si>
  <si>
    <t>Emp. Ap-108 (Luychupata) - Tapayrihua - Huayao - Choccemarca - Tiaparo</t>
  </si>
  <si>
    <t>Emp. AP-590 (Colcabamba) - Molleyoc - Ccaracha</t>
  </si>
  <si>
    <t>Emp. PE-30A (Antarum) - Emp. AP-588 (San Mateo)</t>
  </si>
  <si>
    <t>Emp. PE-30A (Chacapuente) - Soraya - Ccarahuatani</t>
  </si>
  <si>
    <t>Emp. PE-30A (Molle Molle) - Huarquiza - Huruhuani - Emp. AP-106</t>
  </si>
  <si>
    <t>Emp. R34 (Huayquipa) - Accollanca</t>
  </si>
  <si>
    <t>Emp. PE-30A (Socosalo) - Capaya - Punta Carretera (Apu Runco)</t>
  </si>
  <si>
    <t>Chalhuani - Lamlama - Ramal Cayara</t>
  </si>
  <si>
    <t>Ocobamba - Cabaña</t>
  </si>
  <si>
    <t>Emp. Checcche - Mutuy - Llatanacu - San Cristobal - Villa Salvador - Ranracancha</t>
  </si>
  <si>
    <t>Emp. PE-3SF - Payanca - Punapampa</t>
  </si>
  <si>
    <t>Emp. R-21 (Llaulliyoc - Sorcco - Sorcoccasa - Emp. AP-616)</t>
  </si>
  <si>
    <t>Huancachaca - Huayllura - Huayllayoc - Dv. Curka</t>
  </si>
  <si>
    <t>Emp. AP-626 - Emp. R-51(Quiscabamba)</t>
  </si>
  <si>
    <t>Salamanca - Huaytapampa</t>
  </si>
  <si>
    <t>Julo - Carmen de Alanya - San Juan de Huyma</t>
  </si>
  <si>
    <t>Ishapana - Aranguay - Santa Rosa Dearaujo - Nuevo Progreso - Chalhuan</t>
  </si>
  <si>
    <t>Zorza - Cubitene</t>
  </si>
  <si>
    <t>Emp. AY-843 Pedregal - Soraccasa - Ecnone</t>
  </si>
  <si>
    <t>Emp. PE-32A - Huaycahuacho - Puente Colgante</t>
  </si>
  <si>
    <t>Tactanja - Chicchipampa - Zona arqueológica límite distrital de Oyolo</t>
  </si>
  <si>
    <t>Chalcos - Illahuasi</t>
  </si>
  <si>
    <t>Div. AY-647 - Huaco - Ccaccahuasi - Afilayoc - Ccehacce - Chulhua - Corralpata</t>
  </si>
  <si>
    <t>Pizón - Maque Maque - Loropampa - El Cedro</t>
  </si>
  <si>
    <t>Utco - Jacapa</t>
  </si>
  <si>
    <t>Choropampa - Chusen - Río Marañón</t>
  </si>
  <si>
    <t>Emp. CU-601 (Yerbabuenayoc) - Rosaspata - Emp. R52 (Ccachin) - Ccochayoc</t>
  </si>
  <si>
    <t>Emp. PE-34F - Yuracac Cancha - Emp. PE-34G</t>
  </si>
  <si>
    <t>Chamaca - Limamayo - Ccachu</t>
  </si>
  <si>
    <t>Puente Orccoma</t>
  </si>
  <si>
    <t>Puente Quesccañuma - Huaynahuarco - Ccarapampa - Huisala</t>
  </si>
  <si>
    <t>Kututo - Pfuisa</t>
  </si>
  <si>
    <t>Huayllaypampa - Cusibamba - Ccasacunca; C.P. Ccorca - San Isidro de Ccarhuis; Anexo Totora - Mantocllay</t>
  </si>
  <si>
    <t>Emp. CU-129 (Chapina) - Quille</t>
  </si>
  <si>
    <t>Hachacalla - Chuclluiri</t>
  </si>
  <si>
    <t>Sullumayo - Chacha - Pucaccasa</t>
  </si>
  <si>
    <t>Pacra - Urpay</t>
  </si>
  <si>
    <t>Cccorisotocc - Tambillo</t>
  </si>
  <si>
    <t>Hv-115 - Corralpampa</t>
  </si>
  <si>
    <t>Los Ángeles - Mariscal Cáceres</t>
  </si>
  <si>
    <t>Puente Nuevo Occoro (Límite Huando) - Localidad de Nuevo Occoro - Límite con distrito de Laria</t>
  </si>
  <si>
    <t>San Vidal - Incañan - Dv. Incaccasa - Pucaccollpa - yarccapampa</t>
  </si>
  <si>
    <t>Caserío Huallhuas - Santa Rosa</t>
  </si>
  <si>
    <t>Shunqui - San Pedro</t>
  </si>
  <si>
    <t>Tambo - San Juan de Ogopampa - Cachupampa - yanas - Cochayoj - Puente Amistad - Tunya</t>
  </si>
  <si>
    <t>Emp. R14 (Poque) - Emp. R25 (Puños)</t>
  </si>
  <si>
    <t>San Pablo - 11 De Octubre - Sector Vista Alegre - Samaria Del Oriente - Nueva Zelanda - Siete Lagunas - Alberto Fujimori - Pueblo Libre</t>
  </si>
  <si>
    <t>Emp. HU-104 (Unión Carbajal) - Huanuqueños</t>
  </si>
  <si>
    <t>Emp. R-06 CC. NN. Naranjal - Independiente - Bello Horizonte - Alianza De Baños - Las Palmas - Emp. R-20 (CP. Puerto Sira)</t>
  </si>
  <si>
    <t>Chaynas - Shulluyacu</t>
  </si>
  <si>
    <t>Pampamarca - Tambo</t>
  </si>
  <si>
    <t>Red vial margen izquierdo del río Ene - Gloriabamba - Puerto Amapati</t>
  </si>
  <si>
    <t>Emp. PE-30 (Iberia) - Punta Carretera (Portillo)</t>
  </si>
  <si>
    <t>Emp. PE-30C - Los Ángeles</t>
  </si>
  <si>
    <t>Saman - Ccollincha Quincharapi - C.P. Collana Caminaca - Achaya</t>
  </si>
  <si>
    <t>Emp. R-24 - C.C. Coascusqui</t>
  </si>
  <si>
    <t>Aziruni - Chosecani - Chambalaya - Huancuri - Baja Vilcallamas</t>
  </si>
  <si>
    <t>Emp. PE-38 - Chua - Emp. R-118</t>
  </si>
  <si>
    <t>Emp. PE-38A (Conduriri) - Wencasi</t>
  </si>
  <si>
    <t>Emp. PU-514 - Dv. Carretera Macari</t>
  </si>
  <si>
    <t>Emp. PU-560 (Dv. Pucacancha - Quelluma)</t>
  </si>
  <si>
    <t>Emp. PE-34L - Cupisaya - Emp. PE-364L</t>
  </si>
  <si>
    <t>C.P. Queñuani - C.P. Saquichico - C.P. Totora - C.P. Vetaspata</t>
  </si>
  <si>
    <t>Emp. PE-34H (Sandía) - Tuana - Calachaca - Quiaca - Sicari</t>
  </si>
  <si>
    <t>Challohuma - Asunta Pampa</t>
  </si>
  <si>
    <t>Emp. 580 - Emp. R-54 (Santa Bárbara)</t>
  </si>
  <si>
    <t>Emp. PU-130 (Yunguyo) - Sigualaya</t>
  </si>
  <si>
    <t>Dv. Marginal PE-5N - Balsayacu - Río Huallaga</t>
  </si>
  <si>
    <t>Emp. TU-106 - C.P. El Tutumo</t>
  </si>
  <si>
    <t>Emp. PE-18C - Florida (CFB La Florida)</t>
  </si>
  <si>
    <t>Emp. UC-103 (Nueva Requena) - Naranjal - Shambo Porvenir</t>
  </si>
  <si>
    <t xml:space="preserve">Estudio de preinversión a nivel de perfil del camino vecinal </t>
  </si>
  <si>
    <t>Emp. PE-12A ( Dv. Tres Cruces) - Trigopampa Pachma Bajo</t>
  </si>
  <si>
    <t>Ayapata - Puytucume - Ácheta - Quehuani - Torremocco</t>
  </si>
  <si>
    <t>Emp. CU-110 - Santa Bárbara - Puente Mamanchaca</t>
  </si>
  <si>
    <t>renan estrada melgarejo</t>
  </si>
  <si>
    <t>961784939 sr felix demostenes alcalde provici</t>
  </si>
  <si>
    <t>ing. Libio segura espinoza grte gral ivp raimondi 989036789</t>
  </si>
  <si>
    <t>humberto alcalde #943142031</t>
  </si>
  <si>
    <t>grte ivp arturo 971235511</t>
  </si>
  <si>
    <t>Perfil culminado; sin embargo la viabilidad se dará con nivel minimo de Factibilidad, la cual se encuentra en evaluación.</t>
  </si>
  <si>
    <t>#220129 santos</t>
  </si>
  <si>
    <t>Viabilidad del proyecto obtenida el  11/08/2016</t>
  </si>
  <si>
    <t>082  573365       082  571658 
ing jimmy 931-208-450, 973504421 edgar flores</t>
  </si>
  <si>
    <t>volver a llamar a edgar flores el 16.08.2016 a las 11am</t>
  </si>
  <si>
    <t># 947594070 ing carrillo</t>
  </si>
  <si>
    <t>16.08 enviará formatos, volver a llamar 988190707 grte ivp</t>
  </si>
  <si>
    <t>Emp. R43 - Churo</t>
  </si>
  <si>
    <t>Quije - Huito - Pallcca</t>
  </si>
  <si>
    <t>Perfil inscrito, en evaluación y trámite de viabilidad</t>
  </si>
  <si>
    <t>Perfil inscrito, en evaluación y trámite de viabilidad. En trámite de certificación por DGASA</t>
  </si>
  <si>
    <t xml:space="preserve">Viabilidad del proyecto obtenida el  02/08/2016. </t>
  </si>
  <si>
    <t>Viabilidad del proyecto obtenida el 25/11/2015. En trámite de certificación por DGASA</t>
  </si>
  <si>
    <t>Ing. Grover Mitma Montes
#966005426
grovermitma@hotmail.com</t>
  </si>
  <si>
    <t xml:space="preserve">grte IVP  RAUL GARCIA #981943100 </t>
  </si>
  <si>
    <t>A LA ESPERA DE ENVIO DE FORMATOS</t>
  </si>
  <si>
    <t>llamar nuevamente</t>
  </si>
  <si>
    <t xml:space="preserve"> 988190707 grte ivp</t>
  </si>
  <si>
    <t>959-771339 ING PUMA GRTE IVP</t>
  </si>
  <si>
    <t>987245369 ING CHOQUE GRTE IVP</t>
  </si>
  <si>
    <t>corregirá el F11</t>
  </si>
  <si>
    <t xml:space="preserve">938159182 grte ivp </t>
  </si>
  <si>
    <t xml:space="preserve"> 988190707 grte ivp
# 950441707 ing. Rolando sullca </t>
  </si>
  <si>
    <t>996004059 GRTE IVP ING PUMA</t>
  </si>
  <si>
    <t>volver a llamar</t>
  </si>
  <si>
    <t>ROGELIO TITO APAZA rogertito1@hotmail.com #951491522</t>
  </si>
  <si>
    <t>EDUARDO BELTRAN #951-689-647</t>
  </si>
  <si>
    <t>CAROLITH ARCHENTI RUIZ carolith711@hotmail.com #981804840</t>
  </si>
  <si>
    <t>974945175 jefe de operaciones ing ticona, alcalde 951516155 - 985181881 victor huallpa</t>
  </si>
  <si>
    <t>A LA ESPERA DE ENVIO DE FORMATOS ACTUALIZADOS</t>
  </si>
  <si>
    <t>enviara correo</t>
  </si>
  <si>
    <t>930522411 grte de ivp ing cordova</t>
  </si>
  <si>
    <t>volver a llamar por fecha real culminada</t>
  </si>
  <si>
    <t>mandara por correo datos</t>
  </si>
  <si>
    <t>Contrato resuelto por incumplimiento del consultor. Posiblemente no se volverá a convocar debido a que la vía se ha clasificado como via nacional. Supervisión a cargo de Zonal PVD</t>
  </si>
  <si>
    <t>martin izquierdo # 972794083 *0209245 (972600196), EDER RUBEN CAHUANA HERRERA #995781973</t>
  </si>
  <si>
    <t>ing nilton vailon #896969 grte ivp, alcalde 951516155 - 985181881 victor huallpa</t>
  </si>
  <si>
    <t>FECHA DE REPORTE (MES): JUNIO</t>
  </si>
  <si>
    <t>REPORTE CONSOLIDADO DE AVANCE FÍSICO Y FINANCIERO DE EJECUCION DE LOS PROYECTOS FINANCIADOS CON RECURSOS DEL FONIE
AL II TRIMESTRE 2016</t>
  </si>
  <si>
    <t>NOMBRE DEL TRAMO</t>
  </si>
  <si>
    <t>POBLACIÓN BENEFICIARIA</t>
  </si>
  <si>
    <t>DEPARTAMENTO</t>
  </si>
  <si>
    <t>PLAZO DE EJEC. (DÍAS)</t>
  </si>
  <si>
    <t>FECHA DE INICIO</t>
  </si>
  <si>
    <t>AVANCE FÍSICO ACUMULADO (%)</t>
  </si>
  <si>
    <t>AVANCE FINANCIERO ACUMULADO %</t>
  </si>
  <si>
    <t>IVP Antabamba</t>
  </si>
  <si>
    <t>IVP Dos de Mayo - La Unión</t>
  </si>
  <si>
    <t>No se ejecutó Perfil por duplicidad de tramo con proyecto inscrito.</t>
  </si>
  <si>
    <t>No se ejecutó Perfil por duplicidad de proyecto del Gobierno Regional de Apurímac</t>
  </si>
  <si>
    <t>Viabilidad del proyecto obtenida el 18/02/2016</t>
  </si>
  <si>
    <t>Viabilidad del proyecto obtenida el 21/03/2016</t>
  </si>
  <si>
    <t xml:space="preserve">Viabilidad del proyecto obtenida el 21/03/2016
</t>
  </si>
  <si>
    <t xml:space="preserve">Viabilidad del proyecto obtenida el 15/02/2016
</t>
  </si>
  <si>
    <t xml:space="preserve">Viabilidad del proyecto obtenida el 27/06/2016
</t>
  </si>
  <si>
    <t xml:space="preserve">Viabilidad del proyecto obtenida el 07/03/2016
</t>
  </si>
  <si>
    <t xml:space="preserve">Viabilidad del proyecto obtenida el 18/02/2016
</t>
  </si>
  <si>
    <t xml:space="preserve">Viabilidad del proyecto obtenida el 22/02/2016
</t>
  </si>
  <si>
    <t xml:space="preserve">Viabilidad del proyecto obtenida el 25/04/2016
</t>
  </si>
  <si>
    <t xml:space="preserve">Viabilidad del proyecto obtenida el 29/04/2016
</t>
  </si>
  <si>
    <t xml:space="preserve">Viabilidad del proyecto obtenida el 24/02/2016
</t>
  </si>
  <si>
    <t xml:space="preserve">Viabilidad del proyecto obtenida el 28/06/2016
</t>
  </si>
  <si>
    <t xml:space="preserve">Viabilidad del proyecto obtenida el 29/03/2016
</t>
  </si>
  <si>
    <t xml:space="preserve">Viabilidad del proyecto obtenida el 17/03/2016
</t>
  </si>
  <si>
    <t xml:space="preserve">Viabilidad del proyecto obtenida el 20/05/2016
</t>
  </si>
  <si>
    <t xml:space="preserve">Viabilidad del proyecto obtenida el 26/05/2016
</t>
  </si>
  <si>
    <t>Viabilidad del proyecto obtenida el 23/09/2015. Estudio de perfil por iniciar proceso de Liquidación.</t>
  </si>
  <si>
    <t>Viabilidad del proyecto obtenida el  28/09/2015. Estudio de perfil por iniciar proceso de Liquidación.</t>
  </si>
  <si>
    <t>Viabilidad del proyecto obtenida el 17/10/2015. Estudio de perfil por iniciar proceso de Liquidación.</t>
  </si>
  <si>
    <t>Viabilidad del proyecto obtenida el 18/09/2015. Estudio de perfil por iniciar proceso de Liquidación.</t>
  </si>
  <si>
    <t>Viabilidad del proyecto obtenida el 27/06/2016. Estudio de perfil por iniciar proceso de Liquidación.</t>
  </si>
  <si>
    <t>Viabilidad del proyecto obtenida el  26/07/2016. Estudio de perfil por iniciar proceso de Liquidación.</t>
  </si>
  <si>
    <t>Viabilidad del proyecto obtenida el 02/08/2016. Estudio de perfil por iniciar proceso de Liquidación.</t>
  </si>
  <si>
    <t>Viabilidad del proyecto obtenida el 18/02/2016. Estudio de perfil por iniciar proceso de Liquidación.</t>
  </si>
  <si>
    <t>Viabilidad del proyecto obtenida el  18/02/2016. Estudio de perfil por iniciar proceso de Liquidación.</t>
  </si>
  <si>
    <t>Viabilidad del proyecto obtenida el 11/11/2015. Supervisión a cargo de Zonal de PVD. En trámite de certificación por DGASA</t>
  </si>
  <si>
    <t>Viabilidad del proyecto obtenida el  04/04/2015. En trámite de certificación por DGASA</t>
  </si>
  <si>
    <t>Perfil culminado; sin embargo la viabilidad se dará con nivel minimo de Factibilidad, la cual se encuentra en formulación. En trámite de certificación por DGASA</t>
  </si>
  <si>
    <t>Viabilidad del proyecto obtenida el 10/04/2015. En trámite de certificación por DGASA</t>
  </si>
  <si>
    <t>Viabilidad del proyecto obtenida el 25/04/2016. Estudio de perfil por iniciar proceso de Liquidación.</t>
  </si>
  <si>
    <t>Viabilidad del proyecto obtenida el 27/04/2016. Estudio de perfil por iniciar proceso de Liquidación.</t>
  </si>
  <si>
    <t>Perfil inscrito, en evaluación y trámite de viabilidad. Estudio de perfil por iniciar proceso de Liquidación.</t>
  </si>
  <si>
    <t>Viabilidad del proyecto obtenida el 23/02/2016. Estudio de perfil por iniciar proceso de Liquidación.</t>
  </si>
  <si>
    <t>Viabilidad del proyecto obtenida el  16/11/2015. Estudio de perfil por iniciar proceso de Liquidación.</t>
  </si>
  <si>
    <t>Viabilidad del proyecto obtenida el 17/11/2015. En trámite de certificación por DGASA.</t>
  </si>
  <si>
    <t>Viabilidad del proyecto obtenida el 24/08/2015. No envió formatos 11 y 12 firmados. En trámite de certificación por DGASA.</t>
  </si>
  <si>
    <t>Viabilidad del proyecto obtenida el  21/09/2015. No envió formatos 11 y 12 firmados. En trámite de certificación por DGASA.</t>
  </si>
  <si>
    <t>Viabilidad del proyecto obtenida el 31/07/2015. No envió formatos 11 y 12 firmados. En trámite de certificación por DGASA.</t>
  </si>
  <si>
    <t>Viabilidad del proyecto obtenida el 19/09/2015. No envió formatos 11 y 12 firmados. En trámite de certificación por DGASA</t>
  </si>
  <si>
    <t>Viabilidad del proyecto obtenida el 24/11/2015. Estudio de perfil por iniciar proceso de Liquidación.</t>
  </si>
  <si>
    <t>Viabilidad del proyecto obtenida el 13/08/2015. Estudio de perfil por iniciar proceso de Liquidación.</t>
  </si>
  <si>
    <t>Viabilidad del proyecto obtenida el 14/12/2014. Supervisión a cargo de Zonal PVD. En trámite de certificación por DGASA</t>
  </si>
  <si>
    <t xml:space="preserve">Perfil en elaboración. </t>
  </si>
  <si>
    <t xml:space="preserve">Supervisión en elaboración del cuarto informe. </t>
  </si>
  <si>
    <t xml:space="preserve">Municipalidad Provincial de Yarowilca </t>
  </si>
  <si>
    <t>ADMIN</t>
  </si>
  <si>
    <t>En trámite de certificación por DGASA</t>
  </si>
  <si>
    <t>EN EVAL</t>
  </si>
  <si>
    <t>Supervisión a cargo de Zonal PVD. No ha realizado trámite con DGASA</t>
  </si>
  <si>
    <t>ZELMA CARDENAS</t>
  </si>
  <si>
    <t>JUAN CARRILLO</t>
  </si>
  <si>
    <t>WASHINGTON FLORES</t>
  </si>
  <si>
    <t>DANTE VIGO</t>
  </si>
  <si>
    <t>JOSE GARCIA</t>
  </si>
  <si>
    <t>LUZ MIRANDA</t>
  </si>
  <si>
    <t>Estudio presenta observaciones en topografía, geología, suelos e hidrología. A la espera del levantamiento. En trámite de certificación por DGASA</t>
  </si>
  <si>
    <r>
      <t xml:space="preserve">Perfil inscrito, en evaluación y trámite de viabilidad. En trámite de certificación por DGASA.
</t>
    </r>
    <r>
      <rPr>
        <b/>
        <sz val="11"/>
        <color theme="1"/>
        <rFont val="Arial"/>
        <family val="2"/>
      </rPr>
      <t>Cambió el tramto a:</t>
    </r>
    <r>
      <rPr>
        <sz val="11"/>
        <color theme="1"/>
        <rFont val="Arial"/>
        <family val="2"/>
      </rPr>
      <t xml:space="preserve"> Huayquipa - Accollanca</t>
    </r>
  </si>
  <si>
    <r>
      <t xml:space="preserve">Viabilidad del proyecto obtenida el  24/07/2015. Estudio de perfil por iniciar proceso de Liquidación.
</t>
    </r>
    <r>
      <rPr>
        <b/>
        <sz val="11"/>
        <color theme="1"/>
        <rFont val="Arial"/>
        <family val="2"/>
      </rPr>
      <t>Cambió el tramto a:</t>
    </r>
    <r>
      <rPr>
        <sz val="11"/>
        <color theme="1"/>
        <rFont val="Arial"/>
        <family val="2"/>
      </rPr>
      <t>Canco - Santa Rosa - Palcca - Quiscabamba - Abra Sunecc</t>
    </r>
  </si>
  <si>
    <r>
      <t xml:space="preserve">Viabilidad del proyecto obtenida el  08/07/2016. Estudio de perfil por iniciar proceso de Liquidación.
</t>
    </r>
    <r>
      <rPr>
        <b/>
        <sz val="11"/>
        <color theme="1"/>
        <rFont val="Arial"/>
        <family val="2"/>
      </rPr>
      <t xml:space="preserve">Cambió el tramto a: </t>
    </r>
    <r>
      <rPr>
        <sz val="11"/>
        <color theme="1"/>
        <rFont val="Arial"/>
        <family val="2"/>
      </rPr>
      <t>Santa Rosa de Araujo - Nuevo Progreso - Challhuan</t>
    </r>
  </si>
  <si>
    <r>
      <t xml:space="preserve">Viabilidad del proyecto obtenida el 15/03/2016. Estudio de perfil por iniciar proceso de Liquidación.
</t>
    </r>
    <r>
      <rPr>
        <b/>
        <sz val="11"/>
        <color theme="1"/>
        <rFont val="Arial"/>
        <family val="2"/>
      </rPr>
      <t>Cambió el tramto a:</t>
    </r>
    <r>
      <rPr>
        <sz val="11"/>
        <color theme="1"/>
        <rFont val="Arial"/>
        <family val="2"/>
      </rPr>
      <t xml:space="preserve"> Tactanja - Chicchipampa - Zona Arqueológica</t>
    </r>
  </si>
  <si>
    <r>
      <t xml:space="preserve">Viabilidad del proyecto obtenida el 27/04/2016. Estudio de perfil por iniciar proceso de Liquidación.
</t>
    </r>
    <r>
      <rPr>
        <b/>
        <sz val="11"/>
        <color theme="1"/>
        <rFont val="Arial"/>
        <family val="2"/>
      </rPr>
      <t>Cambió el tramo a :</t>
    </r>
    <r>
      <rPr>
        <sz val="11"/>
        <color theme="1"/>
        <rFont val="Arial"/>
        <family val="2"/>
      </rPr>
      <t xml:space="preserve"> S. S. de Quije - Huitopampa - Pallcca</t>
    </r>
  </si>
  <si>
    <r>
      <t xml:space="preserve">Perfil culminado; sin embargo la viabilidad se dará con nivel minimo de Factibilidad, la cual se encuentra en formulación. Estudio de perfil por iniciar proceso de Liquidación. 
</t>
    </r>
    <r>
      <rPr>
        <b/>
        <sz val="11"/>
        <color theme="1"/>
        <rFont val="Arial"/>
        <family val="2"/>
      </rPr>
      <t>Cambió el nombre del tramo a</t>
    </r>
    <r>
      <rPr>
        <sz val="11"/>
        <color theme="1"/>
        <rFont val="Arial"/>
        <family val="2"/>
      </rPr>
      <t>: Yamayakat, Huantza, Putuim, Kunchin, Kusu Kunchin, Sijiak, Pakuy, Tunin, Wayampiak, Uchinayun, Chija, Bajo Tuntus y Alto Tuntus</t>
    </r>
  </si>
  <si>
    <r>
      <t xml:space="preserve">Viabilidad del proyecto obtenida el 21/12/2015. Supervisión a cargo de Zonal PVD. En trámite de certificación por DGASA.
</t>
    </r>
    <r>
      <rPr>
        <b/>
        <sz val="11"/>
        <color theme="1"/>
        <rFont val="Arial"/>
        <family val="2"/>
      </rPr>
      <t xml:space="preserve">Cambió el nombre del tramo a: </t>
    </r>
    <r>
      <rPr>
        <sz val="11"/>
        <color theme="1"/>
        <rFont val="Arial"/>
        <family val="2"/>
      </rPr>
      <t>Dv. Pachma Bajo - Santa Rosa - Emp.PE-12A Dv. Tres Cruces</t>
    </r>
  </si>
  <si>
    <r>
      <t xml:space="preserve">Perfil culminado; sin embargo la viabilidad se dará con nivel minimo de Factibilidad, la cual se encuentra en formulación. Estudio de perfil por iniciar proceso de Liquidación.
</t>
    </r>
    <r>
      <rPr>
        <b/>
        <sz val="11"/>
        <color theme="1"/>
        <rFont val="Arial"/>
        <family val="2"/>
      </rPr>
      <t>Cambió el nombre del tramo a:</t>
    </r>
    <r>
      <rPr>
        <sz val="11"/>
        <color theme="1"/>
        <rFont val="Arial"/>
        <family val="2"/>
      </rPr>
      <t xml:space="preserve"> Choropampa - El Porvenir - Chucsen - La Lucma Rio Marañón</t>
    </r>
  </si>
  <si>
    <r>
      <t xml:space="preserve">Viabilidad del proyecto obtenida el  26/04/2016. Estudio de perfil por iniciar proceso de Liquidación.
</t>
    </r>
    <r>
      <rPr>
        <b/>
        <sz val="11"/>
        <color theme="1"/>
        <rFont val="Arial"/>
        <family val="2"/>
      </rPr>
      <t>Cambió el nombre del tramo a:</t>
    </r>
    <r>
      <rPr>
        <sz val="11"/>
        <color theme="1"/>
        <rFont val="Arial"/>
        <family val="2"/>
      </rPr>
      <t xml:space="preserve"> Emp. CU-601 (Yerbabuenayoc) - Ccachin - Ccochayoc - Dv. Rosaspata (Ccachin) - Rosaspata</t>
    </r>
  </si>
  <si>
    <r>
      <t xml:space="preserve">Viabilidad del proyecto obtenida el  26/11/2015. Estudio de perfil por iniciar proceso de Liquidación.
</t>
    </r>
    <r>
      <rPr>
        <b/>
        <sz val="11"/>
        <color theme="1"/>
        <rFont val="Arial"/>
        <family val="2"/>
      </rPr>
      <t xml:space="preserve">Cambió el nombre del tramo a: </t>
    </r>
    <r>
      <rPr>
        <sz val="11"/>
        <color theme="1"/>
        <rFont val="Arial"/>
        <family val="2"/>
      </rPr>
      <t>Puente carrozable Orccoma sobre el Río Orccoma en la Comunidad Campesina Hanansaya Orccoma</t>
    </r>
  </si>
  <si>
    <r>
      <t xml:space="preserve">Perfil inscrito, en evaluación y trámite de viabilidad. Estudio de perfil por iniciar proceso de Liquidación.
</t>
    </r>
    <r>
      <rPr>
        <b/>
        <sz val="11"/>
        <color theme="1"/>
        <rFont val="Arial"/>
        <family val="2"/>
      </rPr>
      <t xml:space="preserve">Cambió el nombre del tramo a: </t>
    </r>
    <r>
      <rPr>
        <sz val="11"/>
        <color theme="1"/>
        <rFont val="Arial"/>
        <family val="2"/>
      </rPr>
      <t>Hachacalla - Chuclluiri - Canchapampa</t>
    </r>
  </si>
  <si>
    <r>
      <t xml:space="preserve">Viabilidad del proyecto obtenida el 04/03/2016. Estudio de perfil por iniciar proceso de Liquidación.
</t>
    </r>
    <r>
      <rPr>
        <b/>
        <sz val="11"/>
        <color theme="1"/>
        <rFont val="Arial"/>
        <family val="2"/>
      </rPr>
      <t xml:space="preserve">Cambió el nombre del tramo a: </t>
    </r>
    <r>
      <rPr>
        <sz val="11"/>
        <color theme="1"/>
        <rFont val="Arial"/>
        <family val="2"/>
      </rPr>
      <t>Emp. R-020 (Conque) - Tambo</t>
    </r>
  </si>
  <si>
    <r>
      <t xml:space="preserve">Viabilidad del proyecto obtenida el 04/03/2016. Estudio de perfil por iniciar proceso de Liquidación.
</t>
    </r>
    <r>
      <rPr>
        <b/>
        <sz val="11"/>
        <color theme="1"/>
        <rFont val="Arial"/>
        <family val="2"/>
      </rPr>
      <t xml:space="preserve">Cambió el nombre del tramo a: </t>
    </r>
    <r>
      <rPr>
        <sz val="11"/>
        <color theme="1"/>
        <rFont val="Arial"/>
        <family val="2"/>
      </rPr>
      <t>Sandia-Sicari</t>
    </r>
  </si>
  <si>
    <r>
      <t xml:space="preserve">Viabilidad del proyecto obtenida el  07/12/2015. Estudio de perfil por iniciar proceso de Liquidación.
</t>
    </r>
    <r>
      <rPr>
        <b/>
        <sz val="11"/>
        <color theme="1"/>
        <rFont val="Arial"/>
        <family val="2"/>
      </rPr>
      <t xml:space="preserve">Cambió el nombre del tramo a: </t>
    </r>
    <r>
      <rPr>
        <sz val="11"/>
        <color theme="1"/>
        <rFont val="Arial"/>
        <family val="2"/>
      </rPr>
      <t>PE-34H Km 244+150 Desvio Challohuma - Sector Asunta Pampa</t>
    </r>
  </si>
  <si>
    <t>989036789 LIDIO CRISPIN</t>
  </si>
  <si>
    <t>955677617 (#0122554) SR. JAIME TAPIA</t>
  </si>
  <si>
    <r>
      <t xml:space="preserve">Perfil inscrito, en evaluación y trámite de viabilidad. Estudio de perfil por iniciar proceso de Liquidación.
</t>
    </r>
    <r>
      <rPr>
        <b/>
        <sz val="11"/>
        <color theme="1"/>
        <rFont val="Arial"/>
        <family val="2"/>
      </rPr>
      <t>Cambió el tramto a:</t>
    </r>
    <r>
      <rPr>
        <sz val="11"/>
        <color theme="1"/>
        <rFont val="Arial"/>
        <family val="2"/>
      </rPr>
      <t xml:space="preserve"> Emp. CA-741 Pizon - Maque Maque - Loropampa - El Cedro</t>
    </r>
  </si>
  <si>
    <r>
      <t xml:space="preserve">Perfil inscrito, en evaluación y trámite de viabilidad. En trámite de certificación por DGASA.
</t>
    </r>
    <r>
      <rPr>
        <b/>
        <sz val="11"/>
        <color theme="1"/>
        <rFont val="Arial"/>
        <family val="2"/>
      </rPr>
      <t>Cambió el tramto a:</t>
    </r>
    <r>
      <rPr>
        <sz val="11"/>
        <color theme="1"/>
        <rFont val="Arial"/>
        <family val="2"/>
      </rPr>
      <t xml:space="preserve"> Chalhuani - Lamlama - Ramal Cayara Ancco Huallo - Chincheros</t>
    </r>
  </si>
  <si>
    <t xml:space="preserve">El GORE de Huancavelica ya se hallaba interviniendo este tramo, por ende no se llego a transferir recursos para el perfil. </t>
  </si>
  <si>
    <t>saldos</t>
  </si>
  <si>
    <t xml:space="preserve"> </t>
  </si>
  <si>
    <t>FORMATOS ANTIGUOS AL 100%</t>
  </si>
  <si>
    <t>Gobierno Local no reporto información al II trimestre 2016.</t>
  </si>
  <si>
    <t>No se ejecutara.</t>
  </si>
  <si>
    <t>FECHA INICIO CONTRACTUAL</t>
  </si>
  <si>
    <t>AVANCE FINANCIERO ACUMULADO DE LA SUPERVISION (%)</t>
  </si>
  <si>
    <r>
      <t xml:space="preserve">Perfil entregado; sin embargo la viabilidad se dará con nivel minimo de Factibilidad. Estudio de perfil por iniciar proceso de Liquidación. 
</t>
    </r>
    <r>
      <rPr>
        <b/>
        <sz val="11"/>
        <color theme="1"/>
        <rFont val="Arial"/>
        <family val="2"/>
      </rPr>
      <t>Cambió el nombre del tramo a</t>
    </r>
    <r>
      <rPr>
        <sz val="11"/>
        <color theme="1"/>
        <rFont val="Arial"/>
        <family val="2"/>
      </rPr>
      <t>: Yamayakat, Huantza, Putuim, Kunchin, Kusu Kunchin, Sijiak, Pakuy, Tunin, Wayampiak, Uchinayun, Chija, Bajo Tuntus y Alto Tuntus</t>
    </r>
  </si>
  <si>
    <t>Gobierno Local no reporto formatos F11 y F12 al II trimestre 2016.</t>
  </si>
  <si>
    <t>En Liquidación</t>
  </si>
  <si>
    <t xml:space="preserve">MONTO TOTAL TRANSFERIDO (S/.)
</t>
  </si>
  <si>
    <t>MONTO CONTRACTUAL (S/)    
(SUPERVSIÓN) (B)</t>
  </si>
  <si>
    <t>MONTO CONTRACTUAL (S/)    
(ESTUDIOS) (A)</t>
  </si>
  <si>
    <t>MONTO CONTRACTUAL (S/.) 
(C)=(A)+(B)</t>
  </si>
  <si>
    <t>AVANCE FINANCIERO ACUMULADO (ESTUDIOS) % (D)</t>
  </si>
  <si>
    <t xml:space="preserve"> AVANCE FINANCIERO (ESTUDIOS)
(S/) 
(A)*(D)</t>
  </si>
  <si>
    <t>Gobierno Local reporta F11 con numero SNIP 309146, el cual se encuentra inactivo.</t>
  </si>
  <si>
    <t>Perfil en trámite de viabilidad.</t>
  </si>
  <si>
    <t xml:space="preserve">No ha realizado trámite con DGASA. Supervisión a cargo de Zonal PVD. </t>
  </si>
  <si>
    <t>No presentó información</t>
  </si>
  <si>
    <t xml:space="preserve">Gobierno Local reportó formatos F11 y F12 al I trimestre 2016. Supervisión a cargo de Zonal PVD. </t>
  </si>
  <si>
    <t xml:space="preserve">Gobierno Local reporto formatos F11 y F12 al IV trimestre 2015, mal llenados. Supervisión a cargo de Zonal PVD. </t>
  </si>
  <si>
    <t>Nota: información en base al reporte de los Formatos 11 y 12</t>
  </si>
  <si>
    <t>Gobierno Local reporto formatos F11 y F12 a febrero 2016.</t>
  </si>
  <si>
    <t>NOMBRE DEL TRAMO (TRANSFERENCIA)</t>
  </si>
  <si>
    <t>OBSERVACIONES/
COMENTARIOS</t>
  </si>
  <si>
    <t>REPORTE CONSOLIDADO DE AVANCE FÍSICO Y FINANCIERO DE EJECUCION DE LOS PROYECTOS</t>
  </si>
  <si>
    <t>POBLACION
BENEFICIADA</t>
  </si>
  <si>
    <r>
      <t xml:space="preserve">ESTADO DE LA INTERVENCION
</t>
    </r>
    <r>
      <rPr>
        <b/>
        <sz val="8"/>
        <color rgb="FFFFFFFF"/>
        <rFont val="Arial"/>
        <family val="2"/>
      </rPr>
      <t>-  Atrasado
-  Según Cronograma
-  Adelantado
-  Paralizado</t>
    </r>
  </si>
  <si>
    <r>
      <t xml:space="preserve">NIVEL DE INTERVENCIÓN
</t>
    </r>
    <r>
      <rPr>
        <b/>
        <sz val="8"/>
        <color rgb="FFFFFFFF"/>
        <rFont val="Arial"/>
        <family val="2"/>
      </rPr>
      <t>- Perfil
- Factibilidad
- Estudio Definitivo
- Obra
- Mantenimiento</t>
    </r>
  </si>
  <si>
    <t>Saramiriza - Borja</t>
  </si>
  <si>
    <t>FECHA DE REPORTE (MES): SETIEMBRE</t>
  </si>
  <si>
    <t>FECHA DE CONTRATO</t>
  </si>
  <si>
    <t>SITUACION 
(BANCO DE PROYECTOS)</t>
  </si>
  <si>
    <t>Municipalidad Provincial</t>
  </si>
  <si>
    <t>En formulacion - Para factibilidad</t>
  </si>
  <si>
    <t>Viable</t>
  </si>
  <si>
    <t>En evaluacion</t>
  </si>
  <si>
    <t>En formulacion - en modificacion</t>
  </si>
  <si>
    <t>NOMBRE DE  LA INTERVENCION</t>
  </si>
  <si>
    <t>Perfil</t>
  </si>
  <si>
    <t xml:space="preserve">MONTO TOTAL TRANSFERIDO (SUPERVSIÓN) (S/)
</t>
  </si>
  <si>
    <t xml:space="preserve">MONTO TOTAL TRANSFERIDO (ESTUDIO) (S/)
</t>
  </si>
  <si>
    <t xml:space="preserve"> AVANCE FINANCIERO (ESTUDIOS)
(S/) </t>
  </si>
  <si>
    <t xml:space="preserve"> AVANCE FINANCIERO (SUPERVSIÓN)
(S/) </t>
  </si>
  <si>
    <t xml:space="preserve">MONTO CONTRACTUAL 
(SUPERVSIÓN) (S/)    </t>
  </si>
  <si>
    <t xml:space="preserve">MONTO CONTRACTUAL 
(ESTUDIOS) (S/)     </t>
  </si>
  <si>
    <t>NOMBRE DE INTERVENCION</t>
  </si>
  <si>
    <t xml:space="preserve">MONTO TOTAL TRANSFERIDO PARA LA SUPERVISION DEL PERFIL </t>
  </si>
  <si>
    <t>Provias descentralizado</t>
  </si>
  <si>
    <t>AVANCE FINACIERO ACUMULADO
(S/.)</t>
  </si>
  <si>
    <t>AVANCE FINACIERO ACUMULADO
(%)</t>
  </si>
  <si>
    <t xml:space="preserve">AVANCE FISICO ACUMULADO
</t>
  </si>
  <si>
    <t>EXCLUIDO DEBIDO A DUPLICIDAD</t>
  </si>
  <si>
    <t>APORTE PVD - ESTUDIO
(Estado Financiero Economico)</t>
  </si>
  <si>
    <t>APORTE PVD - SUPERVIS
(Estado Financiero Economico)</t>
  </si>
  <si>
    <t>NOTA</t>
  </si>
  <si>
    <t>REPORTE CONSOLIDADO DE AVANCE FÍSICO Y FINANCIERO DE EJECUCION DE LOS PROYECTOS FINANCIADOS CON RECURSOS DEL FONIE
AL III TRIMESTRE 2016</t>
  </si>
  <si>
    <t>NOMBRE DEL PROYECTO</t>
  </si>
  <si>
    <t>MONTO TOTAL TRANSFERIDO (S/)
(a)</t>
  </si>
  <si>
    <t>COSTO EJECUCION (S/)
(1)</t>
  </si>
  <si>
    <t>COSTO SUPERVISION
(S/)
(2)</t>
  </si>
  <si>
    <t>MONTO CONTRATADO TOTAL (S/) 
(3)=(1)+(2)</t>
  </si>
  <si>
    <t xml:space="preserve"> AVANCE FINANCIERO  TOTAL ACUMULADO
(S/) 
(c)=(a)*(b)</t>
  </si>
  <si>
    <t>ESTADO DE LA INTERVENCION: 
- ATRASADA
- SEGUN CRONOG.
- ADELANTADA
- PARALIZADA
- NO REPORTADO CON INFORME
- ACTA DE RECEPCION
- OBSERVADO</t>
  </si>
  <si>
    <t>Gobierno Regional de San Martin</t>
  </si>
  <si>
    <t>Alto Cuñumbuza - Puerto Bermudez</t>
  </si>
  <si>
    <t>Bellavista, Mariscal Caceres</t>
  </si>
  <si>
    <t>Alto Viabo, Campanilla</t>
  </si>
  <si>
    <t>Concluido</t>
  </si>
  <si>
    <t>Según cronograma</t>
  </si>
  <si>
    <t>Obra se encuentra en proceso de entrega.</t>
  </si>
  <si>
    <t>ing. Izquierdo, #949912412, chavarri 999902947</t>
  </si>
  <si>
    <t>Municipalidad Distrital de Curahuasi</t>
  </si>
  <si>
    <t>Anexos de San Juan de Ccollpa, Progreso Larata, Vista Alegre, Matibamba, Fatima y Pucuta del Centro Poblado de San Juan de Ccollpa</t>
  </si>
  <si>
    <t xml:space="preserve">Curahuasi </t>
  </si>
  <si>
    <t>Adelantada</t>
  </si>
  <si>
    <t>Obra parcialmente adelantada</t>
  </si>
  <si>
    <t>Compañía Baja - Mejorada</t>
  </si>
  <si>
    <t>Sivia</t>
  </si>
  <si>
    <t>Atrasada</t>
  </si>
  <si>
    <t>UGTR</t>
  </si>
  <si>
    <t>Puente Huaru  y accesos</t>
  </si>
  <si>
    <t>Pasco</t>
  </si>
  <si>
    <t>Daniel Alcides Carrión</t>
  </si>
  <si>
    <t>Paucar</t>
  </si>
  <si>
    <t>En el transcurso de la ejecución se fueron ampliando los plazos</t>
  </si>
  <si>
    <t>Total</t>
  </si>
  <si>
    <t>Dv. Unicachi, Pucara - Limite Distrital</t>
  </si>
  <si>
    <t>DS-246-2013-EF</t>
  </si>
  <si>
    <t>Ing. Bruno Cossio</t>
  </si>
  <si>
    <t>Ing. Edy Linares</t>
  </si>
  <si>
    <t>R64: Emp. R20 - PU-580 - Laje</t>
  </si>
  <si>
    <t>R61: Emp. R20 - PU-580 - Dv. Vilurcuni</t>
  </si>
  <si>
    <t>R60: Emp. R20 - PU-580 - Marcaja</t>
  </si>
  <si>
    <t>Cuturapi</t>
  </si>
  <si>
    <t>R03: Emp. R20 - PU-580 - B. San Juan</t>
  </si>
  <si>
    <t>R04: Emp. R02 Plaza Cuturapi - Emp. R03 Puente Katopata</t>
  </si>
  <si>
    <t>R01 y R02: Emp. R20 - 580 - Sector Siete Chimbo</t>
  </si>
  <si>
    <t>Copani</t>
  </si>
  <si>
    <t>R33: Emp. R32 Molino Parcazo - Emp. R34</t>
  </si>
  <si>
    <t>R31: Emp. R20 - PU-581 - Embarcadero</t>
  </si>
  <si>
    <t>R30: Emp. R20 - PU-581 - Challapampa</t>
  </si>
  <si>
    <t>IVP-YAROWILCA</t>
  </si>
  <si>
    <t>---</t>
  </si>
  <si>
    <t>LIQUIDADO</t>
  </si>
  <si>
    <t>Aparicio Pomares</t>
  </si>
  <si>
    <t>Yachas - Julca</t>
  </si>
  <si>
    <t>Municipalidad Provincial de Yarowilca</t>
  </si>
  <si>
    <t>DS-323-2013-EF</t>
  </si>
  <si>
    <t>Ing. Ana Orcón</t>
  </si>
  <si>
    <t>Chaynas - Llicopampa - Pashapampa</t>
  </si>
  <si>
    <t>Jacas Chico, Chavinillo</t>
  </si>
  <si>
    <t>Punto Unión - Patay</t>
  </si>
  <si>
    <t>Sacapampa - Huaripampa - Chupan - San Juan de Vinchos - Churipampa - Yachas - Rahua - Cochapampa - Huancachaca</t>
  </si>
  <si>
    <t>Chavinillo</t>
  </si>
  <si>
    <t>Emp. PE-03N - San Juan - Jarpo</t>
  </si>
  <si>
    <t xml:space="preserve">Emp. PE-03N - Rain Condor </t>
  </si>
  <si>
    <t>Obas, Pampamarca</t>
  </si>
  <si>
    <t>Pucutin - Pampamarca - La Florida - Cruz Pampa - Vilcabamba - Pariacancha - Obas</t>
  </si>
  <si>
    <t>Vilcas Huaman</t>
  </si>
  <si>
    <t>Emp. AY-611 - Totorambamba - Emp. R82 Esntaciapata - R77 - R30 Soquia</t>
  </si>
  <si>
    <t>Municipalidad Provincial de Vilcas Huaman</t>
  </si>
  <si>
    <t>Emp. AY-613 - Monticucho - Emp. R22 (Colpapampa) - Emp. R16 Pomatambo - Emp. R29 - Emp. AY-614</t>
  </si>
  <si>
    <t>Emp. AY-104 - R75 Qasa Qasa - R33 Allpaspina - Wanyakuri - Emp. AY-611</t>
  </si>
  <si>
    <t>Emp. AY-104 (Chito Cucho) - R26 - Chito - R34 - Choqebamba - Emp. AY-104</t>
  </si>
  <si>
    <t>Vischongo</t>
  </si>
  <si>
    <t>Emp. AY-104 (Vischongo) Pomacocha - Chanin Pata - Emp. AY-104 (Yuraq Yaku) Tramo: Vischongo - Pomacocha</t>
  </si>
  <si>
    <t>Emp. AY-104 (Vischongo) Runayupana - Collpakuchu - Emp. R32 (Pomacocha) y Emp. AY-617 Intiwatana - Centro Arqueologico (Intiwatana)</t>
  </si>
  <si>
    <t>Independencia</t>
  </si>
  <si>
    <t>Emp. R61 Quihuas - Santa Rosa de Ocro - Rio Pampas</t>
  </si>
  <si>
    <t>Huambalpa</t>
  </si>
  <si>
    <t>Emp. R50 (Huambalpa) - Huamanmarca</t>
  </si>
  <si>
    <t>Emp.  AY-611 (Huambalpa) Amsarka - Paqay Pata - Cayanto - Rio Pampas</t>
  </si>
  <si>
    <t>Concepcion</t>
  </si>
  <si>
    <t>Emp. R99 - Ccochamarca (Antapite - Santa Rosa)</t>
  </si>
  <si>
    <t>Carhuanca</t>
  </si>
  <si>
    <t>Emp. AY-104 (Carhuanca) Chilicruz - Raymi Bajo - Raymi Alto - Cocha, Tramo: (Carhuanca - Chilicruz - Puntay Urqui)</t>
  </si>
  <si>
    <t>Cayara</t>
  </si>
  <si>
    <t>Victor Fajardo</t>
  </si>
  <si>
    <t>Emp. PE-32A (Chincheros) - Chincheros Antiguo - Emp. R38</t>
  </si>
  <si>
    <t>Municipalidad Provincial de Victor Fajardo</t>
  </si>
  <si>
    <t>Apongo</t>
  </si>
  <si>
    <t>Emp. R51 (Umasi) - Punta Carretera (Chillanccay)</t>
  </si>
  <si>
    <t>Huancaraylla</t>
  </si>
  <si>
    <t>Emp. AY-110 (Sector Iskay Cruz) - Túnel Canal Irrigación - Emp. R21 (Sector Waqreqa)</t>
  </si>
  <si>
    <t>Asquipata</t>
  </si>
  <si>
    <t>Emp. R49 (Apongo) - Asquipata - Morccolla Chico - Chihuire</t>
  </si>
  <si>
    <t>Colca</t>
  </si>
  <si>
    <t>Emp. PE-32A - Quilla - Coica</t>
  </si>
  <si>
    <t>Canaria</t>
  </si>
  <si>
    <t>Emp. AY-115 (Taca) - Huancapampa - Uyuccasa</t>
  </si>
  <si>
    <t>Alcamenca</t>
  </si>
  <si>
    <t>Emp. PE-32A (Cangallo) - Alcamenca</t>
  </si>
  <si>
    <t>Huamanquiquia</t>
  </si>
  <si>
    <t>Emp. PE-1SJ (Huamanquiquia) - Oscollo - Emp. AY-110</t>
  </si>
  <si>
    <t>Emp. PE-1SJ - Patara</t>
  </si>
  <si>
    <t>Vilcanchos</t>
  </si>
  <si>
    <t>Emp. AY-107 - Espite - San Jacinto</t>
  </si>
  <si>
    <t>Emp. AY-107 (Lloqllasqa (Choccepampa)) - Vucanchos - San Ramón - Ccawiña - Limite provincial Huanca Sancos</t>
  </si>
  <si>
    <t>Emp. Rl - Rayusca</t>
  </si>
  <si>
    <t>Emp. Rl (Vilcancbos) - Cocas</t>
  </si>
  <si>
    <t>Sarhua</t>
  </si>
  <si>
    <t>Chauchilca - Auquilla - Huarcaya</t>
  </si>
  <si>
    <t>Tincocc - Chauchilca</t>
  </si>
  <si>
    <t>Raccaya - Apongo</t>
  </si>
  <si>
    <t>Emp. PE-1SJ - Puente Puquincha - Carampa - Huambo - Alcamenca</t>
  </si>
  <si>
    <t>Alcamenca - Llusita</t>
  </si>
  <si>
    <t>Huancaylla</t>
  </si>
  <si>
    <t>Huancaralla - Llusita</t>
  </si>
  <si>
    <t>Erusco - Atahui - Villa Parcoccocha - Colca</t>
  </si>
  <si>
    <t>Ollantaytambo</t>
  </si>
  <si>
    <t>Urubamba</t>
  </si>
  <si>
    <t>Ollanta - Viejo</t>
  </si>
  <si>
    <t>Municipalidad Provincial de Urubamba</t>
  </si>
  <si>
    <t>Ing. José Enciso</t>
  </si>
  <si>
    <t>Piscacucho - Choquellusco</t>
  </si>
  <si>
    <t>Chilca - Primavera</t>
  </si>
  <si>
    <t>Huilloc - Ollantaytambo</t>
  </si>
  <si>
    <t>IVP-TUMBES</t>
  </si>
  <si>
    <t>Pampas de Hospital</t>
  </si>
  <si>
    <t>Emp. TU-106 (Belen) - Dv. Cabuyal</t>
  </si>
  <si>
    <t>Municipalidad Provincial de Tumbes</t>
  </si>
  <si>
    <t>Emp. TU-104 (Cabuyal) - Becerra</t>
  </si>
  <si>
    <t>IVP-TOCACHE</t>
  </si>
  <si>
    <t>Dv. Marginal PE-5N - Emp. SM-516</t>
  </si>
  <si>
    <t>Dv. SM-518 - Paraíso</t>
  </si>
  <si>
    <t>Dv. Margina Challuayacu - Flor Naciente</t>
  </si>
  <si>
    <t>San Juan de Cañutillo - Nuevo Chilia</t>
  </si>
  <si>
    <t>Nuevo Progreso</t>
  </si>
  <si>
    <t>Nuevo Jerusalen - Valle los Ángeles - Cerro Verde - Ramal de Aspuzana</t>
  </si>
  <si>
    <t>Rio Huallaga - Rio Uchiza - Alto Sirinaico</t>
  </si>
  <si>
    <t>Dos de Mayo - San Jacinto</t>
  </si>
  <si>
    <t>Alto Uchiza - Buenos Aires</t>
  </si>
  <si>
    <t>Nuevo Progreso - La Florida</t>
  </si>
  <si>
    <t>Pacota - San Pedro - Alto Colombia</t>
  </si>
  <si>
    <t>Shunte</t>
  </si>
  <si>
    <t>Nuevo Belén - Alto Belén - Dv. SM-110 - Buenos Aires - Dv. SM-110 - Pampa Hermosa</t>
  </si>
  <si>
    <t>Pushurumbo - Indo America</t>
  </si>
  <si>
    <t>Almendras - Rio Tocache - Dv. SM-549 - Rio Tocache</t>
  </si>
  <si>
    <t>Dv. SM-552 - San José Huaquisha</t>
  </si>
  <si>
    <t>Santa Rosa de Tananta - Parcetas Agricolas - Rio Huallaga Balsa - Santa Rosa de Tananta - Rio Tocache y Accesos</t>
  </si>
  <si>
    <t>Santa Rosa de Tananta - Rio Tocache y Acesos</t>
  </si>
  <si>
    <t>Dv. Marginal Bentejebe - Rio Huallaga y Accesos</t>
  </si>
  <si>
    <t>Dv. SM-111 Ishanga - Centro Poblado - Rivera del Espino - Rio Espino - Ishanga - Alto Ishanga</t>
  </si>
  <si>
    <t>Dv. Marginal Mantención - Alto Mantención</t>
  </si>
  <si>
    <t>Dv. SM-532 - Dv. SM-529 - Tananta - Parcelas Agrícolas - Dv. SM-565 - Dv. Marginal - Cocha Apestosa - Villa Palma - Dv. SM-531</t>
  </si>
  <si>
    <t>Uchiza</t>
  </si>
  <si>
    <t>Maríategui - Santo Domingo</t>
  </si>
  <si>
    <t>Rio Huallaga - Loboyacu - Dv. Marginal - Villa Hermosa - Ramal de Cachiyacu</t>
  </si>
  <si>
    <t>San Francisco - Ciudad de Dios - Santa Rosa de Manquite - Troncal - La Victoria</t>
  </si>
  <si>
    <t>Dv. Marginal - Valle Encantado - Tupac Amaru - Parcelas Agrícolas - Alto Huaynabe - Rio Huaynabe - Troncal - Rio Huaynabe - Nueva Arequipa</t>
  </si>
  <si>
    <t>Claveles Uchiza - Pezo - San Andrés de Tomas - Sector Miraflores - San Cristóbal - San Juan de Tomas - Buenos Aires</t>
  </si>
  <si>
    <t>Tocache - Rio Tocache</t>
  </si>
  <si>
    <t>Nuevo Bambamarca - Tananta - Puerto Huallaga Balsa - Cepesa - La Florida</t>
  </si>
  <si>
    <t>Palmas - Meseta - Convención - Dv. SM-110 - La Victoria - Dv. SM-110 - Mariposa</t>
  </si>
  <si>
    <t>Troncal - Cañuto - Bello Oriente - Parcelas Agricolas - Neuva Victoria</t>
  </si>
  <si>
    <t>Dv. Marginal - PE-5N - Nuevo Horizonte - Bolivar - Rio Huallaga - Bolivar - Nuevo Casma - Nuevo Horiczonte - Parcelas Agricolas Polvora - Parcelas Agricolas</t>
  </si>
  <si>
    <t>Dv. Marginal - PE-5N - Polvora - Parcelas Agricolas</t>
  </si>
  <si>
    <t>Dv. Marginal - PE-5N - Balsayacu - Rio Huallaga</t>
  </si>
  <si>
    <t>Dv. Marginal - PE-5N - Nuevo Piura - Guantanamo - Dv. Marginal - PE-5N - Pacota</t>
  </si>
  <si>
    <t>Dv. Marginal - PE-5N - Ramal de Aspuzana - César Vallejo</t>
  </si>
  <si>
    <t>Dv. Marginal - PE-5N - Madre Mia - Playa Sur</t>
  </si>
  <si>
    <t>Pacota - San Pedro - Rio Blanco - Rio Azul</t>
  </si>
  <si>
    <t>Santa Cruz - Rio Huallaga</t>
  </si>
  <si>
    <t>Prolongación SM-605 - Caserío Nuevo Horizonte</t>
  </si>
  <si>
    <t>Crisnejas - Isla Seca - Tingo de Uchiza - catarata Velo de Plata</t>
  </si>
  <si>
    <t>Santa Lucia - Unión Cadena - Porvenir - Troncal - Los Ángeles - Unión Cadena</t>
  </si>
  <si>
    <t>Dv. Marginal - PE-5N - Shishiyacu - Rio Huallaga</t>
  </si>
  <si>
    <t>Dv. Marginal - PE-5N - Mantencion - Rio Huallaga</t>
  </si>
  <si>
    <t>Dv. Marginal - PE-5N - Ramal de Cachiyacu - Rio Huallaga</t>
  </si>
  <si>
    <t>Shapaja - Rio Huallaga - Cerro Dulce Santa Lucia</t>
  </si>
  <si>
    <t>San Juan Km 4+000 - Nueva Libertad</t>
  </si>
  <si>
    <t>IVP-TAYACAJA</t>
  </si>
  <si>
    <t>Tintay Puncu</t>
  </si>
  <si>
    <t xml:space="preserve">Tintay Puncu - Sune </t>
  </si>
  <si>
    <t>Municipalidad Provincial de Tayacaja</t>
  </si>
  <si>
    <t>Surcubamba</t>
  </si>
  <si>
    <t>Surcubamba - Sachacoto - Pueblo Libre</t>
  </si>
  <si>
    <t>San Marcos De Rocchac</t>
  </si>
  <si>
    <t>San Marcos de Rocchac - Palcallacu - Hilapata - Montepalca - Chilche - Huancahuilca</t>
  </si>
  <si>
    <t>Jul.16</t>
  </si>
  <si>
    <t>NO SE EJECUTO</t>
  </si>
  <si>
    <t>Salcahuasi</t>
  </si>
  <si>
    <t>Salcahuasi - Palca</t>
  </si>
  <si>
    <t>Salcabamba</t>
  </si>
  <si>
    <t>Palca - Cedro Pampa - Matibamba</t>
  </si>
  <si>
    <t>Quishuar</t>
  </si>
  <si>
    <t>Salcabamba - Quisuar</t>
  </si>
  <si>
    <t>Pazos</t>
  </si>
  <si>
    <t>Repartición de Pazos - Aymara</t>
  </si>
  <si>
    <t>Pichus - Piticc - Pucarapáta - Antipahuasi - Carhuacc</t>
  </si>
  <si>
    <t>Huaribamba - Hacienda Cayaccasa - Pariac - Checchecancha</t>
  </si>
  <si>
    <t>Huachocolpa - Tauribamba</t>
  </si>
  <si>
    <t>Daniel Hernandez</t>
  </si>
  <si>
    <t>Santa María - Pueblo Libre - Checchecancha - Ccarayocc - Jatumpampa - Chanti</t>
  </si>
  <si>
    <t>Huayraccasa - Andaymarca - Suyoc - Quintao</t>
  </si>
  <si>
    <t>Jabonillo - Sachamarca - Ranra - Occoro</t>
  </si>
  <si>
    <t>Acoyanca - Buenos Aires - Huallguaypata - Mutuypata - San José - Florida</t>
  </si>
  <si>
    <t>Ahuaycha</t>
  </si>
  <si>
    <t>Repartición ViSanta Alegre - Pacti</t>
  </si>
  <si>
    <t>Acraquia</t>
  </si>
  <si>
    <t>Lausa Chico - Llamacancha</t>
  </si>
  <si>
    <t>Acostambo</t>
  </si>
  <si>
    <t>Quintaojo - Conopa - Repartición Conopa</t>
  </si>
  <si>
    <t>Pampas</t>
  </si>
  <si>
    <t>Huanchuy - Capillapata - Huayrapiri - Manzanalloc - Paucapampa - Tucuma - Seccapiri</t>
  </si>
  <si>
    <t>Las Piedras</t>
  </si>
  <si>
    <t>Tambopata</t>
  </si>
  <si>
    <t>Dv. Km 60+000 - Bajo Alegria</t>
  </si>
  <si>
    <t>Municipalidad Provincial de Tambopata</t>
  </si>
  <si>
    <t>Dv. Km 36+000 - Colpayoc - Sabaluyoc</t>
  </si>
  <si>
    <t>Dv. Km 30+000 - Aguas Negras</t>
  </si>
  <si>
    <t>Emp. PE-30C - Alto Perú - San Juan</t>
  </si>
  <si>
    <t>Tropezon - Unión</t>
  </si>
  <si>
    <t>Flor de Acre - Pacahuara - Nueva Alianza - Punta Carretera</t>
  </si>
  <si>
    <t>Emp. PE-30C - Camino vecinal María Cristina</t>
  </si>
  <si>
    <t>La Merced</t>
  </si>
  <si>
    <t>Miraflores</t>
  </si>
  <si>
    <t>Palca</t>
  </si>
  <si>
    <t>Tacna</t>
  </si>
  <si>
    <t>Palca - Alto Perú</t>
  </si>
  <si>
    <t>Municipalidad Provincial de Tacna</t>
  </si>
  <si>
    <t>Pachia</t>
  </si>
  <si>
    <t>Pachia - Palca - caplina - Toquela - Ancoma</t>
  </si>
  <si>
    <t>Lancones</t>
  </si>
  <si>
    <t>Sullana</t>
  </si>
  <si>
    <t>Piura</t>
  </si>
  <si>
    <t>Emp. PI-525 - Casas Quemadas - La Providencia - Murcielagos - Quebrada Seca</t>
  </si>
  <si>
    <t>Municipalidad Provincial de Sullana</t>
  </si>
  <si>
    <t>Emp. PI-524 - Sausal - Algodonal - Corral Nuevo - R81</t>
  </si>
  <si>
    <t>Emp. PI-52 - Pilares - Pitayo - El Salto</t>
  </si>
  <si>
    <t>Emp. PI-104 - Centro poblado Cabrerias</t>
  </si>
  <si>
    <t>IVP- SUCRE</t>
  </si>
  <si>
    <t>Santiago De Paucaray</t>
  </si>
  <si>
    <t>Ccepalla - Talabado</t>
  </si>
  <si>
    <t>Quije</t>
  </si>
  <si>
    <t>Potongo - Quije - Huitopampa - Pallcca</t>
  </si>
  <si>
    <t>Emp. AY-650 - ViSanta Alegre</t>
  </si>
  <si>
    <t>Belen</t>
  </si>
  <si>
    <t>Emp. R500 - Choccopampa - Cuije</t>
  </si>
  <si>
    <t>Emp. AY-104 - Socos - Puente Pichco</t>
  </si>
  <si>
    <t>Emp. AY-104 - Corralpata</t>
  </si>
  <si>
    <t>Emp. AY-104 - Illahuasi</t>
  </si>
  <si>
    <t>Emp. AY-104 - Pamparca</t>
  </si>
  <si>
    <t>Chilcayoc</t>
  </si>
  <si>
    <t>Emp. AY-104 - Cañana - Jatunrumi</t>
  </si>
  <si>
    <t>Emp. AY-104 - Huecropampa - Vilcabamba</t>
  </si>
  <si>
    <t>IVP-SATIPO</t>
  </si>
  <si>
    <t>Pangoa</t>
  </si>
  <si>
    <t>San Martín de Pangoa - Unión Chavini - Hermosa Pampa</t>
  </si>
  <si>
    <t>Mazamari</t>
  </si>
  <si>
    <t>Mazamari - Materiato</t>
  </si>
  <si>
    <t>Rio Tambo</t>
  </si>
  <si>
    <t>Repartición Alto Unini - Nuevo Pozuzo</t>
  </si>
  <si>
    <t>Repartición Atalaya - Oventeni</t>
  </si>
  <si>
    <t>Repartición Santa Cruz - Puerto Prado - Shimavenzo</t>
  </si>
  <si>
    <t>R18: Emp. PE-34H (Sandia) - Tuana - Calachacaa - Quiaca - Sicari (Quiaca)</t>
  </si>
  <si>
    <t>Patambuco</t>
  </si>
  <si>
    <t>R24 Emp. PU-107 (Patambuco) - Sector Huacuyo</t>
  </si>
  <si>
    <t>R25: Tramo: Emp. PU-107 Tiraca - Chejani - Emp. PU-106 (Phara)</t>
  </si>
  <si>
    <t>R15: Quenuque - Chapiguapi</t>
  </si>
  <si>
    <t>Sarin</t>
  </si>
  <si>
    <t>Sanchez Carrion</t>
  </si>
  <si>
    <t>La Libertad</t>
  </si>
  <si>
    <t>Eden - Sarin - Mumalca - Chimchil - Distrito de Sarin</t>
  </si>
  <si>
    <t>Municipalidad Provincial de Sanchez Carrion</t>
  </si>
  <si>
    <t>Sanagoran</t>
  </si>
  <si>
    <t>Hualasgosday - Los Hornos - El Barro</t>
  </si>
  <si>
    <t>Ventanas - Huarana - El Marco</t>
  </si>
  <si>
    <t>Challuate - Nuevo Progreso - Yerba Buena - Los Loros</t>
  </si>
  <si>
    <t>Puente Unión Campesina - Pampatac - Hualangopampa</t>
  </si>
  <si>
    <t>Sanagoran - Shilomas</t>
  </si>
  <si>
    <t>Cruce Chuyugual - Totoras</t>
  </si>
  <si>
    <t>Cruce Totoras - Tres Cerros - Huarana</t>
  </si>
  <si>
    <t>Cruz de Challuate - Challuate - Tres Cerros</t>
  </si>
  <si>
    <t>Cushuro - El Coro - Peña Blanca - Pampa El Negro - Pista Asfaltada a Trujillo</t>
  </si>
  <si>
    <t>Casaña - Portachuelo - El Marco - Ventanas</t>
  </si>
  <si>
    <t>La Arena Raumate - Chungales - La Calzada - Caracmaca - Puente Unión Campesina</t>
  </si>
  <si>
    <t>Salachar - Coimaca - Puente El Alumbre</t>
  </si>
  <si>
    <t>Tres Cruces - Pumamullo</t>
  </si>
  <si>
    <t>Cruce Pumamullo - Muñica - La Penca</t>
  </si>
  <si>
    <t>Puente Chirchirpampa - Agopampa - Cruce Llampa</t>
  </si>
  <si>
    <t>Sanagoran - Sunchuquino - Cruce Pampa de Arena</t>
  </si>
  <si>
    <t>Cruce 24 de Junio - Shagon - Nuevo Casgabamba - Chochogeda</t>
  </si>
  <si>
    <t>Casgabamba - Pampa de Arena</t>
  </si>
  <si>
    <t>Cushuro - Corral Grande - Chuyugual - Cruce Totoras</t>
  </si>
  <si>
    <t>Cruce Corral Grande - Totoropampa - Cruz Colorada - Nuevo Progreso - Yerba Buena - Ventanas</t>
  </si>
  <si>
    <t>Puyente - El Higueron - Pampa de Arena - 24 de Junio - Casaña - Cruce Ventanas</t>
  </si>
  <si>
    <t>Cruce Pampa Verde - Los Loros - Ventanas</t>
  </si>
  <si>
    <t>Sanagoran - Hualangopampa - El Huayro</t>
  </si>
  <si>
    <t>Puente Huayo - Vilcas - El Barro</t>
  </si>
  <si>
    <t>Cruce Llur - Malcachugo - Huayobamba - Numpampa - San Martín</t>
  </si>
  <si>
    <t>Chugurbamba - Querquerpampa - La Penca</t>
  </si>
  <si>
    <t>Sanagoran - Llur - Chugurbamba - Angasmarquilla - Hualasgosday</t>
  </si>
  <si>
    <t>Chugay</t>
  </si>
  <si>
    <t>Tramo Las Filas - Huaycho - Portachuelo</t>
  </si>
  <si>
    <t>Tramo Cochabamba - Ahijadero - La Conga - Cashorco</t>
  </si>
  <si>
    <t>Tramo Dv. Huaguil - Miraflores - Nuevo Huaycho</t>
  </si>
  <si>
    <t>Tramo Dv. Huaguil - Arcopampa</t>
  </si>
  <si>
    <t>Tramo Dv. Huycho - El Alizar</t>
  </si>
  <si>
    <t>Tramo Dv. Huaguil - Malcamachay</t>
  </si>
  <si>
    <t>Caracoto</t>
  </si>
  <si>
    <t>San Roman</t>
  </si>
  <si>
    <t xml:space="preserve">Emp. PU-656 (Caracoto) - Emp. PU-656 </t>
  </si>
  <si>
    <t>Municipalidad Provincial de San Roman</t>
  </si>
  <si>
    <t>Emp. PU-120 (Canchi Chico) - Emp. PU-655 (Canchi Grande)</t>
  </si>
  <si>
    <t>Emp. PU-120 - Carata</t>
  </si>
  <si>
    <t>Emp. PU-120 - Emp. PU-655</t>
  </si>
  <si>
    <t>Emp. PU-120 - Emp. 0003-S - Caracoto - San Francisco</t>
  </si>
  <si>
    <t>Emp. PU-120 - Emp. R06</t>
  </si>
  <si>
    <t>Jose Sabogal</t>
  </si>
  <si>
    <t>San Marcos</t>
  </si>
  <si>
    <t>San Isidro - El Olero - Capuli - Santa Fé - Coriorco - Pampa Alegre - Ventanillas</t>
  </si>
  <si>
    <t>Municipalidad Provincial de San Marcos</t>
  </si>
  <si>
    <t>Cruce Tinyayoc - El Porvenir - La Pauca - Jelic</t>
  </si>
  <si>
    <t>Aushoconga - Malat - Santa Ana - Rio Miriles, Malat - San Antonio - El Tambo</t>
  </si>
  <si>
    <t>IVP-SAN IGNACIO</t>
  </si>
  <si>
    <t>Huarango</t>
  </si>
  <si>
    <t>San Ignacio</t>
  </si>
  <si>
    <t>La Palma - El Arenal - Miraflores - Burgos</t>
  </si>
  <si>
    <t>Municipalidad Provincial de San Ignacio</t>
  </si>
  <si>
    <t>Puerto Ciruelo - Huarango - Cruce Naranjo - El Porvenir</t>
  </si>
  <si>
    <t>San Jose De Lourdes</t>
  </si>
  <si>
    <t>San José de Lourdes - Icamanche</t>
  </si>
  <si>
    <t>Puerto Chinchipe - San José de Lourdes - Nuevo Trujillo</t>
  </si>
  <si>
    <t>Los Llanos - Puerto Crisantal</t>
  </si>
  <si>
    <t>Cruce Campana - Huangari - La Cordillera - Santa Rosa</t>
  </si>
  <si>
    <t>Ananea</t>
  </si>
  <si>
    <t>Rinconada - Uranpillo</t>
  </si>
  <si>
    <t>Municipalidad Provincial de San Antonio De Putina</t>
  </si>
  <si>
    <t>Dv. Limata - Limata</t>
  </si>
  <si>
    <t>Dv. Rinconada - Lunar de Oro</t>
  </si>
  <si>
    <t>Ananea - San Miguel</t>
  </si>
  <si>
    <t>Chuquine - Sucho</t>
  </si>
  <si>
    <t>Girigachi - Apacheta - Saqui</t>
  </si>
  <si>
    <t>Sina - Girigachi</t>
  </si>
  <si>
    <t>Pedro Vilca Apaza</t>
  </si>
  <si>
    <t>Ayranpuni-Cala Cruz</t>
  </si>
  <si>
    <t>Cala Cala - Alto Huaraconi</t>
  </si>
  <si>
    <t>Ajatira - Razaccara - Huertacucho</t>
  </si>
  <si>
    <t>Ayranpuri - Vilacunca - Tarhuahuta</t>
  </si>
  <si>
    <t>Quilcapunco</t>
  </si>
  <si>
    <t>Quilcapunco - Buenos Aires</t>
  </si>
  <si>
    <t>Quilcapunco - Cambuco</t>
  </si>
  <si>
    <t>Janansaya - Contihuyo - Aziruni</t>
  </si>
  <si>
    <t>Sucuta - Janansaya</t>
  </si>
  <si>
    <t>Dv. Uyini - Chinguilla</t>
  </si>
  <si>
    <t>Aziruni - Chijtacollo</t>
  </si>
  <si>
    <t>Huayllapata - Pistuni - janansaya</t>
  </si>
  <si>
    <t>IVP - Recuay</t>
  </si>
  <si>
    <t>Llacllin</t>
  </si>
  <si>
    <t>Recuay</t>
  </si>
  <si>
    <t>Llacllin - Huacllon</t>
  </si>
  <si>
    <t>Municipalidad Provincial de Recuay</t>
  </si>
  <si>
    <t>Pararin</t>
  </si>
  <si>
    <t>Pararin - Maravia</t>
  </si>
  <si>
    <t>Lampi - Maravia</t>
  </si>
  <si>
    <t>Emp. R14N (Chaucayan) - Llacllin - Pararin - Alpacocha</t>
  </si>
  <si>
    <t>Quiquijana</t>
  </si>
  <si>
    <t>Quiquijana - Antisuyo - Hucaytaqui - Usi</t>
  </si>
  <si>
    <t>Municipalidad Provincial de Quispicanchi</t>
  </si>
  <si>
    <t>Quiquijana - Ñañuran - Pataquehuar - Tincco Ccasa - Huathualaguna</t>
  </si>
  <si>
    <t>Ocongate</t>
  </si>
  <si>
    <t>Tinki - Maranpaqui</t>
  </si>
  <si>
    <t>Tinki - Upis</t>
  </si>
  <si>
    <t>Lullucha - Palca - Huacatinco</t>
  </si>
  <si>
    <t>Yanama - Huayna Ausangate</t>
  </si>
  <si>
    <t>Tinki - Pacchanta</t>
  </si>
  <si>
    <t>Marcapata</t>
  </si>
  <si>
    <t>Marcapata - Chumpi</t>
  </si>
  <si>
    <t>Marcapata - Sayapata</t>
  </si>
  <si>
    <t>Phinay - Yanacocha</t>
  </si>
  <si>
    <t>Ccatcca</t>
  </si>
  <si>
    <t>Yuracmayo - Combapata - Aurasaray - Ullpo - Andayaje - Paro Paro</t>
  </si>
  <si>
    <t>Hacchacalla - Chuclluiri</t>
  </si>
  <si>
    <t>Carhuayo - Tayankani</t>
  </si>
  <si>
    <t>Acora</t>
  </si>
  <si>
    <t>Ccopa - Amaya - Isla Iscata R94</t>
  </si>
  <si>
    <t>Municipalidad Provincial de Puno</t>
  </si>
  <si>
    <t>Atuncolla</t>
  </si>
  <si>
    <t>Isturi - Llungo - Machacmarca</t>
  </si>
  <si>
    <t>Illpa - Atuncolla</t>
  </si>
  <si>
    <t>San Antonio</t>
  </si>
  <si>
    <t>Viscachani - Juncal</t>
  </si>
  <si>
    <t>Capachica</t>
  </si>
  <si>
    <t>Capachica - Capano - Yupura</t>
  </si>
  <si>
    <t>Paucarcolla</t>
  </si>
  <si>
    <t>Huancanepata - Pueblo - Paucarcolla</t>
  </si>
  <si>
    <t>La Paz - Monte Horeb</t>
  </si>
  <si>
    <t>Puerto Sira - San José de Limon</t>
  </si>
  <si>
    <t>Puerto Sira - San Pablo de Sinai</t>
  </si>
  <si>
    <t>Puerto Sira - Buena Visanta</t>
  </si>
  <si>
    <t>Tournavisanta - Leoncio Prado</t>
  </si>
  <si>
    <t>Nuevo Trujillo - Chavin</t>
  </si>
  <si>
    <t>Dv. Pumayacu Alto</t>
  </si>
  <si>
    <t>Dv. Cerro Sira</t>
  </si>
  <si>
    <t>Emp. PE-5N (Puerto Sungaro) - 28 de Julio</t>
  </si>
  <si>
    <t>Dv. Km 3+100 (Camino vecinal Km 13+000 CFBT - Platano Isla) - Los Olivos</t>
  </si>
  <si>
    <t>Dv. Km 2+500 (Camino vecinal Puerto Inca - Quimpichari) - San pablo</t>
  </si>
  <si>
    <t>Emp. PE-5N (Km 47) - Nuevo Infomar</t>
  </si>
  <si>
    <t>Emp. HU-104 - Andres Avelino Caceres</t>
  </si>
  <si>
    <t>Nueva Unión - San Antonio de Honoria - Nuevo Eden</t>
  </si>
  <si>
    <t>Buena Visanta - Caserio Pintuyacu</t>
  </si>
  <si>
    <t>Emp. PE-5N - Galicia - Alto Galicia</t>
  </si>
  <si>
    <t>Puerto Inca - Pumayacu</t>
  </si>
  <si>
    <t>Pumayacu - Puerto Sira</t>
  </si>
  <si>
    <t>Emp. PE-5N - Nueva Esperanza - Puerto Sira</t>
  </si>
  <si>
    <t>Emp. HU-104 (Km 27+000) - Indoamerica</t>
  </si>
  <si>
    <t>Emp. HU-104 (Km 14+000) - Tierra Roja - Nuevo Amanecer - Sheborea</t>
  </si>
  <si>
    <t>Emp. HU-104 - Nuevo Belén - Palmeras</t>
  </si>
  <si>
    <t>Emp. HU-104 - Villa Mercedes - Jericó - Nueva Jerusalén</t>
  </si>
  <si>
    <t>Emp. PE-5N (Km 31 Santa Rosa de Pata) Santa Roció</t>
  </si>
  <si>
    <t>Emp. Principa La Paz - Reliquias</t>
  </si>
  <si>
    <t>Dv. La Paz - Naranjal</t>
  </si>
  <si>
    <t>Quinuabamba</t>
  </si>
  <si>
    <t>Pomabamba</t>
  </si>
  <si>
    <t>Parobamba - Quinuabamba - Jarahuran - Cajapanca - Yamyan</t>
  </si>
  <si>
    <t>Municipalidad Provincial de Pomabamba</t>
  </si>
  <si>
    <t>Parobamba</t>
  </si>
  <si>
    <t>Utusbamba - Cajas - Caruhuachuna</t>
  </si>
  <si>
    <t>Ocopon - Pampanueva - Shumpillan Nuevo</t>
  </si>
  <si>
    <t>Huashllaj - Shuypillay - Changa</t>
  </si>
  <si>
    <t>Paucartambo, Huancarani, Colquepata</t>
  </si>
  <si>
    <t>Huchuy Quelcaycunca - Mashuay</t>
  </si>
  <si>
    <t>Municipalidad Provincial de Paucartambo</t>
  </si>
  <si>
    <t>Puente Chimor - Parobamba</t>
  </si>
  <si>
    <t>Emp. CU-664 (Pilco) - Sallafaya</t>
  </si>
  <si>
    <t>Caicay</t>
  </si>
  <si>
    <t>Emp. CU-113 - HuayllaPuerta</t>
  </si>
  <si>
    <t>Emp. R2 - Pucara</t>
  </si>
  <si>
    <t>Oyolo</t>
  </si>
  <si>
    <t>Oyolo - Ccalaccampa - Chunchuccasa - Chapi - Ccalaccapcha</t>
  </si>
  <si>
    <t>Municipalidad Provincial de Paucar Del Sara Sara</t>
  </si>
  <si>
    <t>Corculla</t>
  </si>
  <si>
    <t>Corculla - Ccotapampa - Tanina</t>
  </si>
  <si>
    <t>Ongon</t>
  </si>
  <si>
    <t>Pataz</t>
  </si>
  <si>
    <t>Tomac - Ongon, Tramo I</t>
  </si>
  <si>
    <t>Municipalidad Provincial de Pataz</t>
  </si>
  <si>
    <t>Yaurisque</t>
  </si>
  <si>
    <t>Dv. Llaulliccasa - Itunka</t>
  </si>
  <si>
    <t>Kayramayo - Limacpata</t>
  </si>
  <si>
    <t>Huillcuyo - Quille</t>
  </si>
  <si>
    <t>Punapugio - Parco</t>
  </si>
  <si>
    <t>Huanoquite</t>
  </si>
  <si>
    <t>Dv. Rayancancha - Chanca</t>
  </si>
  <si>
    <t>Molle Molle - Tantarcalla - Dv. Maukallaqta</t>
  </si>
  <si>
    <t>Colcha</t>
  </si>
  <si>
    <t>Pampacucho - Ccochirihuay - Chanka</t>
  </si>
  <si>
    <t>Sañahuayco - Sayhuacalla</t>
  </si>
  <si>
    <t>Dv. Abra Occoruro - Colchapata - Araycalla</t>
  </si>
  <si>
    <t>Pillpinto</t>
  </si>
  <si>
    <t>Pillpinto - Ccapa</t>
  </si>
  <si>
    <t>Taucabamba (Km 13+4000) - Ccahuatura (Km 22+3000)</t>
  </si>
  <si>
    <t>Puente Soco Soco - Huillque</t>
  </si>
  <si>
    <t>Chapina - Quille</t>
  </si>
  <si>
    <t xml:space="preserve">Huasquillay - Paclla </t>
  </si>
  <si>
    <t>Huanca Huanca - Roccoto - Puente Huacachaca</t>
  </si>
  <si>
    <t>Huanca Huanca - Aravito</t>
  </si>
  <si>
    <t>Dv. Llaullicasa - Chifia - Molle Molle - Llaspay - Dv. Tankarpata</t>
  </si>
  <si>
    <t>Puente Huataccalla - Colcha</t>
  </si>
  <si>
    <t>Ccapi</t>
  </si>
  <si>
    <t>Tancarpata - Pampahuata</t>
  </si>
  <si>
    <t>Ccapi - Chocho - Percca - Huaccachaca</t>
  </si>
  <si>
    <t>Pacapausa</t>
  </si>
  <si>
    <t>Parinacochas</t>
  </si>
  <si>
    <t>Pacapausa - Ampi - Lacaya</t>
  </si>
  <si>
    <t>Municipalidad Provincial de Parinacochas</t>
  </si>
  <si>
    <t xml:space="preserve">Upahuacho </t>
  </si>
  <si>
    <t>Cochani - Yanamachay - Calpamayo</t>
  </si>
  <si>
    <t>San Francisco De Rivacayco, Upahuacho</t>
  </si>
  <si>
    <t>Pulluchi - Achaconi - Condorpampa Paucaray - Condorccocha</t>
  </si>
  <si>
    <t>Coronel Castañeda</t>
  </si>
  <si>
    <t>Santa Rosa - San Gabriel - Cera Florida</t>
  </si>
  <si>
    <t>Mina Selene - Cerro Teta - Huanaccmarca Alta</t>
  </si>
  <si>
    <t>Chumpi</t>
  </si>
  <si>
    <t>AY-695 - Carhuanilla - Tucsa - Saramarca</t>
  </si>
  <si>
    <t>AY-695 - Carhuanilla - Tajahuasi - Acos - Pinahua</t>
  </si>
  <si>
    <t>Upahuacho</t>
  </si>
  <si>
    <t>Esquinayocc - Nazama - Pulluchi - Sansaycca - Calpamayo</t>
  </si>
  <si>
    <t>Upahuacho - Llancama - Racchi - Cochani</t>
  </si>
  <si>
    <t>San Francisco De Rivacayco</t>
  </si>
  <si>
    <t>San Francisco de Rivacayco - Cascara - Huallhua</t>
  </si>
  <si>
    <t>Repartición Pallancata - Tauca - Anizo</t>
  </si>
  <si>
    <t>Repartición Mina Selene - Pallancata -Tauca</t>
  </si>
  <si>
    <t>Puquio - Chaluanca - Repartición Iscahuaca - Mina Selene</t>
  </si>
  <si>
    <t>Cora Cora - Chumpi - BellaviSanta</t>
  </si>
  <si>
    <t>IVP-PADRE ABAD</t>
  </si>
  <si>
    <t>Irazola</t>
  </si>
  <si>
    <t>Padre Abad</t>
  </si>
  <si>
    <t>Caserio Nuevo Satipo - Caserio Canaan de Piedra - Caserio Nuevo Paraizo</t>
  </si>
  <si>
    <t>Municipalidad Provincial de Padre Abad</t>
  </si>
  <si>
    <t>Caserio El Sauce - Caserio Nueva Jerusalen - Caserio Nolbert</t>
  </si>
  <si>
    <t>Km 12+000 (Margen Izquierda Carretera Neshuya - Curimana) - Caserio San Pedro de Guinea - Caserio Libertad de Pasarraya - Caserio Nuevo Juanjui - Caserio Fé y Esperanza</t>
  </si>
  <si>
    <t>Caserio Erika - Caserio Rio Blanco</t>
  </si>
  <si>
    <t>Centro poblado Huipoca - Caserio Progreso</t>
  </si>
  <si>
    <t>Caserio Libertad - Caserio Rio Blanco - Caserio Selva Turistica</t>
  </si>
  <si>
    <t>Caseri Shambillo - Caserio Micaela Bastidas - Caserio Andres Avelino Caceres</t>
  </si>
  <si>
    <t>Unión - Palmeiras - Km 75+000 CFB - Centro poblado Unión</t>
  </si>
  <si>
    <t>Curimana</t>
  </si>
  <si>
    <t>Caserio Nueva Alianza - Arenalillo</t>
  </si>
  <si>
    <t>Curimana Km 27+000 - CFB al Caserio 16 de Noviembre</t>
  </si>
  <si>
    <t>Cruce 16 de Noviembre - Caserio Sol Naciente - Puerto Principal - Andres Avelino Caceres</t>
  </si>
  <si>
    <t>Pueblo Nuevo - Pampa Hermosa - Centro poblado San Juan Bautista</t>
  </si>
  <si>
    <t>San Miguel - Nuevo Esteros</t>
  </si>
  <si>
    <t>Puerto Azul - Bajo Guayabal</t>
  </si>
  <si>
    <t>Chancadora Andrade Gutierrez - Puente Rio Pacaillo</t>
  </si>
  <si>
    <t>Molino</t>
  </si>
  <si>
    <t>Emp. R525 (Campanilla) - Tague Tague</t>
  </si>
  <si>
    <t>Municipalidad Provincial de Pachitea</t>
  </si>
  <si>
    <t>Linda Linda - Parquencho</t>
  </si>
  <si>
    <t>Panao</t>
  </si>
  <si>
    <t>Tayagasha - Allpamarca</t>
  </si>
  <si>
    <t>Plaza Punta - Tambillo Chico</t>
  </si>
  <si>
    <t>Cruce Tomayrica - Warpoj</t>
  </si>
  <si>
    <t>Minauchco - Quiucaloma</t>
  </si>
  <si>
    <t>Tomayrica - Huengomayo</t>
  </si>
  <si>
    <t>Huanchang Grandes - Silla - Marcamarca, Yanapa - Monte,  Yanapa - Hilla Chico,  Silla Marca Marca - Piruro,  Silla Marca Marca - Huaraj,  Silla Marca - Piruro, Piruro - Tipsa, Tipsa - Condorhuaca</t>
  </si>
  <si>
    <t>Molino, Panao</t>
  </si>
  <si>
    <t>La Oroya - Cochapampa</t>
  </si>
  <si>
    <t>Huarichaca - Pichao</t>
  </si>
  <si>
    <t>Gongapa - Pagcha - Kero</t>
  </si>
  <si>
    <t>Chaglla, Panao</t>
  </si>
  <si>
    <t>Huacache - Piedra Grande</t>
  </si>
  <si>
    <t xml:space="preserve">Chinchopampa - Verde Pozo </t>
  </si>
  <si>
    <t>Puente Chunatahua - Santa Rita Alta - Santa Rita Sur - Pampamarca</t>
  </si>
  <si>
    <t>Naunan - Chargargoto - Tomayrica</t>
  </si>
  <si>
    <t>IVP-OXAPAMPA</t>
  </si>
  <si>
    <t>Puerto Bermudez</t>
  </si>
  <si>
    <t>Oxapampa</t>
  </si>
  <si>
    <t>Emp. PE-5N (Puerto Bermudez) - Sector Shucala</t>
  </si>
  <si>
    <t>Municipalidad Provincial de Oxapampa</t>
  </si>
  <si>
    <t>Puerto Bermudez - San José de Azupizu</t>
  </si>
  <si>
    <t>Emp. PA-728 (CC.NN. Alvariño) - CC.NN. Puerto Yesupe</t>
  </si>
  <si>
    <t>Emp. PA-728 (CC.NN. Chinchihuaqui) - CC.NN. Aguachini</t>
  </si>
  <si>
    <t>Emp. PE-5N CC.NN. Alto Chivis - CC.NN. Alvariño - CC.NN. de Chinchihuaqui - CC.NN. Puerto Pascuala</t>
  </si>
  <si>
    <t>Distrito de Tilali - Aynachaya Huatasani</t>
  </si>
  <si>
    <t>Huayrapata</t>
  </si>
  <si>
    <t>Centro poblado de Huallatiri - Quinsa - Qalcco - Apacheta</t>
  </si>
  <si>
    <t>Distrito de Huayrapata - Centro poblado de Huallatiri</t>
  </si>
  <si>
    <t>Conima</t>
  </si>
  <si>
    <t>Conima - Japisi</t>
  </si>
  <si>
    <t>Distrito Conima - Apaniccucho</t>
  </si>
  <si>
    <t>Llallani - Ninantaya</t>
  </si>
  <si>
    <t>Mallcusuca Central - Castilluma</t>
  </si>
  <si>
    <t>Lakasani - Wichintakani - Collipata - Centro poblado Huaraya</t>
  </si>
  <si>
    <t>Ayrisani - Fujulaca - Kollipata</t>
  </si>
  <si>
    <t>Distrito de Tilali - Distrito de Karipuyo</t>
  </si>
  <si>
    <t>Tilali - CC.NN. de Jojoni</t>
  </si>
  <si>
    <t>Parcialidad de Tumucco - Parcialidad de llata</t>
  </si>
  <si>
    <t>Distrito de Conima - Chillcapata</t>
  </si>
  <si>
    <t>Centro poblado de Huallatiri - Sector Ollani - CC.NN. Tacurani</t>
  </si>
  <si>
    <t>Distrito de Huyrapata - Altos Huayrapata</t>
  </si>
  <si>
    <t>Centro poblado Occopampa - Olaraya - Quiriquiri</t>
  </si>
  <si>
    <t>Centro poblado Cusipaya - Centro poblado Ninansaya</t>
  </si>
  <si>
    <t>Centro poblado Occopampa - Distrito de Huyrapata</t>
  </si>
  <si>
    <t>Distrito de Huarapata - Centro poblado de Ninantaya</t>
  </si>
  <si>
    <t>PU-560 - Emp. PE-3SG - Centro poblado Quelluma</t>
  </si>
  <si>
    <t>PU-548 - Emp. PE-3SG - Centro poblado Umasi</t>
  </si>
  <si>
    <t>PU-549 - Emp. PE-3SG - Emp. PE-3SG  Umachiri - Sur Pailla</t>
  </si>
  <si>
    <t>PU-514 - PE-3SG - Emp. PU-550</t>
  </si>
  <si>
    <t>Macari</t>
  </si>
  <si>
    <t>PU-578 - PE-3S - Centro poblado Quishuara</t>
  </si>
  <si>
    <t>R94 Emp. PU-565 (Dv. Iglesiani) - Centro poblado Santa Cruz</t>
  </si>
  <si>
    <t>Nuñoa</t>
  </si>
  <si>
    <t>PU-529 Emp. PU-1000 Centro poblado Hacienda Pasanacollo - Acllamayo</t>
  </si>
  <si>
    <t>PU-529 Emp. PU-1000 (Nuñoa) - Centro poblado Hacienda Pasanacollo</t>
  </si>
  <si>
    <t>PU-573 Emp. PU-1000 - Centro poblado Ñequecota</t>
  </si>
  <si>
    <t>Cupi</t>
  </si>
  <si>
    <t>R112 Emp. PU-515 (Dv. Llalli Puente Cupi) - Centro poblado Nina Auesalla</t>
  </si>
  <si>
    <t>PU-581 Emp. PU-570 (Cupi) - Dv. Cupi - Centro poblado Coñahuasi</t>
  </si>
  <si>
    <t>Orurillo</t>
  </si>
  <si>
    <t>R18 Emp. PU-1000 Centro poblado Ichicahua</t>
  </si>
  <si>
    <t>R26 Emp. R23 (Viscachani) - Centro poblado Ichicahua</t>
  </si>
  <si>
    <t>R23 Emp. PU-513 (Orurillo 9 - Dv. Emp. R26)</t>
  </si>
  <si>
    <t>Fidel Olivas Escudero</t>
  </si>
  <si>
    <t>Mariscal Luzuriaga</t>
  </si>
  <si>
    <t>Emp. R14 Cruce Tocana - Parco</t>
  </si>
  <si>
    <t>Municipalidad Provincial de Mariscal Luzuriaga</t>
  </si>
  <si>
    <t>IVP - MARISCAL CACERES</t>
  </si>
  <si>
    <t>Campanilla</t>
  </si>
  <si>
    <t>Cuñumbaza - San  Juan de Challuayacu - Ramón Castilla - Campanilla</t>
  </si>
  <si>
    <t>Municipalidad Provincial de Mariscal Caceres</t>
  </si>
  <si>
    <t>Km 33+000 - Sion</t>
  </si>
  <si>
    <t>Pachiza</t>
  </si>
  <si>
    <t>Dv. Alto El Sol - Atahualpa</t>
  </si>
  <si>
    <t>San Ramón - Ricardo Palma</t>
  </si>
  <si>
    <t>Pajarillo</t>
  </si>
  <si>
    <t>Huacamayo - Churo</t>
  </si>
  <si>
    <t>Capirona - Porvenir - Zancudo - Soledad</t>
  </si>
  <si>
    <t>Dv. Playa Hermosa</t>
  </si>
  <si>
    <t>San José de Juñao - Lanchararca - Pajarillo</t>
  </si>
  <si>
    <t>Dv. Puerto Rios</t>
  </si>
  <si>
    <t>Mariche - Gran Bretaña</t>
  </si>
  <si>
    <t xml:space="preserve">Puente Tarata - San José de Juñao - Pajarillo - Viveres - Ledoy </t>
  </si>
  <si>
    <t>Juanjui</t>
  </si>
  <si>
    <t>Gervacio - San Juan del Caño</t>
  </si>
  <si>
    <t>Dv. Shamiro</t>
  </si>
  <si>
    <t>Puente Chaquishca - Zanja Seca</t>
  </si>
  <si>
    <t>Puente Chambira - Bocatoma</t>
  </si>
  <si>
    <t>Cholon</t>
  </si>
  <si>
    <t>Marañon</t>
  </si>
  <si>
    <t>Emp. HU-500 El Triunfo - Fin Camino Transitable</t>
  </si>
  <si>
    <t>Municipalidad Provincial de Marañon</t>
  </si>
  <si>
    <t>Emp. HU-500 Gavilan - José Olaya</t>
  </si>
  <si>
    <t>Emp. HU-500 - San Francisco - Santa Rosa - La Victoria</t>
  </si>
  <si>
    <t>Emp. HU-501 - Manteca</t>
  </si>
  <si>
    <t xml:space="preserve">Emp. HU-500 - Limón </t>
  </si>
  <si>
    <t>Emp. HU-500 (Circuito) - Emp. R28</t>
  </si>
  <si>
    <t>Emp. HU-500 - El Triunfo - Fin del Camino Transitable</t>
  </si>
  <si>
    <t>Emp. HU-500 - Yanajanca - Nuevo Jaen</t>
  </si>
  <si>
    <t>Emp. HU-500 - Puerto Yanajanca</t>
  </si>
  <si>
    <t>Huacrachuco</t>
  </si>
  <si>
    <t>Emp. PE-12A Chocobamba</t>
  </si>
  <si>
    <t>Emp. R03 (Pumachupay) Yamos - Fin de Camino Recorrido</t>
  </si>
  <si>
    <t>Emp. HU-12A (Cerro Marco) - Gochaj - La Liberdad</t>
  </si>
  <si>
    <t>Cocabamba</t>
  </si>
  <si>
    <t>Luya</t>
  </si>
  <si>
    <t>Km 3+000 (María - Cocabamba) - Arenal</t>
  </si>
  <si>
    <t>Municipalidad Provincial de Luya</t>
  </si>
  <si>
    <t>IVP-Lucanas</t>
  </si>
  <si>
    <t>Santa Ana - Huanacopampa</t>
  </si>
  <si>
    <t>Jose Crespo Y Castillo</t>
  </si>
  <si>
    <t>Pacae - Pampa Hermosa - San pablo</t>
  </si>
  <si>
    <t>Hermilio Valdizan</t>
  </si>
  <si>
    <t>San Isidro - Simon Bolívar</t>
  </si>
  <si>
    <t>Pumahuasi - Cafesa</t>
  </si>
  <si>
    <t>Santa Elena - San Sebastian - Diego Férrer</t>
  </si>
  <si>
    <t>Rio Tulumayo - Pendencia - Alto Pendencia - San Cristobal</t>
  </si>
  <si>
    <t>Mariano Damaso Beraun</t>
  </si>
  <si>
    <t>Bella - Bella Alta - Rio Tigre - Juan Santos Atahualpa</t>
  </si>
  <si>
    <t>Palmas - Tahuantisuyo - Monterrey</t>
  </si>
  <si>
    <t>Rupa Rupa</t>
  </si>
  <si>
    <t>Pachacutec - Venado Pampa</t>
  </si>
  <si>
    <t>Luyando</t>
  </si>
  <si>
    <t>Mapresa - Inkari - Alto Inkari</t>
  </si>
  <si>
    <t>Ricardo Palma - Km 53+000 - Puente Tulumayo, José Carlos Maríategui - Alto Guacamayo</t>
  </si>
  <si>
    <t>Venenillo - Alto Corvina - Utc</t>
  </si>
  <si>
    <t>Pendencia - Maríano Melgar</t>
  </si>
  <si>
    <t>Primavera - Bajo Primavera</t>
  </si>
  <si>
    <t>PE-5N - Puerto Jardines de Anda, Jardines de Anda - Puerto Muyuna de Anda</t>
  </si>
  <si>
    <t>Sangapilla - Cerro Azul</t>
  </si>
  <si>
    <t>Rupa Rupa, Jose Crespo Y Castillo</t>
  </si>
  <si>
    <t>Picuruyacu - Mantaro</t>
  </si>
  <si>
    <t>Castillo Grande - Picuruyacu - Alto Picuruyacu</t>
  </si>
  <si>
    <t>Moyano - Huayna Capac - Tupac Yupanqui</t>
  </si>
  <si>
    <t>La Florida - Manco Capac - Venado Pampa - Merced de Locro</t>
  </si>
  <si>
    <t>Pumahuasi - Huanmancoto</t>
  </si>
  <si>
    <t>Peregrino - Alfonso Ugarte - Rio Azul - Milenium</t>
  </si>
  <si>
    <t>Porvenir de Marona - Alto Huayhuante - Huayhuante - Huayhuantillo Topa - San Pablo</t>
  </si>
  <si>
    <t>Puente Alto  San Juan de Tulumayo - 11 de Octubre</t>
  </si>
  <si>
    <t>Alto San Juan de Tulumayo - César Vallejo</t>
  </si>
  <si>
    <t>Puente Pumahuasi - Trampolin - Bajo Marona</t>
  </si>
  <si>
    <t>Cayumba - Huaraz, Chunatahua - Alto Chunatahua</t>
  </si>
  <si>
    <t>Santa Rosa de Quesada - Chincamayo - Puente Quesada - Clorinda Matto de Turner</t>
  </si>
  <si>
    <t>Puente Rondos - San Andres - Nueva America</t>
  </si>
  <si>
    <t>PI - Rio Azul</t>
  </si>
  <si>
    <t>San Isidro - Capitan Marino</t>
  </si>
  <si>
    <t>Sortilegio - José Bernardo Alcedo</t>
  </si>
  <si>
    <t>Vila Vila</t>
  </si>
  <si>
    <t>Vila Vila - Huerta - Sallapata - Quishuarane</t>
  </si>
  <si>
    <t>Municipalidad Provincial de Lampa</t>
  </si>
  <si>
    <t>Tacumayo - Coline</t>
  </si>
  <si>
    <t>Cruz pata - Urai Huasaruma</t>
  </si>
  <si>
    <t>Paratia</t>
  </si>
  <si>
    <t>Chacarrunia - Huancolo - Jancoyo - Anchaca - pacobamba</t>
  </si>
  <si>
    <t>Jochapata - Llanca - Torohuani - Jilahuairo - Miño - Ccochapata - Colipatia</t>
  </si>
  <si>
    <t>Paratia - Pacarini</t>
  </si>
  <si>
    <t>Ocuviri</t>
  </si>
  <si>
    <t>Caque - Huayco - Caraachiu - Quellocunca - Chullunquiani - Carmen Alto</t>
  </si>
  <si>
    <t>Pumapujo - Rancho - Maruhuantaña - Litero - Taypepata - Hunumontona</t>
  </si>
  <si>
    <t>Cuchicaca - Utaña - Ñusanta - Alcamarina - Tocosita - Condortiana - Jalanta</t>
  </si>
  <si>
    <t>Isla - Dv. Isla - Dv. Estrela - Jupasara - Chacrapi</t>
  </si>
  <si>
    <t>Camparo - Peres Pampa - Mamani Pampa - Huanca Pampa - Capa Pampaa</t>
  </si>
  <si>
    <t>Camparo - Cruz Chupa - Camaque</t>
  </si>
  <si>
    <t>Canteria - Tusini Grande - Tusini Chico - Tumaruma - Puacarini</t>
  </si>
  <si>
    <t>Lampa - Huayta</t>
  </si>
  <si>
    <t>IVP-LAMAS</t>
  </si>
  <si>
    <t>Shanao</t>
  </si>
  <si>
    <t>Lamas</t>
  </si>
  <si>
    <t>Emp. SM-674 (Morillo) - Alto Morillo - Emp. SM-673</t>
  </si>
  <si>
    <t>Municipalidad Provincial de Lamas</t>
  </si>
  <si>
    <t>Emp. PE-5N - Pucallpa - Comunidad Nativa Alto Pucalpillo - Emp. SM-104</t>
  </si>
  <si>
    <t>Emp. SM-672 - Mishquiyacu - Pampamonte - Palmiche - Mishquiyaquillo - Emp. SM-672</t>
  </si>
  <si>
    <t>IVP - La Mar</t>
  </si>
  <si>
    <t>Iribamba - San Cristóbal</t>
  </si>
  <si>
    <t>Emp. AY-101 - Villa Rica - Emp. SM-R13 - Acceso a Buenos Aires</t>
  </si>
  <si>
    <t>Tambo</t>
  </si>
  <si>
    <t>Vicus - Huancapampa - Emp. TM-R01</t>
  </si>
  <si>
    <t>Emp. PE-28B (Ccoliccina) - Tanahuasi</t>
  </si>
  <si>
    <t>Emp. AY-101 (Simariba) - San Pedro - Emp. SR-R03</t>
  </si>
  <si>
    <t>Marintari - Pampa Miraflores - Aguas Verdes - San Luis</t>
  </si>
  <si>
    <t>Dv. Ccahuasana - San Juan de Oro - lpabamba, Accesos a Yanasacha y Encarnación</t>
  </si>
  <si>
    <t>Luis Carranza</t>
  </si>
  <si>
    <t>Pampas - Rosaspampa</t>
  </si>
  <si>
    <t>Chungui</t>
  </si>
  <si>
    <t>Emp. AY-1000 (Angea) - Anama</t>
  </si>
  <si>
    <t>Quehuayllo - Sonccopa Chupón</t>
  </si>
  <si>
    <t>Emp. AN-R02 (Huayrurpata) - Tixibamba - Villa ViSanta</t>
  </si>
  <si>
    <t>Chilcasccasa - Moyo Orcco</t>
  </si>
  <si>
    <t>Ayna, San Francisco</t>
  </si>
  <si>
    <t>Emp. PE-28B (Naranjal) - San Martín - Los Ángeles</t>
  </si>
  <si>
    <t>Emp. PE-28B (Dv. Arizona) - Santa Teresa - Emp. PE-28B</t>
  </si>
  <si>
    <t>Emp. AY-1000 (Pacobamba) - Anchihuay Sierra - Totora</t>
  </si>
  <si>
    <t>Emp. AN-R08 (Huayrapata) - Santa Rosa - San José - Isoqasa- San José - Anchihuay</t>
  </si>
  <si>
    <t>Emp. AN-R1 (Dv. Puerto Naranjal) - Emp. AIM-R01</t>
  </si>
  <si>
    <t>San Miguel</t>
  </si>
  <si>
    <t>Emp. SM-ROl - ViSanta Alegre - Choccacancha</t>
  </si>
  <si>
    <t>Emp. AY-1000 (Dv. Chorobamba) - Chorobamba - Emp. AY-1000 (Tranca)</t>
  </si>
  <si>
    <t>Emp. SM-ROl (Dv. Pampam Huaylla) - Emp. SM-ROl</t>
  </si>
  <si>
    <t>Emp. AY-101 (Dv.Palmapampa) - Iribamba</t>
  </si>
  <si>
    <t>Emp. AY-101 Paquichari - Sanabamba y Accesos a Unión  ViSanta Alegre y Santa Cruzniyocc</t>
  </si>
  <si>
    <t>Emp. PE-28B (Dv. Tambo) - Paria</t>
  </si>
  <si>
    <t>Emp. AY-513 (Dv. Usmay) - Yanta  Yanta</t>
  </si>
  <si>
    <t>San Francisco - Pasñato - Santa Rosa - Samugari</t>
  </si>
  <si>
    <t>Emp. AY-101 (Dv. San  José) - San José</t>
  </si>
  <si>
    <t>Emp. AY-102 (Dv. Chilcas) - Pampas</t>
  </si>
  <si>
    <t>Emp.CH-R02 Villa ViSanta - Malvinas</t>
  </si>
  <si>
    <t>Chungui - Quehuayllo</t>
  </si>
  <si>
    <t>Chuchin Huayco - Chillihua</t>
  </si>
  <si>
    <t>Ayna</t>
  </si>
  <si>
    <t>Pasñato - Ahuarochayocc - Arroyo Negro</t>
  </si>
  <si>
    <t>Ayna, Santa Rosa</t>
  </si>
  <si>
    <t>Pasñato - Guindamito</t>
  </si>
  <si>
    <t>Cajadela - Chontabamba</t>
  </si>
  <si>
    <t>Emp. AN-R02 - Porvenir - Patahuasi</t>
  </si>
  <si>
    <t>San Miguel - Cochas Alto</t>
  </si>
  <si>
    <t>Dv. Chaca - Cusay</t>
  </si>
  <si>
    <t>Echarate</t>
  </si>
  <si>
    <t>La Convencion</t>
  </si>
  <si>
    <t>Emp. PE-28B (Puente Kiteni) - Vomentoni - Bajo Manguriari - Medio Pachiri</t>
  </si>
  <si>
    <t>Municipalidad Provincial de La Convencion</t>
  </si>
  <si>
    <t>Emp. PE-28B (Puyentimari) - Punta de Carretera</t>
  </si>
  <si>
    <t>Emp. PB-28B (Manatarushiato) - Cigaquiato</t>
  </si>
  <si>
    <t>Emp. CU-103 (Kumpirushiato) - Alto Shimaa - Trio Rio - Rio Blanco Changüira</t>
  </si>
  <si>
    <t>Emp. PE-28B (Palma Real) - Chapo Chico - Emp. CU-104 (Quellouno)</t>
  </si>
  <si>
    <t>Kimbiri</t>
  </si>
  <si>
    <t>Emp. R37 - Alto Mayo - Palestina Lote 2, Palestina Baja</t>
  </si>
  <si>
    <t>Emp. PE-28B (Manitea Baja) - Manitea Alta - Visanta Alegre B</t>
  </si>
  <si>
    <t>Emp. PE-28B - Los Ángeles - Emp. PE-28B - La Libertad - Kapirusiato</t>
  </si>
  <si>
    <t>Emp. PE-28B (ViSanta Alegre) - Camoniato</t>
  </si>
  <si>
    <t>Emp. PE-28C (San Pantuari) - Villa el Salvador - Nueva Alianza - Catarata Emp. CU-568</t>
  </si>
  <si>
    <t xml:space="preserve">Pichari </t>
  </si>
  <si>
    <t>Emp. PE-28C (Dv. Sankíroshi CC.NN.) - Sankiroshi CC.NN. - Libertad - Emp. PE-28C</t>
  </si>
  <si>
    <t>Emp. PE-28C (Dv. Paraiso) - Paraíso - Amarcura Alta de Kirkori - Emp. PE-28C (San Martín)</t>
  </si>
  <si>
    <t>Emp. PE-28C (Dv. Nogalpampa) - Nogalpampa - Pueblo Libre - Pumayaku - Emp. CU-578</t>
  </si>
  <si>
    <t>Emp. PE-28C (Dv. Puerto Quisto) - Nuevo Paraíso - San Cristóbal Alto</t>
  </si>
  <si>
    <t>Emp. PE-28C (Santushiari) - Puerto Mantara - Emp. PE-28C (Dv. Santa Inés) - Fortaleza</t>
  </si>
  <si>
    <t>Emp. PE-28C (Dv. Cuvivari) - Cuvivari - Caturco - Pitirinkiri Central</t>
  </si>
  <si>
    <t>Pichari</t>
  </si>
  <si>
    <t xml:space="preserve">Omaya - Libertad </t>
  </si>
  <si>
    <t>Vilcabamba</t>
  </si>
  <si>
    <t xml:space="preserve">Emp. CU-531 (Yuveni) - Emp. R39, Emp. CU-103 (Chuanquiri) - San Juan Esmeralda </t>
  </si>
  <si>
    <t xml:space="preserve">Vilcabamba - Pampaconas </t>
  </si>
  <si>
    <t>Puente Roca - San Luis - Villa Esmeralda</t>
  </si>
  <si>
    <t>Malvina - Santa Fé - California</t>
  </si>
  <si>
    <t xml:space="preserve">Puente Maquete - Qorichayoc </t>
  </si>
  <si>
    <t>Emp. CU-103 - (Kamanquiriato) - Manguriari - Emp. CU-103</t>
  </si>
  <si>
    <t>Ulcumayo</t>
  </si>
  <si>
    <t xml:space="preserve">Jachacuanca - Tayapampa </t>
  </si>
  <si>
    <t>Municipalidad Provincial de Junin</t>
  </si>
  <si>
    <t>Cucho - San Miguel de Rumichaca</t>
  </si>
  <si>
    <t>Anturqui - Yanac</t>
  </si>
  <si>
    <t>Puente Manto - Llaupi</t>
  </si>
  <si>
    <t>Cruce Yuraocsha - Carapacho</t>
  </si>
  <si>
    <t>Sector Cristal - Raymondi</t>
  </si>
  <si>
    <t>Saulaca - La Alfalfilla</t>
  </si>
  <si>
    <t>Municipalidad Provincial de Jaen</t>
  </si>
  <si>
    <t>Chalanmache - Mazin - El Alizo</t>
  </si>
  <si>
    <t>Sallique - Anchuaya - Saulaca</t>
  </si>
  <si>
    <t>Distrito de Sallique - Caserio Tabacal - Caserio Ayacate - Caserio Paraiso - Caserio Palambe - Caserio Chalanmache</t>
  </si>
  <si>
    <t>IVP-HUAYTARA</t>
  </si>
  <si>
    <t>Santiago De Chocorvos</t>
  </si>
  <si>
    <t>Santiago de Chocorvos - Lucmayoc</t>
  </si>
  <si>
    <t>San Antonio De Cusicancha</t>
  </si>
  <si>
    <t>Emp. HV-117 - Ccarahuancca - Paccha - Carmen Alto</t>
  </si>
  <si>
    <t>Querco</t>
  </si>
  <si>
    <t>Antapite - Ocobamba - Poroncocha - Querco con Acceso a Laramarca</t>
  </si>
  <si>
    <t>Pilpichaca</t>
  </si>
  <si>
    <t>Niñacha - Pelapata - Jerusalen</t>
  </si>
  <si>
    <t>Pacomarca - Santa Rosa Chainas</t>
  </si>
  <si>
    <t>Nueva Esperanza - Belen - Alcotuna - Santa Rosa - Emp. AN-12A</t>
  </si>
  <si>
    <t>Municipalidad Provincial de Huaylas</t>
  </si>
  <si>
    <t>Pamparomas</t>
  </si>
  <si>
    <t>Pamparomas - Carap</t>
  </si>
  <si>
    <t>Chaclancayo - Chunya</t>
  </si>
  <si>
    <t>AN-104 (Puyas de Raymondi) - Ocshapampa - Antaraca - Pisha - Carampa - Pichui - Huanchuy - Emp. AN-104</t>
  </si>
  <si>
    <t>San Pedro De Chana</t>
  </si>
  <si>
    <t>Huari</t>
  </si>
  <si>
    <t>Pichiu - Huancayoc</t>
  </si>
  <si>
    <t>Municipalidad Provincial de Huari</t>
  </si>
  <si>
    <t>Huachis</t>
  </si>
  <si>
    <t>Pichiu - Vistoso</t>
  </si>
  <si>
    <t>Ayash - Atash</t>
  </si>
  <si>
    <t>Huachis - Quishuar</t>
  </si>
  <si>
    <t>Margos</t>
  </si>
  <si>
    <t>Yacus - Acchacoto - Pucayacu</t>
  </si>
  <si>
    <t>Municipalidad Provincial de Huanuco</t>
  </si>
  <si>
    <t>Churubamba</t>
  </si>
  <si>
    <t>Vogo Mogo - Quenrra - Tambogan - Jircanera</t>
  </si>
  <si>
    <t>Pillcomarca Gayran</t>
  </si>
  <si>
    <t>Cayhuaina - Cayran - Ingenio</t>
  </si>
  <si>
    <t>Yarumayo</t>
  </si>
  <si>
    <t>Cachuna - Andas Chico</t>
  </si>
  <si>
    <t>Yacus - Gasco</t>
  </si>
  <si>
    <t>Huanuco - Capillapampa - Yanacocha</t>
  </si>
  <si>
    <t>Amarilis</t>
  </si>
  <si>
    <t>Puente Colpa Alta - Chicchuy - Casa Blanca</t>
  </si>
  <si>
    <t>Allgahuanca - Malconga - llanquipampa</t>
  </si>
  <si>
    <t>Santa Maria Del Valle</t>
  </si>
  <si>
    <t>Emp. La Despenza - San Juan de Marambuco - Santa Rosa de Marambuco - Mirachi - Lloque - Nahunsequia</t>
  </si>
  <si>
    <t>Pomachuco - San Juan de llihuari - Tambo San José - San Pedro de Choquecacha</t>
  </si>
  <si>
    <t>IVP - Huanta</t>
  </si>
  <si>
    <t>Huanta, Sivia</t>
  </si>
  <si>
    <t>Dv. Carhuahuaran - Bramadero - Tircus</t>
  </si>
  <si>
    <t>Llochegua, Sivia</t>
  </si>
  <si>
    <t>Dv. Corazón pata - Chola valdivia - Capote</t>
  </si>
  <si>
    <t>Huamanguilla</t>
  </si>
  <si>
    <t>Huamanguilla - Sullahuaylla - Cuncus</t>
  </si>
  <si>
    <t>Huamanguilla - Yanaccocha</t>
  </si>
  <si>
    <t>Luricocha</t>
  </si>
  <si>
    <t>Luricocha - Izcutacocc - Paccosan</t>
  </si>
  <si>
    <t>Luricocha - Llanza - Pampay - Churupampa</t>
  </si>
  <si>
    <t>Pucaccasa - Cunya - Uchuruccay</t>
  </si>
  <si>
    <t>Chuviana - Monterrico - Retiro</t>
  </si>
  <si>
    <t>Tribolini - Retiro</t>
  </si>
  <si>
    <t>Dv. Santillana - llamanniyocc</t>
  </si>
  <si>
    <t>Artizon - Qochaq - Tyecctecc</t>
  </si>
  <si>
    <t>Llacctapata - Sachabamba</t>
  </si>
  <si>
    <t>Puente Mantaro - Viracochan</t>
  </si>
  <si>
    <t>Viracochan - Huarcatan - Llacctapata</t>
  </si>
  <si>
    <t>Lambras - Viracochan</t>
  </si>
  <si>
    <t>Puente Flores - Jaucan</t>
  </si>
  <si>
    <t>Huanta - Opanjay - Luricocha</t>
  </si>
  <si>
    <t>Iguain</t>
  </si>
  <si>
    <t>Macachacra - Huamanguilla</t>
  </si>
  <si>
    <t>Llochegua</t>
  </si>
  <si>
    <t xml:space="preserve">Junín - Libertad - Rosario Santillana - Virgen Ccasa </t>
  </si>
  <si>
    <t xml:space="preserve">Llochegua - Tacora - Yaruri - Maraynillo </t>
  </si>
  <si>
    <t xml:space="preserve">Nuevo Amanecer - Los Ángeles Santa Teresa </t>
  </si>
  <si>
    <t xml:space="preserve">Canayre - Unión Mantaro - Villa Progreso - Simpiaro - Caudaloso - San Juan Mejorada - Junín Libertad </t>
  </si>
  <si>
    <t xml:space="preserve">Sivia - Granja Sivia - Tribolini </t>
  </si>
  <si>
    <t xml:space="preserve">Viracochan - Ccaccsa </t>
  </si>
  <si>
    <t>Huamanguilla - Quiturara - Huamanhura</t>
  </si>
  <si>
    <t>Huamanguilla, Iguain</t>
  </si>
  <si>
    <t>IVP-HUANCAYO</t>
  </si>
  <si>
    <t>Santo Domingo De Acobamba</t>
  </si>
  <si>
    <t>JU-108 - Silla pata</t>
  </si>
  <si>
    <t>Municipalidad Provincial de Huancayo</t>
  </si>
  <si>
    <t>JU-108 - Matichacra</t>
  </si>
  <si>
    <t xml:space="preserve">JU-108 - Moya </t>
  </si>
  <si>
    <t>Pariahuanca</t>
  </si>
  <si>
    <t>Lampa - Huaychula</t>
  </si>
  <si>
    <t>JU-108 - Paltarumi - Cabrancha - San Balbin - Antarpa Pariahuanca - JU-127</t>
  </si>
  <si>
    <t>JU-108 - Lucma - Llacsapirca - Ponton</t>
  </si>
  <si>
    <t>Chongos Alto</t>
  </si>
  <si>
    <t>JU-110 - Llamapsillon - Chongos Alto</t>
  </si>
  <si>
    <t>Chicche, Chongos Alto</t>
  </si>
  <si>
    <t>JU-110- Palmayoc - Santa Rosa de Huacramasana - Visanta Alegre</t>
  </si>
  <si>
    <t>Emp. R120 - Anexo de Pampahuasi</t>
  </si>
  <si>
    <t>Acobamba - Anexo La Libertad</t>
  </si>
  <si>
    <t>Plaza de Aticocha - Anexo de Pomabamba - Pasanta Baja - Pasanta Alta</t>
  </si>
  <si>
    <t>Chacapampa - San Pedro de Pihuas - San Antonio - Casabamba - Retama Alta y Retama Central</t>
  </si>
  <si>
    <t>Chicche</t>
  </si>
  <si>
    <t>Vista Alegre - Santa Magdalena</t>
  </si>
  <si>
    <t>Hatumpampa - Yanayana</t>
  </si>
  <si>
    <t>Andabamba - Chacapampa - Antacocha - Limite Distrital Carhuacallanga, Chacapampa - Los Ángeles</t>
  </si>
  <si>
    <t>IVP-HUANCAVELICA</t>
  </si>
  <si>
    <t>Vilca</t>
  </si>
  <si>
    <t>Sachapite - Atalla - Yauli</t>
  </si>
  <si>
    <t>Huancalpi - Dv. Salcahuara - Ñuñungayocc Santa Ana - Dv. Chuya</t>
  </si>
  <si>
    <t>Pilchaca</t>
  </si>
  <si>
    <t xml:space="preserve">Puente Angasmayo - Pilchaca - Rumichaca - Telleria </t>
  </si>
  <si>
    <t>Moya</t>
  </si>
  <si>
    <t>Tambone - Turturi</t>
  </si>
  <si>
    <t>Huayllahuara</t>
  </si>
  <si>
    <t>Moya - Yanama - Huayllahuara</t>
  </si>
  <si>
    <t>Titiccasa - Pallccapampa - Chuñumayo</t>
  </si>
  <si>
    <t>Titiccasa (Santa Barbara) Yanamina - Cceulaccocha - Huamanrazu</t>
  </si>
  <si>
    <t>Totora Dv. Cuenca, Emp. PE-26 - Puente Angasmayo - Cuenca</t>
  </si>
  <si>
    <t>Conaica - Leoncio Prado - Jatumpata - San Vidal - Chakicocha</t>
  </si>
  <si>
    <t>Acoria</t>
  </si>
  <si>
    <t>Ccellccayccocha - Ampuruhuay</t>
  </si>
  <si>
    <t>Ccellorumi - Panccan - Ccellccayccocha</t>
  </si>
  <si>
    <t>Acobambilla</t>
  </si>
  <si>
    <t>Acobambilla - Puituco</t>
  </si>
  <si>
    <t>Acobambilla - Telapaccha</t>
  </si>
  <si>
    <t>IVP-Huancasancos</t>
  </si>
  <si>
    <t>Lucanamarca</t>
  </si>
  <si>
    <t>Huancasancos</t>
  </si>
  <si>
    <t>Pirhualla - Cangalloccasa - Dv. Erpaacceso Ataccara - Huanso</t>
  </si>
  <si>
    <t>Municipalidad Provincial de Huancasancos</t>
  </si>
  <si>
    <t>Sacsamarca</t>
  </si>
  <si>
    <t>Corpacancha - Huachhuaccasa - Tacra Pata - Pachapupon</t>
  </si>
  <si>
    <t>Carapo</t>
  </si>
  <si>
    <t>Carapo - Ñaupallaccta</t>
  </si>
  <si>
    <t>Pampa 3 de Abril - Pirhualla</t>
  </si>
  <si>
    <t>Lucanamarca - San Martín de Tio Pampa,  Accoille - Julo, Carmen de Alanya - Huyma,  Portacruz - San José de Huarcaya - Santa Rosa de Qocha</t>
  </si>
  <si>
    <t>Putica - Manchiri - Ñeccescca - Portacruz - Taulli</t>
  </si>
  <si>
    <t>Vilquechico</t>
  </si>
  <si>
    <t>Huancane</t>
  </si>
  <si>
    <t>Chejullani - Rosaspata</t>
  </si>
  <si>
    <t>Municipalidad Provincial de Huancane</t>
  </si>
  <si>
    <t>Cotani - Huilacollo</t>
  </si>
  <si>
    <t>Rosaspata</t>
  </si>
  <si>
    <t>Rosaspata - Acienda Quello Quello</t>
  </si>
  <si>
    <t>Rosaspata - Sallahuyo</t>
  </si>
  <si>
    <t>Inchupalla</t>
  </si>
  <si>
    <t>Inchupalla - Huatasani</t>
  </si>
  <si>
    <t>Inchupalla - Centro poblado Jauyo</t>
  </si>
  <si>
    <t>Huatasani</t>
  </si>
  <si>
    <t>Quealli - Ayrapuni</t>
  </si>
  <si>
    <t>Llinquipata - Inchupalla</t>
  </si>
  <si>
    <t>Cojata</t>
  </si>
  <si>
    <t>Cojata - Quenajani</t>
  </si>
  <si>
    <t>Cojata - Kantati - Ururi</t>
  </si>
  <si>
    <t>Ancomarca - Chullocota</t>
  </si>
  <si>
    <t>Ninakarka - Coasia</t>
  </si>
  <si>
    <t>IVP-Huancabamba</t>
  </si>
  <si>
    <t>no se ejecutara</t>
  </si>
  <si>
    <t>ANULADO</t>
  </si>
  <si>
    <t>Carmen De La Frontera</t>
  </si>
  <si>
    <t>Huancabamba</t>
  </si>
  <si>
    <t>Sapun Bajo - Sapun Alto - San Antonio - Pueblo Nuevo - Salala</t>
  </si>
  <si>
    <t>Municipalidad Provincial de Huancabamba</t>
  </si>
  <si>
    <t>Sondorillo</t>
  </si>
  <si>
    <t>Los Rosarios - Lagunas - Aguapampa Tuluce</t>
  </si>
  <si>
    <t>Tierra Negra - Cusmilan - Cascapampa Rodriguez de Mendoza</t>
  </si>
  <si>
    <t>Huarmaca</t>
  </si>
  <si>
    <t xml:space="preserve">Tierra Blanca - San Martín - Trapiche </t>
  </si>
  <si>
    <t>Huarmaca - Suchirca - Paltama - Hualcas</t>
  </si>
  <si>
    <t>Sondorillo - Ulpamache</t>
  </si>
  <si>
    <t>IVP-Humanga</t>
  </si>
  <si>
    <t>Pacaycasa</t>
  </si>
  <si>
    <t>Tahuaccocha - Allpaurccuna - Vega</t>
  </si>
  <si>
    <t>Municipalidad Provincial de Huamanga</t>
  </si>
  <si>
    <t>Pacaycasa - Quincho - Piquicha</t>
  </si>
  <si>
    <t>Socos</t>
  </si>
  <si>
    <t>Yanabamba - Manzanayocc - Socos - Luyanta - Acraybamba</t>
  </si>
  <si>
    <t>Chiara</t>
  </si>
  <si>
    <t>Intihuasi - Liriopata - Toccto</t>
  </si>
  <si>
    <t>Manallasacc - Qulshuarcancha - Marayccora - Sachabamba</t>
  </si>
  <si>
    <t>Quinua</t>
  </si>
  <si>
    <t>Quinua - Usqu Willka - Sallalli - Huiruypaqcha</t>
  </si>
  <si>
    <t>Muruncancha - Moya</t>
  </si>
  <si>
    <t>Dv. Urpay - Ccollpa</t>
  </si>
  <si>
    <t>Matarilla - Ustuna</t>
  </si>
  <si>
    <t>Acocro</t>
  </si>
  <si>
    <t>Pacayocc - Yanahuanco - Piccapuquio</t>
  </si>
  <si>
    <t>Acocro - Parccahuancca - Yanahuillca</t>
  </si>
  <si>
    <t>Ocros</t>
  </si>
  <si>
    <t>Cceraocro - Ccollpana - Ocros</t>
  </si>
  <si>
    <t>Chumbes - Ccaccamarca - Occoyhua</t>
  </si>
  <si>
    <t>Tambillo</t>
  </si>
  <si>
    <t>San Melchor - Santa Rosa - Huatatas - Tancayllo</t>
  </si>
  <si>
    <t>Llutacancha - Antolinayocc - Llantapacha - Pinao</t>
  </si>
  <si>
    <t>Santiago De Pischa</t>
  </si>
  <si>
    <t>Santiago de Pischa - Collcca - Santa Inés - Pihuan</t>
  </si>
  <si>
    <t>Ccayarpachi - Atacocha - San Pedro de Cachi - Anyana</t>
  </si>
  <si>
    <t>Puente Angasmayo - Ingahuasi - Millpo</t>
  </si>
  <si>
    <t>San Jose De Ticllas</t>
  </si>
  <si>
    <t>Yanabamba - Hatunccasa - Rumihuasi - San Pedro de Cachi - Laramate</t>
  </si>
  <si>
    <t>Picota - Occohuasi - San José de Ticllas - Chullumpampa</t>
  </si>
  <si>
    <t>Acchapa - Parcay - Chitccparada - Collccetupo - Larampampa</t>
  </si>
  <si>
    <t>Calzada - Pucarumi</t>
  </si>
  <si>
    <t>Yanabamba - Allpachaca</t>
  </si>
  <si>
    <t>Rosaspata - Ninascucho</t>
  </si>
  <si>
    <t>Acos Vinchos</t>
  </si>
  <si>
    <t>Acosvinchos - Hunchopata</t>
  </si>
  <si>
    <t>Acosvinchos - Urpay - Huaychao - Huamancocha - Ayhuamanccocha - Lucaspata</t>
  </si>
  <si>
    <t>Llata</t>
  </si>
  <si>
    <t>Emp. HU-102 - Chullas</t>
  </si>
  <si>
    <t>Singa</t>
  </si>
  <si>
    <t>Emp. R26 - San Juan de Paucar - Bellas Flores - Santa Rosa de Pampam - Emp. HU-102 (Singa)</t>
  </si>
  <si>
    <t>Emp. R14 - ViSanta Alegre de Raghua (HU-102) - Buenos Aires</t>
  </si>
  <si>
    <t>Emp. R25 - Liupampa Laguna Sacra Cocha</t>
  </si>
  <si>
    <t>Jircan</t>
  </si>
  <si>
    <t>Emp. HU-101 - Chaparaca</t>
  </si>
  <si>
    <t>Emp. HU-101 - Tarapampa (Rio Marañon)</t>
  </si>
  <si>
    <t>Arancay</t>
  </si>
  <si>
    <t>Emp. HU-101 - Rio Marañon</t>
  </si>
  <si>
    <t>Monzon</t>
  </si>
  <si>
    <t>Emp. R01 - Cutama</t>
  </si>
  <si>
    <t>Emp. PE-14A (Taso Grande) - Chianca</t>
  </si>
  <si>
    <t>Emp. HU-102 - Matacancha</t>
  </si>
  <si>
    <t>Lata</t>
  </si>
  <si>
    <t>Taricay - Rondos</t>
  </si>
  <si>
    <t>Jircacancha - Ishanca</t>
  </si>
  <si>
    <t>Dv. San Cristobal - Canchapampa - Yanag</t>
  </si>
  <si>
    <t>Progreso - Florida - Hualgoy - Huancabamba</t>
  </si>
  <si>
    <t>Ocshash - Porvenir - Potrero</t>
  </si>
  <si>
    <t>Pampas del Carmen - Cashash - Yanamachay</t>
  </si>
  <si>
    <t>Emp. R14 Limite distrital Ancash - Santa Cruz de Carhuancho</t>
  </si>
  <si>
    <t>Emp. HU-102 - Dv. R16 - Huamachacra</t>
  </si>
  <si>
    <t>Emp. HU-102 - San Juan de Querosh - San Roque</t>
  </si>
  <si>
    <t>Emp. HU-102 (Singa) - Flor de Santa Rosa - Limite distrital Ancash</t>
  </si>
  <si>
    <t>Chavin De Pariarca</t>
  </si>
  <si>
    <t>Emp. HU-101 (Cruce Paquish) - San Juan de Pampas - Emp. HU-101 (Dv. Pacharagra)</t>
  </si>
  <si>
    <t>Punchao, Chavin De Pariarca</t>
  </si>
  <si>
    <t>Emp. HU-102 -Chuquibamba - Perlapampa - Emp. HU-101</t>
  </si>
  <si>
    <t>IVP - Grau</t>
  </si>
  <si>
    <t>Mariscal Gamarra</t>
  </si>
  <si>
    <t>Ollabamba - Taitiya - Pituhuanca</t>
  </si>
  <si>
    <t>Municipalidad Provincial de Grau</t>
  </si>
  <si>
    <t>Micaela Bastidas, San Antonio</t>
  </si>
  <si>
    <t>Ayrihuanca - San Antonio</t>
  </si>
  <si>
    <t>Virundo, Pataypampa</t>
  </si>
  <si>
    <t>Virundo - Piyay</t>
  </si>
  <si>
    <t>IVP-FERRAÑAFE</t>
  </si>
  <si>
    <t>Cañaris</t>
  </si>
  <si>
    <t>Emp. LA-1000 (Huallabamba) - Cañaris</t>
  </si>
  <si>
    <t>Municipalidad Provincial de Ferreñafe</t>
  </si>
  <si>
    <t>Suykutambo</t>
  </si>
  <si>
    <t>Espinar</t>
  </si>
  <si>
    <t>Tacra Chullo - Totorani - Huangara</t>
  </si>
  <si>
    <t>Municipalidad Provincial de Espinar</t>
  </si>
  <si>
    <t>Puente Mika - Mina Suykutambo - Ticllahua - Soncco</t>
  </si>
  <si>
    <t>Cerritambo - Chahuarani</t>
  </si>
  <si>
    <t>Pallpata</t>
  </si>
  <si>
    <t>Esperanza - Represa Chacchillo</t>
  </si>
  <si>
    <t>Pallpata - Hichulawa</t>
  </si>
  <si>
    <t>Pallpata - Emp. CC.NN. Espinar Arequipa</t>
  </si>
  <si>
    <t>Hector Tejada - Esperanza - CC.NN. Pallapata - R24</t>
  </si>
  <si>
    <t>Coporaque</t>
  </si>
  <si>
    <t>Coporaque - Huayhuasi</t>
  </si>
  <si>
    <t>Espinar - Huarca - Hatun Airacollana - Emp. Manturca</t>
  </si>
  <si>
    <t>Dv. CC.NN. Pausiri - Huarcayapata - Huayhuasi Ruta 72</t>
  </si>
  <si>
    <t>Huanca Espinar - Reservorio - Huayllumacayo - Alto</t>
  </si>
  <si>
    <t>Coporaque - Urinsaya - Canjalli</t>
  </si>
  <si>
    <t>Puente Santo Domingo - Anchallihua - Palomani</t>
  </si>
  <si>
    <t>Condoroma</t>
  </si>
  <si>
    <t>Antigua Condorima - Acoccollo</t>
  </si>
  <si>
    <t>Osccollo - Kanamayo</t>
  </si>
  <si>
    <t>Dv. Chani - Parina</t>
  </si>
  <si>
    <t>Oscollo - Suramayo</t>
  </si>
  <si>
    <t>Pocoyura - Pañi Central</t>
  </si>
  <si>
    <t>Toroyoc - Qeuñapichu - Añahuita</t>
  </si>
  <si>
    <t>Machupuente - Cerritambo</t>
  </si>
  <si>
    <t>Hucroyuta - Unión Anta</t>
  </si>
  <si>
    <t>Emp. Pallpata - Alcca Apacheta - Huacroyuta - Unión  Anta</t>
  </si>
  <si>
    <t>Dv. Suycutambo - Tarcuyo Tahuapallcca</t>
  </si>
  <si>
    <t>Emp. CC.NN. Coporaque - Machu Puente - Mamanihuayta</t>
  </si>
  <si>
    <t>Condoroma - Tincopalca - Yanapacheta</t>
  </si>
  <si>
    <t xml:space="preserve">Emp. Tinco Palca - Torre </t>
  </si>
  <si>
    <t>Emp. R79 (Quesquesana) - Chiutiri</t>
  </si>
  <si>
    <t>Capaso</t>
  </si>
  <si>
    <t>Emp. R13 (Chiluyo) - Lim. Prov. Pizacoma</t>
  </si>
  <si>
    <t>Pilcuyo</t>
  </si>
  <si>
    <t>Emp. PE-3S - Emp. R72</t>
  </si>
  <si>
    <t>Ilave</t>
  </si>
  <si>
    <t>Emp. R3B (Puente Lopez) - Jacha Yacango</t>
  </si>
  <si>
    <t>Conduriri - Emp. PE-38A Quequesana - Calasaya Emp. PE-36A</t>
  </si>
  <si>
    <t>Emp. PE-38A - Puente Lizani</t>
  </si>
  <si>
    <t>Pilcuyo - Emp. 1258 Embarcadero - Huayllata</t>
  </si>
  <si>
    <t>Pilcuyo - Emp. PU-128 - Embarcadero</t>
  </si>
  <si>
    <t>Pilcuyo - Emp. PU-128 - Tara - Usaja - Emp. R25</t>
  </si>
  <si>
    <t>Emp. PU-128  Titicachi - Pampa Totoral</t>
  </si>
  <si>
    <t>Emp. PE-38A - Chuñahui - Cangalli</t>
  </si>
  <si>
    <t>Emp. PE-38A - Calautahui - Lopez</t>
  </si>
  <si>
    <t>Emp. R01 Calacota - Corpa Flores</t>
  </si>
  <si>
    <t>Emp. R09 Quecañamaya - Emp. R01</t>
  </si>
  <si>
    <t>Marias</t>
  </si>
  <si>
    <t>Uchpapampa Marías - Gorgor</t>
  </si>
  <si>
    <t>Municipalidad Provincial de Dos De Mayo</t>
  </si>
  <si>
    <t>El Milagro - Pacchak</t>
  </si>
  <si>
    <t>Tingojcruz - Huanzapampa</t>
  </si>
  <si>
    <t>Yanas - Jachahuayin</t>
  </si>
  <si>
    <t>Chalcan - San Juan Glorioso - Willcapuquio - Nueva Palestina</t>
  </si>
  <si>
    <t>Jupayhuaro - Shunqui - Goyllarcancha</t>
  </si>
  <si>
    <t>Chuquis</t>
  </si>
  <si>
    <t>Tingo Chico - Chuquis</t>
  </si>
  <si>
    <t>Quivilla</t>
  </si>
  <si>
    <t>San Martín - Quivilla</t>
  </si>
  <si>
    <t>Ripan</t>
  </si>
  <si>
    <t>Conobamba - Liriopampa</t>
  </si>
  <si>
    <t>Yanas - Casa Cancha</t>
  </si>
  <si>
    <t>Sillapata</t>
  </si>
  <si>
    <t>Sillapata - Shayan - Emp. HU-629</t>
  </si>
  <si>
    <t>Progreso - Saltana - Cruce Guellaycancha</t>
  </si>
  <si>
    <t>Emp. HU-623 - Centro poblado Santa Rufina</t>
  </si>
  <si>
    <t>Emp. HU-623 - Centro poblado Buena ViSanta</t>
  </si>
  <si>
    <t>Emp. PE-03N (Centro poblado Angocushma) - Centro poblado Divisoria</t>
  </si>
  <si>
    <t>Gorgor -Tantacoto - Patay Rondos - Pura</t>
  </si>
  <si>
    <t>Punto Unión - Centro poblado Tantacoto - Pucapiteg</t>
  </si>
  <si>
    <t>IVP-DANIEL ALCIDES CARRION</t>
  </si>
  <si>
    <t>San Pedro De Pillao</t>
  </si>
  <si>
    <t>Daniel Alcides Carrion</t>
  </si>
  <si>
    <t>Emp. PA-504 (Colquipucro) - Emp. PA-504 (Andahuayla)</t>
  </si>
  <si>
    <t>Municipalidad Provincial de Daniel Alcides Carrion</t>
  </si>
  <si>
    <t>Emp. PA-500 Huarush (Maral) - Emp. PA-500 (Paucar)</t>
  </si>
  <si>
    <t>Emp. PE-18 (Yanacocha) - Puente Mogoy</t>
  </si>
  <si>
    <t>Emp. PA-500 (San Pedro de Pillao) - Emp. PA-527 (Colquipucro)</t>
  </si>
  <si>
    <t>IVP - Cotabambas</t>
  </si>
  <si>
    <t>Ccahuapiruana - Huancuyre - pamputa - Ñahuinlla</t>
  </si>
  <si>
    <t>Haquira</t>
  </si>
  <si>
    <t>Icmapata - Huanca Umuyto - Piscocalla - Pampa San José</t>
  </si>
  <si>
    <t>Mara, Chalhuahuacho</t>
  </si>
  <si>
    <t>Arcospampa - Sacsahuillca - Chalhuahuacho</t>
  </si>
  <si>
    <t>Chalhauhuacho</t>
  </si>
  <si>
    <t>Emp. PE-3SG - Tambulla - Ccallaran - Patario</t>
  </si>
  <si>
    <t>IVP-CORONEL PORTILLO</t>
  </si>
  <si>
    <t>Coronel  Portillo</t>
  </si>
  <si>
    <t>Emp. UC-103 (Nueva Requena) - Emp. UC-602 (Palmeras)</t>
  </si>
  <si>
    <t>Municipalidad Provincial de Coronel Portillo</t>
  </si>
  <si>
    <t>Campo Verde</t>
  </si>
  <si>
    <t>Emp. PE-18C - (Santa Rosa) - La Merced de Neshuya - San Andres - San Francisco - Emp. UC-586 (Nuevo Piura)</t>
  </si>
  <si>
    <t xml:space="preserve">Emp. PE-18C - Ciudad de Los Incas - Alto 9 de Febrero - Pumayacu </t>
  </si>
  <si>
    <t>Emp. PE-18C - (Dv. San Pedro) - Palmeras de Ucayali - Puerta Carretera</t>
  </si>
  <si>
    <t>Emp. PE-18C - Hierbas Buenas - 23 de Octubre - Puerta de Carretera</t>
  </si>
  <si>
    <t>Emp. PE-18C - Santa Catalina - Emp. UC-569</t>
  </si>
  <si>
    <t>Emp. UC-104 - (Pimental) - Pimentacocha - Agua Dulce</t>
  </si>
  <si>
    <t>Emp. PE-18C - (Santa Teresa) - Alto Manantay - San Martín del Mojaral - Tupac Amaru Limon - San Cristobal de Agua Blanca - Puerta de Carretera</t>
  </si>
  <si>
    <t>Emp. PE-18C - El Porvenir - Emp. UC-599 
(Punta de Carretera)</t>
  </si>
  <si>
    <t>Emp. PE-18C - San José - 8 de Mayo - Puerta. Carretera.</t>
  </si>
  <si>
    <t>Emp. PE-18C - Nueva Magdalena</t>
  </si>
  <si>
    <t>Masisea</t>
  </si>
  <si>
    <t>Masisea - Villa El Pescador</t>
  </si>
  <si>
    <t>Santa Rosa de Masisea - CC.NN. Nuevo Paraiso</t>
  </si>
  <si>
    <t>Tres Islas - Nuevo Eden</t>
  </si>
  <si>
    <t>Los Ángeles - Zanja Seca</t>
  </si>
  <si>
    <t>Shambo Porvenir - Echegaray</t>
  </si>
  <si>
    <t>Caserio Naranjal - CC.NN. Shambo Porvenir</t>
  </si>
  <si>
    <t>Emp. UC-547 - San José de Tunuya - Nuevo Jordan</t>
  </si>
  <si>
    <t>Emp. PE-18C - Simon Bolivar - El Piñal - Nueva Tunuya - Buenos Aires - Los Ángeles - Shihuahuaco</t>
  </si>
  <si>
    <t>Emp. UC-537 - Nuevo Tunuya - Buenos Aires</t>
  </si>
  <si>
    <t>Emp. PE-18C - La Florida</t>
  </si>
  <si>
    <t>Municipalidad Provincial de Coronel  Portillo</t>
  </si>
  <si>
    <t>Masisea - Sol Naciente</t>
  </si>
  <si>
    <t>Santa Rosa de Masisea - Cocha Soledad</t>
  </si>
  <si>
    <t>Barranca - Juanita - Nuevo Eden</t>
  </si>
  <si>
    <t>Sector La Hoyada - Caserio Naranjal</t>
  </si>
  <si>
    <t>Nieva</t>
  </si>
  <si>
    <t>Paantam - Cuzumatac</t>
  </si>
  <si>
    <t>Municipalidad Provincial de Condorcanqui</t>
  </si>
  <si>
    <t>Urakusa - Chiangos</t>
  </si>
  <si>
    <t>Chiangos - Majanuentsa - Chorros - Nueva Unida</t>
  </si>
  <si>
    <t>Rio Santiago</t>
  </si>
  <si>
    <t>Tierra Roja - La Shiringa</t>
  </si>
  <si>
    <t>IVP-CONCEPCION</t>
  </si>
  <si>
    <t>Comas</t>
  </si>
  <si>
    <t xml:space="preserve">Comas - Aychana - Limite Distrital con Pariahuanca </t>
  </si>
  <si>
    <t>Municipalidad Provincial de Concepcion</t>
  </si>
  <si>
    <t>Andamarca</t>
  </si>
  <si>
    <t>Punco - Pucña Grande</t>
  </si>
  <si>
    <t>Pahualtupo - Llamas</t>
  </si>
  <si>
    <t>Andamarca - Caña</t>
  </si>
  <si>
    <t>Shiricancha - Callanca</t>
  </si>
  <si>
    <t>Mantalaqui - Socos</t>
  </si>
  <si>
    <t>IVP-CHURCAMPA</t>
  </si>
  <si>
    <t>Pachamarca</t>
  </si>
  <si>
    <t>Ccoyllorpanca - Patallacta - Pacchapampa - Ichupata - Vizcachaccasa - Villamayo</t>
  </si>
  <si>
    <t>San Pedro De Coris</t>
  </si>
  <si>
    <t>Millpo - Ccaccena - Carhuancho - Huillcajasha</t>
  </si>
  <si>
    <t>Emp. HV-103 (Paucarbamba) - Santa Rosa de Pinco Emp. HV-103 (Chinchihuasi)</t>
  </si>
  <si>
    <t>Emp. R03 - La Esmeralda - Emp. R07 Locroja y Emp. R03 - La Merced de Chupas - Emp. R20</t>
  </si>
  <si>
    <t>Emp. R02 - Emp. R03 (Arma)</t>
  </si>
  <si>
    <t>Chinchihuasi - Callos - Pacra</t>
  </si>
  <si>
    <t>Tucuccasa - Arma - Sirihuasi - Buenos Aires</t>
  </si>
  <si>
    <t>Rochac - Chachaspata - Relave</t>
  </si>
  <si>
    <t>Santa Elena - Cuyocc - Santa Rosa - La Libertad</t>
  </si>
  <si>
    <t>Ccapacmarca</t>
  </si>
  <si>
    <t>Cancahuani - Patahuasi - Sayhua</t>
  </si>
  <si>
    <t>Municipalidad Provincial de Chumvibilcas</t>
  </si>
  <si>
    <t>Kosillay - Moccojahua - Ccachucalla</t>
  </si>
  <si>
    <t>Huaranpaypampa - Ccancahuani</t>
  </si>
  <si>
    <t>Uchuccarcco Alto - Huallataccota - Tinatya - Chamaca</t>
  </si>
  <si>
    <t>Dv. Ccochaccochayoq - Tintaya - Huallpamayo - Chamaca</t>
  </si>
  <si>
    <t>Dv. Unochinqoc - Ingata - Uray Ingata - Paclla - Omacha</t>
  </si>
  <si>
    <t>Puente Quesccalluma - Wichalla</t>
  </si>
  <si>
    <t>Allcavictoria - Anexo Alto Sullani</t>
  </si>
  <si>
    <t>Allcavictoria - Iñampata</t>
  </si>
  <si>
    <t>Puente Ccoyo - Comunidad Ccasillo</t>
  </si>
  <si>
    <t>Livitaca</t>
  </si>
  <si>
    <t>Q'echapampa - Huanaco - Kisillo</t>
  </si>
  <si>
    <t>Municipalidad Provincial de Chumbivilcas</t>
  </si>
  <si>
    <t>Dv. Quiñota - Accoito - Ccollana - Miraflores</t>
  </si>
  <si>
    <t>Colquemarca</t>
  </si>
  <si>
    <t>Huascja - Tiobamba</t>
  </si>
  <si>
    <t>Jaccacca - Yanque</t>
  </si>
  <si>
    <t>Colquemarca - Paycama</t>
  </si>
  <si>
    <t>Parccobamba - Yanque</t>
  </si>
  <si>
    <t>Armiri - Charamuray</t>
  </si>
  <si>
    <t>Zepita</t>
  </si>
  <si>
    <t>Dv. Zepita - Ancoputo</t>
  </si>
  <si>
    <t>Municipalidad Provincial de Chucuito</t>
  </si>
  <si>
    <t>Dv. Canahuayto - Bajo Ayrihuas</t>
  </si>
  <si>
    <t>Pomata</t>
  </si>
  <si>
    <t>Ticaraya - Crucero</t>
  </si>
  <si>
    <t>Crucero - Llaquepa</t>
  </si>
  <si>
    <t>Dv. Panamericana Km 110+000 - Challacollo</t>
  </si>
  <si>
    <t>Pizacoma - San José Ancomarca</t>
  </si>
  <si>
    <t>Kelluyo</t>
  </si>
  <si>
    <t>Totoroma - Buena Visanta</t>
  </si>
  <si>
    <t>Totoroma - Apacheta</t>
  </si>
  <si>
    <t>San Juan de Aricachi - Santa Cruz de Aryrihuas</t>
  </si>
  <si>
    <t>Desaguadero</t>
  </si>
  <si>
    <t>Collpacotaña - Huanucollo</t>
  </si>
  <si>
    <t>Juli</t>
  </si>
  <si>
    <t>Dv. Huacullani - Centro poblado Callacami</t>
  </si>
  <si>
    <t>Dv. Huacullani - Puente Pasiri</t>
  </si>
  <si>
    <t>Dv. Huacullani - Sorapa</t>
  </si>
  <si>
    <t>IVP-CHOTA</t>
  </si>
  <si>
    <t>Conchan</t>
  </si>
  <si>
    <t xml:space="preserve">Granero - Surumayo - Cutaxi - Cruce Conga El Verde </t>
  </si>
  <si>
    <t>Miracosta</t>
  </si>
  <si>
    <t>Tocmoche (Casupe) - Miracosanta</t>
  </si>
  <si>
    <t>Chadin</t>
  </si>
  <si>
    <t>Cruca San Juan - Chacapampa - Laguna Larga</t>
  </si>
  <si>
    <t>Chalamarca</t>
  </si>
  <si>
    <t>El Porvenir - Nuevo Triunfo - Cruce El Naranjo</t>
  </si>
  <si>
    <t>IVP - Chincheros</t>
  </si>
  <si>
    <t>Cocharcas</t>
  </si>
  <si>
    <t>Cocharcas - Virgen de Coay - Rio pampas</t>
  </si>
  <si>
    <t>Puente San MartÍn - Casabamba - Cayara - Orccorbamba - Urucancha</t>
  </si>
  <si>
    <t>Ccollpaccasa - Vista Alegre - Chuparo - Pumapuquio - Llimpe</t>
  </si>
  <si>
    <t>Puente San Martín - Casabamba - Cayara - Orccorbamba - Urucancha</t>
  </si>
  <si>
    <t>Ongoy</t>
  </si>
  <si>
    <t>Ongoy - Turoro - Alaypampa - Villa Unión - Sayhuapata - Toccsopampa</t>
  </si>
  <si>
    <t>Anco Huallo, Chincheros</t>
  </si>
  <si>
    <t>Ccollpaccasa - ViSanta Alegre - Chuparo - Pumapuquio - Llimpe</t>
  </si>
  <si>
    <t>Ramal Uranmarca - Uchu Uran - Manzanayo - Antasco - Ramal Huancane</t>
  </si>
  <si>
    <t>Moyaccasa - Huallhua - Huarapari</t>
  </si>
  <si>
    <t>Moyaccasa - Curampa - Pulcay</t>
  </si>
  <si>
    <t>Chavin</t>
  </si>
  <si>
    <t>Chincha</t>
  </si>
  <si>
    <t>Ica</t>
  </si>
  <si>
    <t>Chitiapata - San Lurin</t>
  </si>
  <si>
    <t>Municipalidad Provincial de Chincha</t>
  </si>
  <si>
    <t>Marcocancha - Chitiapata - Huirpina</t>
  </si>
  <si>
    <t>Chavin - Utapalca - Jatumpampa</t>
  </si>
  <si>
    <t>Chavin - San Florian - San Juan de Luyo - Huirpina</t>
  </si>
  <si>
    <t>Huarmivilca Km 15+000 - Chavin - Marcocancha - Huamanriccra</t>
  </si>
  <si>
    <t>Sibayo</t>
  </si>
  <si>
    <t>Caylloma</t>
  </si>
  <si>
    <t>Emp. AR-111 (Sibayo) - Sibayo - Zona Arqueologica Paraqra</t>
  </si>
  <si>
    <t>Municipalidad Provincial de Caylloma</t>
  </si>
  <si>
    <t>Emp. AR-686 (Dv. Chaghui) - Chaghui</t>
  </si>
  <si>
    <t>San Antonio De Chuca</t>
  </si>
  <si>
    <t>Emp. PE-34E (Imata) - Pasma</t>
  </si>
  <si>
    <t>Lari</t>
  </si>
  <si>
    <t>Emp. AR-681 - Puerta Via Lagunas Encantadas</t>
  </si>
  <si>
    <t>Emp. AR-681 - Dv. Ruinas Llactapampa - Jihuillata</t>
  </si>
  <si>
    <t>Callalli</t>
  </si>
  <si>
    <t>Emp. PE-34E - Suchiri - Puente Putini</t>
  </si>
  <si>
    <t>Emp. AR-692 - Cruce Yanahuara Apacheta - Condorani - Llapa Changarani - Quenco</t>
  </si>
  <si>
    <t>Emp. PE-34E (Cruce Ayapata) - Collpa Pachachaca</t>
  </si>
  <si>
    <t>Achoma</t>
  </si>
  <si>
    <t>Emp. R76 (Achoma) - Mirador San Miguel</t>
  </si>
  <si>
    <t>Tuti</t>
  </si>
  <si>
    <t xml:space="preserve">Emp. AR-683 (Dv. Tuti) - Canocota </t>
  </si>
  <si>
    <t>Emp. AR-683 (Tuti) - Ran Ran - Anchaca</t>
  </si>
  <si>
    <t>Tisco</t>
  </si>
  <si>
    <t>AR-688 (AR-687 - Tisco) - Chucurana - Tarucamarca - Dv. Llapo - Dv. Quinsachata - Apacheta - Ccoccama</t>
  </si>
  <si>
    <t xml:space="preserve">Emp. AR111 (Dv. Chuaña) - Chuaña </t>
  </si>
  <si>
    <t>Lari - Puente Maca Lari (Antahuilque)</t>
  </si>
  <si>
    <t>Emp. AR-681 (Lari  Dv. Quehuisha) - Yanitani - Apacheta - Puerta Carretera - Herradura Anchaca</t>
  </si>
  <si>
    <t>Ichupampa</t>
  </si>
  <si>
    <t>Ichupampa - Acco</t>
  </si>
  <si>
    <t>Ichupampa - Ccanajaya - Marcapampa</t>
  </si>
  <si>
    <t xml:space="preserve">Emp. AR-681 - Suripampa </t>
  </si>
  <si>
    <t>Emp. AR-681 (Coporaque) - Chumpita - Pinaya</t>
  </si>
  <si>
    <t>Emp. AR-670 - Chinosiri - Ñecceta - R01</t>
  </si>
  <si>
    <t>Emp. AR-647 (Puente Ccampacullo) - Huayllacho - Mina Bateas - Mina Cuchilladas - Emp. AR-647</t>
  </si>
  <si>
    <t>Emp. PE-34E (Puente Chichas) - Caucca</t>
  </si>
  <si>
    <t>Emp. PE-34E (Puente Jatanchilla) Canaceta - Llapa Yanahuara</t>
  </si>
  <si>
    <t xml:space="preserve">Emp. AR-109 (Dv. Achoma) - Achoma - Emp. AR-109 (Dv. Maca) </t>
  </si>
  <si>
    <t>IVP- Castrovirreyna</t>
  </si>
  <si>
    <t>Santa Ana</t>
  </si>
  <si>
    <t>Chiribamba - Incachaca</t>
  </si>
  <si>
    <t>Municipalidad Provincial de Castrovirreyna</t>
  </si>
  <si>
    <t>Cusibamba - Incachaca</t>
  </si>
  <si>
    <t>Chupamarca</t>
  </si>
  <si>
    <t>Chupamarca - Mejorada - Tipicocha - Terciopelo</t>
  </si>
  <si>
    <t>Aurahua</t>
  </si>
  <si>
    <t>Cochamarca - Tayapampa - Accomachay - Chancahuasi - Huayacca - Antacancha</t>
  </si>
  <si>
    <t xml:space="preserve">Chancahuasi - Chocoro - Antancancha - Cochamarca </t>
  </si>
  <si>
    <t>San Francisco - San Nicolas</t>
  </si>
  <si>
    <t>Crucero</t>
  </si>
  <si>
    <t>Capilla Pampa - Puruncunca - Fundición - Huachani - Saytococha</t>
  </si>
  <si>
    <t>Municipalidad Provincial de Carabaya</t>
  </si>
  <si>
    <t>Curupata - Yurucmayo - Oruro - Pincusani - Aricoma</t>
  </si>
  <si>
    <t>Anansaya - Quisipampa - Crucero - CC.NN. Crucero - Curupata</t>
  </si>
  <si>
    <t>Corani</t>
  </si>
  <si>
    <t>Tantamaco - Isivilla - Corani - Aymaña - Quichu</t>
  </si>
  <si>
    <t>Coasa</t>
  </si>
  <si>
    <t>Coasa Cuticarca - Tahuana - Esquena</t>
  </si>
  <si>
    <t>Achasiri - Chingo Pampa - Huarachani - Ayusuma - Pampahuasa - Coasa</t>
  </si>
  <si>
    <t>Ayapata</t>
  </si>
  <si>
    <t>Ayapata - Kana - Iña - Escalera - Amacasi - Purumpa - Viluyo</t>
  </si>
  <si>
    <t>Ajoyani</t>
  </si>
  <si>
    <t>Dv. Salviani - Ajoyani - Achasiri</t>
  </si>
  <si>
    <t>IVP-Cangallo</t>
  </si>
  <si>
    <t>Chuschi</t>
  </si>
  <si>
    <t>Cangallo</t>
  </si>
  <si>
    <t>Chuschi - Chulcumayo</t>
  </si>
  <si>
    <t>Municipalidad Provincial de Cangallo</t>
  </si>
  <si>
    <t>Paras</t>
  </si>
  <si>
    <t>Paras - Antallaqta</t>
  </si>
  <si>
    <t>Hospicio - Pueblo Libre - Iglesiahuasi</t>
  </si>
  <si>
    <t>Maria Parado De Bellido</t>
  </si>
  <si>
    <t>Huanccanccasa - Llullucha - Pisara - Carcasunto</t>
  </si>
  <si>
    <t>Quispillacta - Llautaran - Ccasapata - Huerta Huasi</t>
  </si>
  <si>
    <t>Totos</t>
  </si>
  <si>
    <t>Dv. Huertahuasi - Chuimay - Quiñasi - Ramón Castilla - Huanupampa - Totos - Veracruz - Lloqllascca</t>
  </si>
  <si>
    <t>Marangani</t>
  </si>
  <si>
    <t>Canchis</t>
  </si>
  <si>
    <t>Aguas Calientes - Apacheta</t>
  </si>
  <si>
    <t>Municipalidad Provincial de Canchis</t>
  </si>
  <si>
    <t>Silli - Apacheta</t>
  </si>
  <si>
    <t>Combapata</t>
  </si>
  <si>
    <t>Palccoyo - Paropata</t>
  </si>
  <si>
    <t>Puente Asunción - Chitabamba - Tandabamba - Emp. CU-R12 - Chollonquini - Ccuti</t>
  </si>
  <si>
    <t>Tupac Amaru</t>
  </si>
  <si>
    <t>Tungasuca - Surimana</t>
  </si>
  <si>
    <t>Quehue</t>
  </si>
  <si>
    <t>Quehue - Perccaro</t>
  </si>
  <si>
    <t>Langui - Ñahuichapi - Emp. PE-34G</t>
  </si>
  <si>
    <t>Kunturkanki</t>
  </si>
  <si>
    <t>Emp. PE-34G - Chihuinayra - Phatanga</t>
  </si>
  <si>
    <t>Yanaoca</t>
  </si>
  <si>
    <t>Yanaoca - Ccollire - Emp. PE-34F Jilanaca</t>
  </si>
  <si>
    <t>IVP-CAJABAMBA</t>
  </si>
  <si>
    <t>Condebamba</t>
  </si>
  <si>
    <t>Cajabamba</t>
  </si>
  <si>
    <t>Tangalbamba Bajo - Talganbamba Alto</t>
  </si>
  <si>
    <t>Municipalidad Provincial de Cajabamba</t>
  </si>
  <si>
    <t>Pachilanga - Pomabamba</t>
  </si>
  <si>
    <t>La Polvora - Otuto</t>
  </si>
  <si>
    <t>Cachachi</t>
  </si>
  <si>
    <t>Rodiobamba - San Francisco</t>
  </si>
  <si>
    <t>Siguis - Tabacal</t>
  </si>
  <si>
    <t>Emp. CA-111 - Shingol - Siguis</t>
  </si>
  <si>
    <t>Chichir - Marabamba - Marabamba Alto</t>
  </si>
  <si>
    <t>Emp. 05-NC (Bichanak) - Puerto Bichanak</t>
  </si>
  <si>
    <t>Emp. 05-NC (La Barraca) - Epimume</t>
  </si>
  <si>
    <t>Emp. 05-NC (Arriba Perú) - Puerto San Pablo</t>
  </si>
  <si>
    <t>Emp. 05-NC - La Curva</t>
  </si>
  <si>
    <t>Emp. 05-NC (Mesones Muro) - Imacita</t>
  </si>
  <si>
    <t>Emp. 05-NC (Inayo) - Puerto Pakuy</t>
  </si>
  <si>
    <t>Achaya</t>
  </si>
  <si>
    <t>Azngaro</t>
  </si>
  <si>
    <t>Achaya - Dv. Arapa</t>
  </si>
  <si>
    <t>Municipalidad Provincial de Azngaro</t>
  </si>
  <si>
    <t>Achaya - Caminaca</t>
  </si>
  <si>
    <t>Tirapata</t>
  </si>
  <si>
    <t>Azangaro - Aniago - Tirapata</t>
  </si>
  <si>
    <t>Asillo</t>
  </si>
  <si>
    <t>Dv. Orurillo (Cayrahuiri) - Caluyo</t>
  </si>
  <si>
    <t>Dv. Progreso - Puente Choquesani</t>
  </si>
  <si>
    <t>Saman</t>
  </si>
  <si>
    <t>Saman - Quejon Moco</t>
  </si>
  <si>
    <t>Saman - Chucaripo</t>
  </si>
  <si>
    <t>Chupa</t>
  </si>
  <si>
    <t>Chupa - Curayllo</t>
  </si>
  <si>
    <t>Chupa - Dv. Huancane</t>
  </si>
  <si>
    <t>Caminaca - Saman</t>
  </si>
  <si>
    <t>Potoni</t>
  </si>
  <si>
    <t>Potoni - Dv. Crucero</t>
  </si>
  <si>
    <t>San Jose</t>
  </si>
  <si>
    <t>San José - Centro poblado Sollocota</t>
  </si>
  <si>
    <t>Larancahuani - Ojsani - Laconi (Minasa)</t>
  </si>
  <si>
    <t>Puente Chijtani - CC.NN. Choquepina</t>
  </si>
  <si>
    <t>Dv. Sollocota - Centro poblado Sollocota</t>
  </si>
  <si>
    <t>Azangaro - San José</t>
  </si>
  <si>
    <t>IVP - Ayabaca</t>
  </si>
  <si>
    <t>Suyo</t>
  </si>
  <si>
    <t>Ayabaca</t>
  </si>
  <si>
    <t>Emp. PE-1N (Puente Quiroz) - La Monja - Revolcadero - Valdivia - Chivatos - Emp. PI-531 (Malvitas)</t>
  </si>
  <si>
    <t>Municipalidad Provincial de Ayabaca</t>
  </si>
  <si>
    <t>Jilili</t>
  </si>
  <si>
    <t>Emp. PI-534 (BellaviSanta Alta) - Guayabo - Arada Alta</t>
  </si>
  <si>
    <t>Lagunas</t>
  </si>
  <si>
    <t>Emp. PI-104 (Tondopa) - Lagunas</t>
  </si>
  <si>
    <t>Emp. PI-556 (Alto Lagunas) - Cruz Huacas - Progreso - Salvia</t>
  </si>
  <si>
    <t>Sapillaca</t>
  </si>
  <si>
    <t>Emp. PI-536 (Timbes Huabal) - Pampa Verde</t>
  </si>
  <si>
    <t>Frias</t>
  </si>
  <si>
    <t>Emp. PI-556 (Dv. Maray) - Culcas - Huaylingas - Florecer - Arenales - PE-chuquiz - Emp. PI-547 (San Diego)</t>
  </si>
  <si>
    <t>Emp. PI-540 (Aul) - Cabuyo - Huachuma - Las Pircas</t>
  </si>
  <si>
    <t>Emp. PE-3N - Portachuelo de Yanta - Ania - Cabuyal</t>
  </si>
  <si>
    <t>Suyo - Aterrizaje - Santa Rosa - Sarayuyo - La Laguna - Pico de Loro</t>
  </si>
  <si>
    <t>Jilili - Hualambi - Carpinteria - Cucuyas Alto</t>
  </si>
  <si>
    <t>Llanos de Aragoto - Calvas de Samanga</t>
  </si>
  <si>
    <t>Mosantazas - Giclas</t>
  </si>
  <si>
    <t>Coco - Sausal</t>
  </si>
  <si>
    <t>IVP-ATALAYA</t>
  </si>
  <si>
    <t>Tahuania</t>
  </si>
  <si>
    <t>Atalaya</t>
  </si>
  <si>
    <t xml:space="preserve">Nueva Italia - Puerto Bolognesi   </t>
  </si>
  <si>
    <t>Municipalidad Provincial de Atalaya</t>
  </si>
  <si>
    <t>Yurua</t>
  </si>
  <si>
    <t>CC.NN. Nueva Victoria - CC.NN. El Dorado</t>
  </si>
  <si>
    <t>Rio Sheshea - Nueva Italia</t>
  </si>
  <si>
    <t>Breu - CC.NN. Nueva Victoria</t>
  </si>
  <si>
    <t>San Juan De Tarucani</t>
  </si>
  <si>
    <t>San Juan de Tarucani - Huayllacucho</t>
  </si>
  <si>
    <t>Municipalidad Provincial de Arequipa</t>
  </si>
  <si>
    <t>Chingas - Cruce Patarin - Chacas - San Juan de Rontoy</t>
  </si>
  <si>
    <t>Chingas</t>
  </si>
  <si>
    <t>Chingas - Cruce Patarin</t>
  </si>
  <si>
    <t>Huarocondo</t>
  </si>
  <si>
    <t>Huarocondo - Sambor</t>
  </si>
  <si>
    <t>Huarocondo - Ccanacchimpa - Chaquepay - Huayllaccocha</t>
  </si>
  <si>
    <t>Ancahuasi</t>
  </si>
  <si>
    <t>Emp. PE-3S (Abra Huillque) - Huamanchacona - Shuro - pampahuaylla - Chonta</t>
  </si>
  <si>
    <t>Santa Rosa - Haparquilla, Dv. Mantoclla - Mantoclla</t>
  </si>
  <si>
    <t>IVP-ANGARAES</t>
  </si>
  <si>
    <t>Secclla, Santo Tomas De Pata</t>
  </si>
  <si>
    <t>Emp. PE-26 - Antamachay - Cuticsa - Santo Tomas de Pata - Chupacc</t>
  </si>
  <si>
    <t>Municipalidad Provincial de Angaraes</t>
  </si>
  <si>
    <t>Secclla, San Antonio De Antaparco</t>
  </si>
  <si>
    <t>Puente Romero - Cullupite - Pampa Huasi</t>
  </si>
  <si>
    <t>Julcamarca</t>
  </si>
  <si>
    <t>Emp. PE-26B - Yuraccocha - Yanaccocha -Villoc -Chincho</t>
  </si>
  <si>
    <t>Huanca, Huanca</t>
  </si>
  <si>
    <t>Emp. HV-108 - Puente Santa Ola</t>
  </si>
  <si>
    <t>Ccochaccasa</t>
  </si>
  <si>
    <t>Emp. PE-26B - Pongos - Chucuspa - HV-660</t>
  </si>
  <si>
    <t>Callanmarca</t>
  </si>
  <si>
    <t>Emp. HV-108 - Puente Uchubamba</t>
  </si>
  <si>
    <t>Lircay</t>
  </si>
  <si>
    <t>Emp. HV-116 - Checcherumi - Husyllaypata - Ccochahuachi - Dv. Rupacc</t>
  </si>
  <si>
    <t>Secclla</t>
  </si>
  <si>
    <t>Emp. PE-26B - Atuna - Chillama - Allarpo-Tranca - Huaraccopata - Ccochatay</t>
  </si>
  <si>
    <t>Secclla, Congalla</t>
  </si>
  <si>
    <t>Emp. PE-26B - Ccochatay - Azafran - San Miguel - Lircayccasa - Chaynabamba</t>
  </si>
  <si>
    <t>IVP - Andahuaylas</t>
  </si>
  <si>
    <t>Huancarama</t>
  </si>
  <si>
    <t>Emp. PE-3SE - Acco - Sotapa - Emp. AP-101</t>
  </si>
  <si>
    <t>San Jeronimo</t>
  </si>
  <si>
    <t>Emp. PE-3S - Cupisa - Lliupapuquio - Ovalo del Niño</t>
  </si>
  <si>
    <t>Emp. AP-517 (Sondor) - Cotahuacho - Ingenio</t>
  </si>
  <si>
    <t>Emp. AP-1000 (Distrito Pacucha) - Vaquería - Laguna - Emp. AP-1000</t>
  </si>
  <si>
    <t>Andarapa</t>
  </si>
  <si>
    <t>Illahuasi - Puyhulla - Santa Elena</t>
  </si>
  <si>
    <t>Emp. AP-102 - Otas - San Antonio de Huacarataca - Huanpica</t>
  </si>
  <si>
    <t>Pampachiri</t>
  </si>
  <si>
    <t>Emp. PE-30B - Llankama - Emp. AP-106</t>
  </si>
  <si>
    <t>Cayna</t>
  </si>
  <si>
    <t>Parcoy - Masquin</t>
  </si>
  <si>
    <t>Municipalidad Provincial de Ambo</t>
  </si>
  <si>
    <t>Porvenir - Coyllar</t>
  </si>
  <si>
    <t>Tomaykichwa</t>
  </si>
  <si>
    <t>Quicacan - Oyon - Cauri</t>
  </si>
  <si>
    <t>Saunag - Cochagma</t>
  </si>
  <si>
    <t>Tecte - Anaypampa - Ayancocha Alta - Santa Rosa de Marcamayo</t>
  </si>
  <si>
    <t>San Borja - Ocucallia - Querojamanan</t>
  </si>
  <si>
    <t>Querojamanan - Alcas - Lajas</t>
  </si>
  <si>
    <t>Puente Huayullio - Yanamachay - ViSanta Alegre</t>
  </si>
  <si>
    <t>Huacar - San José de Caracalla - Rauquin - Atash</t>
  </si>
  <si>
    <t xml:space="preserve">Huacar - Cochatama - Huisca </t>
  </si>
  <si>
    <t>Unguymaran - Cumbe</t>
  </si>
  <si>
    <t>Puente Matichico - Huampo</t>
  </si>
  <si>
    <t>Rondocan</t>
  </si>
  <si>
    <t>Acomayo</t>
  </si>
  <si>
    <t>Rondocan - Pirki - Papres - Pallpaccasa</t>
  </si>
  <si>
    <t>Municipalidad Provincial de Acomayo</t>
  </si>
  <si>
    <t>Acopia</t>
  </si>
  <si>
    <t>Chillcani - Tactabamba</t>
  </si>
  <si>
    <t>Pomacanchi</t>
  </si>
  <si>
    <t>Churacca - San Juan</t>
  </si>
  <si>
    <t>IVP-ACOBAMBA</t>
  </si>
  <si>
    <t>Tororumi - Emp. HV-646, Curimaray - Emp. HV-646</t>
  </si>
  <si>
    <t>Municipalidad Provincial de Acobamba</t>
  </si>
  <si>
    <t>Manantial Pampa - Lecclespampa - Chanquil</t>
  </si>
  <si>
    <t>Paucara</t>
  </si>
  <si>
    <t>Laccancapampa - Sancaypampa - Tinquerccasa - Libertadores de Chopja - San Pedro - Huacha - Llamacancha - Yuraccyacu</t>
  </si>
  <si>
    <t>Marcas</t>
  </si>
  <si>
    <t>Cunny - San Pedro de Toccto - Pisquiri - Pomacancha - Rurunmarca - Ccasancca</t>
  </si>
  <si>
    <t>Marcas - Villa del Carmen - Cunny - Parisa - Emp. PE-O3S</t>
  </si>
  <si>
    <t>Anta - Pariahianca - Casacancha - Escalon, Dv. Casacancha - Leccespampa</t>
  </si>
  <si>
    <t>Rayaniyocc - Patacancha - Huayanay</t>
  </si>
  <si>
    <t>Andabamba</t>
  </si>
  <si>
    <t>Palmira Alta - Ccochamarca - Mayunmaca, Andabamba - Hatunhasi</t>
  </si>
  <si>
    <t>Huancapite - Sol de Oro - Vista Alegre - Ccochapata - Jatunhuasi</t>
  </si>
  <si>
    <t>Acobamba - Pueblo Viejo - Moyebamba, Acobamba - Allpas - Cconoc - Santa Ole</t>
  </si>
  <si>
    <t>Tororumi - Pomavilca - Escalon</t>
  </si>
  <si>
    <t>IVP - Abancay</t>
  </si>
  <si>
    <t>Huanipaca</t>
  </si>
  <si>
    <t>Emp. R29 - Huanchulla</t>
  </si>
  <si>
    <t>Curahuasi</t>
  </si>
  <si>
    <t>AP-552 - Saywite - Trancapata</t>
  </si>
  <si>
    <t>Emp. PE-30A (Casinchihua) - Antabamba</t>
  </si>
  <si>
    <t>San Juan de Chacna - Emp. AP-568 (Pichirhua)</t>
  </si>
  <si>
    <t>Emp. AP-568 (Atumpampa) - Charahuro</t>
  </si>
  <si>
    <t>Emp. PE-30A (Accopampa) - Huaturo</t>
  </si>
  <si>
    <t>Emp. PE-3S (Allpachaca) - Lucuchanga</t>
  </si>
  <si>
    <t>Lambrama</t>
  </si>
  <si>
    <t>Emp. PE-3SF (Pichiuca) - Marjuni</t>
  </si>
  <si>
    <t>Emp. PE-3S (Matara) - Parccobamba - Cruzpata</t>
  </si>
  <si>
    <t>ULTIMO PERIODO REPORTADO SOBRE EL AVANCE</t>
  </si>
  <si>
    <t>Saldo (A-B)</t>
  </si>
  <si>
    <t>TOTAL EJECUTADO (MANT+SUP.)</t>
  </si>
  <si>
    <t>AVANCE FINANCIERO TOTAL  SUPERVISION ACUMULADO %</t>
  </si>
  <si>
    <t>MONTO TOTAL EJECUTADO SUPERVISION S/.</t>
  </si>
  <si>
    <t>AVANCE FINANCIERO TOTAL  MANTENIMIENTOACUMULADO VS TRANSFERIDO %</t>
  </si>
  <si>
    <t>MONTO TOTAL EJECUTADO MANTENIMIENTO S/.</t>
  </si>
  <si>
    <t>Supervisión (S/.)</t>
  </si>
  <si>
    <t>Mantenimiento (S/.)</t>
  </si>
  <si>
    <t>LONG. (KM)</t>
  </si>
  <si>
    <t>RESPONSABLE DE OPERACIÓN Y MANTENIMIENTO</t>
  </si>
  <si>
    <t>TRANSFERENCIA</t>
  </si>
  <si>
    <t>RESPONSABLE</t>
  </si>
  <si>
    <t>RESPONSABLE 2</t>
  </si>
  <si>
    <t>CODIGO SNIP</t>
  </si>
  <si>
    <t>AL III TRIMESTRE 2016</t>
  </si>
  <si>
    <t>REPORTE CONSOLIDADO DEL AVANCE FÍSICO Y FINANCIERO DE MATENIMIENTO RUTINARIO EN VIAS VECINALES FINANCIADOS CON RECURSOS DETERMINADOS - FONIE</t>
  </si>
  <si>
    <t>IVP - HUANCANÉ</t>
  </si>
  <si>
    <t xml:space="preserve">Supervisión de estudio de preinversión a nivel de perfil del camino vecinal </t>
  </si>
  <si>
    <t>#951541611, alcalde sr. valenza
Ing. Milena Pagan 984049030</t>
  </si>
  <si>
    <t>NIVEL DE INTERVENCIÓN
- Perfil
- Factibilidad
- Estudio Definitivo
- Obra
- Mantenimiento</t>
  </si>
  <si>
    <t>ETAPA DE LA INTERVENCION
- Pendientes DS 2
- Por convocar
- Proceso de Selección
- Por Iniciar Ejecucion
- Concluido
- Liquidado
- Anulado</t>
  </si>
  <si>
    <t>ESTADO DE LA INTERVENCION
-  Atrasado
-  Según Cronograma
-  Adelantado
-  Paralizado</t>
  </si>
  <si>
    <r>
      <t xml:space="preserve">NIVEL DE INTERVENCIÓN
</t>
    </r>
    <r>
      <rPr>
        <sz val="11"/>
        <color rgb="FFFFFFFF"/>
        <rFont val="Arial"/>
        <family val="2"/>
      </rPr>
      <t>- Perfil
- Factibilidad
- Estudio Definitivo
- Obra
- Mantenimiento</t>
    </r>
  </si>
  <si>
    <t>EN FORMULACION SE ENCUENTRA OBSERVADO</t>
  </si>
  <si>
    <t>En formulacion - Observado</t>
  </si>
  <si>
    <r>
      <t xml:space="preserve">ETAPA DE LA INTERVENCION
</t>
    </r>
    <r>
      <rPr>
        <b/>
        <sz val="6"/>
        <color rgb="FFFFFFFF"/>
        <rFont val="Arial"/>
        <family val="2"/>
      </rPr>
      <t>- Pendientes
- Por convocar
- Proceso de Selección
- Por Iniciar Ejecucion
- En Ejecucion
- Concluido
- Liquidado
- Anulado</t>
    </r>
  </si>
  <si>
    <t>CONTRATO RESUELTO CON RD 440-2016-MTC/21.</t>
  </si>
  <si>
    <t>Tambo - Palmadera - Jatunquillush</t>
  </si>
  <si>
    <t>Viabilidad del proyecto obtenida el 13/01/2016.</t>
  </si>
  <si>
    <t>PERFILES Y SUPERVISIONES  ELABORADOS POR PROVIAS DESCENTRALIZADO</t>
  </si>
  <si>
    <t>EN EVALUACION</t>
  </si>
  <si>
    <t>CONTRATO Nº 141-2014-MTC/21</t>
  </si>
  <si>
    <t>CONTRATO Nº 124-2014-MTC/21</t>
  </si>
  <si>
    <t>CONTRATO Nº 185-2014-MTC/21</t>
  </si>
  <si>
    <t>CONTRATO Nº 074-2015-MTC/21</t>
  </si>
  <si>
    <t>CONTRATO Nº 183-2014-MTC/21</t>
  </si>
  <si>
    <t>CONTRATO Nº 113-2014-MTC/21</t>
  </si>
  <si>
    <t>CONTRATO Nº 125-2014-MTC/21</t>
  </si>
  <si>
    <t>CONTRATO Nº 194-2014-MTC/21</t>
  </si>
  <si>
    <t>CONTRATO Nº 130-2014-MTC/21</t>
  </si>
  <si>
    <t>CONTRATO Nº 129-2014-MTC/21</t>
  </si>
  <si>
    <t>CONTRATO Nº 145-2014-MTC/21</t>
  </si>
  <si>
    <t>CONTRATO Nº 121-2014-MTC/21</t>
  </si>
  <si>
    <t>CONTRATO Nº 118-2014-MTC/21</t>
  </si>
  <si>
    <t>CONTRATO Nº 139-2014-MTC/21</t>
  </si>
  <si>
    <t>CONTRATO Nº 182-2014-MTC/21</t>
  </si>
  <si>
    <t>CONTRATO Nº 176-2014-MTC/21</t>
  </si>
  <si>
    <t>CONTRATO Nº 010-2015-MTC/21</t>
  </si>
  <si>
    <t xml:space="preserve"> -</t>
  </si>
  <si>
    <t xml:space="preserve"> CONTRATO DE SUPERVISION</t>
  </si>
  <si>
    <t xml:space="preserve">MONTO CONTRATADO PARA LA SUPERVISION DEL PERFIL  </t>
  </si>
  <si>
    <t xml:space="preserve">SE ENCUENTRA VIABLE, CUENTA CON PRONUNCIAMIENTO AMBIENTAL, SE REMITIÓ EL EXPEDIENTE DE CULMINACIÓN DE PERFIL AL MIDIS. </t>
  </si>
  <si>
    <t>SE ENCUENTRA VIABLE PERO NO CUENTA CON PRONUNCIAMIENTO AMBIENTAL, POR LO CUAL SE LE SOLICITÓ AL GOBIERNO LOCAL PROCEDER AL RETIRO DE LA VIABILIDAD PARA LOGRAR EL PRONUNCIAMIENTO AMBIENTAL COMO ACCIÓN PREVIA A LA VIABILIDAD DE ACUERDO A LA NORMATIVA DEL SNIP.</t>
  </si>
  <si>
    <t>SE ENCUENTRA APROBADO PARA FACTIBILIDAD, CUENTA CON PRONUNCIAMIENTO AMBIENTAL, PENDIENTE DE LA PRESENTACIÓN DEL EXPEDIENTE DE CULMINACIÓN DEL PERFIL SEGÚN EL ANEXO Nº 07, A CARGO GOBIERNO LOCAL.</t>
  </si>
  <si>
    <t>SE ENCUENTRA VIABLE, CUENTA CON PRONUNCIAMIENTO AMBIENTAL, PENDIENTE DE LA PRESENTACIÓN DEL EXPEDIENTE DE CULMINACIÓN DEL PERFIL SEGÚN EL ANEXO Nº 07, A CARGO DEL GOBIERNO LOCAL.</t>
  </si>
  <si>
    <t>EN FORMULACION - SE ENCUENTRA EN MODIFICACION</t>
  </si>
  <si>
    <t>ASENCIO SAPACAYO</t>
  </si>
  <si>
    <t>EN ESPERA DE LA CONCILIACION ENTRE EL GOBIERNO LOCAL Y EL CONSULTOR</t>
  </si>
  <si>
    <t>NO SE CONTRATO SUPERVISION , LA SUPERVISION ESTUVO A CARGO DE LA UGE CON APOYO DE LA  OFICINA DE COORDINACION ZONAL DE PUNO</t>
  </si>
  <si>
    <t>NO SE CONTRATO SUPERVISION , LA SUPERVISION ESTUVO A CARGO DE LA UGE CON APOYO DE LA  OFICINA DE COORDINACION ZONAL DE CUSCO</t>
  </si>
  <si>
    <t>POR CONVOCAR</t>
  </si>
  <si>
    <t>CONCLUIDO</t>
  </si>
  <si>
    <t>4.52</t>
  </si>
  <si>
    <t>Viabilidad del proyecto obtenida el 24/02/2016. Supervisión a cargo de zonal PVD (Administracion directa)</t>
  </si>
  <si>
    <t>Viabilidad del proyecto obtenida el 28/06/2016. Supervisión a cargo de zonal PVD  (Administracion directa)</t>
  </si>
  <si>
    <t>Viabilidad del proyecto obtenida el 03/03/2016. Supervisión a cargo de zonal PVD  (Administracion directa)</t>
  </si>
  <si>
    <t>Viabilidad del proyecto obtenida el 21/04/2016. Supervisión a cargo de zonal PVD  (Administracion directa)</t>
  </si>
  <si>
    <t>Municipalidad Distrital</t>
  </si>
  <si>
    <t>SALDO</t>
  </si>
  <si>
    <r>
      <t xml:space="preserve">Para convocar elaboracion de </t>
    </r>
    <r>
      <rPr>
        <b/>
        <sz val="10"/>
        <color rgb="FF000000"/>
        <rFont val="Arial"/>
        <family val="2"/>
      </rPr>
      <t xml:space="preserve">Perfil </t>
    </r>
    <r>
      <rPr>
        <sz val="10"/>
        <color rgb="FF000000"/>
        <rFont val="Arial"/>
        <family val="2"/>
      </rPr>
      <t xml:space="preserve">en base a la nueva Ley Invierte Pe. - </t>
    </r>
    <r>
      <rPr>
        <b/>
        <sz val="10"/>
        <color rgb="FF000000"/>
        <rFont val="Arial"/>
        <family val="2"/>
      </rPr>
      <t>Supervision</t>
    </r>
    <r>
      <rPr>
        <sz val="10"/>
        <color rgb="FF000000"/>
        <rFont val="Arial"/>
        <family val="2"/>
      </rPr>
      <t xml:space="preserve"> no se contratará</t>
    </r>
  </si>
  <si>
    <t>CONTRATO RESUELTO - JUDICIALIZADO</t>
  </si>
  <si>
    <t>FINANCIADOS CON RECURSOS DEL FONIE AL IV TRIMESTRE 2017</t>
  </si>
  <si>
    <t>FECHA DE REPORTE (MES): DICIEMBRE</t>
  </si>
  <si>
    <r>
      <t xml:space="preserve">SE ANEXA ESTE CUADRO DE FORMATOS 11 Y 12,  </t>
    </r>
    <r>
      <rPr>
        <b/>
        <sz val="10"/>
        <color theme="1"/>
        <rFont val="Arial"/>
        <family val="2"/>
      </rPr>
      <t>PERFILES Y SUPERVISIONES  ELABORADOS POR PROVIAS DESCENTRALIZADO</t>
    </r>
    <r>
      <rPr>
        <sz val="10"/>
        <color theme="1"/>
        <rFont val="Arial"/>
        <family val="2"/>
      </rPr>
      <t>, TENIENDO EN CUENTA QUE ANTERIORMENTE SE REPORTO ESTOS FORMATOS EN FISICO AL 100% EN EL III TRIMESTRE 2017.</t>
    </r>
  </si>
  <si>
    <t>PARALIZADO</t>
  </si>
  <si>
    <t>ATRASADO</t>
  </si>
  <si>
    <t>CONTRATO</t>
  </si>
  <si>
    <t>Contrato Nº 243-2013-MTC/21</t>
  </si>
  <si>
    <t>Contrato Nº 247-2013-MTC/21</t>
  </si>
  <si>
    <t>Contrato Nº 238-2013-MTC/23</t>
  </si>
  <si>
    <t>Contrato Nº 251-2013-MTC/23</t>
  </si>
  <si>
    <t>Contrato Nº 241-2013-MTC/21</t>
  </si>
  <si>
    <t>Contrato Nº 030-2014-MTC/21</t>
  </si>
  <si>
    <t>Contrato Nº 236-2013-MTC/21</t>
  </si>
  <si>
    <t>Contrato Nº 248-2013-MTC/21</t>
  </si>
  <si>
    <t>Contrato Nº 191-2014-MTC/21</t>
  </si>
  <si>
    <r>
      <t xml:space="preserve">SE REMITÓ EL INFORME DE CULMINACION SEGÚN EL ANEXO Nº 07 (FONIE), AL MIDIS CON EL DOCUMENTO:
</t>
    </r>
    <r>
      <rPr>
        <sz val="9"/>
        <rFont val="Arial"/>
        <family val="2"/>
      </rPr>
      <t>- OFICIO Nº 585-2017-MTC/21.</t>
    </r>
  </si>
  <si>
    <t>Contrato Nº 249-2013-MTC/21</t>
  </si>
  <si>
    <t>Contrato Nº 244-2013-MTC/21</t>
  </si>
  <si>
    <t>Contrato Nº 232-2013-MTC/22</t>
  </si>
  <si>
    <t>Contrato Nº 265-2013-MTC/21</t>
  </si>
  <si>
    <t>Contrato Nº 240-2013-MTC/21</t>
  </si>
  <si>
    <t>Contrato Nº 005-2014-MTC/21</t>
  </si>
  <si>
    <t>Contrato Nº 278-2013-MTC/21</t>
  </si>
  <si>
    <t>Contrato Nº 02-2014-MTC/21</t>
  </si>
  <si>
    <t>Contrato Nº 242-2013-MTC/21</t>
  </si>
  <si>
    <t>Contrato Nº 12-2014-MTC/21</t>
  </si>
  <si>
    <t>Contrato Nº 06-2014-MTC/22</t>
  </si>
  <si>
    <t>DECRETO SUPREMO</t>
  </si>
  <si>
    <t>AÑO</t>
  </si>
  <si>
    <t xml:space="preserve">DS-073-2015-EF </t>
  </si>
  <si>
    <t>DS- 053-2014-EF</t>
  </si>
  <si>
    <t xml:space="preserve">DS-118-2013-EF </t>
  </si>
  <si>
    <t>D.S. N° 033-2014-EF</t>
  </si>
  <si>
    <t>D.S. Nº 237-2016-EF</t>
  </si>
  <si>
    <t>D.S. N° 053-2014-EF</t>
  </si>
  <si>
    <t>CONTRATO Nº 023-2018-MTC/21</t>
  </si>
  <si>
    <t>FUENTE FONIE</t>
  </si>
  <si>
    <t>FUENTE R.O</t>
  </si>
  <si>
    <t>NIVEL DE INTERVENCIÓN
- Perfil
- Factibilidad
- Estudio Definitivo
- Obra
- Mantenimiento
- Supervision</t>
  </si>
  <si>
    <t>SALDO
FONIE</t>
  </si>
  <si>
    <t>CONTRATO Nº 095-2014-MTC/21</t>
  </si>
  <si>
    <t>CONTRATO Nº 173-2015-MTC/21</t>
  </si>
  <si>
    <t>CONTRATO Nº 006-2015-MTC/21</t>
  </si>
  <si>
    <t>CONTRATO Nº 032-2015-MTC/21</t>
  </si>
  <si>
    <t>CONTRATO Nº 097-2014-MTC/21</t>
  </si>
  <si>
    <t>CONTRATO Nº 120-2014-MTC/21</t>
  </si>
  <si>
    <t>CONTRATO Nº 116-2014-MTC/21</t>
  </si>
  <si>
    <t>CONTRATO Nº 123-2014-MTC/21</t>
  </si>
  <si>
    <t>CONTRATO Nº 088-2014-MTC/21</t>
  </si>
  <si>
    <t>CONTRATO Nº 087-2014-MTC/21</t>
  </si>
  <si>
    <t>CONTRATO Nº 186-2015-MTC/21</t>
  </si>
  <si>
    <t>CONTRATO Nº 093-2014-MTC/21</t>
  </si>
  <si>
    <t>CONTRATO Nº 060-2016-MTC/21</t>
  </si>
  <si>
    <t>CONTRATO Nº 037-2014-MTC/21</t>
  </si>
  <si>
    <t>CONTRATO Nº 50-2016-MTC/21</t>
  </si>
  <si>
    <t>CONTRATO Nº 018-2015-MTC/21</t>
  </si>
  <si>
    <t>CONTRATO Nº 055-2016-MTC/21</t>
  </si>
  <si>
    <t>CONTRATO Nº 064-2016-MTC/21</t>
  </si>
  <si>
    <t>CONTRATO Nº 027-2017-MTC/21</t>
  </si>
  <si>
    <t>CONTRATO Nº 025-2017-MTC/21</t>
  </si>
  <si>
    <t xml:space="preserve"> DS-118-2013-EF  </t>
  </si>
  <si>
    <t xml:space="preserve"> DS-053-2014-EF  </t>
  </si>
  <si>
    <t>SALDO FONIE</t>
  </si>
  <si>
    <t>PERFIL EN  ARCHIVO</t>
  </si>
  <si>
    <t>Washington Florez</t>
  </si>
  <si>
    <t>Zelma Cardenas</t>
  </si>
  <si>
    <t>Dante Vigo</t>
  </si>
  <si>
    <t>CONTRATO Nº 043-2014-IVP-AB</t>
  </si>
  <si>
    <t>CONTRATO Nº 001-2015-IVP</t>
  </si>
  <si>
    <t>CONTRATO Nº 002-2015-IVP</t>
  </si>
  <si>
    <t>CONTRATO Nº 003-2015-IVP</t>
  </si>
  <si>
    <t>CONTRATO Nº 016-2014-MPC-PS</t>
  </si>
  <si>
    <t>CONTRATO Nº 001-2014-IVP-CHOTA/GG</t>
  </si>
  <si>
    <t>CONTRATO Nº 028-2014-LOG-MPC</t>
  </si>
  <si>
    <t>CONTRATO Nº 47-PROC-2014-MPP/IVP</t>
  </si>
  <si>
    <t>CONTRATO Nº 105-2014-IVP-SATIPO</t>
  </si>
  <si>
    <t>CONTRATO Nº 031-2014-IVP-MPDM</t>
  </si>
  <si>
    <t>CONTRATO Nº 032-2014-IVP-MPDM</t>
  </si>
  <si>
    <t>CONTRATO Nº 038-2014-IVP-MPY/A</t>
  </si>
  <si>
    <t>CONTRATO Nº 037-2014-IVP-MPY/A</t>
  </si>
  <si>
    <t>CONTRATO Nº 054-2015-MPC-M/SGAG/OLA</t>
  </si>
  <si>
    <t>AMC Nº 064-2014-MPC-M/CEP</t>
  </si>
  <si>
    <t>CONTRATO ADP Nº 004-2014-MPS/CE</t>
  </si>
  <si>
    <t>CONTRATO ADP Nº 003-2014-MPS/CE</t>
  </si>
  <si>
    <t>CONTRATO Nº 025-2014-MPB-A</t>
  </si>
  <si>
    <t>CONTRATO GERENCIAL Nº 059-2014-GG-IVP-ANDAHUAYLAS</t>
  </si>
  <si>
    <t>CONTRATO Nº 075-2014-IVP-GRAU</t>
  </si>
  <si>
    <t>CONTRATO Nº 093-2014-MPH/IVP-H</t>
  </si>
  <si>
    <t>CONTRATO Nº 027-2015-MPH/UL</t>
  </si>
  <si>
    <t>CONTRATO Nº 109-2014-LOG-MPCH</t>
  </si>
  <si>
    <t>CONTRATO Nº 103-2014-LOG-MPCH</t>
  </si>
  <si>
    <t>CONTRATO Nº 106-2014-LOG-MPCH</t>
  </si>
  <si>
    <t>CONTRATO Nº 108-2014-LOG-MPCH</t>
  </si>
  <si>
    <t>CONTRATO Nº 04-2015</t>
  </si>
  <si>
    <t>CONTRATO Nº 03-2015</t>
  </si>
  <si>
    <t>CONTRATO DE CONSULTORIA Nº 012-2014-IVP-LP/ADP</t>
  </si>
  <si>
    <t>CONTRATO Nº 021-2014-IVP/C</t>
  </si>
  <si>
    <t>CONTRATO Nº 020-2014-IVP/C</t>
  </si>
  <si>
    <t>CONTRATO Nº 013-2015-IVP-CANAS/CEP</t>
  </si>
  <si>
    <t>CONTRATO Nº 014-2014-CEP/IVPM</t>
  </si>
  <si>
    <t>CONTRATO Nº 001-2015-MPH</t>
  </si>
  <si>
    <t>CONTRATO Nº 018-2014-CD-IVP-L</t>
  </si>
  <si>
    <t>CONTRATO Nº 020-2014-CD-IVP-L</t>
  </si>
  <si>
    <t>CONTRATO Nº 129-2014-GG-IVP/MPH</t>
  </si>
  <si>
    <t>CONTRATO Nº 112-2014-GG-IVP/MPH</t>
  </si>
  <si>
    <t>CONTRATO Nº 077</t>
  </si>
  <si>
    <t>CONTRATO S/N</t>
  </si>
  <si>
    <t>CONTRATO Nº 184-2014-MPPI-GM</t>
  </si>
  <si>
    <t>CONTRATO Nº 186-2014-MPPI-GM</t>
  </si>
  <si>
    <t>CONCONTRATO Nº  113-2014-GG-IVP/MPH</t>
  </si>
  <si>
    <t>CONTRATO Nº 108-2014-GG-IVP/MPH</t>
  </si>
  <si>
    <t>CONTRATO DE SERVICIO Nº  047-2014-IVP-CH-CD-P-GG</t>
  </si>
  <si>
    <t>CONTRATO Nº 32-2015-MPY/IVP</t>
  </si>
  <si>
    <t>CONTRATO Nº 54-2014-GM-MPA</t>
  </si>
  <si>
    <t>CONTRATO Nº 112-2015-PPSS</t>
  </si>
  <si>
    <t>ADP Nº 002-2014-MPCH</t>
  </si>
  <si>
    <t xml:space="preserve">MONTO  TRANSFERIDO (ESTUDIO) (S/)
</t>
  </si>
  <si>
    <t>EL PROYECTO SE ENCUENTRA LIQUIDADO POR EL GOBIERNO LOCAL  - EL SUPERVISOR SE ENCUENTRA NO HABIDO</t>
  </si>
  <si>
    <t>Provías descentralizado</t>
  </si>
  <si>
    <r>
      <t xml:space="preserve">SE REMITIÓ EL INFORME DE CULMINACIÓN  DE LA SUPERVISIÓN SEGÚN EL ANEXO Nº 07 (FONIE), AL MIDIS CON EL DOCUMENTO:
</t>
    </r>
    <r>
      <rPr>
        <sz val="9"/>
        <color theme="1"/>
        <rFont val="Arial"/>
        <family val="2"/>
      </rPr>
      <t>- OFICIO Nº 571-2018-MTC/21</t>
    </r>
  </si>
  <si>
    <r>
      <t xml:space="preserve">SE REMITIÓ EL INFORME DE CULMINACIÓN  DE LA SUPERVISIÓN SEGÚN EL ANEXO Nº 07 (FONIE) AL MIDIS CON EL DOCUMENTO:
</t>
    </r>
    <r>
      <rPr>
        <sz val="9"/>
        <color theme="1"/>
        <rFont val="Arial"/>
        <family val="2"/>
      </rPr>
      <t>- OFICIO Nº 571-2018-MTC/21</t>
    </r>
  </si>
  <si>
    <r>
      <t xml:space="preserve">SE REMITIÓ EL INFORME DE CULMINACIÓN  DE LA SUPERVISIÓN SEGÚN EL ANEXO Nº 07 (FONIE) AL MIDIS CON EL DOCUMENTO:
</t>
    </r>
    <r>
      <rPr>
        <sz val="9"/>
        <color theme="1"/>
        <rFont val="Arial"/>
        <family val="2"/>
      </rPr>
      <t>- OFICIO Nº 599-2018-MTC/21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</si>
  <si>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623-2018-MTC/21</t>
    </r>
  </si>
  <si>
    <t>GOBIERNO LOCAL NO HA REMITIDO LA DOCUMENTACIÓN SOLICITADA SEGÚN EL ANEXO Nº 07 (FONIE)</t>
  </si>
  <si>
    <r>
      <t xml:space="preserve">SE REMITIÓ EL LEVANTAMIENTO DE OBSERVACIONES  DEL INFORME DE CULMINACIÓN AL MIDIS CON EL DOCUMENTO:
</t>
    </r>
    <r>
      <rPr>
        <sz val="9"/>
        <color rgb="FF000000"/>
        <rFont val="Arial"/>
        <family val="2"/>
      </rPr>
      <t>-  OFICIO Nº 605-2018-MTC/21</t>
    </r>
  </si>
  <si>
    <t xml:space="preserve">EL PROYECTO NO CUENTA CON PRONUNCIAMIENTO AMBIENTAL. </t>
  </si>
  <si>
    <t>EL PROYECTO SE ENCUENTRA EN FORMULACIÓN HASTA LA PRESENTE FECHA.</t>
  </si>
  <si>
    <t>EL PROYECTO SE ENCUENTRA EN TRÁMITE DE LIQUIDACIÓN POR PARTE DEL GOBIERNO LOCAL - EL SUPERVISOR SE ENCUENTRA NO HABIDO</t>
  </si>
  <si>
    <t>EL PROYECTO SE VOLVERÁ A CONVOCAR, YA QUE SE RESOLVIÓ POR INCUMPLIMIENTO DEL CONSULTOR - EL SUPERVISOR SE ENCUENTRA NO HABIDO</t>
  </si>
  <si>
    <t>EXCLUIDO DEBIDO A DUPLICIDAD.</t>
  </si>
  <si>
    <t>GOBIERNO LOCAL  REMITIÓ LA DOCUMENTACIÓN SOLICITADA SEGÚN EL ANEXO Nº 07 (FONIE),  LA CUAL FORMA PARTE DEL INFORME DE CULMINACIÓN DE LA SUPERVISIÓN.</t>
  </si>
  <si>
    <t>GOBIERNO LOCAL SE ENCUENTRA EN TRÁMITE DE LIQUIDACIÓN DE PROYECTO.</t>
  </si>
  <si>
    <t>NO SE CONTRATÓ SUPERVISIÓN, PERO SE CONTÓ CON EL APOYO DE LA  OFICINA DE COORDINACIÓN ZONAL DE ANCASH.</t>
  </si>
  <si>
    <t>NO SE CONTRATÓ SUPERVISIÓN, PERO SE CONTÓ CON EL APOYO DE LA  OFICINA DE COORDINACIÓN ZONAL DE AREQUIPA.</t>
  </si>
  <si>
    <t>NO SE CONTRATÓ SUPERVISIÓN. LA SUPERVISIÓN ESTUVO A CARGO DE LA UGE CON APOYO DE LA  OFICINA DE COORDINACIÓN ZONAL DE PUNO.</t>
  </si>
  <si>
    <t>NO SE CONTRATÓ SUPERVISIÓN. LA SUPERVISIÓN ESTÁ A CARGO DE LA UGE CON APOYO DE LA  OFICINA DE COORDINACIÓN ZONAL DE CUSCO.</t>
  </si>
  <si>
    <t>NO SE CONTRATÓ SUPERVISIÓN. LA SUPERVISIÓN ESTÁ A CARGO DE LA UGE CON APOYO DE LA  OFICINA DE COORDINACIÓN ZONAL DE HUANCAVELICA.</t>
  </si>
  <si>
    <t>NO SE CONTRATÓ SUPERVISIÓN. LA SUPERVISIÓN ESTÁ A CARGO DE LA UGE CON APOYO DE LA  OFICINA DE COORDINACIÓN ZONAL DE AYACUCHO.</t>
  </si>
  <si>
    <t>NO SE CONTRATÓ SUPERVISIÓN, PERO SE CONTÓ CON EL APOYO DE LA  OFICINA DE COORDINACIÓN ZONAL DE PUNO.</t>
  </si>
  <si>
    <r>
      <t xml:space="preserve">SE REMITIÓ EL INFORME DE CULMINACIÓN SEGÚN EL ANEXO Nº 07 (FONIE) AL MIDIS CON EL DOCUMENTO:
</t>
    </r>
    <r>
      <rPr>
        <sz val="9"/>
        <color rgb="FF000000"/>
        <rFont val="Arial"/>
        <family val="2"/>
      </rPr>
      <t>- OFICIO Nº 572-2018-MTC/21</t>
    </r>
  </si>
  <si>
    <r>
      <t xml:space="preserve">SE REMITIÓ EL INFORME DE CULMINACIÓN SEGÚN EL ANEXO Nº 07 (FONIE) AL MIDIS CON EL DOCUMENTO:
</t>
    </r>
    <r>
      <rPr>
        <sz val="9"/>
        <color rgb="FF000000"/>
        <rFont val="Arial"/>
        <family val="2"/>
      </rPr>
      <t>- OFICIO Nº 604-2018-MTC/21</t>
    </r>
  </si>
  <si>
    <t>Supervisión</t>
  </si>
  <si>
    <t>CONTRATO Nº 066-2016-MTC/21</t>
  </si>
  <si>
    <t>CONTRATO Nº 096-2014-MTC/21</t>
  </si>
  <si>
    <t>CONTRATO Nº 092-2014-MTC/21</t>
  </si>
  <si>
    <t>MUNICIPALIDAD PROVINCIAL NO ACEPTÓ CAMBIO DE UNIDAD EJECUTORA; POR LO TANTO, PROVÍAS DESCENTRALIZADO NO FINANCIARÁ EL EXPEDIENTE TÉCNICO</t>
  </si>
  <si>
    <t>Aucará - Luren - Pampamarca - Santa  Ana</t>
  </si>
  <si>
    <t>REPORTE CONSOLIDADO DE AVANCE FÍSICO Y FINANCIERO DE EJECUCIÓN DE LOS PROYECTOS</t>
  </si>
  <si>
    <t>PLIEGO: FONDO PARA LA INCLUSIÓN ECONÓMICA EN ZONAS RURALES</t>
  </si>
  <si>
    <t>UNIDAD SECTORIAL: MINISTERIO - FONDO / DIRECCIÓN</t>
  </si>
  <si>
    <t>PERFILES ELABORADOS POR PROVÍAS DESCENTRALIZADO</t>
  </si>
  <si>
    <t>NOMBRE DE  LA INTERVENCIÓN</t>
  </si>
  <si>
    <t>ETAPA DE LA INTERVENCIÓN
- Pendientes DS 2
- Por convocar
- Proceso de Selección
- Por Iniciar Ejecución
- Concluido
- Liquidado
- Anulado</t>
  </si>
  <si>
    <t>ESTADO DE LA INTERVENCIÓN
-  Atrasado
-  Según Cronograma
-  Adelantado
-  Paralizado</t>
  </si>
  <si>
    <r>
      <t xml:space="preserve">SE REMITIÓ EL INFORME DE CULMINACIÓN SEGÚN EL ANEXO Nº 07 (FONIE) AL MIDIS CON EL DOCUMENTO:
</t>
    </r>
    <r>
      <rPr>
        <sz val="9"/>
        <rFont val="Arial"/>
        <family val="2"/>
      </rPr>
      <t>- OFICIO Nº 411-2017-MTC/21.</t>
    </r>
  </si>
  <si>
    <t>Provías Descentralizado</t>
  </si>
  <si>
    <t>HV-101 - Repartición de Surcubamba (Caymo) - Huachocolpa</t>
  </si>
  <si>
    <t>Lucre - Paccayura</t>
  </si>
  <si>
    <t>Emp. R2 - (Saucebamba - Chinchibamba Alta) - Ccollpapata-Pucará</t>
  </si>
  <si>
    <t>Emp. R16 - Inkacancha</t>
  </si>
  <si>
    <t>Emp. HV-113 (Llama Cancha) - San Pedro - Emp. R104 (Tinquerccasa)</t>
  </si>
  <si>
    <t>Emp. HV-666 (Ccasaccatos) - Mesaccocha - Illapata</t>
  </si>
  <si>
    <t>Emp. HV-105 (Chancahuaycco) - Emp. HV-644 - Rosario</t>
  </si>
  <si>
    <t>José García</t>
  </si>
  <si>
    <t>Washington Flórez</t>
  </si>
  <si>
    <t>Zelma Cárdenas</t>
  </si>
  <si>
    <t>Apurímac</t>
  </si>
  <si>
    <r>
      <rPr>
        <b/>
        <sz val="9"/>
        <rFont val="Arial"/>
        <family val="2"/>
      </rPr>
      <t>SE REMITIÓ EL LEVANTAMIENTO DE OBSERVACIONES  DEL INFORME DE CULMINACIÓN SEGÚN EL ANEXO Nº 07 (FONIE) AL MIDIS CON EL DOCUMENTO:</t>
    </r>
    <r>
      <rPr>
        <sz val="9"/>
        <rFont val="Arial"/>
        <family val="2"/>
      </rPr>
      <t xml:space="preserve">
- OFICIO Nº 012-2018-MTC/21.</t>
    </r>
  </si>
  <si>
    <r>
      <rPr>
        <b/>
        <sz val="9"/>
        <rFont val="Arial"/>
        <family val="2"/>
      </rPr>
      <t>SE REMITIÓ EL LEVANTAMIENTO DE OBSERVACIONES  DEL INFORME DE CULMINACIÓN SEGÚN EL ANEXO Nº 07 (FONIE) AL MIDIS CON EL DOCUMENTO:</t>
    </r>
    <r>
      <rPr>
        <sz val="9"/>
        <rFont val="Arial"/>
        <family val="2"/>
      </rPr>
      <t xml:space="preserve">
 - OFICIO Nº 193-2018-MTC/21.
</t>
    </r>
  </si>
  <si>
    <r>
      <rPr>
        <b/>
        <sz val="9"/>
        <rFont val="Arial"/>
        <family val="2"/>
      </rPr>
      <t xml:space="preserve">SE REMITIÓ EL LEVANTAMIENTO DE OBSERVACIONES  DEL INFORME DE CULMINACIÓN SEGÚN EL ANEXO Nº 07 (FONIE) AL MIDIS CON EL DOCUMENTO:
</t>
    </r>
    <r>
      <rPr>
        <sz val="9"/>
        <rFont val="Arial"/>
        <family val="2"/>
      </rPr>
      <t xml:space="preserve">- OFICIO Nº 265-2018-MTC/21.
</t>
    </r>
  </si>
  <si>
    <r>
      <rPr>
        <b/>
        <sz val="9"/>
        <rFont val="Arial"/>
        <family val="2"/>
      </rPr>
      <t>SE REMITIÓ EL LEVANTAMIENTO DE OBSERVACIONES  DEL INFORME DE CULMINACIÓN SEGÚN EL ANEXO Nº 07 (FONIE) AL MIDIS CON EL DOCUMENTO:</t>
    </r>
    <r>
      <rPr>
        <sz val="9"/>
        <rFont val="Arial"/>
        <family val="2"/>
      </rPr>
      <t xml:space="preserve">
- OFICIO Nº 123-2018-MTC/21.</t>
    </r>
  </si>
  <si>
    <r>
      <t xml:space="preserve">SE REMITIÓ EL INFORME DE CULMINACIÓN SEGÚN EL ANEXO Nº 07 (FONIE) AL MIDIS CON EL DOCUMENTO:
</t>
    </r>
    <r>
      <rPr>
        <sz val="9"/>
        <rFont val="Arial"/>
        <family val="2"/>
      </rPr>
      <t>- OFICIO Nº 470-2017-MTC/21.</t>
    </r>
  </si>
  <si>
    <r>
      <t xml:space="preserve">SE REMITIÓ EL INFORME DE CULMINACIÓN SEGÚN EL ANEXO Nº 07 (FONIE) AL MIDIS CON EL DOCUMENTO:
</t>
    </r>
    <r>
      <rPr>
        <sz val="9"/>
        <rFont val="Arial"/>
        <family val="2"/>
      </rPr>
      <t>- OFICIO Nº 471-2017-MTC/21.</t>
    </r>
  </si>
  <si>
    <r>
      <rPr>
        <b/>
        <sz val="9"/>
        <rFont val="Arial"/>
        <family val="2"/>
      </rPr>
      <t xml:space="preserve">SE REMITIÓ EL LEVANTAMIENTO DE OBSERVACIONES  DEL INFORME DE CULMINACIÓN AL MIDIS CON EL DOCUMENTO:
</t>
    </r>
    <r>
      <rPr>
        <sz val="9"/>
        <rFont val="Arial"/>
        <family val="2"/>
      </rPr>
      <t>- OFICIO Nº 009-2018-MTC/21.</t>
    </r>
  </si>
  <si>
    <t>SUPERVISIÓN DE PERFILES  ELABORADOS POR PROVÍAS DESCENTRALIZADO</t>
  </si>
  <si>
    <r>
      <t xml:space="preserve">SE REMITIÓ EL LEVANTAMIENTO DE OBSERVACIONES  DEL INFORME DE CULMINACIÓN SEGÚN EL ANEXO Nº 07 (FONIE) AL MIDIS CON EL DOCUMENTO:
</t>
    </r>
    <r>
      <rPr>
        <sz val="10"/>
        <rFont val="Arial"/>
        <family val="2"/>
      </rPr>
      <t>- OFICIO Nº 267-2018-MTC/21</t>
    </r>
  </si>
  <si>
    <r>
      <rPr>
        <b/>
        <sz val="10"/>
        <rFont val="Arial"/>
        <family val="2"/>
      </rPr>
      <t>SE REMITIÓ EL INFORME DE CULMINACIÓN SEGÚN EL ANEXO Nº 07 (FONIE) AL MIDIS CON EL DOCUMENTO:</t>
    </r>
    <r>
      <rPr>
        <sz val="10"/>
        <rFont val="Arial"/>
        <family val="2"/>
      </rPr>
      <t xml:space="preserve">
- OFICIO Nº 785-2017-MTC/21.DE</t>
    </r>
  </si>
  <si>
    <r>
      <rPr>
        <b/>
        <sz val="10"/>
        <rFont val="Arial"/>
        <family val="2"/>
      </rPr>
      <t>SE REMITIÓ EL LEVANTAMIENTO DE OBSERVACIONES  DEL INFORME DE CULMINACIÓN SEGÚN EL ANEXO Nº 07 (FONIE) AL MIDIS CON EL DOCUMENTO:</t>
    </r>
    <r>
      <rPr>
        <sz val="10"/>
        <rFont val="Arial"/>
        <family val="2"/>
      </rPr>
      <t xml:space="preserve">
- OFICIO Nº 011-2018-MTC/21</t>
    </r>
  </si>
  <si>
    <r>
      <t xml:space="preserve">SE REMITIÓ EL LEVANTAMIENTO DE OBSERVACIONES  DEL INFORME DE CULMINACIÓN SEGÚN EL ANEXO Nº 07 (FONIE) AL MIDIS CON EL DOCUMENTO:
</t>
    </r>
    <r>
      <rPr>
        <sz val="10"/>
        <rFont val="Arial"/>
        <family val="2"/>
      </rPr>
      <t>- OFICIO Nº 231-2018-MTC/21</t>
    </r>
  </si>
  <si>
    <t>No se contrató la supervisión. Viabilidad del proyecto obtenida el 28/06/2016. Supervisión a cargo de zonal PVD.</t>
  </si>
  <si>
    <t>No se contrató la supervisión. Viabilidad del proyecto obtenida el 24/02/2016. Supervisión a cargo de zonal PVD.</t>
  </si>
  <si>
    <t>No se contrató la supervisión. Viabilidad del proyecto obtenida el 03/03/2016. Supervisión a cargo de zonal PVD.</t>
  </si>
  <si>
    <t xml:space="preserve">No se contrató la supervisión. Viabilidad del proyecto obtenida el 21/04/2016. Supervisión a cargo de zonal PVD.  </t>
  </si>
  <si>
    <t>No se contrató la supervision - Viabilidad del proyecto obtenida el 24/02/2016. Supervisión a cargo de zonal PVD.</t>
  </si>
  <si>
    <t xml:space="preserve">  ELABORACIÓN DE ESTUDIOS DEFINITIVOS A CARGO DE PROVÍAS DESCENTRALIZADO</t>
  </si>
  <si>
    <t xml:space="preserve">  PLIEGO: FONDO PARA LA INCLUSIÓN ECONÓMICA EN ZONAS RURALES</t>
  </si>
  <si>
    <t xml:space="preserve">  UNIDAD SECTORIAL: MINISTERIO - FONDO / DIRECCIÓN</t>
  </si>
  <si>
    <t>META FÍSICA</t>
  </si>
  <si>
    <r>
      <t xml:space="preserve">ETAPA DE LA INTERVENCIÓN
</t>
    </r>
    <r>
      <rPr>
        <sz val="8"/>
        <color rgb="FFFFFFFF"/>
        <rFont val="arial"/>
        <family val="2"/>
      </rPr>
      <t>- Pendientes DS 2
- Por convocar
- Proceso de Selección
- Por Iniciar Ejecución
- Concluido
- Liquidado
- Anulado</t>
    </r>
  </si>
  <si>
    <r>
      <t xml:space="preserve">ESTADO DE LA INTERVENCIÓN
</t>
    </r>
    <r>
      <rPr>
        <sz val="8"/>
        <color rgb="FFFFFFFF"/>
        <rFont val="arial"/>
        <family val="2"/>
      </rPr>
      <t>-  Atrasado
-  Según Cronograma
-  Adelantado
-  Paralizado</t>
    </r>
  </si>
  <si>
    <t>Huánuco</t>
  </si>
  <si>
    <t>Junín</t>
  </si>
  <si>
    <t>Antacocha - Los Ángeles - Tukle Pampa</t>
  </si>
  <si>
    <t>Chuchín - Esccana - Rumirumi - Huinche - Moyorcco</t>
  </si>
  <si>
    <t>Acos vinchos - Urpay - Huaychao - Huamanccocha - Lucaspata</t>
  </si>
  <si>
    <t>Puente Chico - Sancaragra - Cuchicancha - Mal Paso - Choquicocha - Santa Rosa - Tablahuasi - Milpo - Quiulacocha</t>
  </si>
  <si>
    <t>POYECTO LIQUIDADO. SE REMITIÓ EL INFORME DE CULMINACIÓN SEGÚN EL ANEXO Nº 07 (FONIE) AL MIDIS.</t>
  </si>
  <si>
    <t>EN TRÁMITE DE REMITIR EL  INFORME DE CULMINACIÓN SEGÚN EL ANEXO Nº 07 (FONIE).</t>
  </si>
  <si>
    <t>EN ELABORACIÓN DEL INFORME Nº 04.</t>
  </si>
  <si>
    <t>EN ESPERA  DE LA CERTIFICACIÓN AMBIENTAL.</t>
  </si>
  <si>
    <t>CONTRATO RESUELTO  CON R.D. 118-2017-MTC/21.</t>
  </si>
  <si>
    <t>CONTRATO RESUELTO CON R.D. 175-2017-MTC/21.</t>
  </si>
  <si>
    <t>ADMINISTRADOR DE CONTRATO</t>
  </si>
  <si>
    <t>PERFIL EN ARCHIVO
(Código Arch.)</t>
  </si>
  <si>
    <t xml:space="preserve">MONTO CONTRATADO (ESTUDIOS) (S/)     </t>
  </si>
  <si>
    <t>AVANCE FÍSICO (%)</t>
  </si>
  <si>
    <t>AVANCE FINANCIERO (%)</t>
  </si>
  <si>
    <t xml:space="preserve">MONTO TOTAL TRANSFERIDO (SUPERVISIÓN) (S/)
</t>
  </si>
  <si>
    <t xml:space="preserve">MONTO CONTRATADO (SUPERVISIÓN) (S/)    </t>
  </si>
  <si>
    <t xml:space="preserve"> AVANCE FINANCIERO ACUMULADO (SUPERVISIÓN)
(S/) </t>
  </si>
  <si>
    <t>AVANCE FINANCIERO  (ESTUDIOS)
(S/)</t>
  </si>
  <si>
    <t>ETAPA DE LA INTERVENCION
- Pendientes DS 2
- Por convocar
- Proceso de Selección
- Por Iniciar Ejecución
- Concluido
- Liquidado
- Anulado</t>
  </si>
  <si>
    <t xml:space="preserve"> REPORTE CONSOLIDADO DE AVANCE FÍSICO Y FINANCIERO DE EJECUCIÓN DE LOS PROYECTOS</t>
  </si>
  <si>
    <t>MONTO TRANSFERIDO (S/.)</t>
  </si>
  <si>
    <t xml:space="preserve">MONTO CONTRATADO TOTAL (S/.) </t>
  </si>
  <si>
    <t>AVANCE FINANCIERO  TOTAL (S/.)</t>
  </si>
  <si>
    <t xml:space="preserve">AVANCE FINANCIERO  TOTAL DEL CONTRATO
(%)
</t>
  </si>
  <si>
    <t>EN EJECUCIÓN</t>
  </si>
  <si>
    <t>EJECUCIÓN</t>
  </si>
  <si>
    <t>SITUACIÓN 
(BANCO DE PROYECTOS)</t>
  </si>
  <si>
    <t>AVANCE FINANCIERO TOTAL (S/.)</t>
  </si>
  <si>
    <t xml:space="preserve"> CONTRATO DE SUPERVISIÓN</t>
  </si>
  <si>
    <t>MONTO CONTRATADO PARA LA SUPERVISIÓN DEL PERFIL</t>
  </si>
  <si>
    <t xml:space="preserve">MONTO TOTAL TRANSFERIDO PARA LA SUPERVISIÓN DEL PERFIL </t>
  </si>
  <si>
    <t>POBLACIÓN
BENEFICIADA</t>
  </si>
  <si>
    <r>
      <t xml:space="preserve">NIVEL DE INTERVENCIÓN
</t>
    </r>
    <r>
      <rPr>
        <b/>
        <sz val="8"/>
        <color rgb="FFFFFFFF"/>
        <rFont val="Arial"/>
        <family val="2"/>
      </rPr>
      <t>- Perfil
- Factibilidad
- Estudio Definitivo
- Obra
- Mantenimiento
- Supervisión</t>
    </r>
  </si>
  <si>
    <t>NOMBRE DE INTERVENCIÓN</t>
  </si>
  <si>
    <t>SUPERVISIONES REALIZADAS A CARGO DE PROVÍAS DESCENTRALIZADO A  ESTUDIOS DE PERINVERSIÓN ELABORADOS POR LOS GOBIERNOS LOCALES</t>
  </si>
  <si>
    <r>
      <t xml:space="preserve">ETAPA DE LA INTERVENCIÓN
</t>
    </r>
    <r>
      <rPr>
        <b/>
        <sz val="6"/>
        <color rgb="FFFFFFFF"/>
        <rFont val="Arial"/>
        <family val="2"/>
      </rPr>
      <t>- Pendientes
- Por convocar
- Proceso de Selección
- Por Iniciar Ejecución
- En Ejecución
- Concluido
- Liquidado
- Anulado</t>
    </r>
  </si>
  <si>
    <t>EN TRÁMITE DE REMITIR EL  INFORME DE CULMINACIÓN DE LA SUPERVISIÓN SEGÚN EL ANEXO Nº 07 (FONIE)</t>
  </si>
  <si>
    <t>GOBIERNO LOCAL NO HA REMITIDO LA DOCUMENTACIÓN SOLICITADA SEGÚN EL ANEXO Nº 07 (FONIE), LA CUAL FORMA PARTE DEL INFORME DE CULMINACIÓN DE LA SUPERVISIÓN.</t>
  </si>
  <si>
    <t>GOBIERNO LOCAL REMITIÓ LA DOCUMENTACIÓN SOLICITADA SEGÚN EL ANEXO Nº 07 (FONIE), LA CUAL FORMA PARTE DEL INFORME DE CULMINACIÓN DE LA SUPERVISIÓN.</t>
  </si>
  <si>
    <t>MONTO TOTAL TRANSFERIDO PARA LA ELABORACIÓN DEL PERFIL</t>
  </si>
  <si>
    <t>En Formulación - Evaluación</t>
  </si>
  <si>
    <t>MONTO CONTRATADO PARA LA ELABORACIÓN DEL PERFIL  ESTUDIOS</t>
  </si>
  <si>
    <t>San Martín</t>
  </si>
  <si>
    <t>LA INFORMACIÓN CONSIGNADA CORRESPONDE A LA EVALUACIÓN DE LA DOCUMENTACIÓN ALCANZADA POR LOS GOBIERNOS LOCALES, LOS CUALES SON RESPONSABLES DE LA MISMA.</t>
  </si>
  <si>
    <r>
      <rPr>
        <b/>
        <sz val="9"/>
        <color rgb="FF000000"/>
        <rFont val="Arial"/>
        <family val="2"/>
      </rPr>
      <t>SE REMITIÓ EL INFORME DE CULMINACIÓN SEGÚN EL ANEXO Nº 07 (FONIE) AL MIDIS CON EL DOCUMENTO:</t>
    </r>
    <r>
      <rPr>
        <sz val="9"/>
        <color rgb="FF000000"/>
        <rFont val="Arial"/>
        <family val="2"/>
      </rPr>
      <t xml:space="preserve">
- OFICIO Nº 1870-2017-MTC/21</t>
    </r>
  </si>
  <si>
    <r>
      <rPr>
        <b/>
        <sz val="9"/>
        <color rgb="FF000000"/>
        <rFont val="Arial"/>
        <family val="2"/>
      </rPr>
      <t>SE REMITIÓ EL LEVANTAMIENTO DE OBSERVACIONES DEL INFORME DE CULMINACIÓN AL MIDIS CON EL DOCUMENTO:</t>
    </r>
    <r>
      <rPr>
        <sz val="9"/>
        <color rgb="FF000000"/>
        <rFont val="Arial"/>
        <family val="2"/>
      </rPr>
      <t xml:space="preserve">
- OFICIO Nº 196-2018-MTC/21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</si>
  <si>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195-2018-MTC/21</t>
    </r>
  </si>
  <si>
    <r>
      <rPr>
        <b/>
        <sz val="9"/>
        <color rgb="FF000000"/>
        <rFont val="Arial"/>
        <family val="2"/>
      </rPr>
      <t>SE REMITIÓ EL INFORME DE CULMINACIÓN SEGÚN EL ANEXO Nº 07 (FONIE) AL MIDIS CON EL DOCUMENTO:</t>
    </r>
    <r>
      <rPr>
        <sz val="9"/>
        <color rgb="FF000000"/>
        <rFont val="Arial"/>
        <family val="2"/>
      </rPr>
      <t xml:space="preserve">
-  OFICIO Nº 264-2018-MTC/21</t>
    </r>
  </si>
  <si>
    <r>
      <rPr>
        <b/>
        <sz val="9"/>
        <color rgb="FF000000"/>
        <rFont val="Arial"/>
        <family val="2"/>
      </rPr>
      <t>SE REMITIÓ EL INFORME DE CULMINACIÓN SEGÚN EL ANEXO Nº 07 (FONIE) AL MIDIS CON EL DOCUMENTO:</t>
    </r>
    <r>
      <rPr>
        <sz val="9"/>
        <color rgb="FF000000"/>
        <rFont val="Arial"/>
        <family val="2"/>
      </rPr>
      <t xml:space="preserve">
- OFICIO Nº 220-2018-MTC/21</t>
    </r>
  </si>
  <si>
    <r>
      <rPr>
        <b/>
        <sz val="9"/>
        <color rgb="FF000000"/>
        <rFont val="Arial"/>
        <family val="2"/>
      </rPr>
      <t>SE REMITIÓ EL INFORME DE CULMINACIÓN SEGÚN EL ANEXO Nº 07 (FONIE) AL MIDIS CON EL DOCUMENTO:</t>
    </r>
    <r>
      <rPr>
        <sz val="9"/>
        <color rgb="FF000000"/>
        <rFont val="Arial"/>
        <family val="2"/>
      </rPr>
      <t xml:space="preserve">
- OFICIO Nº 626-2018-MTC/21</t>
    </r>
  </si>
  <si>
    <r>
      <rPr>
        <b/>
        <sz val="9"/>
        <color rgb="FF000000"/>
        <rFont val="Arial"/>
        <family val="2"/>
      </rPr>
      <t>SE REMITIÓ EL INFORME DE CULMINACIÓN SEGÚN EL ANEXO Nº 07 (FONIE) AL MIDIS CON EL DOCUMENTO:</t>
    </r>
    <r>
      <rPr>
        <sz val="9"/>
        <color rgb="FF000000"/>
        <rFont val="Arial"/>
        <family val="2"/>
      </rPr>
      <t xml:space="preserve">
- OFICIO Nº 613-2018-MTC/21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</si>
  <si>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525-2018-MTC/21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</si>
  <si>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505-2018-MTC/21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</si>
  <si>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526-2018-MTC/21</t>
    </r>
  </si>
  <si>
    <r>
      <t xml:space="preserve">SE REMITIÓ EL INFORME DE CULMINACIÓN SEGÚN EL ANEXO Nº 07 (FONIE) AL MIDIS CON EL DOCUMENTO:
</t>
    </r>
    <r>
      <rPr>
        <sz val="9"/>
        <color rgb="FF000000"/>
        <rFont val="Arial"/>
        <family val="2"/>
      </rPr>
      <t>-  OFICIO Nº 606-2018-MTC/21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</si>
  <si>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623-2018-MTC/21</t>
    </r>
  </si>
  <si>
    <t>EN TRÁMITE DE REMITIR EL INFORME DE CULMINACIÓN SEGÚN EL ANEXO Nº 07 (FONIE)</t>
  </si>
  <si>
    <r>
      <t xml:space="preserve">SE REMITIÓ EL LEVANTAMIENTO DE OBSERVACIONES DEL INFORME DE CULMINACIÓN AL MIDIS CON EL DOCUMENTO:      </t>
    </r>
    <r>
      <rPr>
        <sz val="9"/>
        <color rgb="FF000000"/>
        <rFont val="Arial"/>
        <family val="2"/>
      </rPr>
      <t>-  OFICIO Nº 611-2018-MTC/21</t>
    </r>
  </si>
  <si>
    <r>
      <t xml:space="preserve">SE REMITIÓ EL LEVANTAMIENTO DE OBSERVACIONES  DEL INFORME DE CULMINACIÓN AL MIDIS CON EL DOCUMENTO:      </t>
    </r>
    <r>
      <rPr>
        <sz val="9"/>
        <color rgb="FF000000"/>
        <rFont val="Arial"/>
        <family val="2"/>
      </rPr>
      <t>-  OFICIO Nº 610-2018-MTC/21</t>
    </r>
  </si>
  <si>
    <t>EL GOBIERNO LOCAL DE ANTA CON RESOLUCIÓN DE ALCALDÍA Nº 251-2017-SG-MPA APROBÓ LA LIQUIDACIÓN DEL PROYECTO SIN REALIZAR EL ÚLTIMO PAGO AL CONSULTOR, POR LO QUE EL CONSULTOR DENUNCIÓ A LA MUNICIPALIDAD ANTE LA FISCALÍA POR FALTA DE PAGO.</t>
  </si>
  <si>
    <r>
      <t xml:space="preserve">SE REMITIÓ EL INFORME DE CULMINACIÓN SEGÚN EL ANEXO Nº 07 (FONIE) AL MIDIS CON EL DOCUMENTO:
</t>
    </r>
    <r>
      <rPr>
        <sz val="9"/>
        <color rgb="FF000000"/>
        <rFont val="Arial"/>
        <family val="2"/>
      </rPr>
      <t>- OFICIO Nº 1714-2017-MTC/21</t>
    </r>
  </si>
  <si>
    <r>
      <t xml:space="preserve">SE REMITIÓ EL INFORME DE CULMINACIÓN SEGÚN EL ANEXO Nº 07 (FONIE) AL MIDIS CON EL DOCUMENTO:
</t>
    </r>
    <r>
      <rPr>
        <sz val="9"/>
        <color rgb="FF000000"/>
        <rFont val="Arial"/>
        <family val="2"/>
      </rPr>
      <t>- OFICIO Nº 608-2018-MTC/21</t>
    </r>
  </si>
  <si>
    <r>
      <t xml:space="preserve">SE REMITIÓ EL INFORME DE CULMINACIÓN SEGÚN EL ANEXO Nº 07 (FONIE) AL MIDIS CON EL DOCUMENTO:
</t>
    </r>
    <r>
      <rPr>
        <sz val="9"/>
        <color rgb="FF000000"/>
        <rFont val="Arial"/>
        <family val="2"/>
      </rPr>
      <t>- OFICIO Nº 598-2018-MTC/21</t>
    </r>
  </si>
  <si>
    <r>
      <t xml:space="preserve">SE REMITIÓ EL INFORME DE CULMINACIÓN SEGÚN EL ANEXO Nº 07 (FONIE) AL MIDIS CON EL DOCUMENTO:
</t>
    </r>
    <r>
      <rPr>
        <sz val="9"/>
        <color rgb="FF000000"/>
        <rFont val="Arial"/>
        <family val="2"/>
      </rPr>
      <t>- OFICIO Nº 653-2018-MTC/21</t>
    </r>
  </si>
  <si>
    <t>EL PROYECTO NO CUENTA CON PRONUNCIAMIENTO AMBIENTAL. EN TRÁMITE DE CLASIFICACIÓN AMBIENTAL.</t>
  </si>
  <si>
    <t>EN TRÁMITE PARA REMITIR EL INFORME DE CULMINACIÓN SEGÚN EL ANEXO Nº 07 DEL FONIE.</t>
  </si>
  <si>
    <t>EN TRÁMITE PARA REMITIR EL INFORME DE CULMINACIÓN SEGÚN EL ANEXO Nº 07 DEL FONIE</t>
  </si>
  <si>
    <t>CONTRATO RESUELTO POR INCUMPLIMIENTO DEL CONSULTOR. EN ARBITRAJE.</t>
  </si>
  <si>
    <t>GOBIERNO LOCAL EN TRÁMITE DE LIQUIDACIÓN DE PROYECTO.</t>
  </si>
  <si>
    <t>GOBIERNO LOCAL EN TRÁMITE DE VIABILIZAR EL PROYECTO.</t>
  </si>
  <si>
    <t>EL PROYECTO NO CUENTA CON PRONUNCIAMIENTO AMBIENTAL.</t>
  </si>
  <si>
    <t>EL GOBIERNO LOCAL DE DE ANTA CON RESOLUCIÓN DE ALCALDÍA Nº 251-2017-SG-MPA APROBÓ LA LIQUIDACIÓN DEL PROYECTO SIN REALIZAR EL ÚLTIMO PAGO AL CONSULTOR, POR LO QUE EL CONSULTOR DENUNCIÓ A LA MUNICIPALIDAD ANTE LA FISCALÍA POR FALTA DE PAGO.</t>
  </si>
  <si>
    <t>GOBIERNO LOCAL REMITIÓ LA DOCUMENTACIÓN SOLICITADA SEGÚN EL ANEXO Nº 07 (FONIE). LA CUAL FORMA PARTE DEL INFORME DE CULMINACIÓN DE LA SUPERVISIÓN.</t>
  </si>
  <si>
    <t>GOBIERNO LOCAL NO HA REMITIDO LA DOCUMENTACIÓN SOLICITADA SEGÚN EL ANEXO Nº 07 (FONIE),  LA CUAL FORMA PARTE DEL INFORME DE CULMINACIÓN DE LA SUPERVISIÓN.</t>
  </si>
  <si>
    <t>EXPEDIENTE  TÉCNICO EN ARCHIVO</t>
  </si>
  <si>
    <t>Remitido al MIDIS</t>
  </si>
  <si>
    <t>ESTADO DE LIQUIDACIÓN:
- Remitido al MIDIS
-No remitido al MIDIS
-Observados por el MIDIS</t>
  </si>
  <si>
    <t>SEGUNDO INFORME OBSERVADO</t>
  </si>
  <si>
    <t>CONTRATO DE SERVICIO Nº 015-2016/MPT</t>
  </si>
  <si>
    <t>Observado por el MIDIS</t>
  </si>
  <si>
    <t>No remitido al MIDIS</t>
  </si>
  <si>
    <t>Emp. PE-34B (San Sebastián) - Nicasio - Laro</t>
  </si>
  <si>
    <t>San Pedro de Coris</t>
  </si>
  <si>
    <t>PROYECTO EN EJECUCIÓN POR LA MUNICIPALIDAD PROVINCIAL DE PACHITEA; POR ENDE, PROVÍAS DESCENTRALIZADO NO FINANCIARÁ EL EXPEDIENTE TÉCNICO.</t>
  </si>
  <si>
    <t>ESTUDIO DEFINITIVO FINANCIADO CON FONDOS DEL FONIPREL; POR ENDE, PROVÍAS DESCENTRALIZADO NO FINANCIARÁ EL EXPEDIENTE TÉCNICO</t>
  </si>
  <si>
    <t>FINANCIADOS CON RECURSOS DEL FONIE AL III TRIMESTRE 2018</t>
  </si>
  <si>
    <t xml:space="preserve">  FECHA DE REPORTE (MES): SETIEMBRE</t>
  </si>
  <si>
    <t xml:space="preserve"> FINANCIADOS CON RECURSOS DEL FONIE AL III TRIMESTRE 2018</t>
  </si>
  <si>
    <t>Áncash</t>
  </si>
  <si>
    <t>Azángaro</t>
  </si>
  <si>
    <t>Páucar Del Sara Sara</t>
  </si>
  <si>
    <t>Mariscal Cáceres</t>
  </si>
  <si>
    <t>Celendín</t>
  </si>
  <si>
    <t>Huaytará</t>
  </si>
  <si>
    <t>Carlos Fermín Fitzcarrald</t>
  </si>
  <si>
    <t>Santo Tomás</t>
  </si>
  <si>
    <t>Pólvora</t>
  </si>
  <si>
    <t>PROYECTO EN TRÁMITE DE LIQUIDACIÓN POR PARTE DEL GOBIERNO LOCAL.</t>
  </si>
  <si>
    <t>Daniel Alomía Robles</t>
  </si>
  <si>
    <r>
      <t xml:space="preserve">SE REMITIÓ EL LEVANTAMIENTO DE OBSERVACIONES DEL INFORME DE CULMINACIÓN AL MIDIS CON EL DOCUMENTO:
</t>
    </r>
    <r>
      <rPr>
        <sz val="9"/>
        <color rgb="FF000000"/>
        <rFont val="Arial"/>
        <family val="2"/>
      </rPr>
      <t>-  OFICIO Nº 611-2018-MTC/21</t>
    </r>
  </si>
  <si>
    <t>NO SE CONTRATÓ SUPERVISIÓN, PERO SE CONTÓ CON EL APOYO DE LA  OFICINA DE COORDINACIÓN ZONAL DE ÁNCASH.</t>
  </si>
  <si>
    <r>
      <t xml:space="preserve">INFORME DE CULMINACIÓN OBSERVADO POR EL MIDIS:
</t>
    </r>
    <r>
      <rPr>
        <sz val="9"/>
        <color rgb="FF000000"/>
        <rFont val="Arial"/>
        <family val="2"/>
      </rPr>
      <t>- OFICIO Nº 209-2017-MIDIS/VMPES/DGPE</t>
    </r>
  </si>
  <si>
    <r>
      <rPr>
        <b/>
        <sz val="9"/>
        <color rgb="FF000000"/>
        <rFont val="Arial"/>
        <family val="2"/>
      </rPr>
      <t xml:space="preserve">INFORME DE CULMINACIÓN OBSERVADO POR EL MIDIS:
</t>
    </r>
    <r>
      <rPr>
        <sz val="9"/>
        <color rgb="FF000000"/>
        <rFont val="Arial"/>
        <family val="2"/>
      </rPr>
      <t>- OFICIO Nº 299-2018-MIDIS/VMPES/DGPE</t>
    </r>
  </si>
  <si>
    <t>Emp. PE-30A (Antarumi) - Emp. AP-588 (San Mateo)</t>
  </si>
  <si>
    <t>Emp. Chacche - Mutuy - Llatanacu - San Cristobal - Villa Salvador - Ranracancha</t>
  </si>
  <si>
    <t>Emp. PE-34H (Sandia) - Tuana - Calachaca - Quiaca - Sicari</t>
  </si>
  <si>
    <t>NO SE CONVOCARON</t>
  </si>
  <si>
    <t>EL GOBIERNO LOCAL SE ENCUENTRA EN TRÁMITE DE VIABILIZAR EL PROYECTO.</t>
  </si>
  <si>
    <t>GOBIERNO LOCAL VOLVERÁ A CONVOCAR LA ELABORACIÓN DEL PERFIL.</t>
  </si>
  <si>
    <t>EL PROYECTO SE ENCUENTRA EN TRÁMITE DE LIQUIDACIÓN.</t>
  </si>
  <si>
    <t>EL PROYECTO SE ENCUENTRA EN FORMULACIÓN</t>
  </si>
  <si>
    <t>EL PROYECTO SE ENCUENTRA EN EVALUACIÓN.</t>
  </si>
  <si>
    <t>EL PROYECTO SE ENCUENTRA EN FORMULACIÓN.</t>
  </si>
  <si>
    <t>13.5 Km</t>
  </si>
  <si>
    <t>13.8 Km</t>
  </si>
  <si>
    <t>13.06 Km</t>
  </si>
  <si>
    <t>44.305 Km</t>
  </si>
  <si>
    <t>33.224 Km</t>
  </si>
  <si>
    <t>21.26 Km</t>
  </si>
  <si>
    <t>23.16 Km</t>
  </si>
  <si>
    <t>41 Km</t>
  </si>
  <si>
    <t>31.507 Km</t>
  </si>
  <si>
    <t>13.45 Km</t>
  </si>
  <si>
    <t>24.370 Km</t>
  </si>
  <si>
    <t>22.696 Km</t>
  </si>
  <si>
    <t>Para factibilidad</t>
  </si>
  <si>
    <t>Asencio Sapacayo</t>
  </si>
  <si>
    <t>Juan Carrillo</t>
  </si>
  <si>
    <t>Luz Miranda</t>
  </si>
  <si>
    <r>
      <t xml:space="preserve">SE REMITIÓ EL LEVANTAMIENTO DE OBSERVACIONES DEL INFORME DE CULMINACIÓN AL MIDIS CON EL DOCUMENTO:
</t>
    </r>
    <r>
      <rPr>
        <sz val="9"/>
        <color rgb="FF000000"/>
        <rFont val="Arial"/>
        <family val="2"/>
      </rPr>
      <t>-  OFICIO Nº 658-2018-MTC/21</t>
    </r>
  </si>
  <si>
    <r>
      <t xml:space="preserve">SE REMITIÓ EL LEVANTAMIENTO DE OBSERVACIONES  DEL INFORME DE CULMINACIÓN AL MIDIS CON EL DOCUMENTO:
</t>
    </r>
    <r>
      <rPr>
        <sz val="9"/>
        <color rgb="FF000000"/>
        <rFont val="Arial"/>
        <family val="2"/>
      </rPr>
      <t>-  OFICIO Nº 603-2018-MTC/21</t>
    </r>
  </si>
  <si>
    <t>ESTADO DE INTERVENCIÓN:
- Remitido al MIDIS
-No remitido al MIDIS
-Observado por el MIDIS</t>
  </si>
  <si>
    <t>Juan Espino</t>
  </si>
  <si>
    <t>Ruber Palomino</t>
  </si>
  <si>
    <t>Walter Pineda</t>
  </si>
  <si>
    <r>
      <t xml:space="preserve">SE REMITIÓ EL LEVANTAMIENTO DE OBSERVACIONES  DEL INFORME DE CULMINACIÓN SEGÚN EL ANEXO Nº 07 (FONIE) AL MIDIS CON EL DOCUMENTO:
</t>
    </r>
    <r>
      <rPr>
        <sz val="10"/>
        <rFont val="Arial"/>
        <family val="2"/>
      </rPr>
      <t>- OFICIO Nº 011-2018-MTC/21</t>
    </r>
  </si>
  <si>
    <t>GOBIERNO LOCAL REMITIÓ LA DOCUMENTACIÓN SOLICITADA SEGÚN EL ANEXO Nº 07 (FONIE),  LA CUAL FORMA PARTE DEL INFORME DE CULMINACIÓN DE LA SUPERVISIÓN.</t>
  </si>
  <si>
    <t>EN TRÁMITE DEL PAGO DE VALORIZACIÓN AL SUPERVISOR POR EL TRAMO</t>
  </si>
  <si>
    <r>
      <t xml:space="preserve">INFORME DE CULMINACIÓN OBSERVADO POR EL MIDIS:
</t>
    </r>
    <r>
      <rPr>
        <sz val="9"/>
        <rFont val="Arial"/>
        <family val="2"/>
      </rPr>
      <t>- OFICIO Nº  330-2018-MIDIS/VMPES/DGPE
Fecha: 26-09-2018
En trámite de remitir el levantamiento de observaciones</t>
    </r>
  </si>
  <si>
    <r>
      <t xml:space="preserve">INFORME DE CULMINACIÓN OBSERVADO POR EL MIDIS:
</t>
    </r>
    <r>
      <rPr>
        <sz val="9"/>
        <rFont val="Arial"/>
        <family val="2"/>
      </rPr>
      <t>- OFICIO Nº 331-2018-MIDIS/VMPES/DGPE
Fecha: 27-09-2018
En trámite de remitir el levantamiento de observaciones</t>
    </r>
  </si>
  <si>
    <r>
      <t xml:space="preserve">INFORME DE CULMINACIÓN OBSERVADO POR EL MIDIS:
</t>
    </r>
    <r>
      <rPr>
        <sz val="9"/>
        <rFont val="Arial"/>
        <family val="2"/>
      </rPr>
      <t>- OFICIO Nº 299-2018-MIDIS/VMPES/DGPE
Fecha: 11-09-2018
En trámite de remitir el levantamiento de observaciones</t>
    </r>
  </si>
  <si>
    <r>
      <t>INFORME DE CULMINACIÓN OBSERVADO POR EL MIDIS:</t>
    </r>
    <r>
      <rPr>
        <sz val="9"/>
        <rFont val="Arial"/>
        <family val="2"/>
      </rPr>
      <t xml:space="preserve">
- OFICIO Nº 336-2018-MIDIS/VMPES/DGPE
Fecha: 02-10-2018
En trámite de remitir el levantamiento de observaciones</t>
    </r>
  </si>
  <si>
    <r>
      <t xml:space="preserve">INFORME DE CULMINACIÓN OBSERVADO POR EL MIDIS:
</t>
    </r>
    <r>
      <rPr>
        <sz val="9"/>
        <rFont val="Arial"/>
        <family val="2"/>
      </rPr>
      <t>- OFICIO Nº 242-2017-MIDIS/VMPES/DGPE
Fecha: 23-10-2017
En trámite de remitir el levantamiento de observaciones</t>
    </r>
  </si>
  <si>
    <r>
      <t xml:space="preserve">EL INFORME DE CULMINACIÓN DE LA SUPERVISIÓN FUE OBSERVADO POR EL MIDIS CON EL DOCUMENTO
- </t>
    </r>
    <r>
      <rPr>
        <sz val="9"/>
        <color theme="1"/>
        <rFont val="Arial"/>
        <family val="2"/>
      </rPr>
      <t>OFICIO Nº 275-2018-MIDIS/VMPES/DGPE
En trámite de remitir el levantamiento de observaciones</t>
    </r>
  </si>
  <si>
    <r>
      <rPr>
        <b/>
        <sz val="9"/>
        <color rgb="FF000000"/>
        <rFont val="Arial"/>
        <family val="2"/>
      </rPr>
      <t xml:space="preserve">INFORME DE CULMINACIÓN OBSERVADO POR EL MIDIS:
</t>
    </r>
    <r>
      <rPr>
        <sz val="9"/>
        <color rgb="FF000000"/>
        <rFont val="Arial"/>
        <family val="2"/>
      </rPr>
      <t>- OFICIO Nº 229-2018-MIDIS/VMPES/DGPE
En trámite de remitir el levantamiento de observaciones</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</si>
  <si>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767-2018-MTC/21.GE</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</si>
  <si>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734-2018-MT/21.GE</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</si>
  <si>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736-2018-MTC/21</t>
    </r>
  </si>
  <si>
    <r>
      <rPr>
        <b/>
        <sz val="9"/>
        <color rgb="FF000000"/>
        <rFont val="Arial"/>
        <family val="2"/>
      </rPr>
      <t xml:space="preserve">INFORME DE CULMINACIÓN OBSERVADO POR EL MIDIS:
</t>
    </r>
    <r>
      <rPr>
        <sz val="9"/>
        <color rgb="FF000000"/>
        <rFont val="Arial"/>
        <family val="2"/>
      </rPr>
      <t>- OFICIO Nº 299-2018-MIDIS/VMPES/DGPE
Fecha: 11-09-2018
En trámite de trasladar las observaciones</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</si>
  <si>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735-2018-MT/21.GE</t>
    </r>
  </si>
  <si>
    <r>
      <t xml:space="preserve">INFORME DE CULMINACIÓN OBSERVADO POR EL MIDIS:
</t>
    </r>
    <r>
      <rPr>
        <sz val="9"/>
        <color rgb="FF000000"/>
        <rFont val="Arial"/>
        <family val="2"/>
      </rPr>
      <t>- OFICIO Nº 209-2018-MIDIS/VMPES/DGPE
Fecha: 27-06-2018
Se trasladaron las observaciones con el Oficio Nº 535-2018-MT/21.GE</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</si>
  <si>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765-2018-MT/21.GE</t>
    </r>
  </si>
  <si>
    <r>
      <rPr>
        <b/>
        <sz val="9"/>
        <color rgb="FF000000"/>
        <rFont val="Arial"/>
        <family val="2"/>
      </rPr>
      <t xml:space="preserve">INFORME DE CULMINACIÓN OBSERVADO POR EL MIDIS:
</t>
    </r>
    <r>
      <rPr>
        <sz val="9"/>
        <color rgb="FF000000"/>
        <rFont val="Arial"/>
        <family val="2"/>
      </rPr>
      <t>- OFICIO Nº 229-2018-MIDIS/VMPES/DGPE
Fecha: 23-07-2018
Se trasladaron las observaciones con el Oficio Nº 644-2018-MT/21.GE</t>
    </r>
  </si>
  <si>
    <r>
      <rPr>
        <b/>
        <sz val="9"/>
        <color rgb="FF000000"/>
        <rFont val="Arial"/>
        <family val="2"/>
      </rPr>
      <t xml:space="preserve">INFORME DE CULMINACIÓN OBSERVADO POR EL MIDIS:
</t>
    </r>
    <r>
      <rPr>
        <sz val="9"/>
        <color rgb="FF000000"/>
        <rFont val="Arial"/>
        <family val="2"/>
      </rPr>
      <t>- OFICIO Nº 186-2017-MIDIS/VMPES/DGPE
Fecha: 26-08-2017
En trámite de trasladar las observaciones</t>
    </r>
  </si>
  <si>
    <t>Ishapana - Aranguay - Santa Rosa de Araujo - Nuevo Progreso - Chalhuan</t>
  </si>
  <si>
    <r>
      <t xml:space="preserve">SE REMITIÓ EL LEVANTAMIENTO DE OBSERVACIONES DEL INFORME DE CULMINACIÓN AL MIDIS CON EL DOCUMENTO:
</t>
    </r>
    <r>
      <rPr>
        <sz val="9"/>
        <color rgb="FF000000"/>
        <rFont val="Arial"/>
        <family val="2"/>
      </rPr>
      <t>-  OFICIO Nº 605-2018-MTC/21</t>
    </r>
  </si>
  <si>
    <t>Aurahuá, Chupamarca</t>
  </si>
  <si>
    <t>Remitido y observado por el MIDIS</t>
  </si>
  <si>
    <r>
      <t xml:space="preserve">EL PROYECTO SE ENCUENTRA EN TRÁMITE DE LIQUIDACIÓN. </t>
    </r>
    <r>
      <rPr>
        <b/>
        <sz val="9"/>
        <color rgb="FFFF0000"/>
        <rFont val="Arial"/>
        <family val="2"/>
      </rPr>
      <t>(TRES PROYECTOS)</t>
    </r>
  </si>
  <si>
    <t>devolucion a GE</t>
  </si>
  <si>
    <t>SE DEVUELVE A LA GE</t>
  </si>
  <si>
    <t>se devolvio a la GE</t>
  </si>
  <si>
    <t>Se devolvio a GE y nuevamente lo estan devolviendo con la conformidad de la Supervision 26.12.2018</t>
  </si>
  <si>
    <t>INFORME OCI</t>
  </si>
  <si>
    <t>remitido a FONIE</t>
  </si>
  <si>
    <t>CONVENIO 107-2014-MTC721</t>
  </si>
  <si>
    <t>para el FIDT 18.01.2019</t>
  </si>
  <si>
    <t>HV-115 - Corralpampa</t>
  </si>
  <si>
    <t>73+A86:Z86</t>
  </si>
  <si>
    <t>ADMINISTRADOR DE CONTRATO/CONVENIO</t>
  </si>
  <si>
    <t>META FÍSICA (Cantidad/UM)</t>
  </si>
  <si>
    <t xml:space="preserve">CODIGO ÚNICO DE INVERSIONES </t>
  </si>
  <si>
    <t>UNIDAD EJECUTORA DE INVERSIÓN</t>
  </si>
  <si>
    <t>N° DE DECRETO SUPREMO</t>
  </si>
  <si>
    <t>EJECUCIÓN DE OBRA</t>
  </si>
  <si>
    <t>TIPO</t>
  </si>
  <si>
    <t>SUPERVISIÓN</t>
  </si>
  <si>
    <t>EXPEDIENTE TECNICO/ESTUDIO DEFINITIVO</t>
  </si>
  <si>
    <t>ELABORACIÓN/EJECUCIÓN</t>
  </si>
  <si>
    <t>SUSPENDIDA</t>
  </si>
  <si>
    <t>CULMINADA</t>
  </si>
  <si>
    <t>LIQUIDADA</t>
  </si>
  <si>
    <t>FORMULACIÓN</t>
  </si>
  <si>
    <t>EJECUCIÓN DEL MANTENIMIENTO</t>
  </si>
  <si>
    <t>Intervenciones con recursos de FONIE (SI/NO)</t>
  </si>
  <si>
    <t>CERRADA   (En el marco deI INVIERTE.PE / SNIP)</t>
  </si>
  <si>
    <t xml:space="preserve">UNIDAD SECTORIAL: </t>
  </si>
  <si>
    <t>D.S.</t>
  </si>
  <si>
    <t>S/</t>
  </si>
  <si>
    <t xml:space="preserve">  UNIDAD SECTORIAL: </t>
  </si>
  <si>
    <t xml:space="preserve">  FECHA DE REPORTE (MES): DICIEMBRE</t>
  </si>
  <si>
    <t xml:space="preserve"> PERFILES ELABORADOS POR GOBIERNOS REGIONALES Y/O LOCALES</t>
  </si>
  <si>
    <t>(*) Sello y firma del Responsable de la Unidad Sectorial</t>
  </si>
  <si>
    <t>Nota:</t>
  </si>
  <si>
    <r>
      <rPr>
        <b/>
        <sz val="9"/>
        <color theme="1"/>
        <rFont val="Calibri"/>
        <family val="2"/>
        <scheme val="minor"/>
      </rPr>
      <t>(*)</t>
    </r>
    <r>
      <rPr>
        <sz val="9"/>
        <color theme="1"/>
        <rFont val="Calibri"/>
        <family val="2"/>
        <scheme val="minor"/>
      </rPr>
      <t xml:space="preserve"> Director Ejecutivo o Director General o Secretario Técnico, según corresponda</t>
    </r>
  </si>
  <si>
    <t>X</t>
  </si>
  <si>
    <t>TOTAL</t>
  </si>
  <si>
    <t>CUI</t>
  </si>
  <si>
    <t xml:space="preserve">SUSTENTO PARA EL INFORME SITUACIONAL - FORMATO N° 01  A NIVEL DE INVERSIÓN (ELABORACIÓN DE ED, EJECUCIÓN Y SUPERVISIÓN)
(La información registrada tiene carácter de Declaración Jurada - DS N°001-2019-EF)  </t>
  </si>
  <si>
    <t xml:space="preserve">SUSTENTO PARA EL INFORME SITUACIONAL - FORMATO N° 01  A NIVEL DE MANTENIMIENTO ( EJECUCIÓN Y SUPERVISIÓN)
(La información registrada tiene carácter de Declaración Jurada - DS N°001-2019-EF)  </t>
  </si>
  <si>
    <t>MES: AL 31 DE DICIEMBRE 2018</t>
  </si>
  <si>
    <t>Suspendida</t>
  </si>
  <si>
    <t>Culminada</t>
  </si>
  <si>
    <t>Tipo</t>
  </si>
  <si>
    <t>Cerrada  (En el marco deI INVIERTE.PE / SNIP)</t>
  </si>
  <si>
    <t>Saldo (Según D.S.)</t>
  </si>
  <si>
    <t>Avance Físico Acumulado %</t>
  </si>
  <si>
    <t>Observaciones/Cometarios</t>
  </si>
  <si>
    <t>Etapa en la Fase de Inversión</t>
  </si>
  <si>
    <t>N° de Decreto Supremo (FONIE a la U.S)</t>
  </si>
  <si>
    <t>Elaboración/Ejecución</t>
  </si>
  <si>
    <t>Liquidada con R.D</t>
  </si>
  <si>
    <t>Cerrada   (En el marco deI INVIERTE.PE / SNIP)</t>
  </si>
  <si>
    <t>N° de Decreto Supremo (FONIE a la Unidad Sectorial)</t>
  </si>
  <si>
    <t>Ejecución</t>
  </si>
  <si>
    <t>Avance Físico Acumulado en  %</t>
  </si>
  <si>
    <t>Observaciones/Comentarios</t>
  </si>
  <si>
    <t>Monto Total Transferido según D.S EN (S/)
(1)</t>
  </si>
  <si>
    <t>Monto Total Transferido del Sector a los GR
(2)</t>
  </si>
  <si>
    <t xml:space="preserve">Monto Total Transferido del Sector a los GL
(3)
</t>
  </si>
  <si>
    <t>Total Intervenciones
(4)</t>
  </si>
  <si>
    <t>Monto Total Transferido Según D.S en (S/)
(1)</t>
  </si>
  <si>
    <t>ANEXO N° 02 - INVERSIÓN</t>
  </si>
  <si>
    <t>ANEXO N° 03 - MANTENIMIENTO</t>
  </si>
  <si>
    <t>Unidad Ejecutora de Inversiones (GR/GL)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</si>
</sst>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4" formatCode="_ &quot;S/.&quot;\ * #,##0.00_ ;_ &quot;S/.&quot;\ * \-#,##0.00_ ;_ &quot;S/.&quot;\ * &quot;-&quot;??_ ;_ @_ "/>
    <numFmt numFmtId="43" formatCode="_ * #,##0.00_ ;_ * \-#,##0.00_ ;_ * &quot;-&quot;??_ ;_ @_ "/>
    <numFmt numFmtId="164" formatCode="###,###,##0"/>
    <numFmt numFmtId="165" formatCode="###,###,###,##0.00"/>
    <numFmt numFmtId="166" formatCode="0.0%"/>
    <numFmt numFmtId="167" formatCode="_ * #,##0_ ;_ * \-#,##0_ ;_ * &quot;-&quot;??_ ;_ @_ "/>
    <numFmt numFmtId="168" formatCode="_ * #,##0.0_ ;_ * \-#,##0.0_ ;_ * &quot;-&quot;_ ;_ @_ "/>
    <numFmt numFmtId="169" formatCode="&quot;S/.&quot;\ #,##0"/>
    <numFmt numFmtId="170" formatCode="0.000"/>
    <numFmt numFmtId="171" formatCode="#,##0_ ;\-#,##0\ "/>
    <numFmt numFmtId="172" formatCode="#,##0.00_ ;\-#,##0.00\ "/>
    <numFmt numFmtId="173" formatCode="_ * #,##0.00_ ;_ * \-#,##0.00_ ;_ * &quot;-&quot;_ ;_ @_ "/>
  </numFmts>
  <fonts count="68" x14ac:knownFonts="1">
    <font>
      <sz val="11"/>
      <color theme="1"/>
      <name val="Calibri"/>
      <family val="2"/>
      <scheme val="minor"/>
    </font>
    <font>
      <sz val="11"/>
      <color theme="1"/>
      <name val="Calibri"/>
      <family val="2"/>
      <scheme val="minor"/>
    </font>
    <font>
      <sz val="11"/>
      <color indexed="8"/>
      <name val="Calibri"/>
      <family val="2"/>
    </font>
    <font>
      <sz val="10"/>
      <color indexed="8"/>
      <name val="Times New Roman"/>
      <family val="1"/>
    </font>
    <font>
      <u/>
      <sz val="11"/>
      <color theme="10"/>
      <name val="Calibri"/>
      <family val="2"/>
      <scheme val="minor"/>
    </font>
    <font>
      <sz val="10"/>
      <name val="Arial"/>
      <family val="2"/>
    </font>
    <font>
      <u/>
      <sz val="10"/>
      <color indexed="12"/>
      <name val="Arial"/>
      <family val="2"/>
    </font>
    <font>
      <u/>
      <sz val="11"/>
      <color theme="10"/>
      <name val="Calibri"/>
      <family val="2"/>
    </font>
    <font>
      <sz val="11"/>
      <color theme="1"/>
      <name val="Arial"/>
      <family val="2"/>
    </font>
    <font>
      <sz val="11"/>
      <color rgb="FF000000"/>
      <name val="Arial"/>
      <family val="2"/>
    </font>
    <font>
      <b/>
      <sz val="11"/>
      <color theme="1"/>
      <name val="Arial"/>
      <family val="2"/>
    </font>
    <font>
      <b/>
      <sz val="11"/>
      <color rgb="FFFFFFFF"/>
      <name val="arial"/>
      <family val="2"/>
    </font>
    <font>
      <sz val="11"/>
      <color indexed="8"/>
      <name val="Arial"/>
      <family val="2"/>
    </font>
    <font>
      <b/>
      <sz val="11"/>
      <color theme="1" tint="0.499984740745262"/>
      <name val="Arial"/>
      <family val="2"/>
    </font>
    <font>
      <b/>
      <sz val="11"/>
      <color rgb="FFFF0000"/>
      <name val="Arial"/>
      <family val="2"/>
    </font>
    <font>
      <sz val="10"/>
      <color theme="1"/>
      <name val="Calibri"/>
      <family val="2"/>
      <scheme val="minor"/>
    </font>
    <font>
      <sz val="10"/>
      <color indexed="8"/>
      <name val="Calibri"/>
      <family val="2"/>
      <scheme val="minor"/>
    </font>
    <font>
      <sz val="10"/>
      <name val="MS Sans Serif"/>
      <family val="2"/>
    </font>
    <font>
      <b/>
      <sz val="10"/>
      <color rgb="FFFFFFFF"/>
      <name val="Arial"/>
      <family val="2"/>
    </font>
    <font>
      <sz val="8"/>
      <color theme="1"/>
      <name val="Arial"/>
      <family val="2"/>
    </font>
    <font>
      <u/>
      <sz val="6.05"/>
      <color theme="10"/>
      <name val="Calibri"/>
      <family val="2"/>
    </font>
    <font>
      <b/>
      <sz val="11"/>
      <name val="Arial"/>
      <family val="2"/>
    </font>
    <font>
      <sz val="10"/>
      <color rgb="FF000000"/>
      <name val="Arial"/>
      <family val="2"/>
    </font>
    <font>
      <b/>
      <i/>
      <sz val="11"/>
      <color theme="1"/>
      <name val="Arial"/>
      <family val="2"/>
    </font>
    <font>
      <sz val="10"/>
      <color theme="1"/>
      <name val="Arial"/>
      <family val="2"/>
    </font>
    <font>
      <sz val="9"/>
      <color theme="1"/>
      <name val="Arial"/>
      <family val="2"/>
    </font>
    <font>
      <b/>
      <sz val="8"/>
      <color rgb="FFFFFFFF"/>
      <name val="Arial"/>
      <family val="2"/>
    </font>
    <font>
      <b/>
      <sz val="9"/>
      <color theme="1"/>
      <name val="Arial"/>
      <family val="2"/>
    </font>
    <font>
      <b/>
      <sz val="10"/>
      <color theme="1"/>
      <name val="Arial"/>
      <family val="2"/>
    </font>
    <font>
      <b/>
      <sz val="14"/>
      <color theme="1"/>
      <name val="Arial"/>
      <family val="2"/>
    </font>
    <font>
      <b/>
      <sz val="11"/>
      <color theme="1"/>
      <name val="Calibri"/>
      <family val="2"/>
      <scheme val="minor"/>
    </font>
    <font>
      <sz val="10"/>
      <name val="Calibri"/>
      <family val="2"/>
      <scheme val="minor"/>
    </font>
    <font>
      <b/>
      <sz val="10"/>
      <name val="Calibri"/>
      <family val="2"/>
      <scheme val="minor"/>
    </font>
    <font>
      <sz val="10"/>
      <color rgb="FFFF0000"/>
      <name val="Calibri"/>
      <family val="2"/>
      <scheme val="minor"/>
    </font>
    <font>
      <b/>
      <sz val="10"/>
      <color theme="1"/>
      <name val="Arial Narrow"/>
      <family val="2"/>
    </font>
    <font>
      <b/>
      <sz val="10"/>
      <color theme="0"/>
      <name val="Arial Narrow"/>
      <family val="2"/>
    </font>
    <font>
      <b/>
      <sz val="10"/>
      <color rgb="FFFFFFFF"/>
      <name val="Arial Narrow"/>
      <family val="2"/>
    </font>
    <font>
      <b/>
      <sz val="18"/>
      <color theme="1"/>
      <name val="Calibri"/>
      <family val="2"/>
      <scheme val="minor"/>
    </font>
    <font>
      <sz val="11"/>
      <color rgb="FFFFFFFF"/>
      <name val="Arial"/>
      <family val="2"/>
    </font>
    <font>
      <sz val="10"/>
      <color indexed="8"/>
      <name val="Arial"/>
      <family val="2"/>
    </font>
    <font>
      <b/>
      <i/>
      <sz val="8"/>
      <color theme="1"/>
      <name val="Arial"/>
      <family val="2"/>
    </font>
    <font>
      <sz val="16"/>
      <color theme="1"/>
      <name val="Arial"/>
      <family val="2"/>
    </font>
    <font>
      <b/>
      <i/>
      <sz val="8"/>
      <name val="Arial"/>
      <family val="2"/>
    </font>
    <font>
      <b/>
      <sz val="6"/>
      <color rgb="FFFFFFFF"/>
      <name val="Arial"/>
      <family val="2"/>
    </font>
    <font>
      <sz val="9"/>
      <color rgb="FF000000"/>
      <name val="Arial"/>
      <family val="2"/>
    </font>
    <font>
      <sz val="9"/>
      <color indexed="8"/>
      <name val="Arial"/>
      <family val="2"/>
    </font>
    <font>
      <sz val="8"/>
      <color rgb="FFFFFFFF"/>
      <name val="arial"/>
      <family val="2"/>
    </font>
    <font>
      <b/>
      <sz val="9"/>
      <color rgb="FFFFFFFF"/>
      <name val="Arial"/>
      <family val="2"/>
    </font>
    <font>
      <sz val="9"/>
      <color theme="1"/>
      <name val="Calibri"/>
      <family val="2"/>
      <scheme val="minor"/>
    </font>
    <font>
      <b/>
      <sz val="12"/>
      <color theme="1"/>
      <name val="Arial"/>
      <family val="2"/>
    </font>
    <font>
      <b/>
      <sz val="11"/>
      <color theme="0"/>
      <name val="arial"/>
      <family val="2"/>
    </font>
    <font>
      <b/>
      <sz val="10"/>
      <color rgb="FF000000"/>
      <name val="Arial"/>
      <family val="2"/>
    </font>
    <font>
      <b/>
      <sz val="9"/>
      <color rgb="FF000000"/>
      <name val="Arial"/>
      <family val="2"/>
    </font>
    <font>
      <b/>
      <sz val="9"/>
      <name val="Arial"/>
      <family val="2"/>
    </font>
    <font>
      <sz val="9"/>
      <name val="Arial"/>
      <family val="2"/>
    </font>
    <font>
      <b/>
      <sz val="10"/>
      <name val="Arial"/>
      <family val="2"/>
    </font>
    <font>
      <b/>
      <sz val="8"/>
      <color theme="1"/>
      <name val="Arial"/>
      <family val="2"/>
    </font>
    <font>
      <b/>
      <sz val="8"/>
      <name val="Arial"/>
      <family val="2"/>
    </font>
    <font>
      <b/>
      <sz val="9"/>
      <color indexed="8"/>
      <name val="Arial"/>
      <family val="2"/>
    </font>
    <font>
      <b/>
      <sz val="9"/>
      <color rgb="FFFF0000"/>
      <name val="Arial"/>
      <family val="2"/>
    </font>
    <font>
      <b/>
      <sz val="8"/>
      <color theme="1"/>
      <name val="Calibri"/>
      <family val="2"/>
      <scheme val="minor"/>
    </font>
    <font>
      <b/>
      <sz val="9"/>
      <color theme="1"/>
      <name val="Calibri"/>
      <family val="2"/>
      <scheme val="minor"/>
    </font>
    <font>
      <sz val="8"/>
      <color theme="1"/>
      <name val="Calibri"/>
      <family val="2"/>
      <scheme val="minor"/>
    </font>
    <font>
      <sz val="8"/>
      <name val="Calibri"/>
      <family val="2"/>
      <scheme val="minor"/>
    </font>
    <font>
      <sz val="8"/>
      <color indexed="8"/>
      <name val="Calibri"/>
      <family val="2"/>
      <scheme val="minor"/>
    </font>
    <font>
      <b/>
      <sz val="9"/>
      <color indexed="81"/>
      <name val="Tahoma"/>
      <family val="2"/>
    </font>
    <font>
      <b/>
      <sz val="8"/>
      <name val="Calibri"/>
      <family val="2"/>
      <scheme val="minor"/>
    </font>
    <font>
      <b/>
      <sz val="14"/>
      <color theme="1"/>
      <name val="Arial Narrow"/>
      <family val="2"/>
    </font>
  </fonts>
  <fills count="2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C99FF"/>
        <bgColor indexed="64"/>
      </patternFill>
    </fill>
    <fill>
      <patternFill patternType="solid">
        <fgColor rgb="FF66FF33"/>
        <bgColor indexed="64"/>
      </patternFill>
    </fill>
    <fill>
      <patternFill patternType="solid">
        <fgColor rgb="FF00B0F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right style="medium">
        <color indexed="64"/>
      </right>
      <top/>
      <bottom style="thin">
        <color theme="1"/>
      </bottom>
      <diagonal/>
    </border>
    <border>
      <left/>
      <right/>
      <top/>
      <bottom style="thin">
        <color theme="1"/>
      </bottom>
      <diagonal/>
    </border>
    <border>
      <left/>
      <right/>
      <top/>
      <bottom style="thin">
        <color theme="8" tint="0.59999389629810485"/>
      </bottom>
      <diagonal/>
    </border>
    <border>
      <left/>
      <right style="medium">
        <color indexed="64"/>
      </right>
      <top/>
      <bottom/>
      <diagonal/>
    </border>
    <border>
      <left/>
      <right style="medium">
        <color theme="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auto="1"/>
      </left>
      <right style="thin">
        <color auto="1"/>
      </right>
      <top/>
      <bottom style="thin">
        <color theme="0" tint="-0.499984740745262"/>
      </bottom>
      <diagonal/>
    </border>
  </borders>
  <cellStyleXfs count="20">
    <xf numFmtId="0" fontId="0"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5" fillId="0" borderId="0"/>
    <xf numFmtId="0" fontId="7" fillId="0" borderId="0" applyNumberFormat="0" applyFill="0" applyBorder="0" applyAlignment="0" applyProtection="0">
      <alignment vertical="top"/>
      <protection locked="0"/>
    </xf>
    <xf numFmtId="0" fontId="17" fillId="0" borderId="0"/>
    <xf numFmtId="0" fontId="1" fillId="0" borderId="0"/>
    <xf numFmtId="9" fontId="5" fillId="0" borderId="0" applyFont="0" applyFill="0" applyBorder="0" applyAlignment="0" applyProtection="0"/>
    <xf numFmtId="0" fontId="1" fillId="0" borderId="0"/>
    <xf numFmtId="0" fontId="22" fillId="0" borderId="0"/>
    <xf numFmtId="0" fontId="20"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cellStyleXfs>
  <cellXfs count="850">
    <xf numFmtId="0" fontId="0" fillId="0" borderId="0" xfId="0"/>
    <xf numFmtId="0" fontId="10" fillId="2" borderId="0" xfId="0" applyFont="1" applyFill="1"/>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8" fillId="0" borderId="0" xfId="0" applyFont="1"/>
    <xf numFmtId="164" fontId="8" fillId="0" borderId="0" xfId="0" applyNumberFormat="1" applyFont="1"/>
    <xf numFmtId="165" fontId="8" fillId="0" borderId="0" xfId="0" applyNumberFormat="1" applyFont="1"/>
    <xf numFmtId="0" fontId="8" fillId="0" borderId="0" xfId="0" applyFont="1" applyBorder="1"/>
    <xf numFmtId="0" fontId="13" fillId="0" borderId="0" xfId="0" applyFont="1"/>
    <xf numFmtId="0" fontId="8" fillId="0" borderId="0" xfId="0" applyFont="1" applyAlignment="1">
      <alignment horizontal="center" vertical="center"/>
    </xf>
    <xf numFmtId="0" fontId="8" fillId="0" borderId="0" xfId="0" applyFont="1" applyBorder="1" applyAlignment="1">
      <alignment horizontal="center" vertical="center"/>
    </xf>
    <xf numFmtId="0" fontId="8" fillId="2" borderId="0" xfId="0" applyFont="1" applyFill="1"/>
    <xf numFmtId="0" fontId="10" fillId="0" borderId="0" xfId="0" applyFont="1"/>
    <xf numFmtId="0" fontId="8" fillId="0" borderId="0" xfId="0" applyFont="1" applyFill="1"/>
    <xf numFmtId="0" fontId="8" fillId="0" borderId="0" xfId="0" applyFont="1" applyFill="1" applyBorder="1"/>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vertical="center" wrapText="1"/>
    </xf>
    <xf numFmtId="14" fontId="8" fillId="0" borderId="1" xfId="0" quotePrefix="1"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9" fontId="8" fillId="0" borderId="1" xfId="1" applyFont="1" applyFill="1" applyBorder="1" applyAlignment="1">
      <alignment horizontal="center" vertical="center" wrapText="1"/>
    </xf>
    <xf numFmtId="167" fontId="8"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2" fillId="0" borderId="1" xfId="2" applyFont="1" applyFill="1" applyBorder="1" applyAlignment="1">
      <alignment vertical="center" wrapText="1"/>
    </xf>
    <xf numFmtId="0" fontId="10" fillId="0" borderId="0" xfId="0" applyFont="1" applyBorder="1"/>
    <xf numFmtId="3" fontId="9" fillId="0" borderId="1" xfId="0" applyNumberFormat="1" applyFont="1" applyFill="1" applyBorder="1" applyAlignment="1">
      <alignment horizontal="center" vertical="center"/>
    </xf>
    <xf numFmtId="0" fontId="10" fillId="0" borderId="0" xfId="0" applyFont="1" applyAlignment="1">
      <alignment vertical="center"/>
    </xf>
    <xf numFmtId="0" fontId="8" fillId="0" borderId="1" xfId="0" applyFont="1" applyFill="1" applyBorder="1" applyAlignment="1">
      <alignment vertical="center"/>
    </xf>
    <xf numFmtId="164" fontId="18" fillId="3" borderId="2" xfId="0" applyNumberFormat="1" applyFont="1" applyFill="1" applyBorder="1" applyAlignment="1">
      <alignment horizontal="center" vertical="center" wrapText="1"/>
    </xf>
    <xf numFmtId="0" fontId="14" fillId="0" borderId="0" xfId="0" applyFont="1" applyFill="1" applyAlignment="1">
      <alignment wrapText="1"/>
    </xf>
    <xf numFmtId="0" fontId="10" fillId="0" borderId="1" xfId="0" applyFont="1" applyFill="1" applyBorder="1" applyAlignment="1">
      <alignment horizontal="left" vertical="center"/>
    </xf>
    <xf numFmtId="14" fontId="10" fillId="0" borderId="4" xfId="0"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14" fontId="21" fillId="0" borderId="4" xfId="0" applyNumberFormat="1" applyFont="1" applyFill="1" applyBorder="1" applyAlignment="1">
      <alignment horizontal="left" vertical="center" wrapText="1"/>
    </xf>
    <xf numFmtId="0" fontId="8" fillId="0" borderId="0" xfId="0" applyFont="1" applyFill="1" applyBorder="1" applyAlignment="1">
      <alignment wrapText="1"/>
    </xf>
    <xf numFmtId="0" fontId="11" fillId="4" borderId="2" xfId="0" applyFont="1" applyFill="1" applyBorder="1" applyAlignment="1">
      <alignment horizontal="center" vertical="center" wrapText="1"/>
    </xf>
    <xf numFmtId="0" fontId="10" fillId="4" borderId="1" xfId="0" applyFont="1" applyFill="1" applyBorder="1" applyAlignment="1">
      <alignment vertical="center"/>
    </xf>
    <xf numFmtId="0" fontId="10" fillId="4" borderId="0" xfId="0" applyFont="1" applyFill="1"/>
    <xf numFmtId="165" fontId="8" fillId="0" borderId="0" xfId="0" applyNumberFormat="1" applyFont="1" applyFill="1"/>
    <xf numFmtId="164" fontId="8" fillId="0" borderId="0" xfId="0" applyNumberFormat="1" applyFont="1" applyFill="1" applyAlignment="1">
      <alignment vertical="center"/>
    </xf>
    <xf numFmtId="0" fontId="8" fillId="0" borderId="0" xfId="0" applyFont="1" applyFill="1" applyAlignment="1"/>
    <xf numFmtId="0" fontId="8" fillId="0" borderId="0" xfId="0" applyFont="1" applyFill="1" applyBorder="1" applyAlignment="1">
      <alignment horizontal="left"/>
    </xf>
    <xf numFmtId="0" fontId="10" fillId="0" borderId="0" xfId="0" applyFont="1" applyFill="1" applyBorder="1" applyAlignment="1">
      <alignment horizontal="left"/>
    </xf>
    <xf numFmtId="0" fontId="10" fillId="2" borderId="0" xfId="0" applyFont="1" applyFill="1" applyAlignment="1">
      <alignment horizontal="center"/>
    </xf>
    <xf numFmtId="44" fontId="10" fillId="2" borderId="0" xfId="0" applyNumberFormat="1" applyFont="1" applyFill="1" applyAlignment="1">
      <alignment horizontal="centerContinuous"/>
    </xf>
    <xf numFmtId="164" fontId="10" fillId="2" borderId="0" xfId="0" applyNumberFormat="1" applyFont="1" applyFill="1"/>
    <xf numFmtId="164" fontId="10" fillId="0" borderId="0" xfId="0" applyNumberFormat="1" applyFont="1"/>
    <xf numFmtId="165" fontId="10" fillId="0" borderId="0" xfId="0" applyNumberFormat="1" applyFont="1"/>
    <xf numFmtId="0" fontId="10" fillId="0" borderId="0" xfId="0" applyFont="1" applyBorder="1" applyAlignment="1">
      <alignment horizontal="center" vertical="center"/>
    </xf>
    <xf numFmtId="0" fontId="8" fillId="0" borderId="0" xfId="0" applyFont="1" applyFill="1" applyAlignment="1">
      <alignment vertical="center"/>
    </xf>
    <xf numFmtId="0" fontId="19" fillId="0" borderId="1" xfId="13" applyFont="1" applyFill="1" applyBorder="1" applyAlignment="1">
      <alignment vertical="center"/>
    </xf>
    <xf numFmtId="44" fontId="10" fillId="2" borderId="0" xfId="0" applyNumberFormat="1" applyFont="1" applyFill="1" applyAlignment="1">
      <alignment horizontal="centerContinuous" wrapText="1"/>
    </xf>
    <xf numFmtId="167" fontId="8" fillId="0" borderId="1" xfId="0" quotePrefix="1" applyNumberFormat="1" applyFont="1" applyFill="1" applyBorder="1" applyAlignment="1">
      <alignment vertical="center" wrapText="1"/>
    </xf>
    <xf numFmtId="164" fontId="8" fillId="0" borderId="1" xfId="0" applyNumberFormat="1" applyFont="1" applyFill="1" applyBorder="1" applyAlignment="1">
      <alignment vertical="center"/>
    </xf>
    <xf numFmtId="0" fontId="10" fillId="2" borderId="0" xfId="0" applyFont="1" applyFill="1" applyAlignment="1">
      <alignment vertical="center"/>
    </xf>
    <xf numFmtId="0" fontId="8" fillId="2" borderId="0" xfId="0" applyFont="1" applyFill="1" applyAlignment="1">
      <alignment vertical="center"/>
    </xf>
    <xf numFmtId="164" fontId="8" fillId="2" borderId="0" xfId="0" applyNumberFormat="1" applyFont="1" applyFill="1" applyAlignment="1">
      <alignment vertical="center"/>
    </xf>
    <xf numFmtId="0" fontId="10" fillId="2" borderId="0" xfId="0" applyFont="1" applyFill="1" applyAlignment="1">
      <alignment horizontal="center" vertical="center"/>
    </xf>
    <xf numFmtId="0" fontId="0" fillId="0" borderId="0" xfId="0" applyAlignment="1">
      <alignment vertical="center"/>
    </xf>
    <xf numFmtId="0" fontId="8" fillId="0" borderId="0" xfId="0" applyFont="1" applyAlignment="1">
      <alignment vertical="center"/>
    </xf>
    <xf numFmtId="165" fontId="8" fillId="0" borderId="1" xfId="0" applyNumberFormat="1" applyFont="1" applyFill="1" applyBorder="1" applyAlignment="1">
      <alignment horizontal="left" vertical="center" wrapText="1"/>
    </xf>
    <xf numFmtId="43" fontId="8" fillId="0" borderId="0" xfId="0" applyNumberFormat="1" applyFont="1" applyFill="1"/>
    <xf numFmtId="0" fontId="8" fillId="5" borderId="0" xfId="0" applyFont="1" applyFill="1"/>
    <xf numFmtId="41" fontId="9" fillId="0" borderId="1"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wrapText="1"/>
    </xf>
    <xf numFmtId="0" fontId="8" fillId="0" borderId="4" xfId="0" applyFont="1" applyFill="1" applyBorder="1" applyAlignment="1">
      <alignment vertical="center" wrapText="1"/>
    </xf>
    <xf numFmtId="14" fontId="9" fillId="0" borderId="1" xfId="0" applyNumberFormat="1" applyFont="1" applyFill="1" applyBorder="1" applyAlignment="1">
      <alignment horizontal="center" vertical="center" wrapText="1"/>
    </xf>
    <xf numFmtId="165" fontId="8" fillId="0" borderId="1" xfId="0" applyNumberFormat="1" applyFont="1" applyFill="1" applyBorder="1" applyAlignment="1">
      <alignment vertical="center"/>
    </xf>
    <xf numFmtId="0" fontId="10" fillId="0" borderId="0" xfId="0" applyFont="1" applyAlignment="1">
      <alignment horizontal="center" vertical="center"/>
    </xf>
    <xf numFmtId="0" fontId="10" fillId="2" borderId="0" xfId="0" applyFont="1" applyFill="1" applyAlignment="1">
      <alignment horizontal="left" vertical="center"/>
    </xf>
    <xf numFmtId="168" fontId="9" fillId="0" borderId="1" xfId="0" applyNumberFormat="1" applyFont="1" applyFill="1" applyBorder="1" applyAlignment="1">
      <alignment horizontal="center" vertical="center"/>
    </xf>
    <xf numFmtId="165" fontId="8" fillId="0" borderId="1" xfId="0" applyNumberFormat="1" applyFont="1" applyFill="1" applyBorder="1" applyAlignment="1">
      <alignment horizontal="left" vertical="center"/>
    </xf>
    <xf numFmtId="165"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0" fontId="8" fillId="0" borderId="1" xfId="0" quotePrefix="1" applyNumberFormat="1" applyFont="1" applyFill="1" applyBorder="1" applyAlignment="1">
      <alignment horizontal="center" vertical="center" wrapText="1"/>
    </xf>
    <xf numFmtId="0" fontId="10" fillId="0" borderId="0" xfId="0" applyFont="1" applyAlignment="1">
      <alignment horizontal="center" vertical="center"/>
    </xf>
    <xf numFmtId="0" fontId="10" fillId="2" borderId="0" xfId="0" applyFont="1" applyFill="1" applyAlignment="1">
      <alignment horizontal="left" vertical="center"/>
    </xf>
    <xf numFmtId="0" fontId="23" fillId="0" borderId="0" xfId="0" applyFont="1" applyFill="1" applyAlignment="1">
      <alignment vertical="center"/>
    </xf>
    <xf numFmtId="9" fontId="8" fillId="0" borderId="1" xfId="1" quotePrefix="1" applyFont="1" applyFill="1" applyBorder="1" applyAlignment="1">
      <alignment horizontal="center" vertical="center" wrapText="1"/>
    </xf>
    <xf numFmtId="43" fontId="8" fillId="0" borderId="1" xfId="0" applyNumberFormat="1" applyFont="1" applyFill="1" applyBorder="1" applyAlignment="1">
      <alignment vertical="center"/>
    </xf>
    <xf numFmtId="164" fontId="8" fillId="0" borderId="0" xfId="0" applyNumberFormat="1" applyFont="1" applyFill="1" applyAlignment="1">
      <alignment horizontal="center" vertical="center"/>
    </xf>
    <xf numFmtId="0" fontId="11"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4" fillId="2" borderId="0" xfId="0" applyFont="1" applyFill="1" applyAlignment="1">
      <alignment vertical="center"/>
    </xf>
    <xf numFmtId="0" fontId="10" fillId="2" borderId="0" xfId="0" applyFont="1" applyFill="1" applyAlignment="1">
      <alignment horizontal="left" vertical="center"/>
    </xf>
    <xf numFmtId="44" fontId="10" fillId="2" borderId="0" xfId="0" applyNumberFormat="1" applyFont="1" applyFill="1" applyAlignment="1">
      <alignment horizontal="center"/>
    </xf>
    <xf numFmtId="164" fontId="10" fillId="2" borderId="0" xfId="0" applyNumberFormat="1" applyFont="1" applyFill="1" applyAlignment="1">
      <alignment horizontal="center"/>
    </xf>
    <xf numFmtId="0" fontId="8" fillId="2" borderId="0" xfId="0" applyFont="1" applyFill="1" applyBorder="1"/>
    <xf numFmtId="0" fontId="27" fillId="0" borderId="0" xfId="0" applyFont="1"/>
    <xf numFmtId="44" fontId="27" fillId="2" borderId="0" xfId="0" applyNumberFormat="1" applyFont="1" applyFill="1" applyAlignment="1">
      <alignment horizontal="centerContinuous"/>
    </xf>
    <xf numFmtId="44" fontId="27" fillId="2" borderId="0" xfId="0" applyNumberFormat="1" applyFont="1" applyFill="1" applyAlignment="1">
      <alignment horizontal="center"/>
    </xf>
    <xf numFmtId="0" fontId="27" fillId="2" borderId="0" xfId="0" applyFont="1" applyFill="1" applyAlignment="1">
      <alignment horizontal="center"/>
    </xf>
    <xf numFmtId="0" fontId="27" fillId="2" borderId="0" xfId="0" applyFont="1" applyFill="1" applyAlignment="1">
      <alignment horizontal="center" vertical="center"/>
    </xf>
    <xf numFmtId="0" fontId="27" fillId="2" borderId="0" xfId="0" applyFont="1" applyFill="1"/>
    <xf numFmtId="164" fontId="27" fillId="2" borderId="0" xfId="0" applyNumberFormat="1" applyFont="1" applyFill="1"/>
    <xf numFmtId="164" fontId="27" fillId="2" borderId="0" xfId="0" applyNumberFormat="1" applyFont="1" applyFill="1" applyAlignment="1">
      <alignment horizontal="center"/>
    </xf>
    <xf numFmtId="0" fontId="25" fillId="0" borderId="0" xfId="0" applyFont="1" applyAlignment="1">
      <alignment vertical="center"/>
    </xf>
    <xf numFmtId="0" fontId="25" fillId="2" borderId="0" xfId="0" applyFont="1" applyFill="1" applyAlignment="1">
      <alignment vertical="center"/>
    </xf>
    <xf numFmtId="165" fontId="8" fillId="0" borderId="0" xfId="0" applyNumberFormat="1" applyFont="1" applyAlignment="1">
      <alignment horizontal="center"/>
    </xf>
    <xf numFmtId="0" fontId="24" fillId="0" borderId="0" xfId="0" applyFont="1" applyAlignment="1">
      <alignment horizontal="center" vertical="center"/>
    </xf>
    <xf numFmtId="0" fontId="28" fillId="0" borderId="0" xfId="0" applyFont="1" applyAlignment="1">
      <alignment vertical="center"/>
    </xf>
    <xf numFmtId="0" fontId="24" fillId="2" borderId="0" xfId="0" applyFont="1" applyFill="1" applyAlignment="1">
      <alignment horizontal="center" vertical="center"/>
    </xf>
    <xf numFmtId="0" fontId="24" fillId="2" borderId="0" xfId="0" applyFont="1" applyFill="1" applyBorder="1" applyAlignment="1">
      <alignment horizontal="center" vertical="center"/>
    </xf>
    <xf numFmtId="0" fontId="24" fillId="0" borderId="0" xfId="0" applyFont="1"/>
    <xf numFmtId="0" fontId="28" fillId="2" borderId="0" xfId="0" applyFont="1" applyFill="1" applyAlignment="1">
      <alignment horizontal="left" vertical="center"/>
    </xf>
    <xf numFmtId="0" fontId="28" fillId="2" borderId="0" xfId="0" applyFont="1" applyFill="1" applyAlignment="1">
      <alignment horizontal="center"/>
    </xf>
    <xf numFmtId="0" fontId="15" fillId="0" borderId="0" xfId="0" applyFont="1"/>
    <xf numFmtId="0" fontId="24" fillId="2" borderId="0" xfId="0" applyFont="1" applyFill="1"/>
    <xf numFmtId="0" fontId="28" fillId="2" borderId="0" xfId="0" applyFont="1" applyFill="1"/>
    <xf numFmtId="164" fontId="28" fillId="2" borderId="0" xfId="0" applyNumberFormat="1" applyFont="1" applyFill="1"/>
    <xf numFmtId="44" fontId="28" fillId="2" borderId="0" xfId="0" applyNumberFormat="1" applyFont="1" applyFill="1" applyAlignment="1">
      <alignment horizontal="left" wrapText="1"/>
    </xf>
    <xf numFmtId="41" fontId="28" fillId="2" borderId="0" xfId="0" applyNumberFormat="1" applyFont="1" applyFill="1" applyAlignment="1">
      <alignment horizontal="left" vertical="center"/>
    </xf>
    <xf numFmtId="0" fontId="10" fillId="2" borderId="0" xfId="0" applyFont="1" applyFill="1" applyAlignment="1">
      <alignment horizontal="left" vertical="center" wrapText="1"/>
    </xf>
    <xf numFmtId="164" fontId="8" fillId="0" borderId="0" xfId="0" applyNumberFormat="1" applyFont="1" applyFill="1" applyAlignment="1">
      <alignment vertical="center" wrapText="1"/>
    </xf>
    <xf numFmtId="164" fontId="10" fillId="2" borderId="0" xfId="0" applyNumberFormat="1" applyFont="1" applyFill="1" applyAlignment="1">
      <alignment vertical="center"/>
    </xf>
    <xf numFmtId="0" fontId="30" fillId="0" borderId="0" xfId="0" applyFont="1" applyAlignment="1">
      <alignment vertical="center"/>
    </xf>
    <xf numFmtId="164" fontId="11" fillId="3" borderId="2" xfId="0" applyNumberFormat="1"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0" fontId="15" fillId="0" borderId="9" xfId="0" applyFont="1" applyBorder="1" applyAlignment="1">
      <alignment vertical="center" wrapText="1"/>
    </xf>
    <xf numFmtId="49" fontId="31" fillId="0" borderId="9" xfId="3" applyNumberFormat="1" applyFont="1" applyFill="1" applyBorder="1" applyAlignment="1">
      <alignment horizontal="left" vertical="center" wrapText="1"/>
    </xf>
    <xf numFmtId="3" fontId="15" fillId="0" borderId="9" xfId="0" applyNumberFormat="1" applyFont="1" applyBorder="1" applyAlignment="1">
      <alignment vertical="center" wrapText="1"/>
    </xf>
    <xf numFmtId="41" fontId="15" fillId="0" borderId="9" xfId="0" applyNumberFormat="1" applyFont="1" applyBorder="1" applyAlignment="1">
      <alignment vertical="center" wrapText="1"/>
    </xf>
    <xf numFmtId="14" fontId="15" fillId="0" borderId="9" xfId="0" applyNumberFormat="1" applyFont="1" applyFill="1" applyBorder="1" applyAlignment="1">
      <alignment vertical="center" wrapText="1"/>
    </xf>
    <xf numFmtId="9" fontId="15" fillId="0" borderId="9" xfId="0" applyNumberFormat="1" applyFont="1" applyFill="1" applyBorder="1" applyAlignment="1">
      <alignment vertical="center" wrapText="1"/>
    </xf>
    <xf numFmtId="9" fontId="15" fillId="0" borderId="9" xfId="1" applyFont="1" applyBorder="1" applyAlignment="1">
      <alignment vertical="center" wrapText="1"/>
    </xf>
    <xf numFmtId="9" fontId="15" fillId="0" borderId="9" xfId="0" applyNumberFormat="1" applyFont="1" applyBorder="1" applyAlignment="1">
      <alignment vertical="center" wrapText="1"/>
    </xf>
    <xf numFmtId="0" fontId="15" fillId="0" borderId="9" xfId="0" applyFont="1" applyFill="1" applyBorder="1" applyAlignment="1">
      <alignment vertical="center" wrapText="1"/>
    </xf>
    <xf numFmtId="17" fontId="15" fillId="0" borderId="9" xfId="0" applyNumberFormat="1" applyFont="1" applyBorder="1" applyAlignment="1">
      <alignment vertical="center" wrapText="1"/>
    </xf>
    <xf numFmtId="41" fontId="15" fillId="0" borderId="9" xfId="0" applyNumberFormat="1" applyFont="1" applyFill="1" applyBorder="1" applyAlignment="1">
      <alignment vertical="center" wrapText="1"/>
    </xf>
    <xf numFmtId="14" fontId="15" fillId="0" borderId="9" xfId="0" applyNumberFormat="1" applyFont="1" applyBorder="1" applyAlignment="1">
      <alignment vertical="center" wrapText="1"/>
    </xf>
    <xf numFmtId="0" fontId="16" fillId="0" borderId="9" xfId="2" applyFont="1" applyFill="1" applyBorder="1" applyAlignment="1">
      <alignment vertical="center" wrapText="1"/>
    </xf>
    <xf numFmtId="0" fontId="15" fillId="0" borderId="9" xfId="0" applyNumberFormat="1" applyFont="1" applyBorder="1" applyAlignment="1">
      <alignment vertical="center" wrapText="1"/>
    </xf>
    <xf numFmtId="0" fontId="0" fillId="0" borderId="0" xfId="0" applyAlignment="1">
      <alignment wrapText="1"/>
    </xf>
    <xf numFmtId="0" fontId="0" fillId="0" borderId="0" xfId="0" applyAlignment="1">
      <alignment horizontal="center" vertical="center"/>
    </xf>
    <xf numFmtId="4" fontId="0" fillId="0" borderId="0" xfId="0" applyNumberFormat="1"/>
    <xf numFmtId="169" fontId="0" fillId="0" borderId="0" xfId="0" applyNumberFormat="1"/>
    <xf numFmtId="170" fontId="0" fillId="0" borderId="0" xfId="0" applyNumberFormat="1"/>
    <xf numFmtId="0" fontId="15" fillId="0" borderId="0" xfId="0" applyFont="1" applyAlignment="1">
      <alignment vertical="center" wrapText="1"/>
    </xf>
    <xf numFmtId="3" fontId="30" fillId="6" borderId="10" xfId="0" applyNumberFormat="1" applyFont="1" applyFill="1" applyBorder="1" applyAlignment="1">
      <alignment vertical="center"/>
    </xf>
    <xf numFmtId="9" fontId="30" fillId="6" borderId="10" xfId="1" applyFont="1" applyFill="1" applyBorder="1" applyAlignment="1">
      <alignment vertical="center"/>
    </xf>
    <xf numFmtId="0" fontId="0" fillId="6" borderId="10" xfId="0" applyFill="1" applyBorder="1" applyAlignment="1">
      <alignment vertical="center" wrapText="1"/>
    </xf>
    <xf numFmtId="0" fontId="0" fillId="6" borderId="10" xfId="0" applyFill="1" applyBorder="1" applyAlignment="1">
      <alignment vertical="center"/>
    </xf>
    <xf numFmtId="170" fontId="0" fillId="6" borderId="10" xfId="0" applyNumberFormat="1" applyFill="1" applyBorder="1" applyAlignment="1">
      <alignment vertical="center"/>
    </xf>
    <xf numFmtId="0" fontId="15" fillId="6" borderId="10" xfId="0" applyFont="1" applyFill="1" applyBorder="1" applyAlignment="1">
      <alignment vertical="center" wrapText="1"/>
    </xf>
    <xf numFmtId="0" fontId="30" fillId="6" borderId="10" xfId="0" applyFont="1" applyFill="1" applyBorder="1" applyAlignment="1">
      <alignment vertical="center"/>
    </xf>
    <xf numFmtId="0" fontId="0" fillId="0" borderId="11" xfId="0" applyBorder="1"/>
    <xf numFmtId="1" fontId="0" fillId="0" borderId="10" xfId="0" applyNumberFormat="1" applyBorder="1"/>
    <xf numFmtId="0" fontId="0" fillId="0" borderId="10" xfId="0" applyBorder="1"/>
    <xf numFmtId="4" fontId="15" fillId="0" borderId="12" xfId="1" applyNumberFormat="1" applyFont="1" applyBorder="1" applyAlignment="1">
      <alignment vertical="center"/>
    </xf>
    <xf numFmtId="4" fontId="0" fillId="0" borderId="10" xfId="0" applyNumberFormat="1" applyBorder="1"/>
    <xf numFmtId="4" fontId="15" fillId="0" borderId="12" xfId="1" applyNumberFormat="1" applyFont="1" applyFill="1" applyBorder="1" applyAlignment="1">
      <alignment vertical="center"/>
    </xf>
    <xf numFmtId="4" fontId="31" fillId="0" borderId="10" xfId="3" applyNumberFormat="1" applyFont="1" applyFill="1" applyBorder="1" applyAlignment="1">
      <alignment horizontal="center" vertical="center"/>
    </xf>
    <xf numFmtId="43" fontId="31" fillId="2" borderId="10" xfId="3" applyNumberFormat="1" applyFont="1" applyFill="1" applyBorder="1" applyAlignment="1">
      <alignment horizontal="center" vertical="center"/>
    </xf>
    <xf numFmtId="0" fontId="31" fillId="0" borderId="10" xfId="3" applyNumberFormat="1" applyFont="1" applyFill="1" applyBorder="1" applyAlignment="1">
      <alignment horizontal="left" vertical="center" wrapText="1"/>
    </xf>
    <xf numFmtId="0" fontId="31" fillId="0" borderId="10" xfId="3" applyNumberFormat="1" applyFont="1" applyFill="1" applyBorder="1" applyAlignment="1">
      <alignment horizontal="left" vertical="center"/>
    </xf>
    <xf numFmtId="2" fontId="31" fillId="2" borderId="10" xfId="3" applyNumberFormat="1" applyFont="1" applyFill="1" applyBorder="1" applyAlignment="1">
      <alignment horizontal="center" vertical="center"/>
    </xf>
    <xf numFmtId="49" fontId="31" fillId="0" borderId="10" xfId="3" applyNumberFormat="1" applyFont="1" applyFill="1" applyBorder="1" applyAlignment="1">
      <alignment horizontal="left" vertical="center" wrapText="1"/>
    </xf>
    <xf numFmtId="0" fontId="15" fillId="0" borderId="10" xfId="0" applyFont="1" applyBorder="1" applyAlignment="1">
      <alignment vertical="center" wrapText="1"/>
    </xf>
    <xf numFmtId="49" fontId="31" fillId="0" borderId="10" xfId="3" applyNumberFormat="1" applyFont="1" applyFill="1" applyBorder="1" applyAlignment="1">
      <alignment horizontal="center" vertical="center" wrapText="1"/>
    </xf>
    <xf numFmtId="0" fontId="32" fillId="0" borderId="10" xfId="3" applyNumberFormat="1" applyFont="1" applyFill="1" applyBorder="1" applyAlignment="1">
      <alignment horizontal="center" vertical="center"/>
    </xf>
    <xf numFmtId="0" fontId="31" fillId="0" borderId="10" xfId="3" applyNumberFormat="1" applyFont="1" applyFill="1" applyBorder="1" applyAlignment="1">
      <alignment horizontal="center" vertical="center"/>
    </xf>
    <xf numFmtId="0" fontId="15" fillId="0" borderId="11" xfId="0" applyFont="1" applyBorder="1" applyAlignment="1">
      <alignment vertical="center"/>
    </xf>
    <xf numFmtId="1" fontId="15" fillId="0" borderId="10" xfId="0" applyNumberFormat="1" applyFont="1" applyBorder="1" applyAlignment="1">
      <alignment vertical="center"/>
    </xf>
    <xf numFmtId="0" fontId="33" fillId="0" borderId="10" xfId="0" applyFont="1" applyBorder="1" applyAlignment="1">
      <alignment horizontal="center" vertical="center"/>
    </xf>
    <xf numFmtId="165" fontId="15" fillId="0" borderId="10" xfId="0" applyNumberFormat="1" applyFont="1" applyBorder="1" applyAlignment="1">
      <alignment vertical="center"/>
    </xf>
    <xf numFmtId="165" fontId="15" fillId="0" borderId="10" xfId="0" applyNumberFormat="1" applyFont="1" applyBorder="1" applyAlignment="1">
      <alignment horizontal="center" vertical="center"/>
    </xf>
    <xf numFmtId="4" fontId="15" fillId="0" borderId="10" xfId="0" applyNumberFormat="1" applyFont="1" applyFill="1" applyBorder="1" applyAlignment="1">
      <alignment vertical="center"/>
    </xf>
    <xf numFmtId="49" fontId="31" fillId="0" borderId="10" xfId="3" applyNumberFormat="1" applyFont="1" applyFill="1" applyBorder="1" applyAlignment="1">
      <alignment horizontal="center" vertical="center"/>
    </xf>
    <xf numFmtId="0" fontId="15" fillId="0" borderId="11" xfId="0" applyFont="1" applyBorder="1" applyAlignment="1">
      <alignment vertical="center" wrapText="1"/>
    </xf>
    <xf numFmtId="1" fontId="15" fillId="0" borderId="10" xfId="0" applyNumberFormat="1" applyFont="1" applyBorder="1" applyAlignment="1">
      <alignment horizontal="center" vertical="center"/>
    </xf>
    <xf numFmtId="0" fontId="15" fillId="0" borderId="10" xfId="0" quotePrefix="1" applyFont="1" applyBorder="1" applyAlignment="1">
      <alignment horizontal="center" vertical="center"/>
    </xf>
    <xf numFmtId="9" fontId="15" fillId="0" borderId="12" xfId="1" applyFont="1" applyBorder="1" applyAlignment="1">
      <alignment vertical="center"/>
    </xf>
    <xf numFmtId="9" fontId="15" fillId="0" borderId="12" xfId="1" applyFont="1" applyFill="1" applyBorder="1" applyAlignment="1">
      <alignment vertical="center"/>
    </xf>
    <xf numFmtId="43" fontId="31" fillId="0" borderId="10" xfId="3" applyNumberFormat="1" applyFont="1" applyFill="1" applyBorder="1" applyAlignment="1">
      <alignment horizontal="center" vertical="center"/>
    </xf>
    <xf numFmtId="2" fontId="31" fillId="0" borderId="10" xfId="3" applyNumberFormat="1" applyFont="1" applyFill="1" applyBorder="1" applyAlignment="1">
      <alignment horizontal="center" vertical="center"/>
    </xf>
    <xf numFmtId="49" fontId="31" fillId="2" borderId="10" xfId="3" applyNumberFormat="1" applyFont="1" applyFill="1" applyBorder="1" applyAlignment="1">
      <alignment horizontal="left" vertical="center" wrapText="1"/>
    </xf>
    <xf numFmtId="0" fontId="15" fillId="0" borderId="10" xfId="0" applyFont="1" applyFill="1" applyBorder="1" applyAlignment="1">
      <alignment vertical="center" wrapText="1"/>
    </xf>
    <xf numFmtId="4" fontId="15" fillId="2" borderId="10" xfId="3" applyNumberFormat="1" applyFont="1" applyFill="1" applyBorder="1" applyAlignment="1">
      <alignment horizontal="center" vertical="center"/>
    </xf>
    <xf numFmtId="43" fontId="15" fillId="2" borderId="10" xfId="3" applyNumberFormat="1" applyFont="1" applyFill="1" applyBorder="1" applyAlignment="1">
      <alignment horizontal="center" vertical="center"/>
    </xf>
    <xf numFmtId="0" fontId="15" fillId="2" borderId="10" xfId="3" applyNumberFormat="1" applyFont="1" applyFill="1" applyBorder="1" applyAlignment="1">
      <alignment horizontal="left" vertical="center" wrapText="1"/>
    </xf>
    <xf numFmtId="0" fontId="15" fillId="2" borderId="10" xfId="3" applyNumberFormat="1" applyFont="1" applyFill="1" applyBorder="1" applyAlignment="1">
      <alignment horizontal="left" vertical="center"/>
    </xf>
    <xf numFmtId="2" fontId="15" fillId="2" borderId="10" xfId="3" applyNumberFormat="1" applyFont="1" applyFill="1" applyBorder="1" applyAlignment="1">
      <alignment horizontal="center" vertical="center"/>
    </xf>
    <xf numFmtId="49" fontId="15" fillId="2" borderId="10" xfId="3" applyNumberFormat="1" applyFont="1" applyFill="1" applyBorder="1" applyAlignment="1">
      <alignment horizontal="left" vertical="center" wrapText="1"/>
    </xf>
    <xf numFmtId="0" fontId="15" fillId="0" borderId="10" xfId="0" applyFont="1" applyBorder="1" applyAlignment="1">
      <alignment horizontal="center" vertical="center"/>
    </xf>
    <xf numFmtId="4" fontId="15" fillId="2" borderId="12" xfId="1" applyNumberFormat="1" applyFont="1" applyFill="1" applyBorder="1" applyAlignment="1">
      <alignment vertical="center"/>
    </xf>
    <xf numFmtId="4" fontId="15" fillId="2" borderId="10" xfId="0" applyNumberFormat="1" applyFont="1" applyFill="1" applyBorder="1" applyAlignment="1">
      <alignment vertical="center"/>
    </xf>
    <xf numFmtId="4" fontId="31" fillId="2" borderId="10" xfId="3" applyNumberFormat="1" applyFont="1" applyFill="1" applyBorder="1" applyAlignment="1">
      <alignment horizontal="center" vertical="center"/>
    </xf>
    <xf numFmtId="0" fontId="31" fillId="2" borderId="10" xfId="3" applyNumberFormat="1" applyFont="1" applyFill="1" applyBorder="1" applyAlignment="1">
      <alignment horizontal="left" vertical="center" wrapText="1"/>
    </xf>
    <xf numFmtId="0" fontId="31" fillId="2" borderId="10" xfId="3" applyNumberFormat="1" applyFont="1" applyFill="1" applyBorder="1" applyAlignment="1">
      <alignment horizontal="left" vertical="center"/>
    </xf>
    <xf numFmtId="4" fontId="15" fillId="2" borderId="12" xfId="1" applyNumberFormat="1" applyFont="1" applyFill="1" applyBorder="1" applyAlignment="1">
      <alignment horizontal="right" vertical="center"/>
    </xf>
    <xf numFmtId="4" fontId="15" fillId="2" borderId="12" xfId="0" applyNumberFormat="1" applyFont="1" applyFill="1" applyBorder="1" applyAlignment="1">
      <alignment vertical="center"/>
    </xf>
    <xf numFmtId="4" fontId="15" fillId="2" borderId="13" xfId="0" applyNumberFormat="1" applyFont="1" applyFill="1" applyBorder="1" applyAlignment="1">
      <alignment horizontal="right" vertical="center"/>
    </xf>
    <xf numFmtId="4" fontId="15" fillId="2" borderId="10" xfId="0" applyNumberFormat="1" applyFont="1" applyFill="1" applyBorder="1" applyAlignment="1">
      <alignment horizontal="right" vertical="center"/>
    </xf>
    <xf numFmtId="0" fontId="15" fillId="2" borderId="10" xfId="0" applyFont="1" applyFill="1" applyBorder="1" applyAlignment="1">
      <alignment vertical="center" wrapText="1"/>
    </xf>
    <xf numFmtId="165" fontId="15" fillId="0" borderId="10" xfId="0" applyNumberFormat="1" applyFont="1" applyBorder="1" applyAlignment="1">
      <alignment horizontal="center" vertical="center" wrapText="1"/>
    </xf>
    <xf numFmtId="4" fontId="15" fillId="0" borderId="12" xfId="0" applyNumberFormat="1" applyFont="1" applyFill="1" applyBorder="1" applyAlignment="1">
      <alignment vertical="center"/>
    </xf>
    <xf numFmtId="0" fontId="37" fillId="0" borderId="0" xfId="0" applyFont="1" applyAlignment="1">
      <alignment horizontal="center" vertical="center" wrapText="1"/>
    </xf>
    <xf numFmtId="4" fontId="15" fillId="0" borderId="10" xfId="0" applyNumberFormat="1" applyFont="1" applyFill="1" applyBorder="1" applyAlignment="1">
      <alignment horizontal="center" vertical="center"/>
    </xf>
    <xf numFmtId="44" fontId="27" fillId="2" borderId="0" xfId="0" applyNumberFormat="1" applyFont="1" applyFill="1" applyAlignment="1">
      <alignment horizontal="left" wrapText="1"/>
    </xf>
    <xf numFmtId="44" fontId="28" fillId="2" borderId="0" xfId="0" applyNumberFormat="1" applyFont="1" applyFill="1" applyAlignment="1"/>
    <xf numFmtId="44" fontId="28" fillId="2" borderId="0" xfId="0" applyNumberFormat="1" applyFont="1" applyFill="1" applyAlignment="1">
      <alignment horizontal="left"/>
    </xf>
    <xf numFmtId="0" fontId="24" fillId="2" borderId="0" xfId="0" applyFont="1" applyFill="1" applyAlignment="1"/>
    <xf numFmtId="44" fontId="10" fillId="2" borderId="0" xfId="0" applyNumberFormat="1" applyFont="1" applyFill="1" applyAlignment="1"/>
    <xf numFmtId="44" fontId="10" fillId="2" borderId="0" xfId="0" applyNumberFormat="1" applyFont="1" applyFill="1" applyAlignment="1">
      <alignment horizontal="left"/>
    </xf>
    <xf numFmtId="44" fontId="27" fillId="2" borderId="0" xfId="0" applyNumberFormat="1" applyFont="1" applyFill="1" applyAlignment="1"/>
    <xf numFmtId="0" fontId="24" fillId="0" borderId="1" xfId="0"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41" fontId="24" fillId="0" borderId="1" xfId="0" applyNumberFormat="1" applyFont="1" applyFill="1" applyBorder="1" applyAlignment="1">
      <alignment vertical="center" wrapText="1"/>
    </xf>
    <xf numFmtId="14" fontId="24" fillId="0" borderId="1" xfId="0" quotePrefix="1" applyNumberFormat="1" applyFont="1" applyFill="1" applyBorder="1" applyAlignment="1">
      <alignment horizontal="center" vertical="center" wrapText="1"/>
    </xf>
    <xf numFmtId="41" fontId="24" fillId="0" borderId="1" xfId="0" quotePrefix="1" applyNumberFormat="1" applyFont="1" applyFill="1" applyBorder="1" applyAlignment="1">
      <alignment vertical="center" wrapText="1"/>
    </xf>
    <xf numFmtId="0" fontId="39" fillId="0" borderId="1" xfId="2" applyFont="1" applyFill="1" applyBorder="1" applyAlignment="1">
      <alignment horizontal="center" vertical="center" wrapText="1"/>
    </xf>
    <xf numFmtId="0" fontId="5" fillId="0" borderId="1" xfId="0" applyFont="1" applyFill="1" applyBorder="1" applyAlignment="1">
      <alignment horizontal="left" vertical="center" wrapText="1"/>
    </xf>
    <xf numFmtId="41" fontId="24" fillId="0" borderId="1" xfId="0" applyNumberFormat="1" applyFont="1" applyFill="1" applyBorder="1" applyAlignment="1">
      <alignment vertical="center"/>
    </xf>
    <xf numFmtId="0" fontId="24" fillId="0" borderId="0" xfId="0" applyFont="1" applyFill="1"/>
    <xf numFmtId="3" fontId="24"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5" fillId="0" borderId="1" xfId="0" applyFont="1" applyFill="1" applyBorder="1" applyAlignment="1">
      <alignment horizontal="center" vertical="center"/>
    </xf>
    <xf numFmtId="41" fontId="24" fillId="0" borderId="1" xfId="0" applyNumberFormat="1" applyFont="1" applyFill="1" applyBorder="1" applyAlignment="1">
      <alignment horizontal="center" vertical="center" wrapText="1"/>
    </xf>
    <xf numFmtId="164" fontId="24" fillId="0" borderId="0" xfId="0" applyNumberFormat="1" applyFont="1" applyFill="1" applyAlignment="1">
      <alignment vertical="center"/>
    </xf>
    <xf numFmtId="164" fontId="24" fillId="0" borderId="0" xfId="0" applyNumberFormat="1" applyFont="1" applyFill="1" applyAlignment="1">
      <alignment horizontal="center" vertical="center"/>
    </xf>
    <xf numFmtId="164" fontId="24" fillId="0" borderId="0" xfId="0" applyNumberFormat="1" applyFont="1" applyFill="1" applyAlignment="1">
      <alignment horizontal="right" vertical="center"/>
    </xf>
    <xf numFmtId="164" fontId="24" fillId="0" borderId="0" xfId="0" applyNumberFormat="1" applyFont="1" applyFill="1" applyAlignment="1">
      <alignment vertical="center" wrapText="1"/>
    </xf>
    <xf numFmtId="0" fontId="24" fillId="0" borderId="0" xfId="0" applyFont="1" applyFill="1" applyAlignment="1">
      <alignment wrapText="1"/>
    </xf>
    <xf numFmtId="0" fontId="24" fillId="2" borderId="1" xfId="0" applyFont="1" applyFill="1" applyBorder="1" applyAlignment="1">
      <alignment horizontal="center" vertical="center" wrapText="1"/>
    </xf>
    <xf numFmtId="0" fontId="39" fillId="2" borderId="1" xfId="2" applyFont="1" applyFill="1" applyBorder="1" applyAlignment="1">
      <alignment horizontal="center" vertical="center" wrapText="1"/>
    </xf>
    <xf numFmtId="0" fontId="40" fillId="0" borderId="0" xfId="0" applyFont="1" applyFill="1" applyAlignment="1">
      <alignment vertical="center"/>
    </xf>
    <xf numFmtId="0" fontId="39" fillId="0" borderId="1" xfId="2" applyFont="1" applyFill="1" applyBorder="1" applyAlignment="1">
      <alignment horizontal="left" vertical="center" wrapText="1"/>
    </xf>
    <xf numFmtId="0" fontId="24" fillId="0" borderId="0" xfId="0" applyFont="1" applyFill="1" applyAlignment="1">
      <alignment vertical="center"/>
    </xf>
    <xf numFmtId="0" fontId="39" fillId="2" borderId="1" xfId="2" applyFont="1" applyFill="1" applyBorder="1" applyAlignment="1">
      <alignment vertical="center" wrapText="1"/>
    </xf>
    <xf numFmtId="0" fontId="24" fillId="2" borderId="1" xfId="0" applyFont="1" applyFill="1" applyBorder="1" applyAlignment="1">
      <alignment horizontal="left" vertical="center" wrapText="1"/>
    </xf>
    <xf numFmtId="167" fontId="24" fillId="2" borderId="1" xfId="0" applyNumberFormat="1" applyFont="1" applyFill="1" applyBorder="1" applyAlignment="1">
      <alignment vertical="center" wrapText="1"/>
    </xf>
    <xf numFmtId="3" fontId="22" fillId="2" borderId="1"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wrapText="1"/>
    </xf>
    <xf numFmtId="0" fontId="39" fillId="2" borderId="1" xfId="2" applyFont="1" applyFill="1" applyBorder="1" applyAlignment="1">
      <alignment horizontal="left" vertical="center" wrapText="1"/>
    </xf>
    <xf numFmtId="9" fontId="39" fillId="2" borderId="1" xfId="2" applyNumberFormat="1" applyFont="1" applyFill="1" applyBorder="1" applyAlignment="1">
      <alignment horizontal="center" vertical="center" wrapText="1"/>
    </xf>
    <xf numFmtId="41" fontId="24" fillId="2" borderId="1" xfId="0" applyNumberFormat="1" applyFont="1" applyFill="1" applyBorder="1" applyAlignment="1">
      <alignment vertical="center" wrapText="1"/>
    </xf>
    <xf numFmtId="41" fontId="39" fillId="2" borderId="1" xfId="2" applyNumberFormat="1" applyFont="1" applyFill="1" applyBorder="1" applyAlignment="1">
      <alignment horizontal="center" vertical="center" wrapText="1"/>
    </xf>
    <xf numFmtId="41" fontId="24" fillId="2" borderId="1" xfId="0" quotePrefix="1" applyNumberFormat="1" applyFont="1" applyFill="1" applyBorder="1" applyAlignment="1">
      <alignment horizontal="right" vertical="center" wrapText="1"/>
    </xf>
    <xf numFmtId="164" fontId="8" fillId="2" borderId="0" xfId="0" applyNumberFormat="1" applyFont="1" applyFill="1" applyAlignment="1">
      <alignment horizontal="right" vertical="center"/>
    </xf>
    <xf numFmtId="164" fontId="41" fillId="2" borderId="0" xfId="0" applyNumberFormat="1" applyFont="1" applyFill="1" applyAlignment="1">
      <alignment horizontal="right" vertical="center"/>
    </xf>
    <xf numFmtId="167" fontId="24" fillId="2" borderId="1" xfId="0" applyNumberFormat="1" applyFont="1" applyFill="1" applyBorder="1" applyAlignment="1">
      <alignment horizontal="center" vertical="center" wrapText="1"/>
    </xf>
    <xf numFmtId="14" fontId="24" fillId="2" borderId="1" xfId="0" applyNumberFormat="1" applyFont="1" applyFill="1" applyBorder="1" applyAlignment="1">
      <alignment vertical="center" wrapText="1"/>
    </xf>
    <xf numFmtId="14" fontId="39" fillId="2" borderId="1" xfId="2" applyNumberFormat="1" applyFont="1" applyFill="1" applyBorder="1" applyAlignment="1">
      <alignment horizontal="right" vertical="center" wrapText="1"/>
    </xf>
    <xf numFmtId="44" fontId="10" fillId="2" borderId="0" xfId="0" applyNumberFormat="1" applyFont="1" applyFill="1" applyAlignment="1">
      <alignment horizontal="left" wrapText="1"/>
    </xf>
    <xf numFmtId="0" fontId="10" fillId="2" borderId="0" xfId="0" applyFont="1" applyFill="1" applyAlignment="1">
      <alignment horizontal="left" vertical="center"/>
    </xf>
    <xf numFmtId="0" fontId="0" fillId="0" borderId="0" xfId="0" applyFill="1"/>
    <xf numFmtId="0" fontId="8" fillId="0" borderId="0" xfId="0" applyFont="1" applyFill="1" applyAlignment="1">
      <alignment horizontal="center" vertical="center"/>
    </xf>
    <xf numFmtId="0" fontId="27" fillId="0" borderId="0" xfId="0" applyFont="1" applyFill="1"/>
    <xf numFmtId="0" fontId="27" fillId="0" borderId="0" xfId="0" applyFont="1" applyFill="1" applyAlignment="1">
      <alignment horizontal="left" vertical="center"/>
    </xf>
    <xf numFmtId="0" fontId="25" fillId="0" borderId="0" xfId="0" applyFont="1" applyFill="1" applyAlignment="1">
      <alignment vertical="center"/>
    </xf>
    <xf numFmtId="0" fontId="42" fillId="0" borderId="0" xfId="0" applyFont="1" applyFill="1" applyAlignment="1">
      <alignment vertical="center"/>
    </xf>
    <xf numFmtId="0" fontId="5" fillId="0" borderId="0" xfId="0" applyFont="1" applyFill="1"/>
    <xf numFmtId="164" fontId="5" fillId="0" borderId="0" xfId="0" applyNumberFormat="1" applyFont="1" applyFill="1" applyAlignment="1">
      <alignment vertical="center"/>
    </xf>
    <xf numFmtId="164" fontId="5" fillId="0" borderId="0" xfId="0" applyNumberFormat="1" applyFont="1" applyFill="1" applyAlignment="1">
      <alignment vertical="center" wrapText="1"/>
    </xf>
    <xf numFmtId="0" fontId="5" fillId="0" borderId="0" xfId="0" applyFont="1" applyFill="1" applyAlignment="1">
      <alignment wrapText="1"/>
    </xf>
    <xf numFmtId="9" fontId="24" fillId="7" borderId="1" xfId="0" applyNumberFormat="1" applyFont="1" applyFill="1" applyBorder="1" applyAlignment="1">
      <alignment horizontal="center" vertical="center" wrapText="1"/>
    </xf>
    <xf numFmtId="9" fontId="39" fillId="7" borderId="1" xfId="2" applyNumberFormat="1" applyFont="1" applyFill="1" applyBorder="1" applyAlignment="1">
      <alignment horizontal="center" vertical="center" wrapText="1"/>
    </xf>
    <xf numFmtId="0" fontId="39" fillId="7" borderId="1" xfId="2" applyFont="1" applyFill="1" applyBorder="1" applyAlignment="1">
      <alignment horizontal="center" vertical="center" wrapText="1"/>
    </xf>
    <xf numFmtId="9" fontId="24" fillId="7" borderId="1" xfId="1" quotePrefix="1" applyFont="1" applyFill="1" applyBorder="1" applyAlignment="1">
      <alignment horizontal="center" vertical="center" wrapText="1"/>
    </xf>
    <xf numFmtId="9" fontId="24" fillId="7" borderId="1" xfId="0" quotePrefix="1" applyNumberFormat="1" applyFont="1" applyFill="1" applyBorder="1" applyAlignment="1">
      <alignment horizontal="center" vertical="center" wrapText="1"/>
    </xf>
    <xf numFmtId="41" fontId="39" fillId="7" borderId="1" xfId="2" applyNumberFormat="1" applyFont="1" applyFill="1" applyBorder="1" applyAlignment="1">
      <alignment horizontal="center" vertical="center" wrapText="1"/>
    </xf>
    <xf numFmtId="0" fontId="39" fillId="7" borderId="1" xfId="2" applyFont="1" applyFill="1" applyBorder="1" applyAlignment="1">
      <alignment horizontal="right" vertical="center" wrapText="1"/>
    </xf>
    <xf numFmtId="41" fontId="24" fillId="7" borderId="1" xfId="0" quotePrefix="1" applyNumberFormat="1" applyFont="1" applyFill="1" applyBorder="1" applyAlignment="1">
      <alignment horizontal="right" vertical="center" wrapText="1"/>
    </xf>
    <xf numFmtId="41" fontId="24" fillId="2" borderId="1" xfId="0" quotePrefix="1" applyNumberFormat="1" applyFont="1" applyFill="1" applyBorder="1" applyAlignment="1">
      <alignment vertical="center" wrapText="1"/>
    </xf>
    <xf numFmtId="9" fontId="24" fillId="7" borderId="1" xfId="1" applyNumberFormat="1" applyFont="1" applyFill="1" applyBorder="1" applyAlignment="1">
      <alignment horizontal="center" vertical="center" wrapText="1"/>
    </xf>
    <xf numFmtId="0" fontId="10" fillId="2" borderId="0" xfId="0" applyFont="1" applyFill="1" applyAlignment="1">
      <alignment horizontal="left"/>
    </xf>
    <xf numFmtId="164" fontId="10" fillId="2" borderId="0" xfId="0" applyNumberFormat="1" applyFont="1" applyFill="1" applyAlignment="1">
      <alignment horizontal="left"/>
    </xf>
    <xf numFmtId="0" fontId="8" fillId="2" borderId="0" xfId="0" applyFont="1" applyFill="1" applyAlignment="1">
      <alignment horizontal="left" vertical="center"/>
    </xf>
    <xf numFmtId="0" fontId="13" fillId="2" borderId="0" xfId="0" applyFont="1" applyFill="1"/>
    <xf numFmtId="164" fontId="8" fillId="5" borderId="0" xfId="0" applyNumberFormat="1" applyFont="1" applyFill="1" applyAlignment="1">
      <alignment horizontal="center" vertical="center"/>
    </xf>
    <xf numFmtId="164" fontId="8" fillId="2" borderId="0" xfId="0" applyNumberFormat="1" applyFont="1" applyFill="1" applyAlignment="1">
      <alignment horizontal="center" vertical="center"/>
    </xf>
    <xf numFmtId="0" fontId="24" fillId="2" borderId="0" xfId="0" applyFont="1" applyFill="1" applyBorder="1" applyAlignment="1">
      <alignment vertical="center"/>
    </xf>
    <xf numFmtId="0" fontId="11" fillId="3" borderId="19" xfId="0" applyFont="1" applyFill="1" applyBorder="1" applyAlignment="1">
      <alignment horizontal="center" vertical="center" wrapText="1"/>
    </xf>
    <xf numFmtId="0" fontId="24" fillId="2" borderId="0" xfId="0" applyFont="1" applyFill="1" applyBorder="1" applyAlignment="1">
      <alignment horizontal="left" vertical="center"/>
    </xf>
    <xf numFmtId="164" fontId="11" fillId="3" borderId="19" xfId="0" applyNumberFormat="1" applyFont="1" applyFill="1" applyBorder="1" applyAlignment="1">
      <alignment horizontal="center" vertical="center" wrapText="1"/>
    </xf>
    <xf numFmtId="0" fontId="28" fillId="2" borderId="0" xfId="0" applyFont="1" applyFill="1" applyBorder="1" applyAlignment="1">
      <alignment vertical="center"/>
    </xf>
    <xf numFmtId="0" fontId="24" fillId="0" borderId="0" xfId="0" applyFont="1" applyBorder="1"/>
    <xf numFmtId="41" fontId="24" fillId="8" borderId="1" xfId="0" applyNumberFormat="1" applyFont="1" applyFill="1" applyBorder="1" applyAlignment="1">
      <alignment vertical="center" wrapText="1"/>
    </xf>
    <xf numFmtId="41" fontId="16" fillId="8" borderId="1" xfId="2" applyNumberFormat="1" applyFont="1" applyFill="1" applyBorder="1" applyAlignment="1">
      <alignment horizontal="center" vertical="center" wrapText="1"/>
    </xf>
    <xf numFmtId="0" fontId="24" fillId="9" borderId="1" xfId="0" applyFont="1" applyFill="1" applyBorder="1" applyAlignment="1">
      <alignment horizontal="center" vertical="center" wrapText="1"/>
    </xf>
    <xf numFmtId="0" fontId="39" fillId="9" borderId="1" xfId="2" applyFont="1" applyFill="1" applyBorder="1" applyAlignment="1">
      <alignment horizontal="left" vertical="center" wrapText="1"/>
    </xf>
    <xf numFmtId="0" fontId="22" fillId="9" borderId="1" xfId="0" applyFont="1" applyFill="1" applyBorder="1" applyAlignment="1">
      <alignment vertical="center" wrapText="1"/>
    </xf>
    <xf numFmtId="41" fontId="24" fillId="9" borderId="1" xfId="0" applyNumberFormat="1" applyFont="1" applyFill="1" applyBorder="1" applyAlignment="1">
      <alignment vertical="center" wrapText="1"/>
    </xf>
    <xf numFmtId="41" fontId="24" fillId="9" borderId="1" xfId="0" applyNumberFormat="1" applyFont="1" applyFill="1" applyBorder="1" applyAlignment="1">
      <alignment horizontal="right" vertical="center" wrapText="1"/>
    </xf>
    <xf numFmtId="41" fontId="24" fillId="9" borderId="1" xfId="0" applyNumberFormat="1" applyFont="1" applyFill="1" applyBorder="1" applyAlignment="1">
      <alignment horizontal="center" vertical="center" wrapText="1"/>
    </xf>
    <xf numFmtId="0" fontId="39" fillId="9" borderId="1" xfId="2" applyFont="1" applyFill="1" applyBorder="1" applyAlignment="1">
      <alignment horizontal="center" vertical="center" wrapText="1"/>
    </xf>
    <xf numFmtId="14" fontId="22" fillId="9" borderId="1" xfId="0" applyNumberFormat="1" applyFont="1" applyFill="1" applyBorder="1" applyAlignment="1">
      <alignment horizontal="left" vertical="center" wrapText="1"/>
    </xf>
    <xf numFmtId="0" fontId="24" fillId="2" borderId="0" xfId="0" applyFont="1" applyFill="1" applyAlignment="1">
      <alignment horizontal="left" vertical="center"/>
    </xf>
    <xf numFmtId="0" fontId="10" fillId="10" borderId="0" xfId="0" applyFont="1" applyFill="1"/>
    <xf numFmtId="0" fontId="24" fillId="10" borderId="0" xfId="0" applyFont="1" applyFill="1" applyAlignment="1">
      <alignment vertical="center"/>
    </xf>
    <xf numFmtId="0" fontId="25" fillId="0" borderId="0" xfId="0" applyFont="1" applyAlignment="1">
      <alignment vertical="center" wrapText="1"/>
    </xf>
    <xf numFmtId="0" fontId="10" fillId="0" borderId="0" xfId="0" applyFont="1" applyAlignment="1">
      <alignment wrapText="1"/>
    </xf>
    <xf numFmtId="0" fontId="22" fillId="2" borderId="1" xfId="0" applyNumberFormat="1" applyFont="1" applyFill="1" applyBorder="1" applyAlignment="1">
      <alignment horizontal="center" vertical="center"/>
    </xf>
    <xf numFmtId="0" fontId="23" fillId="2" borderId="0" xfId="0" applyFont="1" applyFill="1" applyAlignment="1">
      <alignment vertical="center"/>
    </xf>
    <xf numFmtId="43" fontId="8" fillId="2" borderId="0" xfId="0" applyNumberFormat="1" applyFont="1" applyFill="1"/>
    <xf numFmtId="167" fontId="24" fillId="2" borderId="1" xfId="0" applyNumberFormat="1" applyFont="1" applyFill="1" applyBorder="1" applyAlignment="1">
      <alignment horizontal="right" vertical="center" wrapText="1"/>
    </xf>
    <xf numFmtId="0" fontId="41" fillId="2" borderId="0" xfId="0" applyFont="1" applyFill="1"/>
    <xf numFmtId="164" fontId="41" fillId="2" borderId="0" xfId="0" applyNumberFormat="1" applyFont="1" applyFill="1" applyAlignment="1">
      <alignment vertical="center"/>
    </xf>
    <xf numFmtId="164" fontId="41" fillId="2" borderId="0" xfId="0" applyNumberFormat="1" applyFont="1" applyFill="1" applyAlignment="1">
      <alignment horizontal="center" vertical="center"/>
    </xf>
    <xf numFmtId="164" fontId="41" fillId="2" borderId="0" xfId="0" applyNumberFormat="1" applyFont="1" applyFill="1" applyAlignment="1">
      <alignment vertical="center" wrapText="1"/>
    </xf>
    <xf numFmtId="0" fontId="8" fillId="2" borderId="0" xfId="0" applyFont="1" applyFill="1" applyAlignment="1">
      <alignment wrapText="1"/>
    </xf>
    <xf numFmtId="0" fontId="25" fillId="2" borderId="1" xfId="0" applyNumberFormat="1" applyFont="1" applyFill="1" applyBorder="1" applyAlignment="1">
      <alignment vertical="center" wrapText="1"/>
    </xf>
    <xf numFmtId="0" fontId="45" fillId="2" borderId="1" xfId="2" applyNumberFormat="1" applyFont="1" applyFill="1" applyBorder="1" applyAlignment="1">
      <alignment horizontal="left" vertical="center" wrapText="1"/>
    </xf>
    <xf numFmtId="41" fontId="24" fillId="7" borderId="1" xfId="0" applyNumberFormat="1" applyFont="1" applyFill="1" applyBorder="1" applyAlignment="1">
      <alignment horizontal="center" vertical="center" wrapText="1"/>
    </xf>
    <xf numFmtId="0" fontId="47" fillId="3" borderId="2" xfId="0" applyFont="1" applyFill="1" applyBorder="1" applyAlignment="1">
      <alignment horizontal="center" vertical="center" wrapText="1"/>
    </xf>
    <xf numFmtId="0" fontId="48" fillId="0" borderId="0" xfId="0" applyFont="1"/>
    <xf numFmtId="165" fontId="8" fillId="2" borderId="0" xfId="0" applyNumberFormat="1" applyFont="1" applyFill="1"/>
    <xf numFmtId="165" fontId="8" fillId="2" borderId="0" xfId="0" applyNumberFormat="1" applyFont="1" applyFill="1" applyAlignment="1">
      <alignment horizontal="center"/>
    </xf>
    <xf numFmtId="0" fontId="8" fillId="2" borderId="0" xfId="0" applyFont="1" applyFill="1" applyAlignment="1">
      <alignment horizontal="center" vertical="center"/>
    </xf>
    <xf numFmtId="0" fontId="8" fillId="2" borderId="0" xfId="0" applyFont="1" applyFill="1" applyBorder="1" applyAlignment="1">
      <alignment horizontal="center" vertical="center"/>
    </xf>
    <xf numFmtId="4" fontId="27" fillId="2" borderId="0" xfId="0" applyNumberFormat="1" applyFont="1" applyFill="1" applyAlignment="1">
      <alignment horizontal="center" vertical="center"/>
    </xf>
    <xf numFmtId="171" fontId="27" fillId="2" borderId="0" xfId="0" applyNumberFormat="1" applyFont="1" applyFill="1" applyAlignment="1">
      <alignment horizontal="center" vertical="center"/>
    </xf>
    <xf numFmtId="9" fontId="27" fillId="2" borderId="0" xfId="1" applyNumberFormat="1" applyFont="1" applyFill="1" applyAlignment="1">
      <alignment horizontal="left" vertical="center"/>
    </xf>
    <xf numFmtId="0" fontId="24" fillId="2" borderId="0" xfId="0" applyFont="1" applyFill="1" applyBorder="1"/>
    <xf numFmtId="0" fontId="5" fillId="2" borderId="1" xfId="0" quotePrefix="1" applyNumberFormat="1" applyFont="1" applyFill="1" applyBorder="1" applyAlignment="1">
      <alignment horizontal="center" vertical="center" wrapText="1"/>
    </xf>
    <xf numFmtId="14" fontId="5" fillId="2" borderId="1" xfId="0" quotePrefix="1"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5" fontId="8" fillId="11" borderId="0" xfId="0" applyNumberFormat="1" applyFont="1" applyFill="1"/>
    <xf numFmtId="4" fontId="5" fillId="2" borderId="1" xfId="0" applyNumberFormat="1"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165" fontId="24" fillId="9" borderId="1" xfId="0" applyNumberFormat="1" applyFont="1" applyFill="1" applyBorder="1" applyAlignment="1">
      <alignment horizontal="center" vertical="center" wrapText="1"/>
    </xf>
    <xf numFmtId="43" fontId="24" fillId="2" borderId="1" xfId="0" applyNumberFormat="1" applyFont="1" applyFill="1" applyBorder="1" applyAlignment="1">
      <alignment horizontal="right" vertical="center" wrapText="1"/>
    </xf>
    <xf numFmtId="173" fontId="8" fillId="0" borderId="0" xfId="0" applyNumberFormat="1" applyFont="1" applyAlignment="1">
      <alignment horizontal="center"/>
    </xf>
    <xf numFmtId="173" fontId="28" fillId="2" borderId="0" xfId="0" applyNumberFormat="1" applyFont="1" applyFill="1" applyAlignment="1">
      <alignment horizontal="left" vertical="center"/>
    </xf>
    <xf numFmtId="173" fontId="11" fillId="3" borderId="2" xfId="0" applyNumberFormat="1" applyFont="1" applyFill="1" applyBorder="1" applyAlignment="1">
      <alignment horizontal="center" vertical="center" wrapText="1"/>
    </xf>
    <xf numFmtId="173" fontId="24" fillId="0" borderId="1" xfId="0" applyNumberFormat="1" applyFont="1" applyFill="1" applyBorder="1" applyAlignment="1">
      <alignment vertical="center" wrapText="1"/>
    </xf>
    <xf numFmtId="173" fontId="24" fillId="0" borderId="1" xfId="0" applyNumberFormat="1" applyFont="1" applyFill="1" applyBorder="1" applyAlignment="1">
      <alignment vertical="center"/>
    </xf>
    <xf numFmtId="173" fontId="24" fillId="2" borderId="1" xfId="0" applyNumberFormat="1" applyFont="1" applyFill="1" applyBorder="1" applyAlignment="1">
      <alignment vertical="center" wrapText="1"/>
    </xf>
    <xf numFmtId="173" fontId="24" fillId="9" borderId="1" xfId="0" applyNumberFormat="1" applyFont="1" applyFill="1" applyBorder="1" applyAlignment="1">
      <alignment horizontal="center" vertical="center" wrapText="1"/>
    </xf>
    <xf numFmtId="173" fontId="24" fillId="0" borderId="0" xfId="0" applyNumberFormat="1" applyFont="1" applyFill="1" applyAlignment="1">
      <alignment vertical="center"/>
    </xf>
    <xf numFmtId="173" fontId="8" fillId="0" borderId="0" xfId="0" applyNumberFormat="1" applyFont="1" applyFill="1" applyAlignment="1">
      <alignment horizontal="center" vertical="center"/>
    </xf>
    <xf numFmtId="3" fontId="24" fillId="2" borderId="1" xfId="0" applyNumberFormat="1" applyFont="1" applyFill="1" applyBorder="1" applyAlignment="1">
      <alignment horizontal="left" vertical="center" wrapText="1"/>
    </xf>
    <xf numFmtId="41" fontId="24" fillId="2" borderId="1" xfId="0" applyNumberFormat="1" applyFont="1" applyFill="1" applyBorder="1" applyAlignment="1">
      <alignment horizontal="center" vertical="center" wrapText="1"/>
    </xf>
    <xf numFmtId="0" fontId="24" fillId="2" borderId="1" xfId="2"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41" fontId="15" fillId="2" borderId="1" xfId="2" applyNumberFormat="1" applyFont="1" applyFill="1" applyBorder="1" applyAlignment="1">
      <alignment horizontal="center" vertical="center" wrapText="1"/>
    </xf>
    <xf numFmtId="0" fontId="24" fillId="2" borderId="1" xfId="0" applyNumberFormat="1" applyFont="1" applyFill="1" applyBorder="1" applyAlignment="1">
      <alignment horizontal="center" vertical="center" wrapText="1"/>
    </xf>
    <xf numFmtId="164" fontId="5" fillId="2" borderId="0" xfId="0" applyNumberFormat="1" applyFont="1" applyFill="1" applyAlignment="1">
      <alignment vertical="center"/>
    </xf>
    <xf numFmtId="164" fontId="5" fillId="2" borderId="0" xfId="0" applyNumberFormat="1" applyFont="1" applyFill="1" applyAlignment="1">
      <alignment horizontal="center" vertical="center"/>
    </xf>
    <xf numFmtId="164" fontId="5" fillId="2" borderId="0" xfId="0" applyNumberFormat="1" applyFont="1" applyFill="1" applyAlignment="1">
      <alignment horizontal="right" vertical="center"/>
    </xf>
    <xf numFmtId="0" fontId="8" fillId="2" borderId="0" xfId="0" applyFont="1" applyFill="1" applyAlignment="1">
      <alignment horizontal="center"/>
    </xf>
    <xf numFmtId="0" fontId="0" fillId="2" borderId="0" xfId="0" applyFill="1"/>
    <xf numFmtId="14" fontId="39" fillId="2" borderId="1" xfId="2" applyNumberFormat="1" applyFont="1" applyFill="1" applyBorder="1" applyAlignment="1">
      <alignment horizontal="center" vertical="center" wrapText="1"/>
    </xf>
    <xf numFmtId="0" fontId="24" fillId="2" borderId="0" xfId="0" applyFont="1" applyFill="1" applyBorder="1" applyAlignment="1">
      <alignment horizontal="center" vertical="center" wrapText="1"/>
    </xf>
    <xf numFmtId="0" fontId="39" fillId="2" borderId="0" xfId="2" applyFont="1" applyFill="1" applyBorder="1" applyAlignment="1">
      <alignment vertical="center" wrapText="1"/>
    </xf>
    <xf numFmtId="0" fontId="39" fillId="2" borderId="0" xfId="2" applyFont="1" applyFill="1" applyBorder="1" applyAlignment="1">
      <alignment horizontal="left" vertical="center" wrapText="1"/>
    </xf>
    <xf numFmtId="0" fontId="24" fillId="2" borderId="0" xfId="0" applyFont="1" applyFill="1" applyBorder="1" applyAlignment="1">
      <alignment horizontal="left" vertical="center" wrapText="1"/>
    </xf>
    <xf numFmtId="3" fontId="22" fillId="2" borderId="0" xfId="0" applyNumberFormat="1" applyFont="1" applyFill="1" applyBorder="1" applyAlignment="1">
      <alignment horizontal="center" vertical="center" wrapText="1"/>
    </xf>
    <xf numFmtId="172" fontId="24" fillId="2" borderId="0" xfId="0" applyNumberFormat="1" applyFont="1" applyFill="1" applyBorder="1" applyAlignment="1">
      <alignment vertical="center" wrapText="1"/>
    </xf>
    <xf numFmtId="4" fontId="24" fillId="2" borderId="0" xfId="0" applyNumberFormat="1" applyFont="1" applyFill="1" applyBorder="1" applyAlignment="1">
      <alignment horizontal="right" vertical="center" wrapText="1"/>
    </xf>
    <xf numFmtId="0" fontId="39" fillId="2" borderId="0" xfId="2" applyFont="1" applyFill="1" applyBorder="1" applyAlignment="1">
      <alignment horizontal="center" vertical="center" wrapText="1"/>
    </xf>
    <xf numFmtId="0" fontId="44" fillId="2" borderId="0" xfId="0" applyFont="1" applyFill="1" applyBorder="1" applyAlignment="1">
      <alignment horizontal="left" vertical="center" wrapText="1"/>
    </xf>
    <xf numFmtId="9" fontId="39" fillId="2" borderId="0" xfId="2" applyNumberFormat="1" applyFont="1" applyFill="1" applyBorder="1" applyAlignment="1">
      <alignment horizontal="center" vertical="center" wrapText="1"/>
    </xf>
    <xf numFmtId="0" fontId="27" fillId="2" borderId="0" xfId="0" applyFont="1" applyFill="1" applyAlignment="1">
      <alignment horizontal="left" vertical="center"/>
    </xf>
    <xf numFmtId="0" fontId="10" fillId="2" borderId="0" xfId="0" applyFont="1" applyFill="1" applyAlignment="1">
      <alignment horizontal="left" vertical="center"/>
    </xf>
    <xf numFmtId="44" fontId="10" fillId="2" borderId="0" xfId="0" applyNumberFormat="1" applyFont="1" applyFill="1" applyAlignment="1">
      <alignment horizontal="left" wrapText="1"/>
    </xf>
    <xf numFmtId="172" fontId="24" fillId="2" borderId="1" xfId="0" applyNumberFormat="1" applyFont="1" applyFill="1" applyBorder="1" applyAlignment="1">
      <alignment vertical="center" wrapText="1"/>
    </xf>
    <xf numFmtId="4" fontId="24" fillId="2" borderId="1" xfId="0" applyNumberFormat="1" applyFont="1" applyFill="1" applyBorder="1" applyAlignment="1">
      <alignment horizontal="right" vertical="center" wrapText="1"/>
    </xf>
    <xf numFmtId="14" fontId="24" fillId="2" borderId="1" xfId="0" quotePrefix="1" applyNumberFormat="1" applyFont="1" applyFill="1" applyBorder="1" applyAlignment="1">
      <alignment horizontal="center" vertical="center" wrapText="1"/>
    </xf>
    <xf numFmtId="0" fontId="44" fillId="2" borderId="1" xfId="0" applyFont="1" applyFill="1" applyBorder="1" applyAlignment="1">
      <alignment horizontal="left" vertical="center" wrapText="1"/>
    </xf>
    <xf numFmtId="4" fontId="39" fillId="2" borderId="1" xfId="2" applyNumberFormat="1" applyFont="1" applyFill="1" applyBorder="1" applyAlignment="1">
      <alignment horizontal="right" vertical="center" wrapText="1"/>
    </xf>
    <xf numFmtId="164" fontId="8" fillId="2" borderId="0" xfId="0" applyNumberFormat="1" applyFont="1" applyFill="1" applyAlignment="1">
      <alignment vertical="center" wrapText="1"/>
    </xf>
    <xf numFmtId="0" fontId="22" fillId="2" borderId="1" xfId="0" applyFont="1" applyFill="1" applyBorder="1" applyAlignment="1">
      <alignment vertical="center" wrapText="1"/>
    </xf>
    <xf numFmtId="41" fontId="24" fillId="2" borderId="1" xfId="0" applyNumberFormat="1" applyFont="1" applyFill="1" applyBorder="1" applyAlignment="1">
      <alignment vertical="center"/>
    </xf>
    <xf numFmtId="3" fontId="2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165" fontId="24" fillId="2" borderId="1" xfId="0" applyNumberFormat="1" applyFont="1" applyFill="1" applyBorder="1" applyAlignment="1">
      <alignment horizontal="center" vertical="center" wrapText="1"/>
    </xf>
    <xf numFmtId="173" fontId="24" fillId="2" borderId="1" xfId="0" applyNumberFormat="1" applyFont="1" applyFill="1" applyBorder="1" applyAlignment="1">
      <alignment vertical="center"/>
    </xf>
    <xf numFmtId="3" fontId="2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41" fontId="24" fillId="7" borderId="1" xfId="0" applyNumberFormat="1" applyFont="1" applyFill="1" applyBorder="1" applyAlignment="1">
      <alignment vertical="center" wrapText="1"/>
    </xf>
    <xf numFmtId="173" fontId="24" fillId="2" borderId="1" xfId="0" applyNumberFormat="1" applyFont="1" applyFill="1" applyBorder="1" applyAlignment="1">
      <alignment horizontal="center" vertical="center" wrapText="1"/>
    </xf>
    <xf numFmtId="0" fontId="40" fillId="2" borderId="0" xfId="0" applyFont="1" applyFill="1" applyAlignment="1">
      <alignment vertical="center"/>
    </xf>
    <xf numFmtId="164" fontId="24" fillId="2" borderId="0" xfId="0" applyNumberFormat="1" applyFont="1" applyFill="1" applyAlignment="1">
      <alignment vertical="center"/>
    </xf>
    <xf numFmtId="173" fontId="24" fillId="2" borderId="0" xfId="0" applyNumberFormat="1" applyFont="1" applyFill="1" applyAlignment="1">
      <alignment vertical="center"/>
    </xf>
    <xf numFmtId="164" fontId="24" fillId="2" borderId="0" xfId="0" applyNumberFormat="1" applyFont="1" applyFill="1" applyAlignment="1">
      <alignment horizontal="center" vertical="center"/>
    </xf>
    <xf numFmtId="164" fontId="24" fillId="2" borderId="0" xfId="0" applyNumberFormat="1" applyFont="1" applyFill="1" applyAlignment="1">
      <alignment vertical="center" wrapText="1"/>
    </xf>
    <xf numFmtId="0" fontId="24" fillId="2" borderId="0" xfId="0" applyFont="1" applyFill="1" applyAlignment="1">
      <alignment wrapText="1"/>
    </xf>
    <xf numFmtId="0" fontId="25" fillId="2" borderId="0" xfId="0" applyFont="1" applyFill="1"/>
    <xf numFmtId="164" fontId="8" fillId="2" borderId="0" xfId="0" applyNumberFormat="1" applyFont="1" applyFill="1"/>
    <xf numFmtId="173" fontId="8" fillId="2" borderId="0" xfId="0" applyNumberFormat="1" applyFont="1" applyFill="1" applyAlignment="1">
      <alignment horizontal="center"/>
    </xf>
    <xf numFmtId="165" fontId="25" fillId="2" borderId="0" xfId="0" applyNumberFormat="1" applyFont="1" applyFill="1"/>
    <xf numFmtId="173" fontId="8" fillId="2" borderId="0" xfId="0" applyNumberFormat="1" applyFont="1" applyFill="1" applyAlignment="1">
      <alignment horizontal="center" vertical="center"/>
    </xf>
    <xf numFmtId="165" fontId="25" fillId="0" borderId="0" xfId="0" applyNumberFormat="1" applyFont="1"/>
    <xf numFmtId="165" fontId="8" fillId="2" borderId="0" xfId="0" applyNumberFormat="1" applyFont="1" applyFill="1" applyBorder="1"/>
    <xf numFmtId="0" fontId="8" fillId="2" borderId="0" xfId="0" applyFont="1" applyFill="1" applyBorder="1" applyAlignment="1">
      <alignment horizontal="center"/>
    </xf>
    <xf numFmtId="0" fontId="24" fillId="2" borderId="0" xfId="0" applyFont="1" applyFill="1" applyBorder="1" applyAlignment="1">
      <alignment vertical="center" wrapText="1"/>
    </xf>
    <xf numFmtId="0" fontId="28" fillId="2" borderId="0" xfId="0" applyFont="1" applyFill="1" applyAlignment="1">
      <alignment vertical="center"/>
    </xf>
    <xf numFmtId="0" fontId="28" fillId="2" borderId="0" xfId="0" applyFont="1" applyFill="1" applyBorder="1" applyAlignment="1">
      <alignment horizontal="center"/>
    </xf>
    <xf numFmtId="0" fontId="15" fillId="2" borderId="0" xfId="0" applyFont="1" applyFill="1"/>
    <xf numFmtId="44" fontId="28" fillId="2" borderId="0" xfId="0" applyNumberFormat="1" applyFont="1" applyFill="1" applyBorder="1" applyAlignment="1">
      <alignment horizontal="left" wrapText="1"/>
    </xf>
    <xf numFmtId="41" fontId="28" fillId="2" borderId="0" xfId="0" applyNumberFormat="1" applyFont="1" applyFill="1" applyBorder="1" applyAlignment="1">
      <alignment horizontal="left" vertical="center"/>
    </xf>
    <xf numFmtId="164" fontId="28" fillId="2" borderId="0" xfId="0" applyNumberFormat="1" applyFont="1" applyFill="1" applyBorder="1"/>
    <xf numFmtId="0" fontId="28" fillId="2" borderId="0" xfId="0" applyFont="1" applyFill="1" applyBorder="1" applyAlignment="1">
      <alignment horizontal="left" vertical="center"/>
    </xf>
    <xf numFmtId="14" fontId="22" fillId="2" borderId="1" xfId="0" applyNumberFormat="1" applyFont="1" applyFill="1" applyBorder="1" applyAlignment="1">
      <alignment horizontal="left" vertical="center" wrapText="1"/>
    </xf>
    <xf numFmtId="164" fontId="24" fillId="2" borderId="0" xfId="0" applyNumberFormat="1" applyFont="1" applyFill="1" applyAlignment="1">
      <alignment horizontal="right" vertical="center"/>
    </xf>
    <xf numFmtId="0" fontId="8" fillId="13" borderId="0" xfId="0" applyFont="1" applyFill="1"/>
    <xf numFmtId="165" fontId="8" fillId="13" borderId="0" xfId="0" applyNumberFormat="1" applyFont="1" applyFill="1"/>
    <xf numFmtId="0" fontId="52" fillId="2"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56" fillId="2" borderId="1" xfId="0" applyFont="1" applyFill="1" applyBorder="1" applyAlignment="1">
      <alignment vertical="center" wrapText="1"/>
    </xf>
    <xf numFmtId="0" fontId="27" fillId="2" borderId="1" xfId="0" applyNumberFormat="1" applyFont="1" applyFill="1" applyBorder="1" applyAlignment="1">
      <alignment horizontal="left" vertical="center" wrapText="1"/>
    </xf>
    <xf numFmtId="0" fontId="27" fillId="2" borderId="1" xfId="0" applyNumberFormat="1" applyFont="1" applyFill="1" applyBorder="1" applyAlignment="1">
      <alignment vertical="center" wrapText="1"/>
    </xf>
    <xf numFmtId="0" fontId="58" fillId="2" borderId="1" xfId="2" applyNumberFormat="1" applyFont="1" applyFill="1" applyBorder="1" applyAlignment="1">
      <alignment horizontal="left" vertical="center" wrapText="1"/>
    </xf>
    <xf numFmtId="0" fontId="27" fillId="2" borderId="0" xfId="0" applyFont="1" applyFill="1" applyAlignment="1">
      <alignment horizontal="left" vertical="center"/>
    </xf>
    <xf numFmtId="173" fontId="24" fillId="2" borderId="1" xfId="0" quotePrefix="1" applyNumberFormat="1" applyFont="1" applyFill="1" applyBorder="1" applyAlignment="1">
      <alignment vertical="center" wrapText="1"/>
    </xf>
    <xf numFmtId="164" fontId="47" fillId="3" borderId="2" xfId="0" applyNumberFormat="1" applyFont="1" applyFill="1" applyBorder="1" applyAlignment="1">
      <alignment horizontal="center" vertical="center" wrapText="1"/>
    </xf>
    <xf numFmtId="0" fontId="25" fillId="0" borderId="0" xfId="0" applyFont="1"/>
    <xf numFmtId="164" fontId="47" fillId="3" borderId="3" xfId="0" applyNumberFormat="1" applyFont="1" applyFill="1" applyBorder="1" applyAlignment="1">
      <alignment horizontal="center" vertical="center" wrapText="1"/>
    </xf>
    <xf numFmtId="4" fontId="24" fillId="2" borderId="1" xfId="0" quotePrefix="1" applyNumberFormat="1" applyFont="1" applyFill="1" applyBorder="1" applyAlignment="1">
      <alignment vertical="center" wrapText="1"/>
    </xf>
    <xf numFmtId="173" fontId="24" fillId="2" borderId="4" xfId="0" applyNumberFormat="1" applyFont="1" applyFill="1" applyBorder="1" applyAlignment="1">
      <alignment vertical="center" wrapText="1"/>
    </xf>
    <xf numFmtId="0" fontId="27" fillId="2" borderId="0" xfId="0" applyFont="1" applyFill="1" applyAlignment="1">
      <alignment horizontal="left" vertical="center"/>
    </xf>
    <xf numFmtId="4" fontId="24" fillId="9" borderId="1" xfId="0" applyNumberFormat="1" applyFont="1" applyFill="1" applyBorder="1" applyAlignment="1">
      <alignment horizontal="center" vertical="center" wrapText="1"/>
    </xf>
    <xf numFmtId="4" fontId="24" fillId="12" borderId="1" xfId="0" applyNumberFormat="1" applyFont="1" applyFill="1" applyBorder="1" applyAlignment="1">
      <alignment horizontal="center" vertical="center" wrapText="1"/>
    </xf>
    <xf numFmtId="4" fontId="24" fillId="9" borderId="1" xfId="0" applyNumberFormat="1" applyFont="1" applyFill="1" applyBorder="1" applyAlignment="1">
      <alignment vertical="center" wrapText="1"/>
    </xf>
    <xf numFmtId="4" fontId="24" fillId="14" borderId="1" xfId="0" applyNumberFormat="1" applyFont="1" applyFill="1" applyBorder="1" applyAlignment="1">
      <alignment vertical="center" wrapText="1"/>
    </xf>
    <xf numFmtId="4" fontId="5" fillId="2" borderId="1" xfId="0" quotePrefix="1" applyNumberFormat="1" applyFont="1" applyFill="1" applyBorder="1" applyAlignment="1">
      <alignment horizontal="center" vertical="center" wrapText="1"/>
    </xf>
    <xf numFmtId="4" fontId="24" fillId="2" borderId="1" xfId="0" applyNumberFormat="1" applyFont="1" applyFill="1" applyBorder="1" applyAlignment="1">
      <alignment horizontal="center" vertical="center"/>
    </xf>
    <xf numFmtId="9" fontId="5" fillId="7" borderId="1" xfId="1" applyNumberFormat="1" applyFont="1" applyFill="1" applyBorder="1" applyAlignment="1">
      <alignment horizontal="center" vertical="center" wrapText="1"/>
    </xf>
    <xf numFmtId="9" fontId="5" fillId="7" borderId="1" xfId="1" applyFont="1" applyFill="1" applyBorder="1" applyAlignment="1">
      <alignment horizontal="center" vertical="center" wrapText="1"/>
    </xf>
    <xf numFmtId="10" fontId="5" fillId="7" borderId="1" xfId="1" applyNumberFormat="1" applyFont="1" applyFill="1" applyBorder="1" applyAlignment="1">
      <alignment horizontal="center" vertical="center" wrapText="1"/>
    </xf>
    <xf numFmtId="4" fontId="24" fillId="2" borderId="0" xfId="0" applyNumberFormat="1" applyFont="1" applyFill="1" applyBorder="1"/>
    <xf numFmtId="4" fontId="5" fillId="9" borderId="1" xfId="0" applyNumberFormat="1" applyFont="1" applyFill="1" applyBorder="1" applyAlignment="1">
      <alignment horizontal="center" vertical="center" wrapText="1"/>
    </xf>
    <xf numFmtId="165" fontId="24" fillId="2" borderId="2" xfId="0" applyNumberFormat="1" applyFont="1" applyFill="1" applyBorder="1" applyAlignment="1">
      <alignment horizontal="center" vertical="center" wrapText="1"/>
    </xf>
    <xf numFmtId="44" fontId="10" fillId="2" borderId="0" xfId="0" applyNumberFormat="1" applyFont="1" applyFill="1" applyAlignment="1">
      <alignment horizontal="left" wrapText="1"/>
    </xf>
    <xf numFmtId="0" fontId="10" fillId="2" borderId="0" xfId="0" applyFont="1" applyFill="1" applyAlignment="1">
      <alignment horizontal="left" vertical="center"/>
    </xf>
    <xf numFmtId="0" fontId="10" fillId="2" borderId="0" xfId="0" applyFont="1" applyFill="1" applyAlignment="1">
      <alignment horizontal="left" vertical="center"/>
    </xf>
    <xf numFmtId="0" fontId="11" fillId="3" borderId="2" xfId="0" applyFont="1" applyFill="1" applyBorder="1" applyAlignment="1">
      <alignment horizontal="center" vertical="center" wrapText="1"/>
    </xf>
    <xf numFmtId="173" fontId="24" fillId="2" borderId="0" xfId="0" applyNumberFormat="1" applyFont="1" applyFill="1"/>
    <xf numFmtId="4" fontId="10" fillId="2" borderId="0" xfId="0" applyNumberFormat="1" applyFont="1" applyFill="1" applyAlignment="1">
      <alignment horizontal="center" vertical="center"/>
    </xf>
    <xf numFmtId="4" fontId="39" fillId="2" borderId="1" xfId="2"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4" fontId="39" fillId="9" borderId="1" xfId="2" applyNumberFormat="1" applyFont="1" applyFill="1" applyBorder="1" applyAlignment="1">
      <alignment horizontal="center" vertical="center" wrapText="1"/>
    </xf>
    <xf numFmtId="4" fontId="39" fillId="12" borderId="1" xfId="2" applyNumberFormat="1" applyFont="1" applyFill="1" applyBorder="1" applyAlignment="1">
      <alignment horizontal="center" vertical="center" wrapText="1"/>
    </xf>
    <xf numFmtId="4" fontId="24" fillId="2" borderId="1" xfId="0" quotePrefix="1" applyNumberFormat="1" applyFont="1" applyFill="1" applyBorder="1" applyAlignment="1">
      <alignment horizontal="right" vertical="center" wrapText="1"/>
    </xf>
    <xf numFmtId="4" fontId="24" fillId="7" borderId="1" xfId="0" applyNumberFormat="1" applyFont="1" applyFill="1" applyBorder="1" applyAlignment="1">
      <alignment horizontal="center" vertical="center" wrapText="1"/>
    </xf>
    <xf numFmtId="4" fontId="39" fillId="11" borderId="1" xfId="2" applyNumberFormat="1" applyFont="1" applyFill="1" applyBorder="1" applyAlignment="1">
      <alignment horizontal="center" vertical="center" wrapText="1"/>
    </xf>
    <xf numFmtId="173" fontId="24" fillId="2" borderId="1" xfId="0" quotePrefix="1" applyNumberFormat="1" applyFont="1" applyFill="1" applyBorder="1" applyAlignment="1">
      <alignment horizontal="right" vertical="center" wrapText="1"/>
    </xf>
    <xf numFmtId="173" fontId="39" fillId="2" borderId="1" xfId="2" applyNumberFormat="1" applyFont="1" applyFill="1" applyBorder="1" applyAlignment="1">
      <alignment horizontal="right" vertical="center" wrapText="1"/>
    </xf>
    <xf numFmtId="173" fontId="24" fillId="2" borderId="1" xfId="0" applyNumberFormat="1" applyFont="1" applyFill="1" applyBorder="1" applyAlignment="1">
      <alignment horizontal="right" vertical="center"/>
    </xf>
    <xf numFmtId="173" fontId="24" fillId="2" borderId="1" xfId="0" applyNumberFormat="1" applyFont="1" applyFill="1" applyBorder="1" applyAlignment="1">
      <alignment horizontal="right" vertical="center" wrapText="1"/>
    </xf>
    <xf numFmtId="0" fontId="53" fillId="2" borderId="1" xfId="0" applyFont="1" applyFill="1" applyBorder="1" applyAlignment="1">
      <alignment horizontal="left" vertical="center" wrapText="1"/>
    </xf>
    <xf numFmtId="0" fontId="54" fillId="2" borderId="1" xfId="0" applyFont="1" applyFill="1" applyBorder="1" applyAlignment="1">
      <alignment horizontal="left" vertical="center" wrapText="1"/>
    </xf>
    <xf numFmtId="4" fontId="24" fillId="2" borderId="0" xfId="0" applyNumberFormat="1" applyFont="1" applyFill="1"/>
    <xf numFmtId="4" fontId="24" fillId="10" borderId="1" xfId="0" applyNumberFormat="1" applyFont="1" applyFill="1" applyBorder="1" applyAlignment="1">
      <alignment horizontal="center" vertical="center" wrapText="1"/>
    </xf>
    <xf numFmtId="173" fontId="16" fillId="2" borderId="1" xfId="2" applyNumberFormat="1" applyFont="1" applyFill="1" applyBorder="1" applyAlignment="1">
      <alignment horizontal="center" vertical="center" wrapText="1"/>
    </xf>
    <xf numFmtId="0" fontId="27" fillId="0" borderId="0" xfId="0" applyFont="1" applyAlignment="1">
      <alignment horizontal="left"/>
    </xf>
    <xf numFmtId="44" fontId="27" fillId="2" borderId="0" xfId="0" applyNumberFormat="1" applyFont="1" applyFill="1" applyAlignment="1">
      <alignment horizontal="left"/>
    </xf>
    <xf numFmtId="0" fontId="24" fillId="2" borderId="4" xfId="0" applyFont="1" applyFill="1" applyBorder="1" applyAlignment="1">
      <alignment horizontal="center" vertical="center" wrapText="1"/>
    </xf>
    <xf numFmtId="3" fontId="22" fillId="2" borderId="2" xfId="0" applyNumberFormat="1" applyFont="1" applyFill="1" applyBorder="1" applyAlignment="1">
      <alignment horizontal="center" vertical="center"/>
    </xf>
    <xf numFmtId="3" fontId="22" fillId="2" borderId="4" xfId="0" applyNumberFormat="1" applyFont="1" applyFill="1" applyBorder="1" applyAlignment="1">
      <alignment horizontal="center" vertical="center"/>
    </xf>
    <xf numFmtId="14" fontId="24" fillId="2" borderId="2" xfId="0" quotePrefix="1" applyNumberFormat="1" applyFont="1" applyFill="1" applyBorder="1" applyAlignment="1">
      <alignment horizontal="center" vertical="center" wrapText="1"/>
    </xf>
    <xf numFmtId="0" fontId="24" fillId="2" borderId="1" xfId="0" applyFont="1" applyFill="1" applyBorder="1" applyAlignment="1">
      <alignment horizontal="center" vertical="center"/>
    </xf>
    <xf numFmtId="164" fontId="27" fillId="15" borderId="1" xfId="0" applyNumberFormat="1" applyFont="1" applyFill="1" applyBorder="1" applyAlignment="1">
      <alignment horizontal="center" vertical="center" wrapText="1"/>
    </xf>
    <xf numFmtId="4" fontId="39" fillId="10" borderId="1" xfId="2"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4" xfId="0" applyFont="1" applyFill="1" applyBorder="1" applyAlignment="1">
      <alignment horizontal="center" vertical="center" wrapText="1"/>
    </xf>
    <xf numFmtId="4" fontId="39" fillId="7" borderId="1" xfId="2" applyNumberFormat="1" applyFont="1" applyFill="1" applyBorder="1" applyAlignment="1">
      <alignment horizontal="center" vertical="center" wrapText="1"/>
    </xf>
    <xf numFmtId="164" fontId="53" fillId="15" borderId="1" xfId="0" applyNumberFormat="1" applyFont="1" applyFill="1" applyBorder="1" applyAlignment="1">
      <alignment horizontal="center" vertical="center" wrapText="1"/>
    </xf>
    <xf numFmtId="172" fontId="24" fillId="2" borderId="1" xfId="0" quotePrefix="1" applyNumberFormat="1" applyFont="1" applyFill="1" applyBorder="1" applyAlignment="1">
      <alignment horizontal="right" vertical="center" wrapText="1"/>
    </xf>
    <xf numFmtId="172" fontId="24" fillId="2" borderId="1" xfId="0" quotePrefix="1" applyNumberFormat="1" applyFont="1" applyFill="1" applyBorder="1" applyAlignment="1">
      <alignment vertical="center" wrapText="1"/>
    </xf>
    <xf numFmtId="0" fontId="39" fillId="2" borderId="2" xfId="2" applyFont="1" applyFill="1" applyBorder="1" applyAlignment="1">
      <alignment horizontal="center" vertical="center" wrapText="1"/>
    </xf>
    <xf numFmtId="0" fontId="27" fillId="2" borderId="2" xfId="0" applyNumberFormat="1" applyFont="1" applyFill="1" applyBorder="1" applyAlignment="1">
      <alignment vertical="center" wrapText="1"/>
    </xf>
    <xf numFmtId="0" fontId="27" fillId="2" borderId="2" xfId="0" applyFont="1" applyFill="1" applyBorder="1" applyAlignment="1">
      <alignment vertical="center" wrapText="1"/>
    </xf>
    <xf numFmtId="0" fontId="39" fillId="2" borderId="2" xfId="2" applyFont="1" applyFill="1" applyBorder="1" applyAlignment="1">
      <alignment horizontal="center" vertical="center" wrapText="1"/>
    </xf>
    <xf numFmtId="0" fontId="44" fillId="2" borderId="2" xfId="0" applyFont="1" applyFill="1" applyBorder="1" applyAlignment="1">
      <alignment vertical="center" wrapText="1"/>
    </xf>
    <xf numFmtId="0" fontId="24" fillId="16" borderId="1" xfId="0" applyFont="1" applyFill="1" applyBorder="1" applyAlignment="1">
      <alignment horizontal="center" vertical="center" wrapText="1"/>
    </xf>
    <xf numFmtId="3" fontId="24" fillId="16" borderId="1" xfId="0" applyNumberFormat="1" applyFont="1" applyFill="1" applyBorder="1" applyAlignment="1">
      <alignment horizontal="left" vertical="center" wrapText="1"/>
    </xf>
    <xf numFmtId="41" fontId="24" fillId="16" borderId="1" xfId="0" applyNumberFormat="1" applyFont="1" applyFill="1" applyBorder="1" applyAlignment="1">
      <alignment horizontal="center" vertical="center" wrapText="1"/>
    </xf>
    <xf numFmtId="0" fontId="24" fillId="16" borderId="1" xfId="2" applyFont="1" applyFill="1" applyBorder="1" applyAlignment="1">
      <alignment horizontal="center" vertical="center" wrapText="1"/>
    </xf>
    <xf numFmtId="4" fontId="24" fillId="16" borderId="1" xfId="0" applyNumberFormat="1" applyFont="1" applyFill="1" applyBorder="1" applyAlignment="1">
      <alignment horizontal="center" vertical="center" wrapText="1"/>
    </xf>
    <xf numFmtId="4" fontId="5" fillId="16" borderId="1" xfId="0" applyNumberFormat="1" applyFont="1" applyFill="1" applyBorder="1" applyAlignment="1">
      <alignment horizontal="center" vertical="center" wrapText="1"/>
    </xf>
    <xf numFmtId="0" fontId="5" fillId="16" borderId="1" xfId="0" quotePrefix="1" applyNumberFormat="1" applyFont="1" applyFill="1" applyBorder="1" applyAlignment="1">
      <alignment horizontal="center" vertical="center" wrapText="1"/>
    </xf>
    <xf numFmtId="14" fontId="5" fillId="16" borderId="1" xfId="0" quotePrefix="1" applyNumberFormat="1" applyFont="1" applyFill="1" applyBorder="1" applyAlignment="1">
      <alignment horizontal="center" vertical="center" wrapText="1"/>
    </xf>
    <xf numFmtId="9" fontId="5" fillId="16" borderId="1" xfId="1" applyNumberFormat="1" applyFont="1" applyFill="1" applyBorder="1" applyAlignment="1">
      <alignment horizontal="center" vertical="center" wrapText="1"/>
    </xf>
    <xf numFmtId="4" fontId="5" fillId="16" borderId="1" xfId="0" quotePrefix="1" applyNumberFormat="1" applyFont="1" applyFill="1" applyBorder="1" applyAlignment="1">
      <alignment horizontal="center" vertical="center" wrapText="1"/>
    </xf>
    <xf numFmtId="10" fontId="5" fillId="16" borderId="1" xfId="1" applyNumberFormat="1" applyFont="1" applyFill="1" applyBorder="1" applyAlignment="1">
      <alignment horizontal="center" vertical="center" wrapText="1"/>
    </xf>
    <xf numFmtId="9" fontId="5" fillId="16" borderId="1" xfId="0" applyNumberFormat="1" applyFont="1" applyFill="1" applyBorder="1" applyAlignment="1">
      <alignment horizontal="center" vertical="center" wrapText="1"/>
    </xf>
    <xf numFmtId="165" fontId="5" fillId="16" borderId="1" xfId="0" applyNumberFormat="1" applyFont="1" applyFill="1" applyBorder="1" applyAlignment="1">
      <alignment horizontal="center" vertical="center" wrapText="1"/>
    </xf>
    <xf numFmtId="0" fontId="56" fillId="16" borderId="1" xfId="0" applyFont="1" applyFill="1" applyBorder="1" applyAlignment="1">
      <alignment vertical="center" wrapText="1"/>
    </xf>
    <xf numFmtId="9" fontId="5" fillId="16" borderId="1" xfId="1" applyFont="1" applyFill="1" applyBorder="1" applyAlignment="1">
      <alignment horizontal="center" vertical="center" wrapText="1"/>
    </xf>
    <xf numFmtId="0" fontId="57" fillId="16" borderId="1" xfId="0" applyFont="1" applyFill="1" applyBorder="1" applyAlignment="1">
      <alignment vertical="center" wrapText="1"/>
    </xf>
    <xf numFmtId="0" fontId="24" fillId="16"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0" fillId="2" borderId="0" xfId="0" applyFill="1" applyAlignment="1">
      <alignment horizontal="center" vertical="center" wrapText="1"/>
    </xf>
    <xf numFmtId="0" fontId="10" fillId="2" borderId="0" xfId="0" applyFont="1" applyFill="1" applyAlignment="1">
      <alignment horizontal="left" vertical="center"/>
    </xf>
    <xf numFmtId="164" fontId="24" fillId="2" borderId="0" xfId="0" applyNumberFormat="1" applyFont="1" applyFill="1" applyBorder="1" applyAlignment="1">
      <alignment vertical="center"/>
    </xf>
    <xf numFmtId="0" fontId="44" fillId="0" borderId="1" xfId="0" applyFont="1" applyFill="1" applyBorder="1" applyAlignment="1">
      <alignment horizontal="left" vertical="center" wrapText="1"/>
    </xf>
    <xf numFmtId="0" fontId="39" fillId="2" borderId="2" xfId="2" applyFont="1" applyFill="1" applyBorder="1" applyAlignment="1">
      <alignment vertical="center" wrapText="1"/>
    </xf>
    <xf numFmtId="0" fontId="53" fillId="2" borderId="1" xfId="0" applyFont="1" applyFill="1" applyBorder="1" applyAlignment="1">
      <alignment vertical="center" wrapText="1"/>
    </xf>
    <xf numFmtId="0" fontId="5" fillId="2" borderId="1" xfId="0" applyFont="1" applyFill="1" applyBorder="1" applyAlignment="1">
      <alignment vertical="center" wrapText="1"/>
    </xf>
    <xf numFmtId="0" fontId="55" fillId="2" borderId="1" xfId="0" applyFont="1" applyFill="1" applyBorder="1" applyAlignment="1">
      <alignment vertical="center" wrapText="1"/>
    </xf>
    <xf numFmtId="14" fontId="24" fillId="2" borderId="2" xfId="0" quotePrefix="1" applyNumberFormat="1" applyFont="1" applyFill="1" applyBorder="1" applyAlignment="1">
      <alignment horizontal="center" vertical="center" wrapText="1"/>
    </xf>
    <xf numFmtId="3" fontId="22" fillId="2" borderId="2" xfId="0" applyNumberFormat="1" applyFont="1" applyFill="1" applyBorder="1" applyAlignment="1">
      <alignment horizontal="center" vertical="center"/>
    </xf>
    <xf numFmtId="173" fontId="24" fillId="2" borderId="4" xfId="0"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4" fontId="24" fillId="7"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39" fillId="2" borderId="2" xfId="2" applyFont="1" applyFill="1" applyBorder="1" applyAlignment="1">
      <alignment horizontal="center" vertical="center" wrapText="1"/>
    </xf>
    <xf numFmtId="0" fontId="39" fillId="2" borderId="19" xfId="2" applyFont="1" applyFill="1" applyBorder="1" applyAlignment="1">
      <alignment horizontal="center" vertical="center" wrapText="1"/>
    </xf>
    <xf numFmtId="0" fontId="39" fillId="2" borderId="4" xfId="2" applyFont="1" applyFill="1" applyBorder="1" applyAlignment="1">
      <alignment horizontal="center" vertical="center" wrapText="1"/>
    </xf>
    <xf numFmtId="0" fontId="39" fillId="0" borderId="2" xfId="2" applyFont="1" applyFill="1" applyBorder="1" applyAlignment="1">
      <alignment horizontal="center" vertical="center" wrapText="1"/>
    </xf>
    <xf numFmtId="41" fontId="24" fillId="2" borderId="2" xfId="0" applyNumberFormat="1" applyFont="1" applyFill="1" applyBorder="1" applyAlignment="1">
      <alignment horizontal="center" vertical="center" wrapText="1"/>
    </xf>
    <xf numFmtId="0" fontId="10" fillId="2" borderId="0" xfId="0" applyFont="1" applyFill="1" applyAlignment="1">
      <alignment horizontal="left" vertical="center"/>
    </xf>
    <xf numFmtId="14" fontId="24" fillId="2" borderId="2" xfId="0" quotePrefix="1" applyNumberFormat="1" applyFont="1" applyFill="1" applyBorder="1" applyAlignment="1">
      <alignment vertical="center" wrapText="1"/>
    </xf>
    <xf numFmtId="0" fontId="53" fillId="2" borderId="2" xfId="0" applyFont="1" applyFill="1" applyBorder="1" applyAlignment="1">
      <alignment vertical="center" wrapText="1"/>
    </xf>
    <xf numFmtId="14" fontId="24" fillId="2" borderId="1" xfId="0" quotePrefix="1" applyNumberFormat="1" applyFont="1" applyFill="1" applyBorder="1" applyAlignment="1">
      <alignment vertical="center" wrapText="1"/>
    </xf>
    <xf numFmtId="0" fontId="54" fillId="2" borderId="1" xfId="0" applyFont="1" applyFill="1" applyBorder="1" applyAlignment="1">
      <alignment vertical="center" wrapText="1"/>
    </xf>
    <xf numFmtId="173" fontId="24" fillId="2" borderId="1" xfId="0" quotePrefix="1" applyNumberFormat="1" applyFont="1" applyFill="1" applyBorder="1" applyAlignment="1">
      <alignment horizontal="center" vertical="center" wrapText="1"/>
    </xf>
    <xf numFmtId="14" fontId="51" fillId="2" borderId="1" xfId="0" applyNumberFormat="1" applyFont="1" applyFill="1" applyBorder="1" applyAlignment="1">
      <alignment horizontal="left" vertical="center" wrapText="1"/>
    </xf>
    <xf numFmtId="173" fontId="16" fillId="2" borderId="1" xfId="2" applyNumberFormat="1" applyFont="1" applyFill="1" applyBorder="1" applyAlignment="1">
      <alignment vertical="center" wrapText="1"/>
    </xf>
    <xf numFmtId="172" fontId="24" fillId="7"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72" fontId="24" fillId="0" borderId="1" xfId="0" applyNumberFormat="1" applyFont="1" applyFill="1" applyBorder="1" applyAlignment="1">
      <alignment vertical="center" wrapText="1"/>
    </xf>
    <xf numFmtId="0" fontId="39" fillId="2" borderId="2" xfId="2" applyFont="1" applyFill="1" applyBorder="1" applyAlignment="1">
      <alignment horizontal="center" vertical="center" wrapText="1"/>
    </xf>
    <xf numFmtId="0" fontId="24" fillId="2" borderId="0" xfId="0" applyFont="1" applyFill="1" applyAlignment="1">
      <alignment horizontal="center" vertical="center" wrapText="1"/>
    </xf>
    <xf numFmtId="0" fontId="0" fillId="2" borderId="1" xfId="0" applyFill="1" applyBorder="1" applyAlignment="1">
      <alignment horizontal="center" vertical="center" wrapText="1"/>
    </xf>
    <xf numFmtId="0" fontId="10" fillId="0" borderId="0" xfId="0" applyFont="1" applyFill="1"/>
    <xf numFmtId="0" fontId="24" fillId="5" borderId="1" xfId="0" applyFont="1" applyFill="1" applyBorder="1" applyAlignment="1">
      <alignment horizontal="center" vertical="center" wrapText="1"/>
    </xf>
    <xf numFmtId="0" fontId="39" fillId="5" borderId="1" xfId="2" applyFont="1" applyFill="1" applyBorder="1" applyAlignment="1">
      <alignment horizontal="left" vertical="center" wrapText="1"/>
    </xf>
    <xf numFmtId="3" fontId="22" fillId="5" borderId="1" xfId="0" applyNumberFormat="1" applyFont="1" applyFill="1" applyBorder="1" applyAlignment="1">
      <alignment horizontal="center" vertical="center"/>
    </xf>
    <xf numFmtId="0" fontId="22" fillId="5" borderId="1" xfId="0" applyFont="1" applyFill="1" applyBorder="1" applyAlignment="1">
      <alignment vertical="center" wrapText="1"/>
    </xf>
    <xf numFmtId="41" fontId="24" fillId="5" borderId="1" xfId="0" applyNumberFormat="1" applyFont="1" applyFill="1" applyBorder="1" applyAlignment="1">
      <alignment vertical="center" wrapText="1"/>
    </xf>
    <xf numFmtId="14" fontId="24" fillId="5" borderId="1" xfId="0" quotePrefix="1" applyNumberFormat="1" applyFont="1" applyFill="1" applyBorder="1" applyAlignment="1">
      <alignment horizontal="center" vertical="center" wrapText="1"/>
    </xf>
    <xf numFmtId="165" fontId="24" fillId="5" borderId="1" xfId="0" applyNumberFormat="1" applyFont="1" applyFill="1" applyBorder="1" applyAlignment="1">
      <alignment horizontal="center" vertical="center" wrapText="1"/>
    </xf>
    <xf numFmtId="0" fontId="39" fillId="5" borderId="1" xfId="2" applyFont="1" applyFill="1" applyBorder="1" applyAlignment="1">
      <alignment horizontal="center" vertical="center" wrapText="1"/>
    </xf>
    <xf numFmtId="3" fontId="24" fillId="5" borderId="1" xfId="0" applyNumberFormat="1" applyFont="1" applyFill="1" applyBorder="1" applyAlignment="1">
      <alignment horizontal="center" vertical="center" wrapText="1"/>
    </xf>
    <xf numFmtId="0" fontId="39" fillId="5" borderId="1" xfId="2" applyFont="1" applyFill="1" applyBorder="1" applyAlignment="1">
      <alignment vertical="center" wrapText="1"/>
    </xf>
    <xf numFmtId="0" fontId="24" fillId="5" borderId="1" xfId="0" applyFont="1" applyFill="1" applyBorder="1" applyAlignment="1">
      <alignment horizontal="left" vertical="center" wrapText="1"/>
    </xf>
    <xf numFmtId="3" fontId="22" fillId="5" borderId="1" xfId="0" applyNumberFormat="1" applyFont="1" applyFill="1" applyBorder="1" applyAlignment="1">
      <alignment horizontal="center" vertical="center" wrapText="1"/>
    </xf>
    <xf numFmtId="172" fontId="24" fillId="5" borderId="1" xfId="0" applyNumberFormat="1" applyFont="1" applyFill="1" applyBorder="1" applyAlignment="1">
      <alignment vertical="center" wrapText="1"/>
    </xf>
    <xf numFmtId="4" fontId="24" fillId="5" borderId="1" xfId="0" applyNumberFormat="1" applyFont="1" applyFill="1" applyBorder="1" applyAlignment="1">
      <alignment horizontal="right" vertical="center" wrapText="1"/>
    </xf>
    <xf numFmtId="4" fontId="24" fillId="5" borderId="1" xfId="0" applyNumberFormat="1" applyFont="1" applyFill="1" applyBorder="1" applyAlignment="1">
      <alignment horizontal="center" vertical="center" wrapText="1"/>
    </xf>
    <xf numFmtId="9" fontId="39" fillId="5" borderId="1" xfId="2" applyNumberFormat="1" applyFont="1" applyFill="1" applyBorder="1" applyAlignment="1">
      <alignment horizontal="center" vertical="center" wrapText="1"/>
    </xf>
    <xf numFmtId="0" fontId="27" fillId="5" borderId="1" xfId="0" applyFont="1" applyFill="1" applyBorder="1" applyAlignment="1">
      <alignment horizontal="left" vertical="center" wrapText="1"/>
    </xf>
    <xf numFmtId="0" fontId="27" fillId="5" borderId="1" xfId="0" applyNumberFormat="1" applyFont="1" applyFill="1" applyBorder="1" applyAlignment="1">
      <alignment horizontal="left" vertical="center" wrapText="1"/>
    </xf>
    <xf numFmtId="4" fontId="39" fillId="5" borderId="1" xfId="2" applyNumberFormat="1" applyFont="1" applyFill="1" applyBorder="1" applyAlignment="1">
      <alignment horizontal="center" vertical="center" wrapText="1"/>
    </xf>
    <xf numFmtId="0" fontId="24" fillId="5" borderId="0" xfId="0" applyFont="1" applyFill="1" applyAlignment="1">
      <alignment vertical="center"/>
    </xf>
    <xf numFmtId="0" fontId="24" fillId="17" borderId="1" xfId="0" applyFont="1" applyFill="1" applyBorder="1" applyAlignment="1">
      <alignment horizontal="center" vertical="center" wrapText="1"/>
    </xf>
    <xf numFmtId="0" fontId="39" fillId="17" borderId="1" xfId="2" applyFont="1" applyFill="1" applyBorder="1" applyAlignment="1">
      <alignment vertical="center" wrapText="1"/>
    </xf>
    <xf numFmtId="0" fontId="39" fillId="17" borderId="1" xfId="2" applyFont="1" applyFill="1" applyBorder="1" applyAlignment="1">
      <alignment horizontal="center" vertical="center" wrapText="1"/>
    </xf>
    <xf numFmtId="0" fontId="39" fillId="17" borderId="1" xfId="2" applyFont="1" applyFill="1" applyBorder="1" applyAlignment="1">
      <alignment horizontal="left" vertical="center" wrapText="1"/>
    </xf>
    <xf numFmtId="0" fontId="24" fillId="17" borderId="1" xfId="0" applyFont="1" applyFill="1" applyBorder="1" applyAlignment="1">
      <alignment horizontal="left" vertical="center" wrapText="1"/>
    </xf>
    <xf numFmtId="3" fontId="22" fillId="17" borderId="1" xfId="0" applyNumberFormat="1" applyFont="1" applyFill="1" applyBorder="1" applyAlignment="1">
      <alignment horizontal="center" vertical="center"/>
    </xf>
    <xf numFmtId="3" fontId="22" fillId="17" borderId="1" xfId="0" applyNumberFormat="1" applyFont="1" applyFill="1" applyBorder="1" applyAlignment="1">
      <alignment horizontal="center" vertical="center" wrapText="1"/>
    </xf>
    <xf numFmtId="172" fontId="24" fillId="17" borderId="1" xfId="0" applyNumberFormat="1" applyFont="1" applyFill="1" applyBorder="1" applyAlignment="1">
      <alignment vertical="center" wrapText="1"/>
    </xf>
    <xf numFmtId="4" fontId="24" fillId="17" borderId="1" xfId="0" applyNumberFormat="1" applyFont="1" applyFill="1" applyBorder="1" applyAlignment="1">
      <alignment horizontal="right" vertical="center" wrapText="1"/>
    </xf>
    <xf numFmtId="4" fontId="24" fillId="17" borderId="1" xfId="0" applyNumberFormat="1" applyFont="1" applyFill="1" applyBorder="1" applyAlignment="1">
      <alignment horizontal="center" vertical="center" wrapText="1"/>
    </xf>
    <xf numFmtId="9" fontId="39" fillId="17" borderId="1" xfId="2" applyNumberFormat="1" applyFont="1" applyFill="1" applyBorder="1" applyAlignment="1">
      <alignment horizontal="center" vertical="center" wrapText="1"/>
    </xf>
    <xf numFmtId="0" fontId="52" fillId="17" borderId="1" xfId="0" applyFont="1" applyFill="1" applyBorder="1" applyAlignment="1">
      <alignment horizontal="left" vertical="center" wrapText="1"/>
    </xf>
    <xf numFmtId="0" fontId="27" fillId="17" borderId="1" xfId="0" applyFont="1" applyFill="1" applyBorder="1" applyAlignment="1">
      <alignment horizontal="left" vertical="center" wrapText="1"/>
    </xf>
    <xf numFmtId="4" fontId="24" fillId="5" borderId="2" xfId="0" applyNumberFormat="1" applyFont="1" applyFill="1" applyBorder="1" applyAlignment="1">
      <alignment horizontal="center" vertical="center" wrapText="1"/>
    </xf>
    <xf numFmtId="0" fontId="27" fillId="5" borderId="2" xfId="0" applyFont="1" applyFill="1" applyBorder="1" applyAlignment="1">
      <alignment vertical="center" wrapText="1"/>
    </xf>
    <xf numFmtId="4" fontId="24" fillId="17" borderId="2" xfId="0" applyNumberFormat="1" applyFont="1" applyFill="1" applyBorder="1" applyAlignment="1">
      <alignment horizontal="center" vertical="center" wrapText="1"/>
    </xf>
    <xf numFmtId="0" fontId="52" fillId="17" borderId="2" xfId="0" applyFont="1" applyFill="1" applyBorder="1" applyAlignment="1">
      <alignment vertical="center" wrapText="1"/>
    </xf>
    <xf numFmtId="0" fontId="39" fillId="17" borderId="2" xfId="2" applyFont="1" applyFill="1" applyBorder="1" applyAlignment="1">
      <alignment horizontal="center" vertical="center" wrapText="1"/>
    </xf>
    <xf numFmtId="43" fontId="24" fillId="17" borderId="1" xfId="0" applyNumberFormat="1" applyFont="1" applyFill="1" applyBorder="1" applyAlignment="1">
      <alignment horizontal="right" vertical="center" wrapText="1"/>
    </xf>
    <xf numFmtId="173" fontId="24" fillId="17" borderId="1" xfId="0" applyNumberFormat="1" applyFont="1" applyFill="1" applyBorder="1" applyAlignment="1">
      <alignment horizontal="center" vertical="center" wrapText="1"/>
    </xf>
    <xf numFmtId="41" fontId="24" fillId="17" borderId="2" xfId="0" applyNumberFormat="1" applyFont="1" applyFill="1" applyBorder="1" applyAlignment="1">
      <alignment horizontal="center" vertical="center" wrapText="1"/>
    </xf>
    <xf numFmtId="14" fontId="24" fillId="17" borderId="1" xfId="0" applyNumberFormat="1" applyFont="1" applyFill="1" applyBorder="1" applyAlignment="1">
      <alignment vertical="center" wrapText="1"/>
    </xf>
    <xf numFmtId="9" fontId="24" fillId="17" borderId="1" xfId="0" quotePrefix="1" applyNumberFormat="1" applyFont="1" applyFill="1" applyBorder="1" applyAlignment="1">
      <alignment horizontal="center" vertical="center" wrapText="1"/>
    </xf>
    <xf numFmtId="173" fontId="24" fillId="17" borderId="1" xfId="0" quotePrefix="1" applyNumberFormat="1" applyFont="1" applyFill="1" applyBorder="1" applyAlignment="1">
      <alignment horizontal="right" vertical="center" wrapText="1"/>
    </xf>
    <xf numFmtId="4" fontId="24" fillId="17" borderId="1" xfId="0" quotePrefix="1" applyNumberFormat="1" applyFont="1" applyFill="1" applyBorder="1" applyAlignment="1">
      <alignment horizontal="right" vertical="center" wrapText="1"/>
    </xf>
    <xf numFmtId="0" fontId="27" fillId="17" borderId="2" xfId="0" applyNumberFormat="1" applyFont="1" applyFill="1" applyBorder="1" applyAlignment="1">
      <alignment vertical="center" wrapText="1"/>
    </xf>
    <xf numFmtId="0" fontId="44" fillId="17" borderId="1" xfId="0" applyFont="1" applyFill="1" applyBorder="1" applyAlignment="1">
      <alignment horizontal="left" vertical="center" wrapText="1"/>
    </xf>
    <xf numFmtId="43" fontId="24" fillId="17" borderId="1" xfId="0" applyNumberFormat="1" applyFont="1" applyFill="1" applyBorder="1" applyAlignment="1">
      <alignment horizontal="center" vertical="center" wrapText="1"/>
    </xf>
    <xf numFmtId="9" fontId="24" fillId="17" borderId="1" xfId="1" quotePrefix="1" applyFont="1" applyFill="1" applyBorder="1" applyAlignment="1">
      <alignment horizontal="center" vertical="center" wrapText="1"/>
    </xf>
    <xf numFmtId="43" fontId="24" fillId="5" borderId="1" xfId="0" applyNumberFormat="1" applyFont="1" applyFill="1" applyBorder="1" applyAlignment="1">
      <alignment horizontal="right" vertical="center" wrapText="1"/>
    </xf>
    <xf numFmtId="173" fontId="24" fillId="5" borderId="1" xfId="0" applyNumberFormat="1" applyFont="1" applyFill="1" applyBorder="1" applyAlignment="1">
      <alignment horizontal="center" vertical="center" wrapText="1"/>
    </xf>
    <xf numFmtId="41" fontId="24" fillId="5" borderId="2" xfId="0" applyNumberFormat="1" applyFont="1" applyFill="1" applyBorder="1" applyAlignment="1">
      <alignment horizontal="center" vertical="center" wrapText="1"/>
    </xf>
    <xf numFmtId="14" fontId="24" fillId="5" borderId="1" xfId="0" applyNumberFormat="1" applyFont="1" applyFill="1" applyBorder="1" applyAlignment="1">
      <alignment vertical="center" wrapText="1"/>
    </xf>
    <xf numFmtId="9" fontId="24" fillId="5" borderId="1" xfId="0" quotePrefix="1" applyNumberFormat="1" applyFont="1" applyFill="1" applyBorder="1" applyAlignment="1">
      <alignment horizontal="center" vertical="center" wrapText="1"/>
    </xf>
    <xf numFmtId="173" fontId="24" fillId="5" borderId="1" xfId="0" quotePrefix="1" applyNumberFormat="1" applyFont="1" applyFill="1" applyBorder="1" applyAlignment="1">
      <alignment horizontal="right" vertical="center" wrapText="1"/>
    </xf>
    <xf numFmtId="4" fontId="24" fillId="5" borderId="1" xfId="0" quotePrefix="1" applyNumberFormat="1" applyFont="1" applyFill="1" applyBorder="1" applyAlignment="1">
      <alignment horizontal="right" vertical="center" wrapText="1"/>
    </xf>
    <xf numFmtId="0" fontId="27" fillId="5" borderId="1" xfId="0" applyNumberFormat="1" applyFont="1" applyFill="1" applyBorder="1" applyAlignment="1">
      <alignment vertical="center" wrapText="1"/>
    </xf>
    <xf numFmtId="0" fontId="27" fillId="17" borderId="1" xfId="0" applyNumberFormat="1" applyFont="1" applyFill="1" applyBorder="1" applyAlignment="1">
      <alignment vertical="center" wrapText="1"/>
    </xf>
    <xf numFmtId="0" fontId="27" fillId="17" borderId="2" xfId="0" applyFont="1" applyFill="1" applyBorder="1" applyAlignment="1">
      <alignment vertical="center" wrapText="1"/>
    </xf>
    <xf numFmtId="3" fontId="24" fillId="17" borderId="1" xfId="0" applyNumberFormat="1" applyFont="1" applyFill="1" applyBorder="1" applyAlignment="1">
      <alignment horizontal="left" vertical="center" wrapText="1"/>
    </xf>
    <xf numFmtId="41" fontId="24" fillId="17" borderId="1" xfId="0" applyNumberFormat="1" applyFont="1" applyFill="1" applyBorder="1" applyAlignment="1">
      <alignment horizontal="center" vertical="center" wrapText="1"/>
    </xf>
    <xf numFmtId="0" fontId="24" fillId="17" borderId="1" xfId="2" applyFont="1" applyFill="1" applyBorder="1" applyAlignment="1">
      <alignment horizontal="center" vertical="center" wrapText="1"/>
    </xf>
    <xf numFmtId="4" fontId="5" fillId="17" borderId="1" xfId="0" applyNumberFormat="1" applyFont="1" applyFill="1" applyBorder="1" applyAlignment="1">
      <alignment horizontal="center" vertical="center" wrapText="1"/>
    </xf>
    <xf numFmtId="0" fontId="5" fillId="17" borderId="1" xfId="0" quotePrefix="1" applyNumberFormat="1" applyFont="1" applyFill="1" applyBorder="1" applyAlignment="1">
      <alignment horizontal="center" vertical="center" wrapText="1"/>
    </xf>
    <xf numFmtId="14" fontId="5" fillId="17" borderId="1" xfId="0" quotePrefix="1" applyNumberFormat="1" applyFont="1" applyFill="1" applyBorder="1" applyAlignment="1">
      <alignment horizontal="center" vertical="center" wrapText="1"/>
    </xf>
    <xf numFmtId="9" fontId="5" fillId="17" borderId="1" xfId="1" applyFont="1" applyFill="1" applyBorder="1" applyAlignment="1">
      <alignment horizontal="center" vertical="center" wrapText="1"/>
    </xf>
    <xf numFmtId="4" fontId="5" fillId="17" borderId="1" xfId="0" quotePrefix="1" applyNumberFormat="1" applyFont="1" applyFill="1" applyBorder="1" applyAlignment="1">
      <alignment horizontal="center" vertical="center" wrapText="1"/>
    </xf>
    <xf numFmtId="10" fontId="5" fillId="17" borderId="1" xfId="1" applyNumberFormat="1" applyFont="1" applyFill="1" applyBorder="1" applyAlignment="1">
      <alignment horizontal="center" vertical="center" wrapText="1"/>
    </xf>
    <xf numFmtId="9" fontId="5" fillId="17" borderId="1" xfId="0" applyNumberFormat="1" applyFont="1" applyFill="1" applyBorder="1" applyAlignment="1">
      <alignment horizontal="center" vertical="center" wrapText="1"/>
    </xf>
    <xf numFmtId="165" fontId="5" fillId="17" borderId="1" xfId="0" applyNumberFormat="1" applyFont="1" applyFill="1" applyBorder="1" applyAlignment="1">
      <alignment horizontal="center" vertical="center" wrapText="1"/>
    </xf>
    <xf numFmtId="0" fontId="56" fillId="17" borderId="1" xfId="0" applyFont="1" applyFill="1" applyBorder="1" applyAlignment="1">
      <alignment vertical="center" wrapText="1"/>
    </xf>
    <xf numFmtId="9" fontId="5" fillId="17" borderId="1" xfId="1" applyNumberFormat="1" applyFont="1" applyFill="1" applyBorder="1" applyAlignment="1">
      <alignment horizontal="center" vertical="center" wrapText="1"/>
    </xf>
    <xf numFmtId="0" fontId="22" fillId="5" borderId="1" xfId="0" applyNumberFormat="1" applyFont="1" applyFill="1" applyBorder="1" applyAlignment="1">
      <alignment horizontal="center" vertical="center"/>
    </xf>
    <xf numFmtId="0" fontId="52" fillId="5" borderId="1" xfId="0" applyFont="1" applyFill="1" applyBorder="1" applyAlignment="1">
      <alignment horizontal="left" vertical="center" wrapText="1"/>
    </xf>
    <xf numFmtId="0" fontId="39" fillId="5" borderId="2" xfId="2" applyFont="1" applyFill="1" applyBorder="1" applyAlignment="1">
      <alignment horizontal="center" vertical="center" wrapText="1"/>
    </xf>
    <xf numFmtId="4" fontId="39" fillId="5" borderId="1" xfId="2" applyNumberFormat="1" applyFont="1" applyFill="1" applyBorder="1" applyAlignment="1">
      <alignment horizontal="right" vertical="center" wrapText="1"/>
    </xf>
    <xf numFmtId="167" fontId="24" fillId="5" borderId="1" xfId="0" applyNumberFormat="1" applyFont="1" applyFill="1" applyBorder="1" applyAlignment="1">
      <alignment horizontal="center" vertical="center" wrapText="1"/>
    </xf>
    <xf numFmtId="9" fontId="24" fillId="5" borderId="1" xfId="1" quotePrefix="1" applyFont="1" applyFill="1" applyBorder="1" applyAlignment="1">
      <alignment horizontal="center" vertical="center" wrapText="1"/>
    </xf>
    <xf numFmtId="173" fontId="39" fillId="5" borderId="1" xfId="2" applyNumberFormat="1" applyFont="1" applyFill="1" applyBorder="1" applyAlignment="1">
      <alignment horizontal="right" vertical="center" wrapText="1"/>
    </xf>
    <xf numFmtId="0" fontId="44" fillId="5" borderId="1" xfId="0" applyFont="1" applyFill="1" applyBorder="1" applyAlignment="1">
      <alignment horizontal="left" vertical="center" wrapText="1"/>
    </xf>
    <xf numFmtId="173" fontId="24" fillId="5" borderId="1" xfId="0" applyNumberFormat="1" applyFont="1" applyFill="1" applyBorder="1" applyAlignment="1">
      <alignment horizontal="right" vertical="center" wrapText="1"/>
    </xf>
    <xf numFmtId="173" fontId="24" fillId="5" borderId="1" xfId="0" applyNumberFormat="1" applyFont="1" applyFill="1" applyBorder="1" applyAlignment="1">
      <alignment vertical="center" wrapText="1"/>
    </xf>
    <xf numFmtId="0" fontId="24" fillId="18" borderId="1" xfId="0" applyFont="1" applyFill="1" applyBorder="1" applyAlignment="1">
      <alignment horizontal="center" vertical="center" wrapText="1"/>
    </xf>
    <xf numFmtId="0" fontId="39" fillId="18" borderId="1" xfId="2" applyFont="1" applyFill="1" applyBorder="1" applyAlignment="1">
      <alignment horizontal="center" vertical="center" wrapText="1"/>
    </xf>
    <xf numFmtId="0" fontId="39" fillId="18" borderId="1" xfId="2" applyFont="1" applyFill="1" applyBorder="1" applyAlignment="1">
      <alignment vertical="center" wrapText="1"/>
    </xf>
    <xf numFmtId="0" fontId="39" fillId="18" borderId="1" xfId="2" applyFont="1" applyFill="1" applyBorder="1" applyAlignment="1">
      <alignment horizontal="left" vertical="center" wrapText="1"/>
    </xf>
    <xf numFmtId="0" fontId="24" fillId="18" borderId="1" xfId="0" applyFont="1" applyFill="1" applyBorder="1" applyAlignment="1">
      <alignment horizontal="left" vertical="center" wrapText="1"/>
    </xf>
    <xf numFmtId="0" fontId="22" fillId="18" borderId="1" xfId="0" applyNumberFormat="1" applyFont="1" applyFill="1" applyBorder="1" applyAlignment="1">
      <alignment horizontal="center" vertical="center"/>
    </xf>
    <xf numFmtId="3" fontId="22" fillId="18" borderId="1" xfId="0" applyNumberFormat="1" applyFont="1" applyFill="1" applyBorder="1" applyAlignment="1">
      <alignment horizontal="center" vertical="center" wrapText="1"/>
    </xf>
    <xf numFmtId="172" fontId="24" fillId="18" borderId="1" xfId="0" applyNumberFormat="1" applyFont="1" applyFill="1" applyBorder="1" applyAlignment="1">
      <alignment vertical="center" wrapText="1"/>
    </xf>
    <xf numFmtId="4" fontId="24" fillId="18" borderId="1" xfId="0" applyNumberFormat="1" applyFont="1" applyFill="1" applyBorder="1" applyAlignment="1">
      <alignment horizontal="right" vertical="center" wrapText="1"/>
    </xf>
    <xf numFmtId="4" fontId="24" fillId="18" borderId="1" xfId="0" applyNumberFormat="1" applyFont="1" applyFill="1" applyBorder="1" applyAlignment="1">
      <alignment horizontal="center" vertical="center" wrapText="1"/>
    </xf>
    <xf numFmtId="9" fontId="39" fillId="18" borderId="1" xfId="2" applyNumberFormat="1" applyFont="1" applyFill="1" applyBorder="1" applyAlignment="1">
      <alignment horizontal="center" vertical="center" wrapText="1"/>
    </xf>
    <xf numFmtId="0" fontId="52" fillId="18" borderId="1" xfId="0" applyFont="1" applyFill="1" applyBorder="1" applyAlignment="1">
      <alignment horizontal="left" vertical="center" wrapText="1"/>
    </xf>
    <xf numFmtId="43" fontId="24" fillId="18" borderId="1" xfId="0" applyNumberFormat="1" applyFont="1" applyFill="1" applyBorder="1" applyAlignment="1">
      <alignment horizontal="right" vertical="center" wrapText="1"/>
    </xf>
    <xf numFmtId="41" fontId="39" fillId="18" borderId="1" xfId="2" applyNumberFormat="1" applyFont="1" applyFill="1" applyBorder="1" applyAlignment="1">
      <alignment horizontal="center" vertical="center" wrapText="1"/>
    </xf>
    <xf numFmtId="41" fontId="24" fillId="18" borderId="1" xfId="0" applyNumberFormat="1" applyFont="1" applyFill="1" applyBorder="1" applyAlignment="1">
      <alignment horizontal="center" vertical="center" wrapText="1"/>
    </xf>
    <xf numFmtId="14" fontId="39" fillId="18" borderId="1" xfId="2" applyNumberFormat="1" applyFont="1" applyFill="1" applyBorder="1" applyAlignment="1">
      <alignment horizontal="center" vertical="center" wrapText="1"/>
    </xf>
    <xf numFmtId="9" fontId="24" fillId="18" borderId="1" xfId="0" quotePrefix="1" applyNumberFormat="1" applyFont="1" applyFill="1" applyBorder="1" applyAlignment="1">
      <alignment horizontal="center" vertical="center" wrapText="1"/>
    </xf>
    <xf numFmtId="172" fontId="24" fillId="18" borderId="1" xfId="0" quotePrefix="1" applyNumberFormat="1" applyFont="1" applyFill="1" applyBorder="1" applyAlignment="1">
      <alignment horizontal="right" vertical="center" wrapText="1"/>
    </xf>
    <xf numFmtId="0" fontId="58" fillId="18" borderId="1" xfId="2" applyNumberFormat="1" applyFont="1" applyFill="1" applyBorder="1" applyAlignment="1">
      <alignment horizontal="left" vertical="center" wrapText="1"/>
    </xf>
    <xf numFmtId="0" fontId="27" fillId="18" borderId="1" xfId="0" applyFont="1" applyFill="1" applyBorder="1" applyAlignment="1">
      <alignment horizontal="left" vertical="center" wrapText="1"/>
    </xf>
    <xf numFmtId="0" fontId="27" fillId="18" borderId="1" xfId="0"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0" fillId="2" borderId="0" xfId="0" applyFont="1" applyFill="1" applyAlignment="1">
      <alignment horizontal="center"/>
    </xf>
    <xf numFmtId="0" fontId="11" fillId="3" borderId="2" xfId="0" applyFont="1" applyFill="1" applyBorder="1" applyAlignment="1">
      <alignment horizontal="center" vertical="center" wrapText="1"/>
    </xf>
    <xf numFmtId="0" fontId="0" fillId="0" borderId="0" xfId="0" applyAlignment="1">
      <alignment vertical="center" wrapText="1"/>
    </xf>
    <xf numFmtId="0" fontId="10" fillId="2" borderId="0" xfId="0" applyFont="1" applyFill="1" applyAlignment="1">
      <alignment horizontal="left" vertical="center"/>
    </xf>
    <xf numFmtId="0" fontId="10" fillId="2" borderId="0" xfId="0" applyFont="1" applyFill="1" applyAlignment="1">
      <alignment horizontal="center"/>
    </xf>
    <xf numFmtId="0" fontId="11" fillId="3" borderId="2" xfId="0" applyFont="1" applyFill="1" applyBorder="1" applyAlignment="1">
      <alignment horizontal="center" vertical="center" wrapText="1"/>
    </xf>
    <xf numFmtId="0" fontId="10" fillId="2" borderId="0" xfId="0" applyFont="1" applyFill="1" applyAlignment="1">
      <alignment horizontal="left" vertical="center"/>
    </xf>
    <xf numFmtId="164" fontId="14" fillId="5" borderId="3"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165" fontId="14" fillId="5" borderId="5" xfId="0" applyNumberFormat="1" applyFont="1" applyFill="1" applyBorder="1" applyAlignment="1">
      <alignment horizontal="center" vertical="center" wrapText="1"/>
    </xf>
    <xf numFmtId="49" fontId="31" fillId="0" borderId="9" xfId="3"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vertical="center" wrapText="1"/>
    </xf>
    <xf numFmtId="0" fontId="10" fillId="0" borderId="20" xfId="0" applyFont="1" applyBorder="1" applyAlignment="1">
      <alignment horizontal="center" vertical="center" wrapText="1"/>
    </xf>
    <xf numFmtId="0" fontId="0" fillId="0" borderId="20" xfId="0" applyBorder="1" applyAlignment="1">
      <alignment vertical="center" wrapText="1"/>
    </xf>
    <xf numFmtId="0" fontId="10" fillId="0" borderId="1" xfId="0" applyFont="1" applyBorder="1"/>
    <xf numFmtId="44" fontId="50" fillId="2" borderId="0" xfId="0" applyNumberFormat="1" applyFont="1" applyFill="1" applyAlignment="1">
      <alignment horizontal="centerContinuous"/>
    </xf>
    <xf numFmtId="165" fontId="50" fillId="19" borderId="5" xfId="0" applyNumberFormat="1" applyFont="1" applyFill="1" applyBorder="1" applyAlignment="1">
      <alignment horizontal="center" vertical="center" wrapText="1"/>
    </xf>
    <xf numFmtId="0" fontId="50" fillId="19" borderId="2" xfId="0" applyFont="1" applyFill="1" applyBorder="1" applyAlignment="1">
      <alignment horizontal="center" vertical="center" wrapText="1"/>
    </xf>
    <xf numFmtId="0" fontId="10" fillId="2" borderId="0" xfId="0" applyFont="1" applyFill="1" applyAlignment="1">
      <alignment horizontal="center"/>
    </xf>
    <xf numFmtId="0" fontId="60" fillId="2" borderId="0" xfId="0" applyFont="1" applyFill="1"/>
    <xf numFmtId="0" fontId="60" fillId="0" borderId="0" xfId="0" applyFont="1" applyBorder="1"/>
    <xf numFmtId="0" fontId="60" fillId="0" borderId="0" xfId="0" applyFont="1"/>
    <xf numFmtId="0" fontId="60" fillId="0" borderId="20" xfId="0" applyFont="1" applyBorder="1" applyAlignment="1">
      <alignment horizontal="center" vertical="center" wrapText="1"/>
    </xf>
    <xf numFmtId="0" fontId="60" fillId="0" borderId="1" xfId="0" applyFont="1" applyBorder="1"/>
    <xf numFmtId="0" fontId="56" fillId="0" borderId="1" xfId="0" applyFont="1" applyBorder="1" applyAlignment="1">
      <alignment horizontal="center" vertical="center" wrapText="1"/>
    </xf>
    <xf numFmtId="0" fontId="62" fillId="0" borderId="0" xfId="0" applyFont="1" applyAlignment="1">
      <alignment vertical="center" wrapText="1"/>
    </xf>
    <xf numFmtId="0" fontId="62" fillId="0" borderId="9" xfId="0" applyFont="1" applyBorder="1" applyAlignment="1">
      <alignment vertical="center" wrapText="1"/>
    </xf>
    <xf numFmtId="49" fontId="63" fillId="0" borderId="9" xfId="3" applyNumberFormat="1" applyFont="1" applyFill="1" applyBorder="1" applyAlignment="1">
      <alignment horizontal="left" vertical="center" wrapText="1"/>
    </xf>
    <xf numFmtId="49" fontId="63" fillId="0" borderId="9" xfId="3" applyNumberFormat="1" applyFont="1" applyFill="1" applyBorder="1" applyAlignment="1">
      <alignment horizontal="center" vertical="center" wrapText="1"/>
    </xf>
    <xf numFmtId="41" fontId="62" fillId="0" borderId="9" xfId="0" applyNumberFormat="1" applyFont="1" applyBorder="1" applyAlignment="1">
      <alignment vertical="center" wrapText="1"/>
    </xf>
    <xf numFmtId="9" fontId="62" fillId="0" borderId="9" xfId="0" applyNumberFormat="1" applyFont="1" applyFill="1" applyBorder="1" applyAlignment="1">
      <alignment vertical="center" wrapText="1"/>
    </xf>
    <xf numFmtId="9" fontId="62" fillId="0" borderId="9" xfId="0" applyNumberFormat="1" applyFont="1" applyBorder="1" applyAlignment="1">
      <alignment vertical="center" wrapText="1"/>
    </xf>
    <xf numFmtId="0" fontId="62" fillId="0" borderId="9" xfId="0" applyFont="1" applyFill="1" applyBorder="1" applyAlignment="1">
      <alignment vertical="center" wrapText="1"/>
    </xf>
    <xf numFmtId="0" fontId="56" fillId="0" borderId="20" xfId="0" applyFont="1" applyBorder="1" applyAlignment="1">
      <alignment horizontal="center" vertical="center" wrapText="1"/>
    </xf>
    <xf numFmtId="0" fontId="62" fillId="0" borderId="20" xfId="0" applyFont="1" applyBorder="1" applyAlignment="1">
      <alignment vertical="center" wrapText="1"/>
    </xf>
    <xf numFmtId="0" fontId="64" fillId="0" borderId="9" xfId="2" applyFont="1" applyFill="1" applyBorder="1" applyAlignment="1">
      <alignment vertical="center" wrapText="1"/>
    </xf>
    <xf numFmtId="0" fontId="62" fillId="0" borderId="1" xfId="0" applyFont="1" applyBorder="1" applyAlignment="1">
      <alignment vertical="center" wrapText="1"/>
    </xf>
    <xf numFmtId="0" fontId="62" fillId="0" borderId="0" xfId="0" applyFont="1"/>
    <xf numFmtId="0" fontId="62" fillId="0" borderId="26" xfId="0" applyFont="1" applyBorder="1" applyAlignment="1">
      <alignment vertical="center" wrapText="1"/>
    </xf>
    <xf numFmtId="49" fontId="63" fillId="0" borderId="26" xfId="3" applyNumberFormat="1" applyFont="1" applyFill="1" applyBorder="1" applyAlignment="1">
      <alignment horizontal="left" vertical="center" wrapText="1"/>
    </xf>
    <xf numFmtId="49" fontId="63" fillId="0" borderId="26" xfId="3" applyNumberFormat="1" applyFont="1" applyFill="1" applyBorder="1" applyAlignment="1">
      <alignment horizontal="center" vertical="center" wrapText="1"/>
    </xf>
    <xf numFmtId="9" fontId="39" fillId="2" borderId="2" xfId="2" applyNumberFormat="1" applyFont="1" applyFill="1" applyBorder="1" applyAlignment="1">
      <alignment horizontal="center" vertical="center" wrapText="1"/>
    </xf>
    <xf numFmtId="9" fontId="39" fillId="17" borderId="2" xfId="2" applyNumberFormat="1" applyFont="1" applyFill="1" applyBorder="1" applyAlignment="1">
      <alignment horizontal="center" vertical="center" wrapText="1"/>
    </xf>
    <xf numFmtId="9" fontId="39" fillId="5" borderId="2" xfId="2" applyNumberFormat="1" applyFont="1" applyFill="1" applyBorder="1" applyAlignment="1">
      <alignment horizontal="center" vertical="center" wrapText="1"/>
    </xf>
    <xf numFmtId="9" fontId="62" fillId="0" borderId="1" xfId="0" applyNumberFormat="1" applyFont="1" applyFill="1" applyBorder="1" applyAlignment="1">
      <alignment vertical="center" wrapText="1"/>
    </xf>
    <xf numFmtId="0" fontId="62" fillId="0" borderId="1" xfId="0" applyFont="1" applyFill="1" applyBorder="1" applyAlignment="1">
      <alignment vertical="center" wrapText="1"/>
    </xf>
    <xf numFmtId="9" fontId="62" fillId="0" borderId="1" xfId="0" applyNumberFormat="1" applyFont="1" applyBorder="1" applyAlignment="1">
      <alignment vertical="center" wrapText="1"/>
    </xf>
    <xf numFmtId="9" fontId="62" fillId="0" borderId="1" xfId="1" applyFont="1" applyBorder="1" applyAlignment="1">
      <alignment vertical="center" wrapText="1"/>
    </xf>
    <xf numFmtId="0" fontId="0" fillId="0" borderId="0" xfId="0" applyBorder="1"/>
    <xf numFmtId="0" fontId="48" fillId="0" borderId="0" xfId="0" applyFont="1" applyBorder="1" applyAlignment="1">
      <alignment horizontal="center"/>
    </xf>
    <xf numFmtId="0" fontId="62" fillId="0" borderId="26"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29" xfId="0" applyFont="1" applyBorder="1" applyAlignment="1">
      <alignment vertical="center" wrapText="1"/>
    </xf>
    <xf numFmtId="41" fontId="62" fillId="0" borderId="29" xfId="0" applyNumberFormat="1" applyFont="1" applyBorder="1" applyAlignment="1">
      <alignment vertical="center" wrapText="1"/>
    </xf>
    <xf numFmtId="9" fontId="62" fillId="0" borderId="29" xfId="1" applyFont="1" applyBorder="1" applyAlignment="1">
      <alignment vertical="center" wrapText="1"/>
    </xf>
    <xf numFmtId="0" fontId="62" fillId="0" borderId="2" xfId="0" applyFont="1" applyBorder="1" applyAlignment="1">
      <alignment vertical="center" wrapText="1"/>
    </xf>
    <xf numFmtId="43" fontId="60" fillId="0" borderId="1" xfId="19" applyFont="1" applyBorder="1"/>
    <xf numFmtId="0" fontId="66" fillId="7" borderId="1" xfId="0" applyFont="1" applyFill="1" applyBorder="1" applyAlignment="1">
      <alignment horizontal="center" vertical="center" wrapText="1"/>
    </xf>
    <xf numFmtId="0" fontId="60" fillId="0" borderId="1" xfId="0" applyFont="1" applyBorder="1" applyAlignment="1">
      <alignment horizontal="center" vertical="center"/>
    </xf>
    <xf numFmtId="0" fontId="62" fillId="0" borderId="30"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xf numFmtId="49" fontId="63" fillId="0" borderId="1" xfId="3" applyNumberFormat="1" applyFont="1" applyFill="1" applyBorder="1" applyAlignment="1">
      <alignment horizontal="center" vertical="center" wrapText="1"/>
    </xf>
    <xf numFmtId="49" fontId="63" fillId="0" borderId="1" xfId="3" applyNumberFormat="1" applyFont="1" applyFill="1" applyBorder="1" applyAlignment="1">
      <alignment horizontal="left" vertical="center" wrapText="1"/>
    </xf>
    <xf numFmtId="41" fontId="62" fillId="0" borderId="1" xfId="0" applyNumberFormat="1" applyFont="1" applyBorder="1" applyAlignment="1">
      <alignment vertical="center" wrapText="1"/>
    </xf>
    <xf numFmtId="0" fontId="64" fillId="0" borderId="1" xfId="2" applyFont="1" applyFill="1" applyBorder="1" applyAlignment="1">
      <alignment vertical="center" wrapText="1"/>
    </xf>
    <xf numFmtId="0" fontId="60" fillId="0" borderId="22" xfId="0" applyFont="1" applyBorder="1" applyAlignment="1">
      <alignment horizontal="center" vertical="center"/>
    </xf>
    <xf numFmtId="167" fontId="62" fillId="0" borderId="26" xfId="19" applyNumberFormat="1" applyFont="1" applyBorder="1" applyAlignment="1">
      <alignment horizontal="center" vertical="center" wrapText="1"/>
    </xf>
    <xf numFmtId="43" fontId="62" fillId="0" borderId="1" xfId="19" applyFont="1" applyBorder="1" applyAlignment="1">
      <alignment vertical="center" wrapText="1"/>
    </xf>
    <xf numFmtId="0" fontId="61" fillId="0" borderId="0" xfId="0" applyFont="1" applyBorder="1" applyAlignment="1">
      <alignment horizontal="left"/>
    </xf>
    <xf numFmtId="0" fontId="48" fillId="0" borderId="0" xfId="0" quotePrefix="1" applyFont="1" applyBorder="1" applyAlignment="1">
      <alignment horizontal="left"/>
    </xf>
    <xf numFmtId="0" fontId="48" fillId="0" borderId="0" xfId="0" applyFont="1" applyBorder="1"/>
    <xf numFmtId="164" fontId="11" fillId="3" borderId="1" xfId="0" applyNumberFormat="1" applyFont="1" applyFill="1" applyBorder="1" applyAlignment="1">
      <alignment horizontal="center" vertical="center" wrapText="1"/>
    </xf>
    <xf numFmtId="164" fontId="11" fillId="3" borderId="2" xfId="0" applyNumberFormat="1" applyFont="1" applyFill="1" applyBorder="1" applyAlignment="1">
      <alignment horizontal="center" vertical="center" wrapText="1"/>
    </xf>
    <xf numFmtId="164" fontId="11" fillId="3" borderId="4" xfId="0" applyNumberFormat="1" applyFont="1" applyFill="1" applyBorder="1" applyAlignment="1">
      <alignment horizontal="center" vertical="center" wrapText="1"/>
    </xf>
    <xf numFmtId="0" fontId="47" fillId="3" borderId="2" xfId="0" applyFont="1" applyFill="1" applyBorder="1" applyAlignment="1">
      <alignment horizontal="left" vertical="center" wrapText="1"/>
    </xf>
    <xf numFmtId="0" fontId="47" fillId="3" borderId="4" xfId="0" applyFont="1" applyFill="1" applyBorder="1" applyAlignment="1">
      <alignment horizontal="left" vertical="center" wrapText="1"/>
    </xf>
    <xf numFmtId="164" fontId="47" fillId="3" borderId="1" xfId="0" applyNumberFormat="1" applyFont="1" applyFill="1" applyBorder="1" applyAlignment="1">
      <alignment horizontal="center" vertical="center" wrapText="1"/>
    </xf>
    <xf numFmtId="164" fontId="11" fillId="3" borderId="2" xfId="0" applyNumberFormat="1" applyFont="1" applyFill="1" applyBorder="1" applyAlignment="1">
      <alignment horizontal="left" vertical="center" wrapText="1"/>
    </xf>
    <xf numFmtId="164" fontId="11" fillId="3" borderId="4" xfId="0" applyNumberFormat="1" applyFont="1" applyFill="1" applyBorder="1" applyAlignment="1">
      <alignment horizontal="left" vertical="center" wrapText="1"/>
    </xf>
    <xf numFmtId="173" fontId="11" fillId="3" borderId="1" xfId="0" applyNumberFormat="1" applyFont="1" applyFill="1" applyBorder="1" applyAlignment="1">
      <alignment horizontal="center" vertical="center" wrapText="1"/>
    </xf>
    <xf numFmtId="0" fontId="53" fillId="5" borderId="2" xfId="0" applyFont="1" applyFill="1" applyBorder="1" applyAlignment="1">
      <alignment horizontal="left" vertical="center" wrapText="1"/>
    </xf>
    <xf numFmtId="0" fontId="54" fillId="5" borderId="4" xfId="0" applyFont="1" applyFill="1" applyBorder="1" applyAlignment="1">
      <alignment horizontal="left" vertical="center" wrapText="1"/>
    </xf>
    <xf numFmtId="173" fontId="24" fillId="5" borderId="2" xfId="0" applyNumberFormat="1" applyFont="1" applyFill="1" applyBorder="1" applyAlignment="1">
      <alignment vertical="center" wrapText="1"/>
    </xf>
    <xf numFmtId="173" fontId="24" fillId="5" borderId="4" xfId="0" applyNumberFormat="1" applyFont="1" applyFill="1" applyBorder="1" applyAlignment="1">
      <alignment vertical="center" wrapText="1"/>
    </xf>
    <xf numFmtId="173" fontId="24" fillId="5" borderId="2" xfId="0" applyNumberFormat="1" applyFont="1" applyFill="1" applyBorder="1" applyAlignment="1">
      <alignment horizontal="center" vertical="center" wrapText="1"/>
    </xf>
    <xf numFmtId="173" fontId="24" fillId="5" borderId="4" xfId="0" applyNumberFormat="1" applyFont="1" applyFill="1" applyBorder="1" applyAlignment="1">
      <alignment horizontal="center" vertical="center" wrapText="1"/>
    </xf>
    <xf numFmtId="164" fontId="47" fillId="3" borderId="2" xfId="0" applyNumberFormat="1" applyFont="1" applyFill="1" applyBorder="1" applyAlignment="1">
      <alignment horizontal="center" vertical="center" wrapText="1"/>
    </xf>
    <xf numFmtId="164" fontId="47" fillId="3" borderId="4" xfId="0" applyNumberFormat="1" applyFont="1" applyFill="1" applyBorder="1" applyAlignment="1">
      <alignment horizontal="center" vertical="center" wrapText="1"/>
    </xf>
    <xf numFmtId="3" fontId="22" fillId="5" borderId="2" xfId="0" applyNumberFormat="1" applyFont="1" applyFill="1" applyBorder="1" applyAlignment="1">
      <alignment horizontal="center" vertical="center"/>
    </xf>
    <xf numFmtId="3" fontId="22" fillId="5" borderId="4" xfId="0" applyNumberFormat="1" applyFont="1" applyFill="1" applyBorder="1" applyAlignment="1">
      <alignment horizontal="center" vertical="center"/>
    </xf>
    <xf numFmtId="0" fontId="39" fillId="5" borderId="2" xfId="2" applyFont="1" applyFill="1" applyBorder="1" applyAlignment="1">
      <alignment horizontal="center" vertical="center" wrapText="1"/>
    </xf>
    <xf numFmtId="0" fontId="39" fillId="5" borderId="4" xfId="2" applyFont="1" applyFill="1" applyBorder="1" applyAlignment="1">
      <alignment horizontal="center" vertical="center" wrapText="1"/>
    </xf>
    <xf numFmtId="9" fontId="24" fillId="5" borderId="2" xfId="1" applyNumberFormat="1" applyFont="1" applyFill="1" applyBorder="1" applyAlignment="1">
      <alignment horizontal="center" vertical="center" wrapText="1"/>
    </xf>
    <xf numFmtId="9" fontId="24" fillId="5" borderId="4" xfId="1" applyNumberFormat="1" applyFont="1" applyFill="1" applyBorder="1" applyAlignment="1">
      <alignment horizontal="center" vertical="center" wrapText="1"/>
    </xf>
    <xf numFmtId="4" fontId="24" fillId="5" borderId="2" xfId="0" quotePrefix="1" applyNumberFormat="1" applyFont="1" applyFill="1" applyBorder="1" applyAlignment="1">
      <alignment horizontal="right" vertical="center" wrapText="1"/>
    </xf>
    <xf numFmtId="4" fontId="24" fillId="5" borderId="4" xfId="0" quotePrefix="1" applyNumberFormat="1" applyFont="1" applyFill="1" applyBorder="1" applyAlignment="1">
      <alignment horizontal="right" vertical="center" wrapText="1"/>
    </xf>
    <xf numFmtId="9" fontId="24" fillId="5" borderId="2" xfId="0" applyNumberFormat="1" applyFont="1" applyFill="1" applyBorder="1" applyAlignment="1">
      <alignment horizontal="center" vertical="center" wrapText="1"/>
    </xf>
    <xf numFmtId="9" fontId="24" fillId="5" borderId="4" xfId="0" applyNumberFormat="1" applyFont="1" applyFill="1" applyBorder="1" applyAlignment="1">
      <alignment horizontal="center" vertical="center" wrapText="1"/>
    </xf>
    <xf numFmtId="4" fontId="24" fillId="12" borderId="2" xfId="0" applyNumberFormat="1" applyFont="1" applyFill="1" applyBorder="1" applyAlignment="1">
      <alignment horizontal="center" vertical="center" wrapText="1"/>
    </xf>
    <xf numFmtId="4" fontId="24" fillId="12" borderId="4"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 xfId="0" applyFont="1" applyFill="1" applyBorder="1" applyAlignment="1">
      <alignment horizontal="center" vertical="center" wrapText="1"/>
    </xf>
    <xf numFmtId="4" fontId="24" fillId="14" borderId="2" xfId="0" applyNumberFormat="1" applyFont="1" applyFill="1" applyBorder="1" applyAlignment="1">
      <alignment horizontal="right" vertical="center" wrapText="1"/>
    </xf>
    <xf numFmtId="4" fontId="24" fillId="14" borderId="4" xfId="0" applyNumberFormat="1" applyFont="1" applyFill="1" applyBorder="1" applyAlignment="1">
      <alignment horizontal="right" vertical="center" wrapText="1"/>
    </xf>
    <xf numFmtId="173" fontId="24" fillId="2" borderId="2" xfId="0" applyNumberFormat="1" applyFont="1" applyFill="1" applyBorder="1" applyAlignment="1">
      <alignment horizontal="center" vertical="center" wrapText="1"/>
    </xf>
    <xf numFmtId="173" fontId="24" fillId="2" borderId="4" xfId="0" applyNumberFormat="1" applyFont="1" applyFill="1" applyBorder="1" applyAlignment="1">
      <alignment horizontal="center" vertical="center" wrapText="1"/>
    </xf>
    <xf numFmtId="4" fontId="24" fillId="2" borderId="2" xfId="0" applyNumberFormat="1" applyFont="1" applyFill="1" applyBorder="1" applyAlignment="1">
      <alignment horizontal="center" vertical="center" wrapText="1"/>
    </xf>
    <xf numFmtId="4" fontId="24" fillId="2" borderId="4" xfId="0" applyNumberFormat="1" applyFont="1" applyFill="1" applyBorder="1" applyAlignment="1">
      <alignment horizontal="center" vertical="center" wrapText="1"/>
    </xf>
    <xf numFmtId="9" fontId="39" fillId="7" borderId="2" xfId="2" applyNumberFormat="1" applyFont="1" applyFill="1" applyBorder="1" applyAlignment="1">
      <alignment horizontal="center" vertical="center" wrapText="1"/>
    </xf>
    <xf numFmtId="9" fontId="39" fillId="17" borderId="4" xfId="2" applyNumberFormat="1" applyFont="1" applyFill="1" applyBorder="1" applyAlignment="1">
      <alignment horizontal="center" vertical="center" wrapText="1"/>
    </xf>
    <xf numFmtId="4" fontId="24" fillId="2" borderId="2" xfId="0" applyNumberFormat="1" applyFont="1" applyFill="1" applyBorder="1" applyAlignment="1">
      <alignment horizontal="right" vertical="center" wrapText="1"/>
    </xf>
    <xf numFmtId="4" fontId="24" fillId="17" borderId="4" xfId="0" applyNumberFormat="1" applyFont="1" applyFill="1" applyBorder="1" applyAlignment="1">
      <alignment horizontal="right" vertical="center" wrapText="1"/>
    </xf>
    <xf numFmtId="0" fontId="10" fillId="2" borderId="0" xfId="0" applyFont="1" applyFill="1" applyAlignment="1">
      <alignment horizontal="center"/>
    </xf>
    <xf numFmtId="44" fontId="10" fillId="2" borderId="5" xfId="0" applyNumberFormat="1" applyFont="1" applyFill="1" applyBorder="1" applyAlignment="1">
      <alignment vertical="center" wrapText="1"/>
    </xf>
    <xf numFmtId="44" fontId="10" fillId="2" borderId="23" xfId="0" applyNumberFormat="1" applyFont="1" applyFill="1" applyBorder="1" applyAlignment="1">
      <alignment vertical="center" wrapText="1"/>
    </xf>
    <xf numFmtId="44" fontId="10" fillId="2" borderId="24" xfId="0" applyNumberFormat="1" applyFont="1" applyFill="1" applyBorder="1" applyAlignment="1">
      <alignment vertical="center" wrapText="1"/>
    </xf>
    <xf numFmtId="44" fontId="10" fillId="2" borderId="0" xfId="0" applyNumberFormat="1" applyFont="1" applyFill="1" applyBorder="1" applyAlignment="1">
      <alignment vertical="center" wrapText="1"/>
    </xf>
    <xf numFmtId="44" fontId="10" fillId="2" borderId="6" xfId="0" applyNumberFormat="1" applyFont="1" applyFill="1" applyBorder="1" applyAlignment="1">
      <alignment vertical="center" wrapText="1"/>
    </xf>
    <xf numFmtId="44" fontId="10" fillId="2" borderId="25" xfId="0" applyNumberFormat="1" applyFont="1" applyFill="1" applyBorder="1" applyAlignment="1">
      <alignment vertical="center" wrapText="1"/>
    </xf>
    <xf numFmtId="44" fontId="29" fillId="2" borderId="1" xfId="0" applyNumberFormat="1" applyFont="1" applyFill="1" applyBorder="1" applyAlignment="1">
      <alignment horizontal="center"/>
    </xf>
    <xf numFmtId="0" fontId="27" fillId="2" borderId="0" xfId="0" applyFont="1" applyFill="1" applyAlignment="1">
      <alignment horizontal="left" vertical="center"/>
    </xf>
    <xf numFmtId="0" fontId="25" fillId="2" borderId="0" xfId="0" applyFont="1" applyFill="1" applyAlignment="1">
      <alignment horizontal="left" vertical="center"/>
    </xf>
    <xf numFmtId="44" fontId="49" fillId="2" borderId="0" xfId="0" applyNumberFormat="1" applyFont="1" applyFill="1" applyAlignment="1">
      <alignment horizontal="left" wrapText="1"/>
    </xf>
    <xf numFmtId="0" fontId="25" fillId="2" borderId="0" xfId="0" applyFont="1" applyFill="1" applyAlignment="1">
      <alignment horizontal="left"/>
    </xf>
    <xf numFmtId="0" fontId="24" fillId="0" borderId="24" xfId="0" applyFont="1" applyFill="1" applyBorder="1" applyAlignment="1">
      <alignment vertical="center" wrapText="1"/>
    </xf>
    <xf numFmtId="0" fontId="0" fillId="0" borderId="0" xfId="0" applyAlignment="1">
      <alignment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8" fillId="0" borderId="0" xfId="0" applyFont="1" applyAlignment="1">
      <alignment horizontal="center"/>
    </xf>
    <xf numFmtId="44" fontId="10" fillId="2" borderId="0" xfId="0" applyNumberFormat="1" applyFont="1" applyFill="1" applyAlignment="1">
      <alignment horizontal="left" wrapText="1"/>
    </xf>
    <xf numFmtId="0" fontId="18" fillId="3"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0" fillId="0" borderId="0" xfId="0" applyFont="1" applyAlignment="1">
      <alignment horizontal="left"/>
    </xf>
    <xf numFmtId="0" fontId="28" fillId="2" borderId="0" xfId="0" applyFont="1" applyFill="1" applyBorder="1" applyAlignment="1">
      <alignment horizontal="center" vertical="center"/>
    </xf>
    <xf numFmtId="165" fontId="14" fillId="5" borderId="1" xfId="0" applyNumberFormat="1" applyFont="1" applyFill="1" applyBorder="1" applyAlignment="1">
      <alignment horizontal="center" vertical="center" wrapText="1"/>
    </xf>
    <xf numFmtId="165"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3" borderId="4" xfId="0" applyFont="1" applyFill="1" applyBorder="1" applyAlignment="1">
      <alignment horizontal="left" vertical="center" wrapText="1"/>
    </xf>
    <xf numFmtId="165" fontId="50" fillId="3" borderId="1" xfId="0" applyNumberFormat="1" applyFont="1" applyFill="1" applyBorder="1" applyAlignment="1">
      <alignment horizontal="center" vertical="center" wrapText="1"/>
    </xf>
    <xf numFmtId="0" fontId="60" fillId="0" borderId="20" xfId="0" applyFont="1" applyBorder="1" applyAlignment="1">
      <alignment horizontal="right" vertical="center"/>
    </xf>
    <xf numFmtId="0" fontId="60" fillId="0" borderId="21" xfId="0" applyFont="1" applyBorder="1" applyAlignment="1">
      <alignment horizontal="right" vertical="center"/>
    </xf>
    <xf numFmtId="0" fontId="60" fillId="0" borderId="22" xfId="0" applyFont="1" applyBorder="1" applyAlignment="1">
      <alignment horizontal="right" vertical="center"/>
    </xf>
    <xf numFmtId="0" fontId="66" fillId="7" borderId="1" xfId="0" applyFont="1" applyFill="1" applyBorder="1" applyAlignment="1">
      <alignment horizontal="center" vertical="center" wrapText="1"/>
    </xf>
    <xf numFmtId="0" fontId="67" fillId="0" borderId="0" xfId="0" applyFont="1" applyAlignment="1">
      <alignment horizontal="center" vertical="center"/>
    </xf>
    <xf numFmtId="0" fontId="60" fillId="0" borderId="27" xfId="0" applyFont="1" applyBorder="1" applyAlignment="1">
      <alignment horizontal="right" vertical="center"/>
    </xf>
    <xf numFmtId="165" fontId="66" fillId="7" borderId="1" xfId="0" applyNumberFormat="1" applyFont="1" applyFill="1" applyBorder="1" applyAlignment="1">
      <alignment horizontal="center" vertical="center" wrapText="1"/>
    </xf>
    <xf numFmtId="165" fontId="66" fillId="7" borderId="22" xfId="0" applyNumberFormat="1" applyFont="1" applyFill="1" applyBorder="1" applyAlignment="1">
      <alignment horizontal="center" vertical="center" wrapText="1"/>
    </xf>
    <xf numFmtId="0" fontId="10" fillId="2" borderId="0" xfId="0" applyFont="1" applyFill="1" applyAlignment="1">
      <alignment horizontal="left" vertical="center"/>
    </xf>
    <xf numFmtId="0" fontId="10" fillId="0" borderId="0" xfId="0" applyFont="1" applyAlignment="1">
      <alignment horizontal="center" vertical="center"/>
    </xf>
    <xf numFmtId="0" fontId="37" fillId="0" borderId="0" xfId="0" applyFont="1" applyAlignment="1">
      <alignment horizontal="center" vertical="center" wrapText="1"/>
    </xf>
    <xf numFmtId="0" fontId="37" fillId="0" borderId="18" xfId="0" applyFont="1" applyBorder="1" applyAlignment="1">
      <alignment horizontal="center" vertical="center" wrapText="1"/>
    </xf>
    <xf numFmtId="4" fontId="34" fillId="6" borderId="0" xfId="0" applyNumberFormat="1" applyFont="1" applyFill="1" applyBorder="1" applyAlignment="1">
      <alignment horizontal="center" vertical="center" wrapText="1"/>
    </xf>
    <xf numFmtId="4" fontId="34" fillId="6" borderId="15" xfId="0" applyNumberFormat="1" applyFont="1" applyFill="1" applyBorder="1" applyAlignment="1">
      <alignment horizontal="center" vertical="center" wrapText="1"/>
    </xf>
    <xf numFmtId="169" fontId="35" fillId="4" borderId="0" xfId="0" applyNumberFormat="1" applyFont="1" applyFill="1" applyBorder="1" applyAlignment="1">
      <alignment horizontal="center" vertical="center" wrapText="1"/>
    </xf>
    <xf numFmtId="169" fontId="35" fillId="4" borderId="16" xfId="0" applyNumberFormat="1" applyFont="1" applyFill="1" applyBorder="1" applyAlignment="1">
      <alignment horizontal="center" vertical="center" wrapText="1"/>
    </xf>
    <xf numFmtId="4" fontId="35" fillId="4" borderId="0" xfId="0" applyNumberFormat="1" applyFont="1" applyFill="1" applyBorder="1" applyAlignment="1">
      <alignment horizontal="center" vertical="center" wrapText="1"/>
    </xf>
    <xf numFmtId="4" fontId="35" fillId="4" borderId="16" xfId="0" applyNumberFormat="1" applyFont="1" applyFill="1" applyBorder="1" applyAlignment="1">
      <alignment horizontal="center" vertical="center" wrapText="1"/>
    </xf>
    <xf numFmtId="170" fontId="35" fillId="4" borderId="0" xfId="0" applyNumberFormat="1" applyFont="1" applyFill="1" applyBorder="1" applyAlignment="1">
      <alignment horizontal="center" vertical="center" wrapText="1"/>
    </xf>
    <xf numFmtId="170" fontId="35" fillId="4" borderId="16" xfId="0" applyNumberFormat="1"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15"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34" fillId="6" borderId="14"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6" fillId="4" borderId="16" xfId="0" applyFont="1" applyFill="1" applyBorder="1" applyAlignment="1">
      <alignment horizontal="center" vertical="center" wrapText="1"/>
    </xf>
    <xf numFmtId="9" fontId="24" fillId="7" borderId="2" xfId="1" applyNumberFormat="1" applyFont="1" applyFill="1" applyBorder="1" applyAlignment="1">
      <alignment horizontal="center" vertical="center" wrapText="1"/>
    </xf>
    <xf numFmtId="9" fontId="24" fillId="7" borderId="4" xfId="1" applyNumberFormat="1" applyFont="1" applyFill="1" applyBorder="1" applyAlignment="1">
      <alignment horizontal="center" vertical="center" wrapText="1"/>
    </xf>
    <xf numFmtId="41" fontId="24" fillId="2" borderId="2" xfId="0" quotePrefix="1" applyNumberFormat="1" applyFont="1" applyFill="1" applyBorder="1" applyAlignment="1">
      <alignment horizontal="center" vertical="center" wrapText="1"/>
    </xf>
    <xf numFmtId="41" fontId="24" fillId="2" borderId="4" xfId="0" quotePrefix="1" applyNumberFormat="1" applyFont="1" applyFill="1" applyBorder="1" applyAlignment="1">
      <alignment horizontal="center" vertical="center" wrapText="1"/>
    </xf>
    <xf numFmtId="41" fontId="24" fillId="0" borderId="2" xfId="0" quotePrefix="1" applyNumberFormat="1" applyFont="1" applyFill="1" applyBorder="1" applyAlignment="1">
      <alignment horizontal="center" vertical="center" wrapText="1"/>
    </xf>
    <xf numFmtId="41" fontId="24" fillId="0" borderId="4" xfId="0" quotePrefix="1" applyNumberFormat="1" applyFont="1" applyFill="1" applyBorder="1" applyAlignment="1">
      <alignment horizontal="center" vertical="center" wrapText="1"/>
    </xf>
    <xf numFmtId="9" fontId="24" fillId="7" borderId="2" xfId="0" applyNumberFormat="1" applyFont="1" applyFill="1" applyBorder="1" applyAlignment="1">
      <alignment horizontal="center" vertical="center" wrapText="1"/>
    </xf>
    <xf numFmtId="9" fontId="24" fillId="7" borderId="4" xfId="0" applyNumberFormat="1" applyFont="1" applyFill="1" applyBorder="1" applyAlignment="1">
      <alignment horizontal="center" vertical="center" wrapText="1"/>
    </xf>
    <xf numFmtId="165" fontId="24" fillId="0" borderId="2" xfId="0" applyNumberFormat="1" applyFont="1" applyFill="1" applyBorder="1" applyAlignment="1">
      <alignment horizontal="center" vertical="center" wrapText="1"/>
    </xf>
    <xf numFmtId="165" fontId="24" fillId="0" borderId="4" xfId="0" applyNumberFormat="1" applyFont="1" applyFill="1" applyBorder="1" applyAlignment="1">
      <alignment horizontal="center" vertical="center" wrapText="1"/>
    </xf>
    <xf numFmtId="0" fontId="24" fillId="0" borderId="5" xfId="0" applyFont="1" applyBorder="1" applyAlignment="1">
      <alignment vertical="center" wrapText="1"/>
    </xf>
    <xf numFmtId="0" fontId="24" fillId="0" borderId="23" xfId="0" applyFont="1" applyBorder="1" applyAlignment="1">
      <alignment vertical="center" wrapText="1"/>
    </xf>
    <xf numFmtId="0" fontId="24" fillId="0" borderId="3" xfId="0" applyFont="1" applyBorder="1" applyAlignment="1">
      <alignment vertical="center" wrapText="1"/>
    </xf>
    <xf numFmtId="0" fontId="24" fillId="0" borderId="24" xfId="0" applyFont="1" applyBorder="1" applyAlignment="1">
      <alignment vertical="center" wrapText="1"/>
    </xf>
    <xf numFmtId="0" fontId="24" fillId="0" borderId="0" xfId="0" applyFont="1" applyBorder="1" applyAlignment="1">
      <alignment vertical="center" wrapText="1"/>
    </xf>
    <xf numFmtId="0" fontId="24" fillId="0" borderId="7" xfId="0" applyFont="1" applyBorder="1" applyAlignment="1">
      <alignment vertical="center" wrapText="1"/>
    </xf>
    <xf numFmtId="0" fontId="24" fillId="0" borderId="6" xfId="0" applyFont="1" applyBorder="1" applyAlignment="1">
      <alignment vertical="center" wrapText="1"/>
    </xf>
    <xf numFmtId="0" fontId="24" fillId="0" borderId="25" xfId="0" applyFont="1" applyBorder="1" applyAlignment="1">
      <alignment vertical="center" wrapText="1"/>
    </xf>
    <xf numFmtId="0" fontId="24" fillId="0" borderId="8" xfId="0" applyFont="1" applyBorder="1" applyAlignment="1">
      <alignment vertical="center" wrapText="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41" fontId="24" fillId="0" borderId="2" xfId="0" applyNumberFormat="1" applyFont="1" applyFill="1" applyBorder="1" applyAlignment="1">
      <alignment horizontal="center" vertical="center" wrapText="1"/>
    </xf>
    <xf numFmtId="41" fontId="24" fillId="0" borderId="4" xfId="0" applyNumberFormat="1" applyFont="1" applyFill="1" applyBorder="1" applyAlignment="1">
      <alignment horizontal="center" vertical="center" wrapText="1"/>
    </xf>
    <xf numFmtId="41" fontId="24" fillId="8" borderId="2" xfId="0" applyNumberFormat="1" applyFont="1" applyFill="1" applyBorder="1" applyAlignment="1">
      <alignment horizontal="center" vertical="center" wrapText="1"/>
    </xf>
    <xf numFmtId="41" fontId="24" fillId="8" borderId="4" xfId="0" applyNumberFormat="1" applyFont="1" applyFill="1" applyBorder="1" applyAlignment="1">
      <alignment horizontal="center" vertical="center" wrapText="1"/>
    </xf>
    <xf numFmtId="173" fontId="24" fillId="0" borderId="2" xfId="0" applyNumberFormat="1" applyFont="1" applyFill="1" applyBorder="1" applyAlignment="1">
      <alignment horizontal="center" vertical="center" wrapText="1"/>
    </xf>
    <xf numFmtId="173" fontId="24" fillId="0" borderId="4" xfId="0" applyNumberFormat="1" applyFont="1" applyFill="1" applyBorder="1" applyAlignment="1">
      <alignment horizontal="center" vertical="center" wrapText="1"/>
    </xf>
    <xf numFmtId="14" fontId="24" fillId="0" borderId="2" xfId="0" quotePrefix="1" applyNumberFormat="1" applyFont="1" applyFill="1" applyBorder="1" applyAlignment="1">
      <alignment horizontal="center" vertical="center" wrapText="1"/>
    </xf>
    <xf numFmtId="14" fontId="24" fillId="0" borderId="4" xfId="0" quotePrefix="1" applyNumberFormat="1" applyFont="1" applyFill="1" applyBorder="1" applyAlignment="1">
      <alignment horizontal="center" vertical="center" wrapText="1"/>
    </xf>
    <xf numFmtId="3" fontId="22" fillId="0" borderId="2" xfId="0" applyNumberFormat="1" applyFont="1" applyFill="1" applyBorder="1" applyAlignment="1">
      <alignment horizontal="center" vertical="center"/>
    </xf>
    <xf numFmtId="3" fontId="22" fillId="0" borderId="4" xfId="0" applyNumberFormat="1" applyFont="1" applyFill="1" applyBorder="1" applyAlignment="1">
      <alignment horizontal="center" vertical="center"/>
    </xf>
    <xf numFmtId="0" fontId="39" fillId="2" borderId="2" xfId="2" applyFont="1" applyFill="1" applyBorder="1" applyAlignment="1">
      <alignment horizontal="center" vertical="center" wrapText="1"/>
    </xf>
    <xf numFmtId="0" fontId="39" fillId="2" borderId="19" xfId="2" applyFont="1" applyFill="1" applyBorder="1" applyAlignment="1">
      <alignment horizontal="center" vertical="center" wrapText="1"/>
    </xf>
    <xf numFmtId="0" fontId="39" fillId="2" borderId="4" xfId="2" applyFont="1" applyFill="1" applyBorder="1" applyAlignment="1">
      <alignment horizontal="center" vertical="center" wrapText="1"/>
    </xf>
    <xf numFmtId="41" fontId="24" fillId="7" borderId="2" xfId="0" applyNumberFormat="1" applyFont="1" applyFill="1" applyBorder="1" applyAlignment="1">
      <alignment horizontal="center" vertical="center" wrapText="1"/>
    </xf>
    <xf numFmtId="41" fontId="24" fillId="7" borderId="19" xfId="0" applyNumberFormat="1" applyFont="1" applyFill="1" applyBorder="1" applyAlignment="1">
      <alignment horizontal="center" vertical="center" wrapText="1"/>
    </xf>
    <xf numFmtId="41" fontId="24" fillId="7" borderId="4" xfId="0" applyNumberFormat="1" applyFont="1" applyFill="1" applyBorder="1" applyAlignment="1">
      <alignment horizontal="center" vertical="center" wrapText="1"/>
    </xf>
  </cellXfs>
  <cellStyles count="20">
    <cellStyle name="Hipervínculo 2" xfId="4"/>
    <cellStyle name="Hipervínculo 3" xfId="5"/>
    <cellStyle name="Hipervínculo 4" xfId="9"/>
    <cellStyle name="Hipervínculo 5" xfId="15"/>
    <cellStyle name="Millares" xfId="19" builtinId="3"/>
    <cellStyle name="Millares 2" xfId="6"/>
    <cellStyle name="Millares 3" xfId="16"/>
    <cellStyle name="Moneda 2" xfId="7"/>
    <cellStyle name="Normal" xfId="0" builtinId="0"/>
    <cellStyle name="Normal 2" xfId="8"/>
    <cellStyle name="Normal 2 16" xfId="18"/>
    <cellStyle name="Normal 2 18" xfId="3"/>
    <cellStyle name="Normal 2 3" xfId="10"/>
    <cellStyle name="Normal 24" xfId="11"/>
    <cellStyle name="Normal 3" xfId="13"/>
    <cellStyle name="Normal 35" xfId="17"/>
    <cellStyle name="Normal 4" xfId="14"/>
    <cellStyle name="Normal_INCLUSIÓN" xfId="2"/>
    <cellStyle name="Porcentaje" xfId="1" builtinId="5"/>
    <cellStyle name="Porcentual 2" xfId="12"/>
  </cellStyles>
  <dxfs count="0"/>
  <tableStyles count="0" defaultTableStyle="TableStyleMedium2" defaultPivotStyle="PivotStyleLight16"/>
  <colors>
    <mruColors>
      <color rgb="FF66FF33"/>
      <color rgb="FFCC99FF"/>
      <color rgb="FFFDB9EE"/>
      <color rgb="FF3366CC"/>
      <color rgb="FFEBF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925285</xdr:colOff>
      <xdr:row>0</xdr:row>
      <xdr:rowOff>95250</xdr:rowOff>
    </xdr:from>
    <xdr:to>
      <xdr:col>5</xdr:col>
      <xdr:colOff>2407925</xdr:colOff>
      <xdr:row>3</xdr:row>
      <xdr:rowOff>175026</xdr:rowOff>
    </xdr:to>
    <xdr:pic>
      <xdr:nvPicPr>
        <xdr:cNvPr id="2" name="Imagen 2">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62" r="4048"/>
        <a:stretch/>
      </xdr:blipFill>
      <xdr:spPr bwMode="auto">
        <a:xfrm>
          <a:off x="5354410" y="95250"/>
          <a:ext cx="1482640" cy="708426"/>
        </a:xfrm>
        <a:prstGeom prst="rect">
          <a:avLst/>
        </a:prstGeom>
        <a:noFill/>
      </xdr:spPr>
    </xdr:pic>
    <xdr:clientData/>
  </xdr:twoCellAnchor>
  <xdr:twoCellAnchor editAs="oneCell">
    <xdr:from>
      <xdr:col>0</xdr:col>
      <xdr:colOff>27213</xdr:colOff>
      <xdr:row>0</xdr:row>
      <xdr:rowOff>95250</xdr:rowOff>
    </xdr:from>
    <xdr:to>
      <xdr:col>5</xdr:col>
      <xdr:colOff>155638</xdr:colOff>
      <xdr:row>3</xdr:row>
      <xdr:rowOff>183041</xdr:rowOff>
    </xdr:to>
    <xdr:pic>
      <xdr:nvPicPr>
        <xdr:cNvPr id="3" name="Imagen 2" descr="mebrete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13" y="95250"/>
          <a:ext cx="4557550" cy="71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925285</xdr:colOff>
      <xdr:row>0</xdr:row>
      <xdr:rowOff>95250</xdr:rowOff>
    </xdr:from>
    <xdr:to>
      <xdr:col>5</xdr:col>
      <xdr:colOff>2407925</xdr:colOff>
      <xdr:row>3</xdr:row>
      <xdr:rowOff>175026</xdr:rowOff>
    </xdr:to>
    <xdr:pic>
      <xdr:nvPicPr>
        <xdr:cNvPr id="2" name="Imagen 2">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62" r="4048"/>
        <a:stretch/>
      </xdr:blipFill>
      <xdr:spPr bwMode="auto">
        <a:xfrm>
          <a:off x="5354410" y="95250"/>
          <a:ext cx="1482640" cy="708426"/>
        </a:xfrm>
        <a:prstGeom prst="rect">
          <a:avLst/>
        </a:prstGeom>
        <a:noFill/>
      </xdr:spPr>
    </xdr:pic>
    <xdr:clientData/>
  </xdr:twoCellAnchor>
  <xdr:twoCellAnchor editAs="oneCell">
    <xdr:from>
      <xdr:col>0</xdr:col>
      <xdr:colOff>27213</xdr:colOff>
      <xdr:row>0</xdr:row>
      <xdr:rowOff>95250</xdr:rowOff>
    </xdr:from>
    <xdr:to>
      <xdr:col>5</xdr:col>
      <xdr:colOff>155638</xdr:colOff>
      <xdr:row>3</xdr:row>
      <xdr:rowOff>183041</xdr:rowOff>
    </xdr:to>
    <xdr:pic>
      <xdr:nvPicPr>
        <xdr:cNvPr id="3" name="Imagen 2" descr="mebrete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13" y="95250"/>
          <a:ext cx="4557550" cy="71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1042147</xdr:colOff>
      <xdr:row>4</xdr:row>
      <xdr:rowOff>77291</xdr:rowOff>
    </xdr:to>
    <xdr:pic>
      <xdr:nvPicPr>
        <xdr:cNvPr id="4" name="Imagen 2">
          <a:extLst>
            <a:ext uri="{FF2B5EF4-FFF2-40B4-BE49-F238E27FC236}">
              <a16:creationId xmlns=""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62" r="4048"/>
        <a:stretch/>
      </xdr:blipFill>
      <xdr:spPr bwMode="auto">
        <a:xfrm>
          <a:off x="8975912" y="212912"/>
          <a:ext cx="2286000" cy="716026"/>
        </a:xfrm>
        <a:prstGeom prst="rect">
          <a:avLst/>
        </a:prstGeom>
        <a:noFill/>
      </xdr:spPr>
    </xdr:pic>
    <xdr:clientData/>
  </xdr:twoCellAnchor>
  <xdr:twoCellAnchor editAs="oneCell">
    <xdr:from>
      <xdr:col>0</xdr:col>
      <xdr:colOff>0</xdr:colOff>
      <xdr:row>0</xdr:row>
      <xdr:rowOff>0</xdr:rowOff>
    </xdr:from>
    <xdr:to>
      <xdr:col>7</xdr:col>
      <xdr:colOff>11206</xdr:colOff>
      <xdr:row>3</xdr:row>
      <xdr:rowOff>23350</xdr:rowOff>
    </xdr:to>
    <xdr:pic>
      <xdr:nvPicPr>
        <xdr:cNvPr id="5" name="Imagen 2" descr="mebrete 2">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6275294" cy="662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1171702</xdr:colOff>
      <xdr:row>3</xdr:row>
      <xdr:rowOff>81643</xdr:rowOff>
    </xdr:to>
    <xdr:pic>
      <xdr:nvPicPr>
        <xdr:cNvPr id="4" name="Imagen 2" descr="mebrete 2">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77450" cy="693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xdr:row>
      <xdr:rowOff>0</xdr:rowOff>
    </xdr:from>
    <xdr:to>
      <xdr:col>11</xdr:col>
      <xdr:colOff>993321</xdr:colOff>
      <xdr:row>4</xdr:row>
      <xdr:rowOff>103704</xdr:rowOff>
    </xdr:to>
    <xdr:pic>
      <xdr:nvPicPr>
        <xdr:cNvPr id="5" name="Imagen 2">
          <a:extLst>
            <a:ext uri="{FF2B5EF4-FFF2-40B4-BE49-F238E27FC236}">
              <a16:creationId xmlns="" xmlns:a16="http://schemas.microsoft.com/office/drawing/2014/main" id="{00000000-0008-0000-0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10382250" y="204107"/>
          <a:ext cx="2286000" cy="71602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81643</xdr:colOff>
      <xdr:row>1</xdr:row>
      <xdr:rowOff>0</xdr:rowOff>
    </xdr:from>
    <xdr:to>
      <xdr:col>6</xdr:col>
      <xdr:colOff>839669</xdr:colOff>
      <xdr:row>4</xdr:row>
      <xdr:rowOff>41527</xdr:rowOff>
    </xdr:to>
    <xdr:pic>
      <xdr:nvPicPr>
        <xdr:cNvPr id="2" name="Imagen 2" descr="mebrete 2">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3" y="419100"/>
          <a:ext cx="6450266" cy="698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1374322</xdr:colOff>
      <xdr:row>1</xdr:row>
      <xdr:rowOff>0</xdr:rowOff>
    </xdr:from>
    <xdr:to>
      <xdr:col>11</xdr:col>
      <xdr:colOff>1401535</xdr:colOff>
      <xdr:row>3</xdr:row>
      <xdr:rowOff>122464</xdr:rowOff>
    </xdr:to>
    <xdr:pic>
      <xdr:nvPicPr>
        <xdr:cNvPr id="3" name="Imagen 2">
          <a:extLst>
            <a:ext uri="{FF2B5EF4-FFF2-40B4-BE49-F238E27FC236}">
              <a16:creationId xmlns="" xmlns:a16="http://schemas.microsoft.com/office/drawing/2014/main" id="{00000000-0008-0000-05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7222672" y="419100"/>
          <a:ext cx="2784021" cy="61776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50313</xdr:colOff>
      <xdr:row>1</xdr:row>
      <xdr:rowOff>45243</xdr:rowOff>
    </xdr:from>
    <xdr:to>
      <xdr:col>6</xdr:col>
      <xdr:colOff>731898</xdr:colOff>
      <xdr:row>3</xdr:row>
      <xdr:rowOff>188799</xdr:rowOff>
    </xdr:to>
    <xdr:pic>
      <xdr:nvPicPr>
        <xdr:cNvPr id="2" name="Imagen 2" descr="mebrete 2">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13" y="254793"/>
          <a:ext cx="4390068" cy="5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127567</xdr:rowOff>
    </xdr:from>
    <xdr:to>
      <xdr:col>13</xdr:col>
      <xdr:colOff>273501</xdr:colOff>
      <xdr:row>4</xdr:row>
      <xdr:rowOff>63302</xdr:rowOff>
    </xdr:to>
    <xdr:pic>
      <xdr:nvPicPr>
        <xdr:cNvPr id="3" name="Imagen 2">
          <a:extLst>
            <a:ext uri="{FF2B5EF4-FFF2-40B4-BE49-F238E27FC236}">
              <a16:creationId xmlns="" xmlns:a16="http://schemas.microsoft.com/office/drawing/2014/main" id="{00000000-0008-0000-06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8226199" y="337117"/>
          <a:ext cx="2634343" cy="56438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4581232" cy="709183"/>
    <xdr:pic>
      <xdr:nvPicPr>
        <xdr:cNvPr id="2" name="Imagen 2" descr="mebrete 2">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81232" cy="709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4512</xdr:colOff>
      <xdr:row>0</xdr:row>
      <xdr:rowOff>31750</xdr:rowOff>
    </xdr:from>
    <xdr:ext cx="1488621" cy="701168"/>
    <xdr:pic>
      <xdr:nvPicPr>
        <xdr:cNvPr id="3" name="Imagen 2">
          <a:extLst>
            <a:ext uri="{FF2B5EF4-FFF2-40B4-BE49-F238E27FC236}">
              <a16:creationId xmlns="" xmlns:a16="http://schemas.microsoft.com/office/drawing/2014/main" id="{00000000-0008-0000-07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10577262" y="31750"/>
          <a:ext cx="1488621" cy="701168"/>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26487</xdr:colOff>
      <xdr:row>1</xdr:row>
      <xdr:rowOff>44023</xdr:rowOff>
    </xdr:from>
    <xdr:to>
      <xdr:col>4</xdr:col>
      <xdr:colOff>443193</xdr:colOff>
      <xdr:row>3</xdr:row>
      <xdr:rowOff>123265</xdr:rowOff>
    </xdr:to>
    <xdr:pic>
      <xdr:nvPicPr>
        <xdr:cNvPr id="2" name="Imagen 2" descr="mebrete 2">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87" y="253573"/>
          <a:ext cx="4550556" cy="498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1863597</xdr:colOff>
      <xdr:row>0</xdr:row>
      <xdr:rowOff>149970</xdr:rowOff>
    </xdr:from>
    <xdr:to>
      <xdr:col>8</xdr:col>
      <xdr:colOff>990</xdr:colOff>
      <xdr:row>3</xdr:row>
      <xdr:rowOff>149680</xdr:rowOff>
    </xdr:to>
    <xdr:pic>
      <xdr:nvPicPr>
        <xdr:cNvPr id="3" name="Imagen 2">
          <a:extLst>
            <a:ext uri="{FF2B5EF4-FFF2-40B4-BE49-F238E27FC236}">
              <a16:creationId xmlns="" xmlns:a16="http://schemas.microsoft.com/office/drawing/2014/main" id="{00000000-0008-0000-09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6607047" y="149970"/>
          <a:ext cx="2499843" cy="62836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egar2515@gmail.com" TargetMode="External"/><Relationship Id="rId2" Type="http://schemas.openxmlformats.org/officeDocument/2006/relationships/hyperlink" Target="mailto:JHON.JVASCO@GMAIL.COM" TargetMode="External"/><Relationship Id="rId1" Type="http://schemas.openxmlformats.org/officeDocument/2006/relationships/hyperlink" Target="mailto:JHON.JVASCO@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egar2515@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cegar2515@gmail.com" TargetMode="External"/><Relationship Id="rId2" Type="http://schemas.openxmlformats.org/officeDocument/2006/relationships/hyperlink" Target="mailto:JHON.JVASCO@GMAIL.COM" TargetMode="External"/><Relationship Id="rId1" Type="http://schemas.openxmlformats.org/officeDocument/2006/relationships/hyperlink" Target="mailto:JHON.JVASCO@GMAIL.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cegar2515@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U736"/>
  <sheetViews>
    <sheetView showGridLines="0" view="pageBreakPreview" zoomScale="59" zoomScaleNormal="55" zoomScaleSheetLayoutView="59" workbookViewId="0">
      <pane xSplit="6" ySplit="8" topLeftCell="Z9" activePane="bottomRight" state="frozen"/>
      <selection pane="topRight" activeCell="H1" sqref="H1"/>
      <selection pane="bottomLeft" activeCell="A9" sqref="A9"/>
      <selection pane="bottomRight" activeCell="AA20" sqref="AA20:AB20"/>
    </sheetView>
  </sheetViews>
  <sheetFormatPr baseColWidth="10" defaultRowHeight="35.1" customHeight="1" x14ac:dyDescent="0.25"/>
  <cols>
    <col min="1" max="1" width="4.5703125" style="13" customWidth="1"/>
    <col min="2" max="3" width="9.7109375" style="13" customWidth="1"/>
    <col min="4" max="4" width="20.85546875" style="41" customWidth="1"/>
    <col min="5" max="5" width="21.5703125" style="41" customWidth="1"/>
    <col min="6" max="6" width="40.5703125" style="41" customWidth="1"/>
    <col min="7" max="7" width="27.28515625" style="41" hidden="1" customWidth="1"/>
    <col min="8" max="8" width="17.42578125" style="13" customWidth="1"/>
    <col min="9" max="9" width="8.85546875" style="13" customWidth="1"/>
    <col min="10" max="10" width="6.7109375" style="13" customWidth="1"/>
    <col min="11" max="11" width="15.28515625" style="13" customWidth="1"/>
    <col min="12" max="13" width="14" style="13" customWidth="1"/>
    <col min="14" max="17" width="16.5703125" style="40" customWidth="1"/>
    <col min="18" max="18" width="10.5703125" style="40" customWidth="1"/>
    <col min="19" max="19" width="12.42578125" style="40" customWidth="1"/>
    <col min="20" max="20" width="14.5703125" style="40" customWidth="1"/>
    <col min="21" max="21" width="26.42578125" style="40" customWidth="1"/>
    <col min="22" max="22" width="22.85546875" style="40" customWidth="1"/>
    <col min="23" max="23" width="10.7109375" style="6" customWidth="1"/>
    <col min="24" max="24" width="21.140625" style="40" customWidth="1"/>
    <col min="25" max="25" width="17.140625" style="6" customWidth="1"/>
    <col min="26" max="26" width="22.5703125" style="6" customWidth="1"/>
    <col min="27" max="27" width="21.42578125" style="6" customWidth="1"/>
    <col min="28" max="28" width="23.85546875" style="6" customWidth="1"/>
    <col min="29" max="29" width="57.140625" style="13" customWidth="1"/>
    <col min="30" max="30" width="12.42578125" style="13" customWidth="1"/>
    <col min="31" max="31" width="20" style="13" customWidth="1"/>
    <col min="32" max="32" width="15" style="14" customWidth="1"/>
    <col min="33" max="33" width="12.5703125" style="14" customWidth="1"/>
    <col min="34" max="34" width="10.85546875" style="43" customWidth="1"/>
    <col min="35" max="35" width="2" style="44" customWidth="1"/>
    <col min="36" max="36" width="6.85546875" style="43" customWidth="1"/>
    <col min="37" max="37" width="17.7109375" style="42" customWidth="1"/>
    <col min="38" max="38" width="34.85546875" style="36" customWidth="1"/>
    <col min="39" max="39" width="40" style="13" customWidth="1"/>
    <col min="40" max="40" width="29.7109375" style="13" customWidth="1"/>
    <col min="41" max="41" width="11.42578125" style="13" customWidth="1"/>
    <col min="42" max="42" width="22.85546875" style="13" customWidth="1"/>
    <col min="43" max="43" width="11.42578125" style="13" customWidth="1"/>
    <col min="44" max="44" width="15.5703125" style="13" customWidth="1"/>
    <col min="45" max="45" width="31" style="13" customWidth="1"/>
    <col min="46" max="46" width="14" style="13" customWidth="1"/>
    <col min="47" max="16384" width="11.42578125" style="13"/>
  </cols>
  <sheetData>
    <row r="1" spans="1:47" s="12" customFormat="1" ht="16.5" customHeight="1" x14ac:dyDescent="0.25">
      <c r="D1" s="48"/>
      <c r="E1" s="48"/>
      <c r="N1" s="49"/>
      <c r="O1" s="49"/>
      <c r="P1" s="49"/>
      <c r="Q1" s="49"/>
      <c r="R1" s="49"/>
      <c r="S1" s="49"/>
      <c r="T1" s="49"/>
      <c r="U1" s="49"/>
      <c r="V1" s="49"/>
      <c r="W1" s="6"/>
      <c r="X1" s="49"/>
      <c r="Y1" s="6"/>
      <c r="Z1" s="6"/>
      <c r="AA1" s="6"/>
      <c r="AB1" s="6"/>
      <c r="AC1" s="49"/>
      <c r="AD1" s="49"/>
      <c r="AI1" s="26"/>
      <c r="AJ1" s="26"/>
      <c r="AK1" s="26"/>
      <c r="AL1" s="26"/>
      <c r="AM1" s="26"/>
    </row>
    <row r="2" spans="1:47" s="12" customFormat="1" ht="16.5" customHeight="1" x14ac:dyDescent="0.25">
      <c r="A2" s="8"/>
      <c r="D2" s="48"/>
      <c r="E2" s="48"/>
      <c r="N2" s="49"/>
      <c r="O2" s="49"/>
      <c r="P2" s="49"/>
      <c r="Q2" s="49"/>
      <c r="R2" s="49"/>
      <c r="S2" s="49"/>
      <c r="T2" s="49"/>
      <c r="U2" s="49"/>
      <c r="V2" s="49"/>
      <c r="W2" s="6"/>
      <c r="X2" s="49"/>
      <c r="Y2" s="6"/>
      <c r="Z2" s="6"/>
      <c r="AA2" s="6"/>
      <c r="AB2" s="6"/>
      <c r="AC2" s="49"/>
      <c r="AD2" s="49"/>
      <c r="AI2" s="26"/>
      <c r="AJ2" s="26"/>
      <c r="AK2" s="26"/>
      <c r="AL2" s="26"/>
      <c r="AM2" s="26"/>
    </row>
    <row r="3" spans="1:47" s="70" customFormat="1" ht="16.5" customHeight="1"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I3" s="50"/>
      <c r="AJ3" s="50"/>
      <c r="AK3" s="50"/>
      <c r="AL3" s="50"/>
      <c r="AM3" s="50"/>
    </row>
    <row r="4" spans="1:47" s="12" customFormat="1" ht="30" customHeight="1" x14ac:dyDescent="0.25">
      <c r="A4" s="53" t="s">
        <v>611</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I4" s="26"/>
      <c r="AJ4" s="26"/>
      <c r="AK4" s="26"/>
      <c r="AL4" s="26"/>
      <c r="AM4" s="26"/>
    </row>
    <row r="5" spans="1:47" s="12" customFormat="1" ht="16.5" customHeight="1" x14ac:dyDescent="0.25">
      <c r="A5" s="71" t="s">
        <v>13</v>
      </c>
      <c r="B5" s="71"/>
      <c r="C5" s="71"/>
      <c r="D5" s="45"/>
      <c r="E5" s="45"/>
      <c r="F5" s="71"/>
      <c r="G5" s="71"/>
      <c r="H5" s="71"/>
      <c r="I5" s="45"/>
      <c r="J5" s="45"/>
      <c r="K5" s="45"/>
      <c r="L5" s="45"/>
      <c r="M5" s="45"/>
      <c r="N5" s="45"/>
      <c r="O5" s="45"/>
      <c r="P5" s="45"/>
      <c r="Q5" s="45"/>
      <c r="R5" s="45"/>
      <c r="S5" s="45"/>
      <c r="T5" s="45"/>
      <c r="U5" s="45"/>
      <c r="V5" s="45"/>
      <c r="W5" s="45"/>
      <c r="X5" s="45"/>
      <c r="Y5" s="45"/>
      <c r="Z5" s="45"/>
      <c r="AA5" s="45"/>
      <c r="AB5" s="45"/>
      <c r="AC5" s="45"/>
      <c r="AD5" s="45"/>
      <c r="AE5" s="45"/>
      <c r="AF5" s="45"/>
      <c r="AG5" s="45"/>
    </row>
    <row r="6" spans="1:47" s="12" customFormat="1" ht="16.5" customHeight="1" x14ac:dyDescent="0.25">
      <c r="A6" s="1" t="s">
        <v>14</v>
      </c>
      <c r="B6" s="1"/>
      <c r="C6" s="1"/>
      <c r="D6" s="1"/>
      <c r="E6" s="1"/>
      <c r="F6" s="47"/>
      <c r="G6" s="47"/>
      <c r="H6" s="71"/>
      <c r="I6" s="45"/>
      <c r="J6" s="45"/>
      <c r="K6" s="45"/>
      <c r="L6" s="45"/>
      <c r="M6" s="45"/>
      <c r="N6" s="45"/>
      <c r="O6" s="45"/>
      <c r="P6" s="45"/>
      <c r="Q6" s="45"/>
      <c r="R6" s="45"/>
      <c r="S6" s="45"/>
      <c r="T6" s="45"/>
      <c r="U6" s="45"/>
      <c r="V6" s="45"/>
      <c r="W6" s="45"/>
      <c r="X6" s="45"/>
      <c r="Y6" s="45"/>
      <c r="Z6" s="45"/>
      <c r="AA6" s="45"/>
      <c r="AB6" s="45"/>
      <c r="AC6" s="45"/>
      <c r="AD6" s="45"/>
      <c r="AE6" s="45"/>
      <c r="AF6" s="45"/>
      <c r="AG6" s="45"/>
    </row>
    <row r="7" spans="1:47" s="61" customFormat="1" ht="24.95" customHeight="1" x14ac:dyDescent="0.25">
      <c r="A7" s="56" t="s">
        <v>610</v>
      </c>
      <c r="B7" s="57"/>
      <c r="C7" s="57"/>
      <c r="D7" s="57"/>
      <c r="E7" s="58"/>
      <c r="F7" s="71"/>
      <c r="G7" s="71"/>
      <c r="H7" s="59"/>
      <c r="I7" s="59"/>
      <c r="J7" s="59"/>
      <c r="K7" s="59"/>
      <c r="L7" s="59"/>
      <c r="M7" s="59"/>
      <c r="N7" s="59"/>
      <c r="O7" s="59"/>
      <c r="P7" s="59"/>
      <c r="Q7" s="59"/>
      <c r="R7" s="59"/>
      <c r="S7" s="59"/>
      <c r="T7" s="59"/>
      <c r="U7" s="59"/>
      <c r="V7" s="60"/>
      <c r="W7" s="59"/>
      <c r="X7" s="59"/>
      <c r="Y7" s="59"/>
      <c r="Z7" s="59"/>
      <c r="AA7" s="59"/>
      <c r="AB7" s="59"/>
      <c r="AC7" s="59"/>
      <c r="AD7" s="59"/>
      <c r="AE7" s="59"/>
      <c r="AF7" s="59"/>
    </row>
    <row r="8" spans="1:47" s="12" customFormat="1" ht="132.75" customHeight="1" x14ac:dyDescent="0.25">
      <c r="A8" s="2" t="s">
        <v>23</v>
      </c>
      <c r="B8" s="2" t="s">
        <v>0</v>
      </c>
      <c r="C8" s="2" t="s">
        <v>1</v>
      </c>
      <c r="D8" s="2" t="s">
        <v>6</v>
      </c>
      <c r="E8" s="2" t="s">
        <v>481</v>
      </c>
      <c r="F8" s="2" t="s">
        <v>612</v>
      </c>
      <c r="G8" s="2" t="s">
        <v>668</v>
      </c>
      <c r="H8" s="2" t="s">
        <v>22</v>
      </c>
      <c r="I8" s="2" t="s">
        <v>336</v>
      </c>
      <c r="J8" s="2" t="s">
        <v>335</v>
      </c>
      <c r="K8" s="2" t="s">
        <v>7</v>
      </c>
      <c r="L8" s="2" t="s">
        <v>2</v>
      </c>
      <c r="M8" s="2" t="s">
        <v>3</v>
      </c>
      <c r="N8" s="2" t="s">
        <v>15</v>
      </c>
      <c r="O8" s="2" t="s">
        <v>16</v>
      </c>
      <c r="P8" s="2" t="s">
        <v>17</v>
      </c>
      <c r="Q8" s="2" t="s">
        <v>18</v>
      </c>
      <c r="R8" s="2" t="s">
        <v>26</v>
      </c>
      <c r="S8" s="2" t="s">
        <v>8</v>
      </c>
      <c r="T8" s="2" t="s">
        <v>9</v>
      </c>
      <c r="U8" s="2" t="s">
        <v>19</v>
      </c>
      <c r="V8" s="2" t="s">
        <v>20</v>
      </c>
      <c r="W8" s="30" t="s">
        <v>5</v>
      </c>
      <c r="X8" s="2" t="s">
        <v>24</v>
      </c>
      <c r="Y8" s="30" t="s">
        <v>25</v>
      </c>
      <c r="Z8" s="30" t="s">
        <v>21</v>
      </c>
      <c r="AA8" s="30" t="s">
        <v>10</v>
      </c>
      <c r="AB8" s="30" t="s">
        <v>337</v>
      </c>
      <c r="AC8" s="2" t="s">
        <v>4</v>
      </c>
      <c r="AD8" s="2" t="s">
        <v>11</v>
      </c>
      <c r="AE8" s="2" t="s">
        <v>12</v>
      </c>
      <c r="AF8" s="37" t="s">
        <v>338</v>
      </c>
      <c r="AG8" s="37" t="s">
        <v>410</v>
      </c>
      <c r="AH8" s="37" t="s">
        <v>411</v>
      </c>
      <c r="AI8" s="37" t="s">
        <v>412</v>
      </c>
      <c r="AJ8" s="37" t="s">
        <v>413</v>
      </c>
      <c r="AK8" s="37" t="s">
        <v>414</v>
      </c>
      <c r="AL8" s="37" t="s">
        <v>415</v>
      </c>
      <c r="AM8" s="38" t="s">
        <v>416</v>
      </c>
      <c r="AN8" s="38" t="s">
        <v>417</v>
      </c>
      <c r="AO8" s="38"/>
      <c r="AP8" s="38" t="s">
        <v>415</v>
      </c>
      <c r="AQ8" s="39"/>
      <c r="AR8" s="37" t="s">
        <v>471</v>
      </c>
      <c r="AS8" s="31"/>
    </row>
    <row r="9" spans="1:47" s="51" customFormat="1" ht="106.5" hidden="1" customHeight="1" x14ac:dyDescent="0.25">
      <c r="A9" s="15">
        <v>1</v>
      </c>
      <c r="B9" s="24">
        <v>333469</v>
      </c>
      <c r="C9" s="15">
        <v>2292052</v>
      </c>
      <c r="D9" s="16" t="s">
        <v>177</v>
      </c>
      <c r="E9" s="25" t="s">
        <v>564</v>
      </c>
      <c r="F9" s="25" t="s">
        <v>482</v>
      </c>
      <c r="G9" s="25" t="s">
        <v>675</v>
      </c>
      <c r="H9" s="27">
        <v>6858</v>
      </c>
      <c r="I9" s="72">
        <v>69.2</v>
      </c>
      <c r="J9" s="27" t="s">
        <v>375</v>
      </c>
      <c r="K9" s="23" t="s">
        <v>27</v>
      </c>
      <c r="L9" s="23" t="s">
        <v>28</v>
      </c>
      <c r="M9" s="23" t="s">
        <v>29</v>
      </c>
      <c r="N9" s="22">
        <v>624749</v>
      </c>
      <c r="O9" s="22">
        <v>624749</v>
      </c>
      <c r="P9" s="22">
        <v>132831.23000000001</v>
      </c>
      <c r="Q9" s="54">
        <v>757580.23</v>
      </c>
      <c r="R9" s="27">
        <v>120</v>
      </c>
      <c r="S9" s="18">
        <v>41977</v>
      </c>
      <c r="T9" s="66" t="s">
        <v>227</v>
      </c>
      <c r="U9" s="18">
        <v>42097</v>
      </c>
      <c r="V9" s="18">
        <v>42097</v>
      </c>
      <c r="W9" s="20">
        <v>1</v>
      </c>
      <c r="X9" s="54">
        <f>+Y9*O9</f>
        <v>624749</v>
      </c>
      <c r="Y9" s="20">
        <v>1</v>
      </c>
      <c r="Z9" s="20">
        <v>0.9</v>
      </c>
      <c r="AA9" s="19" t="s">
        <v>228</v>
      </c>
      <c r="AB9" s="19" t="s">
        <v>228</v>
      </c>
      <c r="AC9" s="17" t="s">
        <v>684</v>
      </c>
      <c r="AD9" s="18">
        <v>42551</v>
      </c>
      <c r="AE9" s="17" t="s">
        <v>235</v>
      </c>
      <c r="AF9" s="67" t="s">
        <v>339</v>
      </c>
      <c r="AG9" s="67" t="s">
        <v>340</v>
      </c>
      <c r="AH9" s="35" t="s">
        <v>419</v>
      </c>
      <c r="AI9" s="33">
        <v>42262</v>
      </c>
      <c r="AJ9" s="34" t="s">
        <v>341</v>
      </c>
      <c r="AK9" s="32" t="s">
        <v>340</v>
      </c>
      <c r="AL9" s="17" t="s">
        <v>470</v>
      </c>
      <c r="AM9" s="29" t="s">
        <v>420</v>
      </c>
      <c r="AN9" s="29"/>
      <c r="AO9" s="29"/>
      <c r="AP9" s="29"/>
      <c r="AR9" s="52" t="s">
        <v>339</v>
      </c>
    </row>
    <row r="10" spans="1:47" s="51" customFormat="1" ht="69" hidden="1" customHeight="1" x14ac:dyDescent="0.25">
      <c r="A10" s="15">
        <v>2</v>
      </c>
      <c r="B10" s="24">
        <v>2301254</v>
      </c>
      <c r="C10" s="24">
        <v>2301254</v>
      </c>
      <c r="D10" s="16" t="s">
        <v>180</v>
      </c>
      <c r="E10" s="25" t="s">
        <v>564</v>
      </c>
      <c r="F10" s="25" t="s">
        <v>484</v>
      </c>
      <c r="G10" s="25" t="s">
        <v>672</v>
      </c>
      <c r="H10" s="27">
        <v>928</v>
      </c>
      <c r="I10" s="72">
        <v>8</v>
      </c>
      <c r="J10" s="65" t="s">
        <v>375</v>
      </c>
      <c r="K10" s="23" t="s">
        <v>32</v>
      </c>
      <c r="L10" s="23" t="s">
        <v>35</v>
      </c>
      <c r="M10" s="23" t="s">
        <v>36</v>
      </c>
      <c r="N10" s="22">
        <v>87028</v>
      </c>
      <c r="O10" s="22">
        <v>0</v>
      </c>
      <c r="P10" s="22">
        <v>0</v>
      </c>
      <c r="Q10" s="54">
        <f>+O10+P10</f>
        <v>0</v>
      </c>
      <c r="R10" s="27">
        <v>0</v>
      </c>
      <c r="S10" s="18" t="s">
        <v>176</v>
      </c>
      <c r="T10" s="66" t="s">
        <v>227</v>
      </c>
      <c r="U10" s="18" t="s">
        <v>176</v>
      </c>
      <c r="V10" s="18" t="s">
        <v>176</v>
      </c>
      <c r="W10" s="75" t="str">
        <f>+V10</f>
        <v>-</v>
      </c>
      <c r="X10" s="54">
        <f t="shared" ref="X10:X73" si="0">+Y10*O10</f>
        <v>0</v>
      </c>
      <c r="Y10" s="20">
        <v>0</v>
      </c>
      <c r="Z10" s="20">
        <v>0</v>
      </c>
      <c r="AA10" s="19" t="s">
        <v>228</v>
      </c>
      <c r="AB10" s="62" t="s">
        <v>228</v>
      </c>
      <c r="AC10" s="17" t="s">
        <v>701</v>
      </c>
      <c r="AD10" s="18">
        <v>42551</v>
      </c>
      <c r="AE10" s="17" t="s">
        <v>238</v>
      </c>
      <c r="AF10" s="67" t="s">
        <v>339</v>
      </c>
      <c r="AG10" s="67"/>
      <c r="AH10" s="35" t="s">
        <v>421</v>
      </c>
      <c r="AI10" s="33"/>
      <c r="AJ10" s="34"/>
      <c r="AK10" s="32" t="s">
        <v>339</v>
      </c>
      <c r="AL10" s="17" t="s">
        <v>468</v>
      </c>
      <c r="AM10" s="29" t="s">
        <v>693</v>
      </c>
      <c r="AN10" s="29"/>
      <c r="AO10" s="29"/>
      <c r="AP10" s="29" t="s">
        <v>423</v>
      </c>
      <c r="AR10" s="52" t="s">
        <v>340</v>
      </c>
      <c r="AS10" s="51" t="s">
        <v>568</v>
      </c>
      <c r="AT10" s="51" t="s">
        <v>569</v>
      </c>
      <c r="AU10" s="51" t="s">
        <v>570</v>
      </c>
    </row>
    <row r="11" spans="1:47" s="51" customFormat="1" ht="69" hidden="1" customHeight="1" x14ac:dyDescent="0.25">
      <c r="A11" s="15">
        <v>3</v>
      </c>
      <c r="B11" s="24" t="s">
        <v>176</v>
      </c>
      <c r="C11" s="24" t="s">
        <v>176</v>
      </c>
      <c r="D11" s="16" t="s">
        <v>181</v>
      </c>
      <c r="E11" s="25" t="s">
        <v>564</v>
      </c>
      <c r="F11" s="25" t="s">
        <v>485</v>
      </c>
      <c r="G11" s="25" t="s">
        <v>672</v>
      </c>
      <c r="H11" s="65">
        <v>0</v>
      </c>
      <c r="I11" s="72">
        <v>100</v>
      </c>
      <c r="J11" s="27" t="s">
        <v>375</v>
      </c>
      <c r="K11" s="23" t="s">
        <v>32</v>
      </c>
      <c r="L11" s="23" t="s">
        <v>37</v>
      </c>
      <c r="M11" s="23" t="s">
        <v>38</v>
      </c>
      <c r="N11" s="22">
        <v>245021</v>
      </c>
      <c r="O11" s="22">
        <v>244928</v>
      </c>
      <c r="P11" s="22">
        <v>0</v>
      </c>
      <c r="Q11" s="54">
        <v>244928</v>
      </c>
      <c r="R11" s="27">
        <v>120</v>
      </c>
      <c r="S11" s="18">
        <v>41977</v>
      </c>
      <c r="T11" s="66" t="s">
        <v>227</v>
      </c>
      <c r="U11" s="18">
        <v>42097</v>
      </c>
      <c r="V11" s="18">
        <v>42097</v>
      </c>
      <c r="W11" s="20">
        <v>1</v>
      </c>
      <c r="X11" s="54">
        <f t="shared" si="0"/>
        <v>244928</v>
      </c>
      <c r="Y11" s="20">
        <v>1</v>
      </c>
      <c r="Z11" s="20">
        <v>1</v>
      </c>
      <c r="AA11" s="19" t="s">
        <v>228</v>
      </c>
      <c r="AB11" s="19" t="s">
        <v>228</v>
      </c>
      <c r="AC11" s="17" t="s">
        <v>678</v>
      </c>
      <c r="AD11" s="18">
        <v>42551</v>
      </c>
      <c r="AE11" s="17" t="s">
        <v>239</v>
      </c>
      <c r="AF11" s="67" t="s">
        <v>339</v>
      </c>
      <c r="AG11" s="67"/>
      <c r="AH11" s="35" t="s">
        <v>421</v>
      </c>
      <c r="AI11" s="33" t="s">
        <v>176</v>
      </c>
      <c r="AJ11" s="34" t="s">
        <v>341</v>
      </c>
      <c r="AK11" s="32" t="s">
        <v>340</v>
      </c>
      <c r="AL11" s="17" t="s">
        <v>588</v>
      </c>
      <c r="AM11" s="17" t="s">
        <v>572</v>
      </c>
      <c r="AN11" s="29"/>
      <c r="AO11" s="29"/>
      <c r="AP11" s="29"/>
      <c r="AR11" s="52" t="s">
        <v>339</v>
      </c>
      <c r="AS11" s="51" t="s">
        <v>571</v>
      </c>
    </row>
    <row r="12" spans="1:47" s="51" customFormat="1" ht="69" hidden="1" customHeight="1" x14ac:dyDescent="0.25">
      <c r="A12" s="15">
        <v>4</v>
      </c>
      <c r="B12" s="24">
        <v>315224</v>
      </c>
      <c r="C12" s="15">
        <v>2259109</v>
      </c>
      <c r="D12" s="16" t="s">
        <v>179</v>
      </c>
      <c r="E12" s="25" t="s">
        <v>564</v>
      </c>
      <c r="F12" s="25" t="s">
        <v>565</v>
      </c>
      <c r="G12" s="25" t="s">
        <v>672</v>
      </c>
      <c r="H12" s="27">
        <v>1727</v>
      </c>
      <c r="I12" s="72">
        <v>17.638999999999999</v>
      </c>
      <c r="J12" s="27" t="s">
        <v>375</v>
      </c>
      <c r="K12" s="23" t="s">
        <v>32</v>
      </c>
      <c r="L12" s="23" t="s">
        <v>33</v>
      </c>
      <c r="M12" s="23" t="s">
        <v>34</v>
      </c>
      <c r="N12" s="22">
        <v>129726</v>
      </c>
      <c r="O12" s="22">
        <v>129725.73</v>
      </c>
      <c r="P12" s="22">
        <v>0</v>
      </c>
      <c r="Q12" s="54">
        <v>129725.73</v>
      </c>
      <c r="R12" s="27">
        <v>120</v>
      </c>
      <c r="S12" s="18">
        <v>41977</v>
      </c>
      <c r="T12" s="66" t="s">
        <v>227</v>
      </c>
      <c r="U12" s="18">
        <v>42097</v>
      </c>
      <c r="V12" s="18">
        <v>42097</v>
      </c>
      <c r="W12" s="20">
        <v>1</v>
      </c>
      <c r="X12" s="54">
        <f t="shared" si="0"/>
        <v>129725.73</v>
      </c>
      <c r="Y12" s="20">
        <v>1</v>
      </c>
      <c r="Z12" s="20">
        <v>1</v>
      </c>
      <c r="AA12" s="19" t="s">
        <v>228</v>
      </c>
      <c r="AB12" s="19" t="s">
        <v>228</v>
      </c>
      <c r="AC12" s="17" t="s">
        <v>685</v>
      </c>
      <c r="AD12" s="18">
        <v>42551</v>
      </c>
      <c r="AE12" s="17" t="s">
        <v>237</v>
      </c>
      <c r="AF12" s="67" t="s">
        <v>339</v>
      </c>
      <c r="AG12" s="67"/>
      <c r="AH12" s="35" t="s">
        <v>419</v>
      </c>
      <c r="AI12" s="33">
        <v>42359</v>
      </c>
      <c r="AJ12" s="34" t="s">
        <v>424</v>
      </c>
      <c r="AK12" s="32" t="s">
        <v>339</v>
      </c>
      <c r="AL12" s="17" t="s">
        <v>422</v>
      </c>
      <c r="AM12" s="29" t="s">
        <v>694</v>
      </c>
      <c r="AN12" s="29"/>
      <c r="AO12" s="29"/>
      <c r="AP12" s="29"/>
      <c r="AR12" s="52" t="s">
        <v>339</v>
      </c>
    </row>
    <row r="13" spans="1:47" s="51" customFormat="1" ht="69" hidden="1" customHeight="1" x14ac:dyDescent="0.25">
      <c r="A13" s="15">
        <v>5</v>
      </c>
      <c r="B13" s="24">
        <v>323712</v>
      </c>
      <c r="C13" s="15">
        <v>2301868</v>
      </c>
      <c r="D13" s="16" t="s">
        <v>182</v>
      </c>
      <c r="E13" s="25" t="s">
        <v>564</v>
      </c>
      <c r="F13" s="25" t="s">
        <v>486</v>
      </c>
      <c r="G13" s="25" t="s">
        <v>676</v>
      </c>
      <c r="H13" s="27">
        <v>320</v>
      </c>
      <c r="I13" s="72">
        <v>7.72</v>
      </c>
      <c r="J13" s="27" t="s">
        <v>375</v>
      </c>
      <c r="K13" s="23" t="s">
        <v>39</v>
      </c>
      <c r="L13" s="23" t="s">
        <v>40</v>
      </c>
      <c r="M13" s="23" t="s">
        <v>41</v>
      </c>
      <c r="N13" s="22">
        <v>66462</v>
      </c>
      <c r="O13" s="22">
        <v>59825.483589489297</v>
      </c>
      <c r="P13" s="22">
        <v>14446.45</v>
      </c>
      <c r="Q13" s="54">
        <v>74271.933589489301</v>
      </c>
      <c r="R13" s="27">
        <v>120</v>
      </c>
      <c r="S13" s="18">
        <v>41977</v>
      </c>
      <c r="T13" s="66" t="s">
        <v>227</v>
      </c>
      <c r="U13" s="18">
        <v>42097</v>
      </c>
      <c r="V13" s="18">
        <v>42097</v>
      </c>
      <c r="W13" s="20">
        <v>1</v>
      </c>
      <c r="X13" s="54">
        <f t="shared" si="0"/>
        <v>59825.483589489297</v>
      </c>
      <c r="Y13" s="20">
        <v>1</v>
      </c>
      <c r="Z13" s="20">
        <v>1</v>
      </c>
      <c r="AA13" s="19" t="s">
        <v>228</v>
      </c>
      <c r="AB13" s="19" t="s">
        <v>228</v>
      </c>
      <c r="AC13" s="17" t="s">
        <v>639</v>
      </c>
      <c r="AD13" s="18">
        <v>42551</v>
      </c>
      <c r="AE13" s="17" t="s">
        <v>240</v>
      </c>
      <c r="AF13" s="67" t="s">
        <v>339</v>
      </c>
      <c r="AG13" s="67"/>
      <c r="AH13" s="35" t="s">
        <v>419</v>
      </c>
      <c r="AI13" s="33">
        <v>42333</v>
      </c>
      <c r="AJ13" s="34" t="s">
        <v>424</v>
      </c>
      <c r="AK13" s="32" t="s">
        <v>339</v>
      </c>
      <c r="AL13" s="17"/>
      <c r="AM13" s="29" t="s">
        <v>425</v>
      </c>
      <c r="AN13" s="29" t="s">
        <v>426</v>
      </c>
      <c r="AO13" s="29"/>
      <c r="AP13" s="29" t="s">
        <v>427</v>
      </c>
      <c r="AR13" s="52" t="s">
        <v>339</v>
      </c>
    </row>
    <row r="14" spans="1:47" s="51" customFormat="1" ht="69" hidden="1" customHeight="1" x14ac:dyDescent="0.25">
      <c r="A14" s="15">
        <v>6</v>
      </c>
      <c r="B14" s="24">
        <v>324890</v>
      </c>
      <c r="C14" s="15">
        <v>2282062</v>
      </c>
      <c r="D14" s="16" t="s">
        <v>182</v>
      </c>
      <c r="E14" s="25" t="s">
        <v>564</v>
      </c>
      <c r="F14" s="25" t="s">
        <v>487</v>
      </c>
      <c r="G14" s="25" t="s">
        <v>676</v>
      </c>
      <c r="H14" s="27">
        <v>1053</v>
      </c>
      <c r="I14" s="72">
        <v>12.45</v>
      </c>
      <c r="J14" s="27" t="s">
        <v>375</v>
      </c>
      <c r="K14" s="23" t="s">
        <v>39</v>
      </c>
      <c r="L14" s="23" t="s">
        <v>40</v>
      </c>
      <c r="M14" s="23" t="s">
        <v>64</v>
      </c>
      <c r="N14" s="22">
        <v>107211</v>
      </c>
      <c r="O14" s="22">
        <v>96480.22</v>
      </c>
      <c r="P14" s="22">
        <v>23302.7</v>
      </c>
      <c r="Q14" s="54">
        <v>119782.92</v>
      </c>
      <c r="R14" s="27">
        <v>120</v>
      </c>
      <c r="S14" s="18">
        <v>41977</v>
      </c>
      <c r="T14" s="66" t="s">
        <v>227</v>
      </c>
      <c r="U14" s="18">
        <v>42097</v>
      </c>
      <c r="V14" s="18">
        <v>42097</v>
      </c>
      <c r="W14" s="20">
        <v>1</v>
      </c>
      <c r="X14" s="54">
        <f t="shared" si="0"/>
        <v>96480.22</v>
      </c>
      <c r="Y14" s="20">
        <v>1</v>
      </c>
      <c r="Z14" s="20">
        <v>1</v>
      </c>
      <c r="AA14" s="19" t="s">
        <v>228</v>
      </c>
      <c r="AB14" s="19" t="s">
        <v>228</v>
      </c>
      <c r="AC14" s="17" t="s">
        <v>640</v>
      </c>
      <c r="AD14" s="18">
        <v>42551</v>
      </c>
      <c r="AE14" s="17" t="s">
        <v>240</v>
      </c>
      <c r="AF14" s="67" t="s">
        <v>339</v>
      </c>
      <c r="AG14" s="67"/>
      <c r="AH14" s="35" t="s">
        <v>419</v>
      </c>
      <c r="AI14" s="33">
        <v>42275</v>
      </c>
      <c r="AJ14" s="34" t="s">
        <v>424</v>
      </c>
      <c r="AK14" s="32" t="s">
        <v>339</v>
      </c>
      <c r="AL14" s="17"/>
      <c r="AM14" s="29" t="s">
        <v>425</v>
      </c>
      <c r="AN14" s="29" t="s">
        <v>426</v>
      </c>
      <c r="AO14" s="29"/>
      <c r="AP14" s="29" t="s">
        <v>700</v>
      </c>
      <c r="AR14" s="52" t="s">
        <v>339</v>
      </c>
    </row>
    <row r="15" spans="1:47" s="51" customFormat="1" ht="69" hidden="1" customHeight="1" x14ac:dyDescent="0.25">
      <c r="A15" s="15">
        <v>7</v>
      </c>
      <c r="B15" s="24">
        <v>323876</v>
      </c>
      <c r="C15" s="15">
        <v>2302411</v>
      </c>
      <c r="D15" s="16" t="s">
        <v>184</v>
      </c>
      <c r="E15" s="25" t="s">
        <v>564</v>
      </c>
      <c r="F15" s="25" t="s">
        <v>488</v>
      </c>
      <c r="G15" s="25" t="s">
        <v>676</v>
      </c>
      <c r="H15" s="27">
        <v>1921</v>
      </c>
      <c r="I15" s="72">
        <v>21.6</v>
      </c>
      <c r="J15" s="27" t="s">
        <v>375</v>
      </c>
      <c r="K15" s="23" t="s">
        <v>39</v>
      </c>
      <c r="L15" s="23" t="s">
        <v>44</v>
      </c>
      <c r="M15" s="23" t="s">
        <v>50</v>
      </c>
      <c r="N15" s="22">
        <v>172059</v>
      </c>
      <c r="O15" s="22">
        <v>168617.99481081084</v>
      </c>
      <c r="P15" s="22">
        <v>40428.730000000003</v>
      </c>
      <c r="Q15" s="54">
        <v>209046.72481081085</v>
      </c>
      <c r="R15" s="27">
        <v>120</v>
      </c>
      <c r="S15" s="18">
        <v>41977</v>
      </c>
      <c r="T15" s="66" t="s">
        <v>227</v>
      </c>
      <c r="U15" s="18">
        <v>42097</v>
      </c>
      <c r="V15" s="18">
        <v>42097</v>
      </c>
      <c r="W15" s="20">
        <v>1</v>
      </c>
      <c r="X15" s="54">
        <f t="shared" si="0"/>
        <v>168617.99481081084</v>
      </c>
      <c r="Y15" s="20">
        <v>1</v>
      </c>
      <c r="Z15" s="20">
        <v>1</v>
      </c>
      <c r="AA15" s="19" t="s">
        <v>228</v>
      </c>
      <c r="AB15" s="19" t="s">
        <v>228</v>
      </c>
      <c r="AC15" s="17" t="s">
        <v>641</v>
      </c>
      <c r="AD15" s="18">
        <v>42551</v>
      </c>
      <c r="AE15" s="17" t="s">
        <v>242</v>
      </c>
      <c r="AF15" s="67" t="s">
        <v>339</v>
      </c>
      <c r="AG15" s="67"/>
      <c r="AH15" s="35" t="s">
        <v>419</v>
      </c>
      <c r="AI15" s="33">
        <v>42294</v>
      </c>
      <c r="AJ15" s="34" t="s">
        <v>424</v>
      </c>
      <c r="AK15" s="32" t="s">
        <v>339</v>
      </c>
      <c r="AL15" s="17"/>
      <c r="AM15" s="29" t="s">
        <v>428</v>
      </c>
      <c r="AN15" s="29" t="s">
        <v>429</v>
      </c>
      <c r="AO15" s="29"/>
      <c r="AP15" s="29" t="s">
        <v>430</v>
      </c>
      <c r="AR15" s="52" t="s">
        <v>339</v>
      </c>
    </row>
    <row r="16" spans="1:47" s="51" customFormat="1" ht="69" hidden="1" customHeight="1" x14ac:dyDescent="0.25">
      <c r="A16" s="15">
        <v>8</v>
      </c>
      <c r="B16" s="24">
        <v>323926</v>
      </c>
      <c r="C16" s="15">
        <v>2280121</v>
      </c>
      <c r="D16" s="16" t="s">
        <v>184</v>
      </c>
      <c r="E16" s="25" t="s">
        <v>564</v>
      </c>
      <c r="F16" s="25" t="s">
        <v>332</v>
      </c>
      <c r="G16" s="25" t="s">
        <v>676</v>
      </c>
      <c r="H16" s="27">
        <v>1920</v>
      </c>
      <c r="I16" s="72">
        <v>15.4</v>
      </c>
      <c r="J16" s="27" t="s">
        <v>375</v>
      </c>
      <c r="K16" s="23" t="s">
        <v>39</v>
      </c>
      <c r="L16" s="23" t="s">
        <v>44</v>
      </c>
      <c r="M16" s="23" t="s">
        <v>45</v>
      </c>
      <c r="N16" s="22">
        <v>122672</v>
      </c>
      <c r="O16" s="22">
        <v>120218.3851891892</v>
      </c>
      <c r="P16" s="22">
        <v>28824.18</v>
      </c>
      <c r="Q16" s="54">
        <v>149042.56518918919</v>
      </c>
      <c r="R16" s="27">
        <v>120</v>
      </c>
      <c r="S16" s="18">
        <v>41977</v>
      </c>
      <c r="T16" s="66" t="s">
        <v>227</v>
      </c>
      <c r="U16" s="18">
        <v>42097</v>
      </c>
      <c r="V16" s="18">
        <v>42097</v>
      </c>
      <c r="W16" s="20">
        <v>1</v>
      </c>
      <c r="X16" s="54">
        <f t="shared" si="0"/>
        <v>120218.3851891892</v>
      </c>
      <c r="Y16" s="20">
        <v>1</v>
      </c>
      <c r="Z16" s="20">
        <v>1</v>
      </c>
      <c r="AA16" s="19" t="s">
        <v>228</v>
      </c>
      <c r="AB16" s="19" t="s">
        <v>228</v>
      </c>
      <c r="AC16" s="17" t="s">
        <v>642</v>
      </c>
      <c r="AD16" s="18">
        <v>42551</v>
      </c>
      <c r="AE16" s="17" t="s">
        <v>242</v>
      </c>
      <c r="AF16" s="67" t="s">
        <v>339</v>
      </c>
      <c r="AG16" s="67"/>
      <c r="AH16" s="35" t="s">
        <v>419</v>
      </c>
      <c r="AI16" s="33">
        <v>42265</v>
      </c>
      <c r="AJ16" s="34" t="s">
        <v>424</v>
      </c>
      <c r="AK16" s="32" t="s">
        <v>339</v>
      </c>
      <c r="AL16" s="17"/>
      <c r="AM16" s="29" t="s">
        <v>428</v>
      </c>
      <c r="AN16" s="29" t="s">
        <v>429</v>
      </c>
      <c r="AO16" s="29"/>
      <c r="AP16" s="29" t="s">
        <v>430</v>
      </c>
      <c r="AR16" s="52" t="s">
        <v>339</v>
      </c>
    </row>
    <row r="17" spans="1:44" s="51" customFormat="1" ht="69" hidden="1" customHeight="1" x14ac:dyDescent="0.25">
      <c r="A17" s="15">
        <v>9</v>
      </c>
      <c r="B17" s="24">
        <v>321452</v>
      </c>
      <c r="C17" s="15">
        <v>2275803</v>
      </c>
      <c r="D17" s="16" t="s">
        <v>188</v>
      </c>
      <c r="E17" s="25" t="s">
        <v>564</v>
      </c>
      <c r="F17" s="25" t="s">
        <v>489</v>
      </c>
      <c r="G17" s="25" t="s">
        <v>675</v>
      </c>
      <c r="H17" s="27">
        <v>2345</v>
      </c>
      <c r="I17" s="72">
        <v>13.2</v>
      </c>
      <c r="J17" s="27" t="s">
        <v>375</v>
      </c>
      <c r="K17" s="23" t="s">
        <v>39</v>
      </c>
      <c r="L17" s="23" t="s">
        <v>66</v>
      </c>
      <c r="M17" s="23" t="s">
        <v>67</v>
      </c>
      <c r="N17" s="22">
        <v>109892</v>
      </c>
      <c r="O17" s="22">
        <v>109892.39</v>
      </c>
      <c r="P17" s="22">
        <v>26630.26</v>
      </c>
      <c r="Q17" s="54">
        <v>136522.65</v>
      </c>
      <c r="R17" s="27">
        <v>120</v>
      </c>
      <c r="S17" s="18">
        <v>41977</v>
      </c>
      <c r="T17" s="66" t="s">
        <v>227</v>
      </c>
      <c r="U17" s="18">
        <v>42097</v>
      </c>
      <c r="V17" s="18">
        <v>42097</v>
      </c>
      <c r="W17" s="20">
        <v>0.75</v>
      </c>
      <c r="X17" s="54">
        <f t="shared" si="0"/>
        <v>71430.053500000009</v>
      </c>
      <c r="Y17" s="20">
        <v>0.65</v>
      </c>
      <c r="Z17" s="20">
        <v>0.9</v>
      </c>
      <c r="AA17" s="19" t="s">
        <v>228</v>
      </c>
      <c r="AB17" s="19" t="s">
        <v>228</v>
      </c>
      <c r="AC17" s="17" t="s">
        <v>573</v>
      </c>
      <c r="AD17" s="18">
        <v>42551</v>
      </c>
      <c r="AE17" s="17" t="s">
        <v>619</v>
      </c>
      <c r="AF17" s="67" t="s">
        <v>339</v>
      </c>
      <c r="AG17" s="67"/>
      <c r="AH17" s="35" t="s">
        <v>421</v>
      </c>
      <c r="AI17" s="33"/>
      <c r="AJ17" s="34" t="s">
        <v>341</v>
      </c>
      <c r="AK17" s="32" t="s">
        <v>340</v>
      </c>
      <c r="AL17" s="17" t="s">
        <v>438</v>
      </c>
      <c r="AM17" s="29"/>
      <c r="AN17" s="29"/>
      <c r="AO17" s="29"/>
      <c r="AP17" s="29" t="s">
        <v>431</v>
      </c>
      <c r="AR17" s="52" t="s">
        <v>339</v>
      </c>
    </row>
    <row r="18" spans="1:44" s="51" customFormat="1" ht="69" hidden="1" customHeight="1" x14ac:dyDescent="0.25">
      <c r="A18" s="15">
        <v>10</v>
      </c>
      <c r="B18" s="24">
        <v>321453</v>
      </c>
      <c r="C18" s="15">
        <v>2275805</v>
      </c>
      <c r="D18" s="16" t="s">
        <v>188</v>
      </c>
      <c r="E18" s="25" t="s">
        <v>564</v>
      </c>
      <c r="F18" s="25" t="s">
        <v>490</v>
      </c>
      <c r="G18" s="25" t="s">
        <v>675</v>
      </c>
      <c r="H18" s="27">
        <v>2214</v>
      </c>
      <c r="I18" s="72">
        <v>3.4</v>
      </c>
      <c r="J18" s="27" t="s">
        <v>375</v>
      </c>
      <c r="K18" s="23" t="s">
        <v>39</v>
      </c>
      <c r="L18" s="23" t="s">
        <v>66</v>
      </c>
      <c r="M18" s="23" t="s">
        <v>68</v>
      </c>
      <c r="N18" s="22">
        <v>28306</v>
      </c>
      <c r="O18" s="22">
        <v>28305.61</v>
      </c>
      <c r="P18" s="22">
        <v>6859.5</v>
      </c>
      <c r="Q18" s="54">
        <v>35165.11</v>
      </c>
      <c r="R18" s="27">
        <v>120</v>
      </c>
      <c r="S18" s="18">
        <v>41977</v>
      </c>
      <c r="T18" s="66" t="s">
        <v>227</v>
      </c>
      <c r="U18" s="18">
        <v>42097</v>
      </c>
      <c r="V18" s="18">
        <v>42097</v>
      </c>
      <c r="W18" s="20">
        <v>0.75</v>
      </c>
      <c r="X18" s="54">
        <f t="shared" si="0"/>
        <v>18398.646500000003</v>
      </c>
      <c r="Y18" s="20">
        <v>0.65</v>
      </c>
      <c r="Z18" s="20">
        <v>0.89990000000000003</v>
      </c>
      <c r="AA18" s="19" t="s">
        <v>228</v>
      </c>
      <c r="AB18" s="19" t="s">
        <v>228</v>
      </c>
      <c r="AC18" s="17" t="s">
        <v>582</v>
      </c>
      <c r="AD18" s="18">
        <v>42551</v>
      </c>
      <c r="AE18" s="17" t="s">
        <v>619</v>
      </c>
      <c r="AF18" s="67" t="s">
        <v>339</v>
      </c>
      <c r="AG18" s="67"/>
      <c r="AH18" s="35" t="s">
        <v>421</v>
      </c>
      <c r="AI18" s="33"/>
      <c r="AJ18" s="34" t="s">
        <v>424</v>
      </c>
      <c r="AK18" s="32" t="s">
        <v>340</v>
      </c>
      <c r="AL18" s="17"/>
      <c r="AM18" s="29"/>
      <c r="AN18" s="29"/>
      <c r="AO18" s="29"/>
      <c r="AP18" s="29" t="s">
        <v>431</v>
      </c>
      <c r="AR18" s="52" t="s">
        <v>339</v>
      </c>
    </row>
    <row r="19" spans="1:44" s="51" customFormat="1" ht="69" hidden="1" customHeight="1" x14ac:dyDescent="0.25">
      <c r="A19" s="15">
        <v>11</v>
      </c>
      <c r="B19" s="24">
        <v>343302</v>
      </c>
      <c r="C19" s="15">
        <v>2304414</v>
      </c>
      <c r="D19" s="16" t="s">
        <v>185</v>
      </c>
      <c r="E19" s="25" t="s">
        <v>564</v>
      </c>
      <c r="F19" s="25" t="s">
        <v>491</v>
      </c>
      <c r="G19" s="25" t="s">
        <v>676</v>
      </c>
      <c r="H19" s="27">
        <v>378</v>
      </c>
      <c r="I19" s="72">
        <v>3.17</v>
      </c>
      <c r="J19" s="27" t="s">
        <v>375</v>
      </c>
      <c r="K19" s="23" t="s">
        <v>39</v>
      </c>
      <c r="L19" s="23" t="s">
        <v>46</v>
      </c>
      <c r="M19" s="23" t="s">
        <v>47</v>
      </c>
      <c r="N19" s="22">
        <v>25560</v>
      </c>
      <c r="O19" s="22">
        <v>23516.12</v>
      </c>
      <c r="P19" s="22">
        <v>5565.2</v>
      </c>
      <c r="Q19" s="54">
        <v>29081.32</v>
      </c>
      <c r="R19" s="27">
        <v>120</v>
      </c>
      <c r="S19" s="18">
        <v>41977</v>
      </c>
      <c r="T19" s="66" t="s">
        <v>227</v>
      </c>
      <c r="U19" s="18">
        <v>42097</v>
      </c>
      <c r="V19" s="18">
        <v>42097</v>
      </c>
      <c r="W19" s="20">
        <v>1</v>
      </c>
      <c r="X19" s="54">
        <f t="shared" si="0"/>
        <v>23516.12</v>
      </c>
      <c r="Y19" s="20">
        <v>1</v>
      </c>
      <c r="Z19" s="20">
        <v>0.9</v>
      </c>
      <c r="AA19" s="19" t="s">
        <v>228</v>
      </c>
      <c r="AB19" s="19" t="s">
        <v>228</v>
      </c>
      <c r="AC19" s="17" t="s">
        <v>584</v>
      </c>
      <c r="AD19" s="18">
        <v>42551</v>
      </c>
      <c r="AE19" s="17" t="s">
        <v>243</v>
      </c>
      <c r="AF19" s="67" t="s">
        <v>339</v>
      </c>
      <c r="AG19" s="67"/>
      <c r="AH19" s="35" t="s">
        <v>421</v>
      </c>
      <c r="AI19" s="33">
        <v>42331</v>
      </c>
      <c r="AJ19" s="34" t="s">
        <v>424</v>
      </c>
      <c r="AK19" s="32" t="s">
        <v>339</v>
      </c>
      <c r="AL19" s="17"/>
      <c r="AM19" s="29" t="s">
        <v>578</v>
      </c>
      <c r="AN19" s="29"/>
      <c r="AO19" s="29"/>
      <c r="AP19" s="29" t="s">
        <v>432</v>
      </c>
      <c r="AR19" s="52" t="s">
        <v>339</v>
      </c>
    </row>
    <row r="20" spans="1:44" s="51" customFormat="1" ht="69" customHeight="1" x14ac:dyDescent="0.25">
      <c r="A20" s="15">
        <v>12</v>
      </c>
      <c r="B20" s="24" t="s">
        <v>176</v>
      </c>
      <c r="C20" s="15" t="s">
        <v>176</v>
      </c>
      <c r="D20" s="16" t="s">
        <v>185</v>
      </c>
      <c r="E20" s="25" t="s">
        <v>564</v>
      </c>
      <c r="F20" s="25" t="s">
        <v>492</v>
      </c>
      <c r="G20" s="25" t="s">
        <v>676</v>
      </c>
      <c r="H20" s="65">
        <v>0</v>
      </c>
      <c r="I20" s="72">
        <v>15.5</v>
      </c>
      <c r="J20" s="27" t="s">
        <v>375</v>
      </c>
      <c r="K20" s="23" t="s">
        <v>39</v>
      </c>
      <c r="L20" s="23" t="s">
        <v>46</v>
      </c>
      <c r="M20" s="23" t="s">
        <v>48</v>
      </c>
      <c r="N20" s="22">
        <v>154600</v>
      </c>
      <c r="O20" s="22">
        <v>0</v>
      </c>
      <c r="P20" s="22">
        <v>27208.03</v>
      </c>
      <c r="Q20" s="54">
        <v>27208.03</v>
      </c>
      <c r="R20" s="27">
        <v>120</v>
      </c>
      <c r="S20" s="18">
        <v>41977</v>
      </c>
      <c r="T20" s="66" t="s">
        <v>227</v>
      </c>
      <c r="U20" s="18">
        <v>42097</v>
      </c>
      <c r="V20" s="18">
        <v>42097</v>
      </c>
      <c r="W20" s="20">
        <v>0</v>
      </c>
      <c r="X20" s="54">
        <f t="shared" si="0"/>
        <v>0</v>
      </c>
      <c r="Y20" s="20">
        <v>0</v>
      </c>
      <c r="Z20" s="20">
        <v>0</v>
      </c>
      <c r="AA20" s="19" t="s">
        <v>409</v>
      </c>
      <c r="AB20" s="19" t="s">
        <v>231</v>
      </c>
      <c r="AC20" s="17" t="s">
        <v>622</v>
      </c>
      <c r="AD20" s="18">
        <v>42551</v>
      </c>
      <c r="AE20" s="17" t="s">
        <v>243</v>
      </c>
      <c r="AF20" s="67" t="s">
        <v>339</v>
      </c>
      <c r="AG20" s="67"/>
      <c r="AH20" s="35" t="s">
        <v>419</v>
      </c>
      <c r="AI20" s="33">
        <v>38972</v>
      </c>
      <c r="AJ20" s="34" t="s">
        <v>424</v>
      </c>
      <c r="AK20" s="32" t="s">
        <v>339</v>
      </c>
      <c r="AL20" s="17"/>
      <c r="AM20" s="29" t="s">
        <v>578</v>
      </c>
      <c r="AN20" s="29"/>
      <c r="AO20" s="29"/>
      <c r="AP20" s="29" t="s">
        <v>432</v>
      </c>
      <c r="AR20" s="52" t="s">
        <v>339</v>
      </c>
    </row>
    <row r="21" spans="1:44" s="51" customFormat="1" ht="69" customHeight="1" x14ac:dyDescent="0.25">
      <c r="A21" s="15">
        <v>13</v>
      </c>
      <c r="B21" s="24">
        <v>343908</v>
      </c>
      <c r="C21" s="15">
        <v>2305089</v>
      </c>
      <c r="D21" s="16" t="s">
        <v>185</v>
      </c>
      <c r="E21" s="25" t="s">
        <v>564</v>
      </c>
      <c r="F21" s="25" t="s">
        <v>493</v>
      </c>
      <c r="G21" s="25" t="s">
        <v>676</v>
      </c>
      <c r="H21" s="27">
        <v>2174</v>
      </c>
      <c r="I21" s="72">
        <v>27.67</v>
      </c>
      <c r="J21" s="27" t="s">
        <v>375</v>
      </c>
      <c r="K21" s="23" t="s">
        <v>39</v>
      </c>
      <c r="L21" s="23" t="s">
        <v>46</v>
      </c>
      <c r="M21" s="23" t="s">
        <v>49</v>
      </c>
      <c r="N21" s="22">
        <v>212333</v>
      </c>
      <c r="O21" s="22">
        <v>201717.3</v>
      </c>
      <c r="P21" s="22">
        <v>48570.93</v>
      </c>
      <c r="Q21" s="54">
        <v>250288.22999999998</v>
      </c>
      <c r="R21" s="27">
        <v>120</v>
      </c>
      <c r="S21" s="18">
        <v>41977</v>
      </c>
      <c r="T21" s="66" t="s">
        <v>227</v>
      </c>
      <c r="U21" s="18">
        <v>42097</v>
      </c>
      <c r="V21" s="18">
        <v>42097</v>
      </c>
      <c r="W21" s="20">
        <v>1</v>
      </c>
      <c r="X21" s="54">
        <f t="shared" si="0"/>
        <v>201717.3</v>
      </c>
      <c r="Y21" s="20">
        <v>1</v>
      </c>
      <c r="Z21" s="20">
        <v>0.9</v>
      </c>
      <c r="AA21" s="19" t="s">
        <v>228</v>
      </c>
      <c r="AB21" s="19" t="s">
        <v>228</v>
      </c>
      <c r="AC21" s="17" t="s">
        <v>643</v>
      </c>
      <c r="AD21" s="18">
        <v>42551</v>
      </c>
      <c r="AE21" s="17" t="s">
        <v>243</v>
      </c>
      <c r="AF21" s="67" t="s">
        <v>339</v>
      </c>
      <c r="AG21" s="67"/>
      <c r="AH21" s="35" t="s">
        <v>419</v>
      </c>
      <c r="AI21" s="33">
        <v>42549</v>
      </c>
      <c r="AJ21" s="34" t="s">
        <v>424</v>
      </c>
      <c r="AK21" s="32" t="s">
        <v>339</v>
      </c>
      <c r="AL21" s="17"/>
      <c r="AM21" s="29" t="s">
        <v>578</v>
      </c>
      <c r="AN21" s="29"/>
      <c r="AO21" s="29"/>
      <c r="AP21" s="29" t="s">
        <v>432</v>
      </c>
      <c r="AR21" s="52" t="s">
        <v>339</v>
      </c>
    </row>
    <row r="22" spans="1:44" s="51" customFormat="1" ht="69" hidden="1" customHeight="1" x14ac:dyDescent="0.25">
      <c r="A22" s="15">
        <v>14</v>
      </c>
      <c r="B22" s="24">
        <v>341782</v>
      </c>
      <c r="C22" s="15">
        <v>2302635</v>
      </c>
      <c r="D22" s="16" t="s">
        <v>185</v>
      </c>
      <c r="E22" s="25" t="s">
        <v>564</v>
      </c>
      <c r="F22" s="25" t="s">
        <v>494</v>
      </c>
      <c r="G22" s="25" t="s">
        <v>676</v>
      </c>
      <c r="H22" s="27">
        <v>331</v>
      </c>
      <c r="I22" s="72">
        <v>3.34</v>
      </c>
      <c r="J22" s="27" t="s">
        <v>375</v>
      </c>
      <c r="K22" s="23" t="s">
        <v>39</v>
      </c>
      <c r="L22" s="23" t="s">
        <v>46</v>
      </c>
      <c r="M22" s="23" t="s">
        <v>51</v>
      </c>
      <c r="N22" s="22">
        <v>26931</v>
      </c>
      <c r="O22" s="22">
        <v>24776.52</v>
      </c>
      <c r="P22" s="22">
        <v>5863</v>
      </c>
      <c r="Q22" s="54">
        <v>30639.52</v>
      </c>
      <c r="R22" s="27">
        <v>120</v>
      </c>
      <c r="S22" s="18">
        <v>41977</v>
      </c>
      <c r="T22" s="66" t="s">
        <v>227</v>
      </c>
      <c r="U22" s="18">
        <v>42097</v>
      </c>
      <c r="V22" s="18">
        <v>42097</v>
      </c>
      <c r="W22" s="20">
        <v>1</v>
      </c>
      <c r="X22" s="54">
        <f t="shared" si="0"/>
        <v>24776.52</v>
      </c>
      <c r="Y22" s="20">
        <v>1</v>
      </c>
      <c r="Z22" s="20">
        <v>0.9</v>
      </c>
      <c r="AA22" s="19" t="s">
        <v>228</v>
      </c>
      <c r="AB22" s="19" t="s">
        <v>228</v>
      </c>
      <c r="AC22" s="17" t="s">
        <v>644</v>
      </c>
      <c r="AD22" s="18">
        <v>42551</v>
      </c>
      <c r="AE22" s="17" t="s">
        <v>243</v>
      </c>
      <c r="AF22" s="67" t="s">
        <v>339</v>
      </c>
      <c r="AG22" s="67"/>
      <c r="AH22" s="35" t="s">
        <v>419</v>
      </c>
      <c r="AI22" s="33" t="s">
        <v>433</v>
      </c>
      <c r="AJ22" s="34" t="s">
        <v>424</v>
      </c>
      <c r="AK22" s="32" t="s">
        <v>339</v>
      </c>
      <c r="AL22" s="17"/>
      <c r="AM22" s="29" t="s">
        <v>578</v>
      </c>
      <c r="AN22" s="29"/>
      <c r="AO22" s="29"/>
      <c r="AP22" s="29" t="s">
        <v>432</v>
      </c>
      <c r="AR22" s="52" t="s">
        <v>339</v>
      </c>
    </row>
    <row r="23" spans="1:44" s="51" customFormat="1" ht="69" hidden="1" customHeight="1" x14ac:dyDescent="0.25">
      <c r="A23" s="15">
        <v>15</v>
      </c>
      <c r="B23" s="24">
        <v>341783</v>
      </c>
      <c r="C23" s="15">
        <v>2302636</v>
      </c>
      <c r="D23" s="16" t="s">
        <v>185</v>
      </c>
      <c r="E23" s="25" t="s">
        <v>564</v>
      </c>
      <c r="F23" s="25" t="s">
        <v>495</v>
      </c>
      <c r="G23" s="25" t="s">
        <v>676</v>
      </c>
      <c r="H23" s="27">
        <v>530</v>
      </c>
      <c r="I23" s="72">
        <v>9.9</v>
      </c>
      <c r="J23" s="27" t="s">
        <v>375</v>
      </c>
      <c r="K23" s="23" t="s">
        <v>39</v>
      </c>
      <c r="L23" s="23" t="s">
        <v>46</v>
      </c>
      <c r="M23" s="23" t="s">
        <v>55</v>
      </c>
      <c r="N23" s="22">
        <v>79825</v>
      </c>
      <c r="O23" s="22">
        <v>73439.92</v>
      </c>
      <c r="P23" s="22">
        <v>17377.939999999999</v>
      </c>
      <c r="Q23" s="54">
        <v>90817.86</v>
      </c>
      <c r="R23" s="27">
        <v>120</v>
      </c>
      <c r="S23" s="18">
        <v>41977</v>
      </c>
      <c r="T23" s="66" t="s">
        <v>227</v>
      </c>
      <c r="U23" s="18">
        <v>42097</v>
      </c>
      <c r="V23" s="18">
        <v>42097</v>
      </c>
      <c r="W23" s="20">
        <v>1</v>
      </c>
      <c r="X23" s="54">
        <f t="shared" si="0"/>
        <v>73439.92</v>
      </c>
      <c r="Y23" s="20">
        <v>1</v>
      </c>
      <c r="Z23" s="20">
        <v>0.9</v>
      </c>
      <c r="AA23" s="19" t="s">
        <v>228</v>
      </c>
      <c r="AB23" s="19" t="s">
        <v>228</v>
      </c>
      <c r="AC23" s="17" t="s">
        <v>645</v>
      </c>
      <c r="AD23" s="18">
        <v>42551</v>
      </c>
      <c r="AE23" s="17" t="s">
        <v>243</v>
      </c>
      <c r="AF23" s="67" t="s">
        <v>339</v>
      </c>
      <c r="AG23" s="67"/>
      <c r="AH23" s="35" t="s">
        <v>419</v>
      </c>
      <c r="AI23" s="33" t="s">
        <v>433</v>
      </c>
      <c r="AJ23" s="34" t="s">
        <v>424</v>
      </c>
      <c r="AK23" s="32" t="s">
        <v>339</v>
      </c>
      <c r="AL23" s="17"/>
      <c r="AM23" s="29" t="s">
        <v>578</v>
      </c>
      <c r="AN23" s="29"/>
      <c r="AO23" s="29"/>
      <c r="AP23" s="29" t="s">
        <v>432</v>
      </c>
      <c r="AR23" s="52" t="s">
        <v>339</v>
      </c>
    </row>
    <row r="24" spans="1:44" s="51" customFormat="1" ht="69" hidden="1" customHeight="1" x14ac:dyDescent="0.25">
      <c r="A24" s="15">
        <v>16</v>
      </c>
      <c r="B24" s="24">
        <v>343938</v>
      </c>
      <c r="C24" s="15">
        <v>2310874</v>
      </c>
      <c r="D24" s="16" t="s">
        <v>185</v>
      </c>
      <c r="E24" s="25" t="s">
        <v>564</v>
      </c>
      <c r="F24" s="25" t="s">
        <v>496</v>
      </c>
      <c r="G24" s="25" t="s">
        <v>676</v>
      </c>
      <c r="H24" s="27">
        <v>7786</v>
      </c>
      <c r="I24" s="72">
        <v>11.9</v>
      </c>
      <c r="J24" s="27" t="s">
        <v>375</v>
      </c>
      <c r="K24" s="23" t="s">
        <v>39</v>
      </c>
      <c r="L24" s="23" t="s">
        <v>46</v>
      </c>
      <c r="M24" s="23" t="s">
        <v>56</v>
      </c>
      <c r="N24" s="22">
        <v>91318</v>
      </c>
      <c r="O24" s="22">
        <v>86752.1</v>
      </c>
      <c r="P24" s="22">
        <v>20888.939999999999</v>
      </c>
      <c r="Q24" s="54">
        <v>107641.04000000001</v>
      </c>
      <c r="R24" s="27">
        <v>120</v>
      </c>
      <c r="S24" s="18">
        <v>41977</v>
      </c>
      <c r="T24" s="66" t="s">
        <v>227</v>
      </c>
      <c r="U24" s="18">
        <v>42097</v>
      </c>
      <c r="V24" s="18">
        <v>42097</v>
      </c>
      <c r="W24" s="20">
        <v>1</v>
      </c>
      <c r="X24" s="54">
        <f t="shared" si="0"/>
        <v>86752.1</v>
      </c>
      <c r="Y24" s="20">
        <v>1</v>
      </c>
      <c r="Z24" s="20">
        <v>0.9</v>
      </c>
      <c r="AA24" s="19" t="s">
        <v>228</v>
      </c>
      <c r="AB24" s="19" t="s">
        <v>228</v>
      </c>
      <c r="AC24" s="17" t="s">
        <v>643</v>
      </c>
      <c r="AD24" s="18">
        <v>42551</v>
      </c>
      <c r="AE24" s="17" t="s">
        <v>243</v>
      </c>
      <c r="AF24" s="67" t="s">
        <v>339</v>
      </c>
      <c r="AG24" s="67"/>
      <c r="AH24" s="35" t="s">
        <v>419</v>
      </c>
      <c r="AI24" s="33">
        <v>42352</v>
      </c>
      <c r="AJ24" s="34" t="s">
        <v>424</v>
      </c>
      <c r="AK24" s="32" t="s">
        <v>339</v>
      </c>
      <c r="AL24" s="17"/>
      <c r="AM24" s="29" t="s">
        <v>578</v>
      </c>
      <c r="AN24" s="29"/>
      <c r="AO24" s="29"/>
      <c r="AP24" s="29" t="s">
        <v>432</v>
      </c>
      <c r="AR24" s="52" t="s">
        <v>339</v>
      </c>
    </row>
    <row r="25" spans="1:44" s="51" customFormat="1" ht="69" hidden="1" customHeight="1" x14ac:dyDescent="0.25">
      <c r="A25" s="15">
        <v>17</v>
      </c>
      <c r="B25" s="24">
        <v>343928</v>
      </c>
      <c r="C25" s="15">
        <v>2305103</v>
      </c>
      <c r="D25" s="16" t="s">
        <v>185</v>
      </c>
      <c r="E25" s="25" t="s">
        <v>564</v>
      </c>
      <c r="F25" s="25" t="s">
        <v>497</v>
      </c>
      <c r="G25" s="25" t="s">
        <v>676</v>
      </c>
      <c r="H25" s="27">
        <v>1325</v>
      </c>
      <c r="I25" s="72">
        <v>12</v>
      </c>
      <c r="J25" s="27" t="s">
        <v>375</v>
      </c>
      <c r="K25" s="23" t="s">
        <v>39</v>
      </c>
      <c r="L25" s="23" t="s">
        <v>46</v>
      </c>
      <c r="M25" s="23" t="s">
        <v>57</v>
      </c>
      <c r="N25" s="22">
        <v>92085</v>
      </c>
      <c r="O25" s="22">
        <v>87481.7</v>
      </c>
      <c r="P25" s="22">
        <v>21064.22</v>
      </c>
      <c r="Q25" s="54">
        <v>108545.92</v>
      </c>
      <c r="R25" s="27">
        <v>120</v>
      </c>
      <c r="S25" s="18">
        <v>41977</v>
      </c>
      <c r="T25" s="66" t="s">
        <v>227</v>
      </c>
      <c r="U25" s="18">
        <v>42097</v>
      </c>
      <c r="V25" s="18">
        <v>42097</v>
      </c>
      <c r="W25" s="20">
        <v>1</v>
      </c>
      <c r="X25" s="54">
        <f t="shared" si="0"/>
        <v>87481.7</v>
      </c>
      <c r="Y25" s="20">
        <v>1</v>
      </c>
      <c r="Z25" s="20">
        <v>0.9</v>
      </c>
      <c r="AA25" s="19" t="s">
        <v>228</v>
      </c>
      <c r="AB25" s="19" t="s">
        <v>228</v>
      </c>
      <c r="AC25" s="17" t="s">
        <v>643</v>
      </c>
      <c r="AD25" s="18">
        <v>42551</v>
      </c>
      <c r="AE25" s="17" t="s">
        <v>243</v>
      </c>
      <c r="AF25" s="67" t="s">
        <v>339</v>
      </c>
      <c r="AG25" s="67"/>
      <c r="AH25" s="35" t="s">
        <v>419</v>
      </c>
      <c r="AI25" s="33">
        <v>42548</v>
      </c>
      <c r="AJ25" s="34" t="s">
        <v>424</v>
      </c>
      <c r="AK25" s="32" t="s">
        <v>339</v>
      </c>
      <c r="AL25" s="17"/>
      <c r="AM25" s="29" t="s">
        <v>578</v>
      </c>
      <c r="AN25" s="29"/>
      <c r="AO25" s="29"/>
      <c r="AP25" s="29" t="s">
        <v>432</v>
      </c>
      <c r="AR25" s="52" t="s">
        <v>339</v>
      </c>
    </row>
    <row r="26" spans="1:44" s="51" customFormat="1" ht="69" hidden="1" customHeight="1" x14ac:dyDescent="0.25">
      <c r="A26" s="15">
        <v>18</v>
      </c>
      <c r="B26" s="24">
        <v>341448</v>
      </c>
      <c r="C26" s="15">
        <v>2302071</v>
      </c>
      <c r="D26" s="16" t="s">
        <v>185</v>
      </c>
      <c r="E26" s="25" t="s">
        <v>564</v>
      </c>
      <c r="F26" s="25" t="s">
        <v>498</v>
      </c>
      <c r="G26" s="25" t="s">
        <v>676</v>
      </c>
      <c r="H26" s="27">
        <v>1126</v>
      </c>
      <c r="I26" s="72">
        <v>12</v>
      </c>
      <c r="J26" s="27" t="s">
        <v>375</v>
      </c>
      <c r="K26" s="23" t="s">
        <v>39</v>
      </c>
      <c r="L26" s="23" t="s">
        <v>46</v>
      </c>
      <c r="M26" s="23" t="s">
        <v>62</v>
      </c>
      <c r="N26" s="22">
        <v>125004</v>
      </c>
      <c r="O26" s="22">
        <v>118754.75</v>
      </c>
      <c r="P26" s="22">
        <v>21064.22</v>
      </c>
      <c r="Q26" s="54">
        <v>139818.97</v>
      </c>
      <c r="R26" s="27">
        <v>120</v>
      </c>
      <c r="S26" s="18">
        <v>41977</v>
      </c>
      <c r="T26" s="66" t="s">
        <v>227</v>
      </c>
      <c r="U26" s="18">
        <v>42097</v>
      </c>
      <c r="V26" s="18">
        <v>42097</v>
      </c>
      <c r="W26" s="20">
        <v>1</v>
      </c>
      <c r="X26" s="54">
        <f t="shared" si="0"/>
        <v>118754.75</v>
      </c>
      <c r="Y26" s="20">
        <v>1</v>
      </c>
      <c r="Z26" s="20">
        <v>0.9</v>
      </c>
      <c r="AA26" s="19" t="s">
        <v>228</v>
      </c>
      <c r="AB26" s="19" t="s">
        <v>228</v>
      </c>
      <c r="AC26" s="17" t="s">
        <v>679</v>
      </c>
      <c r="AD26" s="18">
        <v>42551</v>
      </c>
      <c r="AE26" s="17" t="s">
        <v>243</v>
      </c>
      <c r="AF26" s="67" t="s">
        <v>339</v>
      </c>
      <c r="AG26" s="67"/>
      <c r="AH26" s="35" t="s">
        <v>421</v>
      </c>
      <c r="AI26" s="33">
        <v>42546</v>
      </c>
      <c r="AJ26" s="34" t="s">
        <v>424</v>
      </c>
      <c r="AK26" s="32" t="s">
        <v>340</v>
      </c>
      <c r="AL26" s="17"/>
      <c r="AM26" s="29" t="s">
        <v>578</v>
      </c>
      <c r="AN26" s="29"/>
      <c r="AO26" s="29"/>
      <c r="AP26" s="29" t="s">
        <v>432</v>
      </c>
      <c r="AR26" s="52" t="s">
        <v>339</v>
      </c>
    </row>
    <row r="27" spans="1:44" s="51" customFormat="1" ht="69" hidden="1" customHeight="1" x14ac:dyDescent="0.25">
      <c r="A27" s="15">
        <v>19</v>
      </c>
      <c r="B27" s="24">
        <v>341713</v>
      </c>
      <c r="C27" s="15">
        <v>2302561</v>
      </c>
      <c r="D27" s="16" t="s">
        <v>185</v>
      </c>
      <c r="E27" s="25" t="s">
        <v>564</v>
      </c>
      <c r="F27" s="25" t="s">
        <v>499</v>
      </c>
      <c r="G27" s="25" t="s">
        <v>676</v>
      </c>
      <c r="H27" s="27">
        <v>652</v>
      </c>
      <c r="I27" s="72">
        <v>20.62</v>
      </c>
      <c r="J27" s="27" t="s">
        <v>375</v>
      </c>
      <c r="K27" s="23" t="s">
        <v>39</v>
      </c>
      <c r="L27" s="23" t="s">
        <v>46</v>
      </c>
      <c r="M27" s="23" t="s">
        <v>58</v>
      </c>
      <c r="N27" s="22">
        <v>166263</v>
      </c>
      <c r="O27" s="22">
        <v>152961.96</v>
      </c>
      <c r="P27" s="22">
        <v>36195.69</v>
      </c>
      <c r="Q27" s="54">
        <v>189157.65</v>
      </c>
      <c r="R27" s="27">
        <v>120</v>
      </c>
      <c r="S27" s="18">
        <v>41977</v>
      </c>
      <c r="T27" s="66" t="s">
        <v>227</v>
      </c>
      <c r="U27" s="18">
        <v>42097</v>
      </c>
      <c r="V27" s="18">
        <v>42097</v>
      </c>
      <c r="W27" s="20">
        <v>1</v>
      </c>
      <c r="X27" s="54">
        <f t="shared" si="0"/>
        <v>152961.96</v>
      </c>
      <c r="Y27" s="20">
        <v>1</v>
      </c>
      <c r="Z27" s="20">
        <v>0.89990000000000003</v>
      </c>
      <c r="AA27" s="19" t="s">
        <v>228</v>
      </c>
      <c r="AB27" s="19" t="s">
        <v>228</v>
      </c>
      <c r="AC27" s="17" t="s">
        <v>644</v>
      </c>
      <c r="AD27" s="18">
        <v>42551</v>
      </c>
      <c r="AE27" s="17" t="s">
        <v>243</v>
      </c>
      <c r="AF27" s="67" t="s">
        <v>339</v>
      </c>
      <c r="AG27" s="67"/>
      <c r="AH27" s="35" t="s">
        <v>419</v>
      </c>
      <c r="AI27" s="33">
        <v>42354</v>
      </c>
      <c r="AJ27" s="34" t="s">
        <v>424</v>
      </c>
      <c r="AK27" s="32" t="s">
        <v>339</v>
      </c>
      <c r="AL27" s="17"/>
      <c r="AM27" s="29" t="s">
        <v>578</v>
      </c>
      <c r="AN27" s="29"/>
      <c r="AO27" s="29"/>
      <c r="AP27" s="29" t="s">
        <v>432</v>
      </c>
      <c r="AR27" s="52" t="s">
        <v>339</v>
      </c>
    </row>
    <row r="28" spans="1:44" s="51" customFormat="1" ht="69" hidden="1" customHeight="1" x14ac:dyDescent="0.25">
      <c r="A28" s="15">
        <v>20</v>
      </c>
      <c r="B28" s="24">
        <v>341281</v>
      </c>
      <c r="C28" s="15">
        <v>2301868</v>
      </c>
      <c r="D28" s="16" t="s">
        <v>183</v>
      </c>
      <c r="E28" s="25" t="s">
        <v>564</v>
      </c>
      <c r="F28" s="25" t="s">
        <v>500</v>
      </c>
      <c r="G28" s="25" t="s">
        <v>676</v>
      </c>
      <c r="H28" s="27">
        <v>15497</v>
      </c>
      <c r="I28" s="72">
        <v>8</v>
      </c>
      <c r="J28" s="27" t="s">
        <v>375</v>
      </c>
      <c r="K28" s="23" t="s">
        <v>39</v>
      </c>
      <c r="L28" s="23" t="s">
        <v>42</v>
      </c>
      <c r="M28" s="23" t="s">
        <v>43</v>
      </c>
      <c r="N28" s="22">
        <v>62836</v>
      </c>
      <c r="O28" s="22">
        <v>55295.208205128205</v>
      </c>
      <c r="P28" s="22">
        <v>14974.19</v>
      </c>
      <c r="Q28" s="54">
        <v>70269.398205128207</v>
      </c>
      <c r="R28" s="27">
        <v>120</v>
      </c>
      <c r="S28" s="18">
        <v>41977</v>
      </c>
      <c r="T28" s="66" t="s">
        <v>227</v>
      </c>
      <c r="U28" s="18">
        <v>42097</v>
      </c>
      <c r="V28" s="18">
        <v>42097</v>
      </c>
      <c r="W28" s="20">
        <v>1</v>
      </c>
      <c r="X28" s="54">
        <f t="shared" si="0"/>
        <v>55295.208205128205</v>
      </c>
      <c r="Y28" s="20">
        <v>1</v>
      </c>
      <c r="Z28" s="20">
        <v>0.9</v>
      </c>
      <c r="AA28" s="19" t="s">
        <v>228</v>
      </c>
      <c r="AB28" s="19" t="s">
        <v>228</v>
      </c>
      <c r="AC28" s="17" t="s">
        <v>696</v>
      </c>
      <c r="AD28" s="18">
        <v>42551</v>
      </c>
      <c r="AE28" s="17" t="s">
        <v>241</v>
      </c>
      <c r="AF28" s="67" t="s">
        <v>339</v>
      </c>
      <c r="AG28" s="67"/>
      <c r="AH28" s="35" t="s">
        <v>421</v>
      </c>
      <c r="AI28" s="33">
        <v>42333</v>
      </c>
      <c r="AJ28" s="34" t="s">
        <v>424</v>
      </c>
      <c r="AK28" s="32" t="s">
        <v>339</v>
      </c>
      <c r="AL28" s="17" t="s">
        <v>438</v>
      </c>
      <c r="AM28" s="29" t="s">
        <v>434</v>
      </c>
      <c r="AN28" s="29" t="s">
        <v>435</v>
      </c>
      <c r="AO28" s="29"/>
      <c r="AP28" s="29" t="s">
        <v>436</v>
      </c>
      <c r="AR28" s="52" t="s">
        <v>339</v>
      </c>
    </row>
    <row r="29" spans="1:44" s="51" customFormat="1" ht="69" hidden="1" customHeight="1" x14ac:dyDescent="0.25">
      <c r="A29" s="15">
        <v>21</v>
      </c>
      <c r="B29" s="24">
        <v>340022</v>
      </c>
      <c r="C29" s="15">
        <v>2302302</v>
      </c>
      <c r="D29" s="16" t="s">
        <v>183</v>
      </c>
      <c r="E29" s="25" t="s">
        <v>564</v>
      </c>
      <c r="F29" s="25" t="s">
        <v>501</v>
      </c>
      <c r="G29" s="25" t="s">
        <v>676</v>
      </c>
      <c r="H29" s="27">
        <v>1098</v>
      </c>
      <c r="I29" s="72">
        <v>23</v>
      </c>
      <c r="J29" s="27" t="s">
        <v>375</v>
      </c>
      <c r="K29" s="23" t="s">
        <v>39</v>
      </c>
      <c r="L29" s="23" t="s">
        <v>42</v>
      </c>
      <c r="M29" s="23" t="s">
        <v>65</v>
      </c>
      <c r="N29" s="22">
        <v>180651</v>
      </c>
      <c r="O29" s="22">
        <v>158973.7235897436</v>
      </c>
      <c r="P29" s="22">
        <v>43049.56</v>
      </c>
      <c r="Q29" s="54">
        <v>202023.2835897436</v>
      </c>
      <c r="R29" s="27">
        <v>120</v>
      </c>
      <c r="S29" s="18">
        <v>41977</v>
      </c>
      <c r="T29" s="66" t="s">
        <v>227</v>
      </c>
      <c r="U29" s="18">
        <v>42097</v>
      </c>
      <c r="V29" s="18">
        <v>42097</v>
      </c>
      <c r="W29" s="20">
        <v>1</v>
      </c>
      <c r="X29" s="54">
        <f t="shared" si="0"/>
        <v>158973.7235897436</v>
      </c>
      <c r="Y29" s="20">
        <v>1</v>
      </c>
      <c r="Z29" s="20">
        <v>0.9</v>
      </c>
      <c r="AA29" s="19" t="s">
        <v>228</v>
      </c>
      <c r="AB29" s="19" t="s">
        <v>228</v>
      </c>
      <c r="AC29" s="17" t="s">
        <v>583</v>
      </c>
      <c r="AD29" s="18">
        <v>42551</v>
      </c>
      <c r="AE29" s="17" t="s">
        <v>241</v>
      </c>
      <c r="AF29" s="67" t="s">
        <v>339</v>
      </c>
      <c r="AG29" s="67"/>
      <c r="AH29" s="35" t="s">
        <v>670</v>
      </c>
      <c r="AI29" s="33">
        <v>42334</v>
      </c>
      <c r="AJ29" s="34" t="s">
        <v>424</v>
      </c>
      <c r="AK29" s="32" t="s">
        <v>339</v>
      </c>
      <c r="AL29" s="17" t="s">
        <v>437</v>
      </c>
      <c r="AM29" s="29" t="s">
        <v>434</v>
      </c>
      <c r="AN29" s="29" t="s">
        <v>435</v>
      </c>
      <c r="AO29" s="29"/>
      <c r="AP29" s="29" t="s">
        <v>436</v>
      </c>
      <c r="AR29" s="52" t="s">
        <v>339</v>
      </c>
    </row>
    <row r="30" spans="1:44" s="51" customFormat="1" ht="69" hidden="1" customHeight="1" x14ac:dyDescent="0.25">
      <c r="A30" s="15">
        <v>22</v>
      </c>
      <c r="B30" s="24">
        <v>341331</v>
      </c>
      <c r="C30" s="15">
        <v>2301930</v>
      </c>
      <c r="D30" s="16" t="s">
        <v>183</v>
      </c>
      <c r="E30" s="25" t="s">
        <v>564</v>
      </c>
      <c r="F30" s="25" t="s">
        <v>502</v>
      </c>
      <c r="G30" s="25" t="s">
        <v>676</v>
      </c>
      <c r="H30" s="27">
        <v>3352</v>
      </c>
      <c r="I30" s="72">
        <v>8</v>
      </c>
      <c r="J30" s="27" t="s">
        <v>375</v>
      </c>
      <c r="K30" s="23" t="s">
        <v>39</v>
      </c>
      <c r="L30" s="23" t="s">
        <v>42</v>
      </c>
      <c r="M30" s="23" t="s">
        <v>54</v>
      </c>
      <c r="N30" s="22">
        <v>62836</v>
      </c>
      <c r="O30" s="22">
        <v>55295.208205128205</v>
      </c>
      <c r="P30" s="22">
        <v>14974.19</v>
      </c>
      <c r="Q30" s="54">
        <v>70269.398205128207</v>
      </c>
      <c r="R30" s="27">
        <v>120</v>
      </c>
      <c r="S30" s="18">
        <v>41977</v>
      </c>
      <c r="T30" s="66" t="s">
        <v>227</v>
      </c>
      <c r="U30" s="18">
        <v>42097</v>
      </c>
      <c r="V30" s="18">
        <v>42097</v>
      </c>
      <c r="W30" s="20">
        <v>1</v>
      </c>
      <c r="X30" s="54">
        <f t="shared" si="0"/>
        <v>55295.208205128205</v>
      </c>
      <c r="Y30" s="20">
        <v>1</v>
      </c>
      <c r="Z30" s="20">
        <v>0.9</v>
      </c>
      <c r="AA30" s="19" t="s">
        <v>228</v>
      </c>
      <c r="AB30" s="19" t="s">
        <v>228</v>
      </c>
      <c r="AC30" s="17" t="s">
        <v>585</v>
      </c>
      <c r="AD30" s="18">
        <v>42551</v>
      </c>
      <c r="AE30" s="17" t="s">
        <v>241</v>
      </c>
      <c r="AF30" s="67" t="s">
        <v>339</v>
      </c>
      <c r="AG30" s="67"/>
      <c r="AH30" s="35" t="s">
        <v>421</v>
      </c>
      <c r="AI30" s="33">
        <v>42333</v>
      </c>
      <c r="AJ30" s="34" t="s">
        <v>424</v>
      </c>
      <c r="AK30" s="32" t="s">
        <v>339</v>
      </c>
      <c r="AL30" s="17" t="s">
        <v>438</v>
      </c>
      <c r="AM30" s="29" t="s">
        <v>434</v>
      </c>
      <c r="AN30" s="29" t="s">
        <v>435</v>
      </c>
      <c r="AO30" s="29"/>
      <c r="AP30" s="29" t="s">
        <v>436</v>
      </c>
      <c r="AR30" s="52" t="s">
        <v>339</v>
      </c>
    </row>
    <row r="31" spans="1:44" s="51" customFormat="1" ht="69" hidden="1" customHeight="1" x14ac:dyDescent="0.25">
      <c r="A31" s="15">
        <v>23</v>
      </c>
      <c r="B31" s="24">
        <v>339582</v>
      </c>
      <c r="C31" s="15">
        <v>2301074</v>
      </c>
      <c r="D31" s="16" t="s">
        <v>187</v>
      </c>
      <c r="E31" s="25" t="s">
        <v>564</v>
      </c>
      <c r="F31" s="25" t="s">
        <v>503</v>
      </c>
      <c r="G31" s="25" t="s">
        <v>675</v>
      </c>
      <c r="H31" s="27">
        <v>1414</v>
      </c>
      <c r="I31" s="72">
        <v>16.867000000000001</v>
      </c>
      <c r="J31" s="27" t="s">
        <v>375</v>
      </c>
      <c r="K31" s="23" t="s">
        <v>39</v>
      </c>
      <c r="L31" s="23" t="s">
        <v>59</v>
      </c>
      <c r="M31" s="23" t="s">
        <v>60</v>
      </c>
      <c r="N31" s="22">
        <v>136790</v>
      </c>
      <c r="O31" s="22">
        <v>134788.53</v>
      </c>
      <c r="P31" s="22">
        <v>34014.17</v>
      </c>
      <c r="Q31" s="54">
        <v>168802.7</v>
      </c>
      <c r="R31" s="27">
        <v>120</v>
      </c>
      <c r="S31" s="18">
        <v>41977</v>
      </c>
      <c r="T31" s="66" t="s">
        <v>227</v>
      </c>
      <c r="U31" s="18">
        <v>42097</v>
      </c>
      <c r="V31" s="18">
        <v>42097</v>
      </c>
      <c r="W31" s="20">
        <v>1</v>
      </c>
      <c r="X31" s="54">
        <f t="shared" si="0"/>
        <v>134788.53</v>
      </c>
      <c r="Y31" s="20">
        <v>1</v>
      </c>
      <c r="Z31" s="20">
        <v>0.9</v>
      </c>
      <c r="AA31" s="19" t="s">
        <v>228</v>
      </c>
      <c r="AB31" s="19" t="s">
        <v>228</v>
      </c>
      <c r="AC31" s="17" t="s">
        <v>646</v>
      </c>
      <c r="AD31" s="18">
        <v>42551</v>
      </c>
      <c r="AE31" s="17" t="s">
        <v>480</v>
      </c>
      <c r="AF31" s="67" t="s">
        <v>339</v>
      </c>
      <c r="AG31" s="67"/>
      <c r="AH31" s="35" t="s">
        <v>419</v>
      </c>
      <c r="AI31" s="33">
        <v>42551</v>
      </c>
      <c r="AJ31" s="34" t="s">
        <v>424</v>
      </c>
      <c r="AK31" s="32" t="s">
        <v>339</v>
      </c>
      <c r="AL31" s="17" t="s">
        <v>438</v>
      </c>
      <c r="AM31" s="29"/>
      <c r="AN31" s="29"/>
      <c r="AO31" s="29"/>
      <c r="AP31" s="29" t="s">
        <v>431</v>
      </c>
      <c r="AR31" s="52" t="s">
        <v>339</v>
      </c>
    </row>
    <row r="32" spans="1:44" s="51" customFormat="1" ht="69" hidden="1" customHeight="1" x14ac:dyDescent="0.25">
      <c r="A32" s="15">
        <v>24</v>
      </c>
      <c r="B32" s="24">
        <v>339446</v>
      </c>
      <c r="C32" s="15">
        <v>2301044</v>
      </c>
      <c r="D32" s="16" t="s">
        <v>187</v>
      </c>
      <c r="E32" s="25" t="s">
        <v>564</v>
      </c>
      <c r="F32" s="25" t="s">
        <v>504</v>
      </c>
      <c r="G32" s="25" t="s">
        <v>675</v>
      </c>
      <c r="H32" s="27">
        <v>2076</v>
      </c>
      <c r="I32" s="72">
        <v>13.37</v>
      </c>
      <c r="J32" s="27" t="s">
        <v>375</v>
      </c>
      <c r="K32" s="23" t="s">
        <v>39</v>
      </c>
      <c r="L32" s="23" t="s">
        <v>59</v>
      </c>
      <c r="M32" s="23" t="s">
        <v>61</v>
      </c>
      <c r="N32" s="22">
        <v>103461</v>
      </c>
      <c r="O32" s="22">
        <v>295097.59999999998</v>
      </c>
      <c r="P32" s="22">
        <v>25726.720000000001</v>
      </c>
      <c r="Q32" s="54">
        <v>320824.31999999995</v>
      </c>
      <c r="R32" s="27">
        <v>120</v>
      </c>
      <c r="S32" s="18">
        <v>41977</v>
      </c>
      <c r="T32" s="66" t="s">
        <v>227</v>
      </c>
      <c r="U32" s="18">
        <v>42097</v>
      </c>
      <c r="V32" s="18">
        <v>42097</v>
      </c>
      <c r="W32" s="20">
        <v>1</v>
      </c>
      <c r="X32" s="54">
        <f t="shared" si="0"/>
        <v>295097.59999999998</v>
      </c>
      <c r="Y32" s="20">
        <v>1</v>
      </c>
      <c r="Z32" s="20">
        <v>0.9</v>
      </c>
      <c r="AA32" s="19" t="s">
        <v>228</v>
      </c>
      <c r="AB32" s="19" t="s">
        <v>228</v>
      </c>
      <c r="AC32" s="17" t="s">
        <v>647</v>
      </c>
      <c r="AD32" s="18">
        <v>42551</v>
      </c>
      <c r="AE32" s="17" t="s">
        <v>480</v>
      </c>
      <c r="AF32" s="67" t="s">
        <v>339</v>
      </c>
      <c r="AG32" s="67"/>
      <c r="AH32" s="35" t="s">
        <v>419</v>
      </c>
      <c r="AI32" s="33">
        <v>42551</v>
      </c>
      <c r="AJ32" s="34" t="s">
        <v>424</v>
      </c>
      <c r="AK32" s="32" t="s">
        <v>339</v>
      </c>
      <c r="AL32" s="17" t="s">
        <v>438</v>
      </c>
      <c r="AM32" s="29"/>
      <c r="AN32" s="29"/>
      <c r="AO32" s="29"/>
      <c r="AP32" s="29" t="s">
        <v>431</v>
      </c>
      <c r="AR32" s="52" t="s">
        <v>339</v>
      </c>
    </row>
    <row r="33" spans="1:44" s="51" customFormat="1" ht="69" hidden="1" customHeight="1" x14ac:dyDescent="0.25">
      <c r="A33" s="15">
        <v>25</v>
      </c>
      <c r="B33" s="24">
        <v>339612</v>
      </c>
      <c r="C33" s="15">
        <v>2301086</v>
      </c>
      <c r="D33" s="16" t="s">
        <v>187</v>
      </c>
      <c r="E33" s="25" t="s">
        <v>564</v>
      </c>
      <c r="F33" s="25" t="s">
        <v>505</v>
      </c>
      <c r="G33" s="25" t="s">
        <v>675</v>
      </c>
      <c r="H33" s="27">
        <v>686</v>
      </c>
      <c r="I33" s="72">
        <v>8.49</v>
      </c>
      <c r="J33" s="27" t="s">
        <v>375</v>
      </c>
      <c r="K33" s="23" t="s">
        <v>39</v>
      </c>
      <c r="L33" s="23" t="s">
        <v>59</v>
      </c>
      <c r="M33" s="23" t="s">
        <v>63</v>
      </c>
      <c r="N33" s="22">
        <v>60851</v>
      </c>
      <c r="O33" s="22">
        <v>58849.53</v>
      </c>
      <c r="P33" s="22">
        <v>15130.46</v>
      </c>
      <c r="Q33" s="54">
        <v>73979.989999999991</v>
      </c>
      <c r="R33" s="27">
        <v>120</v>
      </c>
      <c r="S33" s="18">
        <v>41977</v>
      </c>
      <c r="T33" s="66" t="s">
        <v>227</v>
      </c>
      <c r="U33" s="18">
        <v>42097</v>
      </c>
      <c r="V33" s="18">
        <v>42097</v>
      </c>
      <c r="W33" s="20">
        <v>1</v>
      </c>
      <c r="X33" s="54">
        <f t="shared" si="0"/>
        <v>58849.53</v>
      </c>
      <c r="Y33" s="20">
        <v>1</v>
      </c>
      <c r="Z33" s="20">
        <v>0.9</v>
      </c>
      <c r="AA33" s="19" t="s">
        <v>228</v>
      </c>
      <c r="AB33" s="19" t="s">
        <v>228</v>
      </c>
      <c r="AC33" s="17" t="s">
        <v>647</v>
      </c>
      <c r="AD33" s="18">
        <v>42551</v>
      </c>
      <c r="AE33" s="17" t="s">
        <v>480</v>
      </c>
      <c r="AF33" s="67" t="s">
        <v>339</v>
      </c>
      <c r="AG33" s="67"/>
      <c r="AH33" s="35" t="s">
        <v>419</v>
      </c>
      <c r="AI33" s="33">
        <v>42551</v>
      </c>
      <c r="AJ33" s="34" t="s">
        <v>424</v>
      </c>
      <c r="AK33" s="32" t="s">
        <v>339</v>
      </c>
      <c r="AL33" s="17" t="s">
        <v>438</v>
      </c>
      <c r="AM33" s="29"/>
      <c r="AN33" s="29"/>
      <c r="AO33" s="29"/>
      <c r="AP33" s="29" t="s">
        <v>431</v>
      </c>
      <c r="AR33" s="52" t="s">
        <v>339</v>
      </c>
    </row>
    <row r="34" spans="1:44" s="51" customFormat="1" ht="69" hidden="1" customHeight="1" x14ac:dyDescent="0.25">
      <c r="A34" s="15">
        <v>26</v>
      </c>
      <c r="B34" s="24">
        <v>317168</v>
      </c>
      <c r="C34" s="15">
        <v>2264322</v>
      </c>
      <c r="D34" s="16" t="s">
        <v>186</v>
      </c>
      <c r="E34" s="25" t="s">
        <v>564</v>
      </c>
      <c r="F34" s="25" t="s">
        <v>506</v>
      </c>
      <c r="G34" s="25" t="s">
        <v>675</v>
      </c>
      <c r="H34" s="27">
        <v>687</v>
      </c>
      <c r="I34" s="72">
        <v>13.7</v>
      </c>
      <c r="J34" s="27" t="s">
        <v>375</v>
      </c>
      <c r="K34" s="23" t="s">
        <v>39</v>
      </c>
      <c r="L34" s="23" t="s">
        <v>52</v>
      </c>
      <c r="M34" s="23" t="s">
        <v>53</v>
      </c>
      <c r="N34" s="22">
        <v>113154</v>
      </c>
      <c r="O34" s="22">
        <v>101000</v>
      </c>
      <c r="P34" s="22">
        <v>27638.89</v>
      </c>
      <c r="Q34" s="54">
        <v>128638.89</v>
      </c>
      <c r="R34" s="27">
        <v>120</v>
      </c>
      <c r="S34" s="18">
        <v>41977</v>
      </c>
      <c r="T34" s="66" t="s">
        <v>227</v>
      </c>
      <c r="U34" s="18">
        <v>42097</v>
      </c>
      <c r="V34" s="18">
        <v>42097</v>
      </c>
      <c r="W34" s="20">
        <v>1</v>
      </c>
      <c r="X34" s="54">
        <f t="shared" si="0"/>
        <v>101000</v>
      </c>
      <c r="Y34" s="20">
        <v>1</v>
      </c>
      <c r="Z34" s="20">
        <v>0.9</v>
      </c>
      <c r="AA34" s="19" t="s">
        <v>228</v>
      </c>
      <c r="AB34" s="19" t="s">
        <v>228</v>
      </c>
      <c r="AC34" s="17" t="s">
        <v>680</v>
      </c>
      <c r="AD34" s="18">
        <v>42551</v>
      </c>
      <c r="AE34" s="17" t="s">
        <v>244</v>
      </c>
      <c r="AF34" s="67" t="s">
        <v>339</v>
      </c>
      <c r="AG34" s="67"/>
      <c r="AH34" s="35" t="s">
        <v>419</v>
      </c>
      <c r="AI34" s="33">
        <v>42209</v>
      </c>
      <c r="AJ34" s="34" t="s">
        <v>424</v>
      </c>
      <c r="AK34" s="32" t="s">
        <v>339</v>
      </c>
      <c r="AL34" s="17" t="s">
        <v>438</v>
      </c>
      <c r="AM34" s="29"/>
      <c r="AN34" s="29"/>
      <c r="AO34" s="29"/>
      <c r="AP34" s="29" t="s">
        <v>439</v>
      </c>
      <c r="AR34" s="52" t="s">
        <v>339</v>
      </c>
    </row>
    <row r="35" spans="1:44" s="51" customFormat="1" ht="69" hidden="1" customHeight="1" x14ac:dyDescent="0.25">
      <c r="A35" s="15">
        <v>27</v>
      </c>
      <c r="B35" s="24">
        <v>330253</v>
      </c>
      <c r="C35" s="15">
        <v>2288635</v>
      </c>
      <c r="D35" s="16" t="s">
        <v>189</v>
      </c>
      <c r="E35" s="25" t="s">
        <v>564</v>
      </c>
      <c r="F35" s="25" t="s">
        <v>507</v>
      </c>
      <c r="G35" s="25" t="s">
        <v>672</v>
      </c>
      <c r="H35" s="27">
        <v>907</v>
      </c>
      <c r="I35" s="72">
        <v>29</v>
      </c>
      <c r="J35" s="27" t="s">
        <v>375</v>
      </c>
      <c r="K35" s="23" t="s">
        <v>69</v>
      </c>
      <c r="L35" s="23" t="s">
        <v>70</v>
      </c>
      <c r="M35" s="23" t="s">
        <v>71</v>
      </c>
      <c r="N35" s="22">
        <v>286963</v>
      </c>
      <c r="O35" s="22">
        <v>286963</v>
      </c>
      <c r="P35" s="22">
        <v>0</v>
      </c>
      <c r="Q35" s="54">
        <v>286963</v>
      </c>
      <c r="R35" s="27">
        <v>120</v>
      </c>
      <c r="S35" s="18">
        <v>41977</v>
      </c>
      <c r="T35" s="66" t="s">
        <v>227</v>
      </c>
      <c r="U35" s="18">
        <v>42097</v>
      </c>
      <c r="V35" s="18">
        <v>42097</v>
      </c>
      <c r="W35" s="20">
        <v>1</v>
      </c>
      <c r="X35" s="54">
        <f t="shared" si="0"/>
        <v>286963</v>
      </c>
      <c r="Y35" s="20">
        <v>1</v>
      </c>
      <c r="Z35" s="20">
        <v>0</v>
      </c>
      <c r="AA35" s="19" t="s">
        <v>228</v>
      </c>
      <c r="AB35" s="19" t="s">
        <v>228</v>
      </c>
      <c r="AC35" s="17" t="s">
        <v>648</v>
      </c>
      <c r="AD35" s="18">
        <v>42551</v>
      </c>
      <c r="AE35" s="17" t="s">
        <v>245</v>
      </c>
      <c r="AF35" s="67" t="s">
        <v>339</v>
      </c>
      <c r="AG35" s="67"/>
      <c r="AH35" s="35" t="s">
        <v>419</v>
      </c>
      <c r="AI35" s="33" t="s">
        <v>342</v>
      </c>
      <c r="AJ35" s="34" t="s">
        <v>424</v>
      </c>
      <c r="AK35" s="32" t="s">
        <v>339</v>
      </c>
      <c r="AL35" s="17"/>
      <c r="AM35" s="29"/>
      <c r="AN35" s="29"/>
      <c r="AO35" s="29"/>
      <c r="AP35" s="29"/>
      <c r="AR35" s="52" t="s">
        <v>339</v>
      </c>
    </row>
    <row r="36" spans="1:44" s="51" customFormat="1" ht="69" hidden="1" customHeight="1" x14ac:dyDescent="0.25">
      <c r="A36" s="15">
        <v>28</v>
      </c>
      <c r="B36" s="24">
        <v>309597</v>
      </c>
      <c r="C36" s="15">
        <v>2264422</v>
      </c>
      <c r="D36" s="16" t="s">
        <v>193</v>
      </c>
      <c r="E36" s="25" t="s">
        <v>564</v>
      </c>
      <c r="F36" s="25" t="s">
        <v>508</v>
      </c>
      <c r="G36" s="25" t="s">
        <v>676</v>
      </c>
      <c r="H36" s="27">
        <v>506</v>
      </c>
      <c r="I36" s="72">
        <v>15.54</v>
      </c>
      <c r="J36" s="27" t="s">
        <v>375</v>
      </c>
      <c r="K36" s="23" t="s">
        <v>72</v>
      </c>
      <c r="L36" s="23" t="s">
        <v>76</v>
      </c>
      <c r="M36" s="23" t="s">
        <v>84</v>
      </c>
      <c r="N36" s="22">
        <v>131251</v>
      </c>
      <c r="O36" s="22">
        <v>131251</v>
      </c>
      <c r="P36" s="22">
        <v>29720.31</v>
      </c>
      <c r="Q36" s="54">
        <v>160971.31</v>
      </c>
      <c r="R36" s="27">
        <v>120</v>
      </c>
      <c r="S36" s="18">
        <v>41977</v>
      </c>
      <c r="T36" s="66" t="s">
        <v>227</v>
      </c>
      <c r="U36" s="18">
        <v>42097</v>
      </c>
      <c r="V36" s="18">
        <v>42097</v>
      </c>
      <c r="W36" s="20">
        <v>1</v>
      </c>
      <c r="X36" s="54">
        <f t="shared" si="0"/>
        <v>131251</v>
      </c>
      <c r="Y36" s="20">
        <v>1</v>
      </c>
      <c r="Z36" s="20">
        <v>0.9</v>
      </c>
      <c r="AA36" s="19" t="s">
        <v>228</v>
      </c>
      <c r="AB36" s="19" t="s">
        <v>228</v>
      </c>
      <c r="AC36" s="17" t="s">
        <v>649</v>
      </c>
      <c r="AD36" s="18">
        <v>42551</v>
      </c>
      <c r="AE36" s="17" t="s">
        <v>270</v>
      </c>
      <c r="AF36" s="67" t="s">
        <v>339</v>
      </c>
      <c r="AG36" s="67"/>
      <c r="AH36" s="35" t="s">
        <v>419</v>
      </c>
      <c r="AI36" s="33">
        <v>42098</v>
      </c>
      <c r="AJ36" s="34" t="s">
        <v>424</v>
      </c>
      <c r="AK36" s="32" t="s">
        <v>339</v>
      </c>
      <c r="AL36" s="17" t="s">
        <v>579</v>
      </c>
      <c r="AM36" s="29"/>
      <c r="AN36" s="29"/>
      <c r="AO36" s="29"/>
      <c r="AP36" s="29"/>
      <c r="AR36" s="52" t="s">
        <v>339</v>
      </c>
    </row>
    <row r="37" spans="1:44" s="51" customFormat="1" ht="69" hidden="1" customHeight="1" x14ac:dyDescent="0.25">
      <c r="A37" s="15">
        <v>29</v>
      </c>
      <c r="B37" s="24">
        <v>340528</v>
      </c>
      <c r="C37" s="15">
        <v>2301299</v>
      </c>
      <c r="D37" s="16" t="s">
        <v>192</v>
      </c>
      <c r="E37" s="25" t="s">
        <v>564</v>
      </c>
      <c r="F37" s="25" t="s">
        <v>509</v>
      </c>
      <c r="G37" s="25" t="s">
        <v>673</v>
      </c>
      <c r="H37" s="27">
        <v>333</v>
      </c>
      <c r="I37" s="72">
        <v>23</v>
      </c>
      <c r="J37" s="27" t="s">
        <v>375</v>
      </c>
      <c r="K37" s="23" t="s">
        <v>72</v>
      </c>
      <c r="L37" s="23" t="s">
        <v>75</v>
      </c>
      <c r="M37" s="23" t="s">
        <v>83</v>
      </c>
      <c r="N37" s="22">
        <v>198443</v>
      </c>
      <c r="O37" s="22">
        <v>178599.6</v>
      </c>
      <c r="P37" s="22">
        <v>45282.38</v>
      </c>
      <c r="Q37" s="54">
        <v>223881.98</v>
      </c>
      <c r="R37" s="27">
        <v>120</v>
      </c>
      <c r="S37" s="18">
        <v>41977</v>
      </c>
      <c r="T37" s="66" t="s">
        <v>227</v>
      </c>
      <c r="U37" s="18">
        <v>42097</v>
      </c>
      <c r="V37" s="18">
        <v>42097</v>
      </c>
      <c r="W37" s="20">
        <v>1</v>
      </c>
      <c r="X37" s="54">
        <f t="shared" si="0"/>
        <v>178599.6</v>
      </c>
      <c r="Y37" s="20">
        <v>1</v>
      </c>
      <c r="Z37" s="20">
        <v>0.83230000000000004</v>
      </c>
      <c r="AA37" s="19" t="s">
        <v>228</v>
      </c>
      <c r="AB37" s="19" t="s">
        <v>228</v>
      </c>
      <c r="AC37" s="17" t="s">
        <v>681</v>
      </c>
      <c r="AD37" s="18">
        <v>42551</v>
      </c>
      <c r="AE37" s="17" t="s">
        <v>246</v>
      </c>
      <c r="AF37" s="67" t="s">
        <v>339</v>
      </c>
      <c r="AG37" s="67"/>
      <c r="AH37" s="35" t="s">
        <v>419</v>
      </c>
      <c r="AI37" s="33" t="s">
        <v>440</v>
      </c>
      <c r="AJ37" s="34" t="s">
        <v>424</v>
      </c>
      <c r="AK37" s="32" t="s">
        <v>339</v>
      </c>
      <c r="AL37" s="17"/>
      <c r="AM37" s="29"/>
      <c r="AN37" s="29"/>
      <c r="AO37" s="29"/>
      <c r="AP37" s="29"/>
      <c r="AR37" s="52" t="s">
        <v>339</v>
      </c>
    </row>
    <row r="38" spans="1:44" s="51" customFormat="1" ht="69" hidden="1" customHeight="1" x14ac:dyDescent="0.25">
      <c r="A38" s="15">
        <v>30</v>
      </c>
      <c r="B38" s="24">
        <v>333535</v>
      </c>
      <c r="C38" s="15">
        <v>2292120</v>
      </c>
      <c r="D38" s="16" t="s">
        <v>195</v>
      </c>
      <c r="E38" s="25" t="s">
        <v>564</v>
      </c>
      <c r="F38" s="25" t="s">
        <v>510</v>
      </c>
      <c r="G38" s="25" t="s">
        <v>673</v>
      </c>
      <c r="H38" s="27">
        <v>1795</v>
      </c>
      <c r="I38" s="72">
        <v>2.93</v>
      </c>
      <c r="J38" s="27" t="s">
        <v>375</v>
      </c>
      <c r="K38" s="23" t="s">
        <v>72</v>
      </c>
      <c r="L38" s="23" t="s">
        <v>78</v>
      </c>
      <c r="M38" s="23" t="s">
        <v>87</v>
      </c>
      <c r="N38" s="22">
        <v>24975</v>
      </c>
      <c r="O38" s="22">
        <v>24975</v>
      </c>
      <c r="P38" s="22">
        <v>5335</v>
      </c>
      <c r="Q38" s="54">
        <v>30310</v>
      </c>
      <c r="R38" s="27">
        <v>120</v>
      </c>
      <c r="S38" s="18">
        <v>41977</v>
      </c>
      <c r="T38" s="66" t="s">
        <v>227</v>
      </c>
      <c r="U38" s="18">
        <v>42097</v>
      </c>
      <c r="V38" s="18">
        <v>42097</v>
      </c>
      <c r="W38" s="20">
        <v>1</v>
      </c>
      <c r="X38" s="54">
        <f t="shared" si="0"/>
        <v>24975</v>
      </c>
      <c r="Y38" s="20">
        <v>1</v>
      </c>
      <c r="Z38" s="20">
        <v>0.83240000000000003</v>
      </c>
      <c r="AA38" s="19" t="s">
        <v>228</v>
      </c>
      <c r="AB38" s="19" t="s">
        <v>228</v>
      </c>
      <c r="AC38" s="17" t="s">
        <v>583</v>
      </c>
      <c r="AD38" s="18">
        <v>42551</v>
      </c>
      <c r="AE38" s="17" t="s">
        <v>247</v>
      </c>
      <c r="AF38" s="67" t="s">
        <v>339</v>
      </c>
      <c r="AG38" s="67"/>
      <c r="AH38" s="35" t="s">
        <v>421</v>
      </c>
      <c r="AI38" s="33">
        <v>42293</v>
      </c>
      <c r="AJ38" s="34" t="s">
        <v>424</v>
      </c>
      <c r="AK38" s="32" t="s">
        <v>340</v>
      </c>
      <c r="AL38" s="17" t="s">
        <v>589</v>
      </c>
      <c r="AN38" s="51" t="s">
        <v>587</v>
      </c>
      <c r="AO38" s="29"/>
      <c r="AP38" s="29"/>
      <c r="AR38" s="52" t="s">
        <v>339</v>
      </c>
    </row>
    <row r="39" spans="1:44" s="51" customFormat="1" ht="69" hidden="1" customHeight="1" x14ac:dyDescent="0.25">
      <c r="A39" s="15">
        <v>31</v>
      </c>
      <c r="B39" s="24">
        <v>316066</v>
      </c>
      <c r="C39" s="15">
        <v>2261261</v>
      </c>
      <c r="D39" s="16" t="s">
        <v>191</v>
      </c>
      <c r="E39" s="25" t="s">
        <v>564</v>
      </c>
      <c r="F39" s="25" t="s">
        <v>511</v>
      </c>
      <c r="G39" s="25" t="s">
        <v>676</v>
      </c>
      <c r="H39" s="27">
        <v>2650</v>
      </c>
      <c r="I39" s="72">
        <v>38.97</v>
      </c>
      <c r="J39" s="27" t="s">
        <v>375</v>
      </c>
      <c r="K39" s="23" t="s">
        <v>72</v>
      </c>
      <c r="L39" s="23" t="s">
        <v>74</v>
      </c>
      <c r="M39" s="23" t="s">
        <v>81</v>
      </c>
      <c r="N39" s="22">
        <v>304566</v>
      </c>
      <c r="O39" s="22">
        <v>304566</v>
      </c>
      <c r="P39" s="22">
        <v>74529.98</v>
      </c>
      <c r="Q39" s="54">
        <v>379095.98</v>
      </c>
      <c r="R39" s="27">
        <v>120</v>
      </c>
      <c r="S39" s="18">
        <v>41977</v>
      </c>
      <c r="T39" s="66" t="s">
        <v>227</v>
      </c>
      <c r="U39" s="18">
        <v>42097</v>
      </c>
      <c r="V39" s="18">
        <v>42097</v>
      </c>
      <c r="W39" s="20">
        <v>1</v>
      </c>
      <c r="X39" s="54">
        <f t="shared" si="0"/>
        <v>304566</v>
      </c>
      <c r="Y39" s="20">
        <v>1</v>
      </c>
      <c r="Z39" s="20">
        <v>0.9</v>
      </c>
      <c r="AA39" s="19" t="s">
        <v>228</v>
      </c>
      <c r="AB39" s="19" t="s">
        <v>228</v>
      </c>
      <c r="AC39" s="17" t="s">
        <v>650</v>
      </c>
      <c r="AD39" s="18">
        <v>42551</v>
      </c>
      <c r="AE39" s="17" t="s">
        <v>478</v>
      </c>
      <c r="AF39" s="67" t="s">
        <v>339</v>
      </c>
      <c r="AG39" s="67"/>
      <c r="AH39" s="35" t="s">
        <v>419</v>
      </c>
      <c r="AI39" s="33">
        <v>42093</v>
      </c>
      <c r="AJ39" s="34" t="s">
        <v>341</v>
      </c>
      <c r="AK39" s="32" t="s">
        <v>340</v>
      </c>
      <c r="AL39" s="17"/>
      <c r="AM39" s="29" t="s">
        <v>574</v>
      </c>
      <c r="AN39" s="29"/>
      <c r="AO39" s="29"/>
      <c r="AP39" s="29"/>
      <c r="AR39" s="52" t="s">
        <v>339</v>
      </c>
    </row>
    <row r="40" spans="1:44" s="51" customFormat="1" ht="69" hidden="1" customHeight="1" x14ac:dyDescent="0.25">
      <c r="A40" s="15">
        <v>32</v>
      </c>
      <c r="B40" s="24">
        <v>316897</v>
      </c>
      <c r="C40" s="15">
        <v>2263771</v>
      </c>
      <c r="D40" s="16" t="s">
        <v>191</v>
      </c>
      <c r="E40" s="25" t="s">
        <v>564</v>
      </c>
      <c r="F40" s="25" t="s">
        <v>512</v>
      </c>
      <c r="G40" s="25" t="s">
        <v>676</v>
      </c>
      <c r="H40" s="27">
        <v>2795</v>
      </c>
      <c r="I40" s="72">
        <v>4.17</v>
      </c>
      <c r="J40" s="27" t="s">
        <v>375</v>
      </c>
      <c r="K40" s="23" t="s">
        <v>72</v>
      </c>
      <c r="L40" s="23" t="s">
        <v>74</v>
      </c>
      <c r="M40" s="23" t="s">
        <v>82</v>
      </c>
      <c r="N40" s="22">
        <v>32591</v>
      </c>
      <c r="O40" s="22">
        <v>32591</v>
      </c>
      <c r="P40" s="22">
        <v>7957.17</v>
      </c>
      <c r="Q40" s="54">
        <v>40548.17</v>
      </c>
      <c r="R40" s="27">
        <v>120</v>
      </c>
      <c r="S40" s="18">
        <v>41977</v>
      </c>
      <c r="T40" s="66" t="s">
        <v>227</v>
      </c>
      <c r="U40" s="18">
        <v>42097</v>
      </c>
      <c r="V40" s="18">
        <v>42097</v>
      </c>
      <c r="W40" s="20">
        <v>1</v>
      </c>
      <c r="X40" s="54">
        <f t="shared" si="0"/>
        <v>32591</v>
      </c>
      <c r="Y40" s="20">
        <v>1</v>
      </c>
      <c r="Z40" s="20">
        <v>0.9</v>
      </c>
      <c r="AA40" s="19" t="s">
        <v>228</v>
      </c>
      <c r="AB40" s="19" t="s">
        <v>228</v>
      </c>
      <c r="AC40" s="17" t="s">
        <v>651</v>
      </c>
      <c r="AD40" s="18">
        <v>42551</v>
      </c>
      <c r="AE40" s="17" t="s">
        <v>478</v>
      </c>
      <c r="AF40" s="67" t="s">
        <v>339</v>
      </c>
      <c r="AG40" s="67"/>
      <c r="AH40" s="35" t="s">
        <v>419</v>
      </c>
      <c r="AI40" s="33">
        <v>42104</v>
      </c>
      <c r="AJ40" s="34" t="s">
        <v>424</v>
      </c>
      <c r="AK40" s="32" t="s">
        <v>339</v>
      </c>
      <c r="AL40" s="17"/>
      <c r="AM40" s="29" t="s">
        <v>574</v>
      </c>
      <c r="AN40" s="29"/>
      <c r="AO40" s="29"/>
      <c r="AP40" s="29"/>
      <c r="AR40" s="52" t="s">
        <v>339</v>
      </c>
    </row>
    <row r="41" spans="1:44" s="51" customFormat="1" ht="69" hidden="1" customHeight="1" x14ac:dyDescent="0.25">
      <c r="A41" s="15">
        <v>33</v>
      </c>
      <c r="B41" s="24">
        <v>344243</v>
      </c>
      <c r="C41" s="15">
        <v>2305446</v>
      </c>
      <c r="D41" s="16" t="s">
        <v>194</v>
      </c>
      <c r="E41" s="25" t="s">
        <v>564</v>
      </c>
      <c r="F41" s="25" t="s">
        <v>513</v>
      </c>
      <c r="G41" s="25" t="s">
        <v>676</v>
      </c>
      <c r="H41" s="27">
        <v>2691</v>
      </c>
      <c r="I41" s="72">
        <v>28.64</v>
      </c>
      <c r="J41" s="27" t="s">
        <v>375</v>
      </c>
      <c r="K41" s="23" t="s">
        <v>72</v>
      </c>
      <c r="L41" s="23" t="s">
        <v>77</v>
      </c>
      <c r="M41" s="23" t="s">
        <v>86</v>
      </c>
      <c r="N41" s="22">
        <v>284332</v>
      </c>
      <c r="O41" s="22">
        <v>283838</v>
      </c>
      <c r="P41" s="22">
        <v>47423.4</v>
      </c>
      <c r="Q41" s="54">
        <v>331261.40000000002</v>
      </c>
      <c r="R41" s="27">
        <v>120</v>
      </c>
      <c r="S41" s="18">
        <v>41977</v>
      </c>
      <c r="T41" s="66" t="s">
        <v>227</v>
      </c>
      <c r="U41" s="18">
        <v>42097</v>
      </c>
      <c r="V41" s="18">
        <v>42359</v>
      </c>
      <c r="W41" s="20">
        <v>1</v>
      </c>
      <c r="X41" s="54">
        <f t="shared" si="0"/>
        <v>283838</v>
      </c>
      <c r="Y41" s="20">
        <v>1</v>
      </c>
      <c r="Z41" s="20">
        <v>1</v>
      </c>
      <c r="AA41" s="19" t="s">
        <v>228</v>
      </c>
      <c r="AB41" s="68" t="s">
        <v>228</v>
      </c>
      <c r="AC41" s="17" t="s">
        <v>682</v>
      </c>
      <c r="AD41" s="18">
        <v>42551</v>
      </c>
      <c r="AE41" s="17" t="s">
        <v>479</v>
      </c>
      <c r="AF41" s="67" t="s">
        <v>340</v>
      </c>
      <c r="AG41" s="67"/>
      <c r="AH41" s="35" t="s">
        <v>419</v>
      </c>
      <c r="AI41" s="33">
        <v>42444</v>
      </c>
      <c r="AJ41" s="34" t="s">
        <v>424</v>
      </c>
      <c r="AK41" s="32" t="s">
        <v>339</v>
      </c>
      <c r="AL41" s="17" t="s">
        <v>605</v>
      </c>
      <c r="AN41" s="17" t="s">
        <v>586</v>
      </c>
      <c r="AO41" s="29"/>
      <c r="AP41" s="29"/>
      <c r="AR41" s="52" t="s">
        <v>339</v>
      </c>
    </row>
    <row r="42" spans="1:44" s="51" customFormat="1" ht="69" hidden="1" customHeight="1" x14ac:dyDescent="0.25">
      <c r="A42" s="15">
        <v>34</v>
      </c>
      <c r="B42" s="24">
        <v>327463</v>
      </c>
      <c r="C42" s="15">
        <v>2285282</v>
      </c>
      <c r="D42" s="16" t="s">
        <v>190</v>
      </c>
      <c r="E42" s="25" t="s">
        <v>564</v>
      </c>
      <c r="F42" s="25" t="s">
        <v>514</v>
      </c>
      <c r="G42" s="25" t="s">
        <v>673</v>
      </c>
      <c r="H42" s="27">
        <v>271</v>
      </c>
      <c r="I42" s="72">
        <v>5.0999999999999996</v>
      </c>
      <c r="J42" s="27" t="s">
        <v>375</v>
      </c>
      <c r="K42" s="23" t="s">
        <v>72</v>
      </c>
      <c r="L42" s="23" t="s">
        <v>73</v>
      </c>
      <c r="M42" s="23" t="s">
        <v>79</v>
      </c>
      <c r="N42" s="22">
        <v>38017</v>
      </c>
      <c r="O42" s="22">
        <v>38017</v>
      </c>
      <c r="P42" s="22">
        <v>9284.94</v>
      </c>
      <c r="Q42" s="54">
        <v>47301.94</v>
      </c>
      <c r="R42" s="27">
        <v>120</v>
      </c>
      <c r="S42" s="18">
        <v>41977</v>
      </c>
      <c r="T42" s="66" t="s">
        <v>227</v>
      </c>
      <c r="U42" s="18">
        <v>42097</v>
      </c>
      <c r="V42" s="18">
        <v>42097</v>
      </c>
      <c r="W42" s="20">
        <v>1</v>
      </c>
      <c r="X42" s="54">
        <f t="shared" si="0"/>
        <v>38017</v>
      </c>
      <c r="Y42" s="20">
        <v>1</v>
      </c>
      <c r="Z42" s="20">
        <v>0.9</v>
      </c>
      <c r="AA42" s="19" t="s">
        <v>228</v>
      </c>
      <c r="AB42" s="68" t="s">
        <v>228</v>
      </c>
      <c r="AC42" s="17" t="s">
        <v>652</v>
      </c>
      <c r="AD42" s="18">
        <v>42551</v>
      </c>
      <c r="AE42" s="17" t="s">
        <v>269</v>
      </c>
      <c r="AF42" s="67" t="s">
        <v>339</v>
      </c>
      <c r="AG42" s="67"/>
      <c r="AH42" s="35" t="s">
        <v>419</v>
      </c>
      <c r="AI42" s="33">
        <v>42485</v>
      </c>
      <c r="AJ42" s="34" t="s">
        <v>441</v>
      </c>
      <c r="AK42" s="32" t="s">
        <v>339</v>
      </c>
      <c r="AL42" s="17"/>
      <c r="AM42" s="29"/>
      <c r="AN42" s="29"/>
      <c r="AO42" s="29"/>
      <c r="AP42" s="29"/>
      <c r="AR42" s="52" t="s">
        <v>339</v>
      </c>
    </row>
    <row r="43" spans="1:44" s="51" customFormat="1" ht="69" hidden="1" customHeight="1" x14ac:dyDescent="0.25">
      <c r="A43" s="15">
        <v>35</v>
      </c>
      <c r="B43" s="24">
        <v>346341</v>
      </c>
      <c r="C43" s="15">
        <v>2307715</v>
      </c>
      <c r="D43" s="16" t="s">
        <v>190</v>
      </c>
      <c r="E43" s="25" t="s">
        <v>564</v>
      </c>
      <c r="F43" s="25" t="s">
        <v>581</v>
      </c>
      <c r="G43" s="25" t="s">
        <v>673</v>
      </c>
      <c r="H43" s="27">
        <v>1400</v>
      </c>
      <c r="I43" s="72">
        <v>5.9</v>
      </c>
      <c r="J43" s="27" t="s">
        <v>375</v>
      </c>
      <c r="K43" s="23" t="s">
        <v>72</v>
      </c>
      <c r="L43" s="23" t="s">
        <v>73</v>
      </c>
      <c r="M43" s="23" t="s">
        <v>85</v>
      </c>
      <c r="N43" s="22">
        <v>43989</v>
      </c>
      <c r="O43" s="22">
        <v>43990</v>
      </c>
      <c r="P43" s="22">
        <v>12677.32</v>
      </c>
      <c r="Q43" s="54">
        <v>56667.32</v>
      </c>
      <c r="R43" s="27">
        <v>120</v>
      </c>
      <c r="S43" s="18">
        <v>41977</v>
      </c>
      <c r="T43" s="66" t="s">
        <v>227</v>
      </c>
      <c r="U43" s="18">
        <v>42097</v>
      </c>
      <c r="V43" s="18">
        <v>42097</v>
      </c>
      <c r="W43" s="20">
        <v>1</v>
      </c>
      <c r="X43" s="54">
        <f t="shared" si="0"/>
        <v>43990</v>
      </c>
      <c r="Y43" s="20">
        <v>1</v>
      </c>
      <c r="Z43" s="20">
        <v>0.76270000000000004</v>
      </c>
      <c r="AA43" s="69" t="s">
        <v>228</v>
      </c>
      <c r="AB43" s="69" t="s">
        <v>228</v>
      </c>
      <c r="AC43" s="17" t="s">
        <v>683</v>
      </c>
      <c r="AD43" s="18">
        <v>42551</v>
      </c>
      <c r="AE43" s="17" t="s">
        <v>269</v>
      </c>
      <c r="AF43" s="67" t="s">
        <v>339</v>
      </c>
      <c r="AG43" s="67"/>
      <c r="AH43" s="35" t="s">
        <v>419</v>
      </c>
      <c r="AI43" s="33">
        <v>42488</v>
      </c>
      <c r="AJ43" s="34" t="s">
        <v>424</v>
      </c>
      <c r="AK43" s="32" t="s">
        <v>339</v>
      </c>
      <c r="AL43" s="17"/>
      <c r="AM43" s="29" t="s">
        <v>442</v>
      </c>
      <c r="AN43" s="29"/>
      <c r="AO43" s="29"/>
      <c r="AP43" s="29"/>
      <c r="AR43" s="52" t="s">
        <v>339</v>
      </c>
    </row>
    <row r="44" spans="1:44" s="51" customFormat="1" ht="69" hidden="1" customHeight="1" x14ac:dyDescent="0.25">
      <c r="A44" s="15">
        <v>36</v>
      </c>
      <c r="B44" s="24">
        <v>327435</v>
      </c>
      <c r="C44" s="15">
        <v>2285253</v>
      </c>
      <c r="D44" s="16" t="s">
        <v>190</v>
      </c>
      <c r="E44" s="25" t="s">
        <v>564</v>
      </c>
      <c r="F44" s="25" t="s">
        <v>515</v>
      </c>
      <c r="G44" s="25" t="s">
        <v>673</v>
      </c>
      <c r="H44" s="27">
        <v>1236</v>
      </c>
      <c r="I44" s="72">
        <v>48.89</v>
      </c>
      <c r="J44" s="27" t="s">
        <v>375</v>
      </c>
      <c r="K44" s="23" t="s">
        <v>72</v>
      </c>
      <c r="L44" s="23" t="s">
        <v>73</v>
      </c>
      <c r="M44" s="23" t="s">
        <v>80</v>
      </c>
      <c r="N44" s="22">
        <v>364483</v>
      </c>
      <c r="O44" s="22">
        <v>364483</v>
      </c>
      <c r="P44" s="22">
        <v>89015.360000000001</v>
      </c>
      <c r="Q44" s="54">
        <v>453498.36</v>
      </c>
      <c r="R44" s="27">
        <v>120</v>
      </c>
      <c r="S44" s="18">
        <v>41977</v>
      </c>
      <c r="T44" s="66" t="s">
        <v>227</v>
      </c>
      <c r="U44" s="18">
        <v>42097</v>
      </c>
      <c r="V44" s="18">
        <v>42097</v>
      </c>
      <c r="W44" s="20">
        <v>1</v>
      </c>
      <c r="X44" s="54">
        <f t="shared" si="0"/>
        <v>364483</v>
      </c>
      <c r="Y44" s="20">
        <v>1</v>
      </c>
      <c r="Z44" s="20">
        <v>0.9</v>
      </c>
      <c r="AA44" s="69" t="s">
        <v>228</v>
      </c>
      <c r="AB44" s="69" t="s">
        <v>228</v>
      </c>
      <c r="AC44" s="17" t="s">
        <v>653</v>
      </c>
      <c r="AD44" s="18">
        <v>42551</v>
      </c>
      <c r="AE44" s="17" t="s">
        <v>269</v>
      </c>
      <c r="AF44" s="67" t="s">
        <v>339</v>
      </c>
      <c r="AG44" s="67"/>
      <c r="AH44" s="35" t="s">
        <v>419</v>
      </c>
      <c r="AI44" s="33">
        <v>42488</v>
      </c>
      <c r="AJ44" s="34" t="s">
        <v>424</v>
      </c>
      <c r="AK44" s="32" t="s">
        <v>339</v>
      </c>
      <c r="AL44" s="17"/>
      <c r="AM44" s="29"/>
      <c r="AN44" s="29"/>
      <c r="AO44" s="29"/>
      <c r="AP44" s="29"/>
      <c r="AR44" s="52" t="s">
        <v>339</v>
      </c>
    </row>
    <row r="45" spans="1:44" s="51" customFormat="1" ht="69" hidden="1" customHeight="1" x14ac:dyDescent="0.25">
      <c r="A45" s="15">
        <v>37</v>
      </c>
      <c r="B45" s="24">
        <v>318772</v>
      </c>
      <c r="C45" s="15">
        <v>2270575</v>
      </c>
      <c r="D45" s="16" t="s">
        <v>232</v>
      </c>
      <c r="E45" s="25" t="s">
        <v>564</v>
      </c>
      <c r="F45" s="25" t="s">
        <v>516</v>
      </c>
      <c r="G45" s="25" t="s">
        <v>676</v>
      </c>
      <c r="H45" s="27">
        <v>5870</v>
      </c>
      <c r="I45" s="72">
        <v>18</v>
      </c>
      <c r="J45" s="27" t="s">
        <v>375</v>
      </c>
      <c r="K45" s="23" t="s">
        <v>88</v>
      </c>
      <c r="L45" s="23" t="s">
        <v>91</v>
      </c>
      <c r="M45" s="23" t="s">
        <v>92</v>
      </c>
      <c r="N45" s="22">
        <v>179084</v>
      </c>
      <c r="O45" s="22">
        <v>179000</v>
      </c>
      <c r="P45" s="22">
        <v>45653.85</v>
      </c>
      <c r="Q45" s="54">
        <v>224653.85</v>
      </c>
      <c r="R45" s="27">
        <v>120</v>
      </c>
      <c r="S45" s="18">
        <v>41977</v>
      </c>
      <c r="T45" s="66" t="s">
        <v>227</v>
      </c>
      <c r="U45" s="18">
        <v>42097</v>
      </c>
      <c r="V45" s="18">
        <v>42097</v>
      </c>
      <c r="W45" s="20">
        <v>1</v>
      </c>
      <c r="X45" s="54">
        <f t="shared" si="0"/>
        <v>179000</v>
      </c>
      <c r="Y45" s="20">
        <v>1</v>
      </c>
      <c r="Z45" s="20">
        <v>1</v>
      </c>
      <c r="AA45" s="69" t="s">
        <v>228</v>
      </c>
      <c r="AB45" s="69" t="s">
        <v>228</v>
      </c>
      <c r="AC45" s="17" t="s">
        <v>695</v>
      </c>
      <c r="AD45" s="18">
        <v>42551</v>
      </c>
      <c r="AE45" s="17" t="s">
        <v>249</v>
      </c>
      <c r="AF45" s="67" t="s">
        <v>339</v>
      </c>
      <c r="AG45" s="67"/>
      <c r="AH45" s="35" t="s">
        <v>419</v>
      </c>
      <c r="AI45" s="33">
        <v>42513</v>
      </c>
      <c r="AJ45" s="34" t="s">
        <v>424</v>
      </c>
      <c r="AK45" s="32" t="s">
        <v>339</v>
      </c>
      <c r="AL45" s="17" t="s">
        <v>443</v>
      </c>
      <c r="AM45" s="29"/>
      <c r="AN45" s="29"/>
      <c r="AO45" s="29"/>
      <c r="AP45" s="29"/>
      <c r="AR45" s="52" t="s">
        <v>339</v>
      </c>
    </row>
    <row r="46" spans="1:44" s="51" customFormat="1" ht="69" hidden="1" customHeight="1" x14ac:dyDescent="0.25">
      <c r="A46" s="15">
        <v>38</v>
      </c>
      <c r="B46" s="24">
        <v>318496</v>
      </c>
      <c r="C46" s="15">
        <v>2267810</v>
      </c>
      <c r="D46" s="16" t="s">
        <v>232</v>
      </c>
      <c r="E46" s="25" t="s">
        <v>564</v>
      </c>
      <c r="F46" s="25" t="s">
        <v>517</v>
      </c>
      <c r="G46" s="25" t="s">
        <v>676</v>
      </c>
      <c r="H46" s="27">
        <v>1412</v>
      </c>
      <c r="I46" s="72">
        <v>7.37</v>
      </c>
      <c r="J46" s="27" t="s">
        <v>375</v>
      </c>
      <c r="K46" s="23" t="s">
        <v>88</v>
      </c>
      <c r="L46" s="23" t="s">
        <v>91</v>
      </c>
      <c r="M46" s="23" t="s">
        <v>93</v>
      </c>
      <c r="N46" s="22">
        <v>80695</v>
      </c>
      <c r="O46" s="22">
        <v>80600</v>
      </c>
      <c r="P46" s="22">
        <v>18692.89</v>
      </c>
      <c r="Q46" s="54">
        <v>99292.89</v>
      </c>
      <c r="R46" s="27">
        <v>120</v>
      </c>
      <c r="S46" s="18">
        <v>41977</v>
      </c>
      <c r="T46" s="66" t="s">
        <v>227</v>
      </c>
      <c r="U46" s="18">
        <v>42097</v>
      </c>
      <c r="V46" s="18">
        <v>42097</v>
      </c>
      <c r="W46" s="20">
        <v>1</v>
      </c>
      <c r="X46" s="54">
        <f t="shared" si="0"/>
        <v>80600</v>
      </c>
      <c r="Y46" s="20">
        <v>1</v>
      </c>
      <c r="Z46" s="20">
        <v>1</v>
      </c>
      <c r="AA46" s="69" t="s">
        <v>228</v>
      </c>
      <c r="AB46" s="69" t="s">
        <v>228</v>
      </c>
      <c r="AC46" s="17" t="s">
        <v>654</v>
      </c>
      <c r="AD46" s="18">
        <v>42551</v>
      </c>
      <c r="AE46" s="17" t="s">
        <v>249</v>
      </c>
      <c r="AF46" s="67" t="s">
        <v>339</v>
      </c>
      <c r="AG46" s="67"/>
      <c r="AH46" s="35" t="s">
        <v>419</v>
      </c>
      <c r="AI46" s="33">
        <v>42513</v>
      </c>
      <c r="AJ46" s="34" t="s">
        <v>424</v>
      </c>
      <c r="AK46" s="32" t="s">
        <v>339</v>
      </c>
      <c r="AL46" s="17" t="s">
        <v>444</v>
      </c>
      <c r="AM46" s="29"/>
      <c r="AN46" s="29"/>
      <c r="AO46" s="29"/>
      <c r="AP46" s="29"/>
      <c r="AR46" s="52" t="s">
        <v>339</v>
      </c>
    </row>
    <row r="47" spans="1:44" s="51" customFormat="1" ht="69" hidden="1" customHeight="1" x14ac:dyDescent="0.25">
      <c r="A47" s="15">
        <v>39</v>
      </c>
      <c r="B47" s="24">
        <v>319352</v>
      </c>
      <c r="C47" s="15">
        <v>2270271</v>
      </c>
      <c r="D47" s="16" t="s">
        <v>196</v>
      </c>
      <c r="E47" s="25" t="s">
        <v>564</v>
      </c>
      <c r="F47" s="25" t="s">
        <v>518</v>
      </c>
      <c r="G47" s="25" t="s">
        <v>676</v>
      </c>
      <c r="H47" s="27">
        <v>8270</v>
      </c>
      <c r="I47" s="72">
        <v>40</v>
      </c>
      <c r="J47" s="27" t="s">
        <v>375</v>
      </c>
      <c r="K47" s="23" t="s">
        <v>88</v>
      </c>
      <c r="L47" s="23" t="s">
        <v>89</v>
      </c>
      <c r="M47" s="23" t="s">
        <v>90</v>
      </c>
      <c r="N47" s="22">
        <v>342203</v>
      </c>
      <c r="O47" s="22">
        <v>342000</v>
      </c>
      <c r="P47" s="22">
        <v>101451.69</v>
      </c>
      <c r="Q47" s="54">
        <v>443451.69</v>
      </c>
      <c r="R47" s="27">
        <v>120</v>
      </c>
      <c r="S47" s="18">
        <v>41977</v>
      </c>
      <c r="T47" s="66" t="s">
        <v>227</v>
      </c>
      <c r="U47" s="18">
        <v>42097</v>
      </c>
      <c r="V47" s="18">
        <v>42097</v>
      </c>
      <c r="W47" s="20">
        <v>1</v>
      </c>
      <c r="X47" s="54">
        <f t="shared" si="0"/>
        <v>342000</v>
      </c>
      <c r="Y47" s="20">
        <v>1</v>
      </c>
      <c r="Z47" s="20">
        <v>1</v>
      </c>
      <c r="AA47" s="69" t="s">
        <v>228</v>
      </c>
      <c r="AB47" s="69" t="s">
        <v>228</v>
      </c>
      <c r="AC47" s="17" t="s">
        <v>686</v>
      </c>
      <c r="AD47" s="18">
        <v>42551</v>
      </c>
      <c r="AE47" s="17" t="s">
        <v>248</v>
      </c>
      <c r="AF47" s="67" t="s">
        <v>339</v>
      </c>
      <c r="AG47" s="67"/>
      <c r="AH47" s="35" t="s">
        <v>419</v>
      </c>
      <c r="AI47" s="33">
        <v>42354</v>
      </c>
      <c r="AJ47" s="34" t="s">
        <v>341</v>
      </c>
      <c r="AK47" s="32" t="s">
        <v>340</v>
      </c>
      <c r="AL47" s="17" t="s">
        <v>438</v>
      </c>
      <c r="AM47" s="29"/>
      <c r="AN47" s="29"/>
      <c r="AO47" s="29"/>
      <c r="AP47" s="29"/>
      <c r="AR47" s="52" t="s">
        <v>339</v>
      </c>
    </row>
    <row r="48" spans="1:44" s="51" customFormat="1" ht="69" hidden="1" customHeight="1" x14ac:dyDescent="0.25">
      <c r="A48" s="15">
        <v>40</v>
      </c>
      <c r="B48" s="24" t="s">
        <v>176</v>
      </c>
      <c r="C48" s="24" t="s">
        <v>176</v>
      </c>
      <c r="D48" s="16" t="s">
        <v>198</v>
      </c>
      <c r="E48" s="25" t="s">
        <v>564</v>
      </c>
      <c r="F48" s="25" t="s">
        <v>567</v>
      </c>
      <c r="G48" s="25" t="s">
        <v>673</v>
      </c>
      <c r="H48" s="65">
        <v>0</v>
      </c>
      <c r="I48" s="72">
        <v>8.64</v>
      </c>
      <c r="J48" s="27" t="s">
        <v>375</v>
      </c>
      <c r="K48" s="23" t="s">
        <v>94</v>
      </c>
      <c r="L48" s="23" t="s">
        <v>97</v>
      </c>
      <c r="M48" s="23" t="s">
        <v>97</v>
      </c>
      <c r="N48" s="22">
        <v>75522</v>
      </c>
      <c r="O48" s="22">
        <v>75000</v>
      </c>
      <c r="P48" s="22">
        <v>14508.94</v>
      </c>
      <c r="Q48" s="54">
        <v>89508.94</v>
      </c>
      <c r="R48" s="27">
        <v>120</v>
      </c>
      <c r="S48" s="18">
        <v>41977</v>
      </c>
      <c r="T48" s="66" t="s">
        <v>227</v>
      </c>
      <c r="U48" s="18">
        <v>42097</v>
      </c>
      <c r="V48" s="18">
        <v>42097</v>
      </c>
      <c r="W48" s="20">
        <v>1</v>
      </c>
      <c r="X48" s="54">
        <f t="shared" si="0"/>
        <v>56250</v>
      </c>
      <c r="Y48" s="20">
        <v>0.75</v>
      </c>
      <c r="Z48" s="20">
        <v>0.9</v>
      </c>
      <c r="AA48" s="69" t="s">
        <v>228</v>
      </c>
      <c r="AB48" s="69" t="s">
        <v>228</v>
      </c>
      <c r="AC48" s="17" t="s">
        <v>583</v>
      </c>
      <c r="AD48" s="18">
        <v>42551</v>
      </c>
      <c r="AE48" s="17" t="s">
        <v>250</v>
      </c>
      <c r="AF48" s="67" t="s">
        <v>339</v>
      </c>
      <c r="AG48" s="67" t="s">
        <v>340</v>
      </c>
      <c r="AH48" s="35" t="s">
        <v>421</v>
      </c>
      <c r="AI48" s="33" t="s">
        <v>418</v>
      </c>
      <c r="AJ48" s="34" t="s">
        <v>424</v>
      </c>
      <c r="AK48" s="32" t="s">
        <v>340</v>
      </c>
      <c r="AL48" s="17" t="s">
        <v>438</v>
      </c>
      <c r="AM48" s="29"/>
      <c r="AN48" s="29"/>
      <c r="AO48" s="29"/>
      <c r="AP48" s="29"/>
      <c r="AR48" s="52" t="s">
        <v>339</v>
      </c>
    </row>
    <row r="49" spans="1:44" s="51" customFormat="1" ht="69" hidden="1" customHeight="1" x14ac:dyDescent="0.25">
      <c r="A49" s="15">
        <v>41</v>
      </c>
      <c r="B49" s="24">
        <v>344602</v>
      </c>
      <c r="C49" s="15">
        <v>2305882</v>
      </c>
      <c r="D49" s="16" t="s">
        <v>200</v>
      </c>
      <c r="E49" s="25" t="s">
        <v>564</v>
      </c>
      <c r="F49" s="25" t="s">
        <v>519</v>
      </c>
      <c r="G49" s="25" t="s">
        <v>676</v>
      </c>
      <c r="H49" s="27">
        <v>6281</v>
      </c>
      <c r="I49" s="72">
        <v>22.5</v>
      </c>
      <c r="J49" s="27" t="s">
        <v>375</v>
      </c>
      <c r="K49" s="23" t="s">
        <v>94</v>
      </c>
      <c r="L49" s="23" t="s">
        <v>100</v>
      </c>
      <c r="M49" s="23" t="s">
        <v>101</v>
      </c>
      <c r="N49" s="22">
        <v>195481</v>
      </c>
      <c r="O49" s="22">
        <v>195000</v>
      </c>
      <c r="P49" s="22">
        <v>37783.54</v>
      </c>
      <c r="Q49" s="54">
        <v>232783.54</v>
      </c>
      <c r="R49" s="27">
        <v>120</v>
      </c>
      <c r="S49" s="18">
        <v>41977</v>
      </c>
      <c r="T49" s="66" t="s">
        <v>227</v>
      </c>
      <c r="U49" s="18">
        <v>42097</v>
      </c>
      <c r="V49" s="18">
        <v>42097</v>
      </c>
      <c r="W49" s="20">
        <v>1</v>
      </c>
      <c r="X49" s="54">
        <f t="shared" si="0"/>
        <v>195000</v>
      </c>
      <c r="Y49" s="20">
        <v>1</v>
      </c>
      <c r="Z49" s="20">
        <v>0.89990000000000003</v>
      </c>
      <c r="AA49" s="69" t="s">
        <v>228</v>
      </c>
      <c r="AB49" s="69" t="s">
        <v>228</v>
      </c>
      <c r="AC49" s="17" t="s">
        <v>687</v>
      </c>
      <c r="AD49" s="18">
        <v>42551</v>
      </c>
      <c r="AE49" s="17" t="s">
        <v>252</v>
      </c>
      <c r="AF49" s="67" t="s">
        <v>339</v>
      </c>
      <c r="AG49" s="67"/>
      <c r="AH49" s="35" t="s">
        <v>419</v>
      </c>
      <c r="AI49" s="33">
        <v>42486</v>
      </c>
      <c r="AJ49" s="34" t="s">
        <v>424</v>
      </c>
      <c r="AK49" s="32" t="s">
        <v>339</v>
      </c>
      <c r="AL49" s="17"/>
      <c r="AM49" s="29" t="s">
        <v>592</v>
      </c>
      <c r="AN49" s="29"/>
      <c r="AO49" s="29"/>
      <c r="AP49" s="29" t="s">
        <v>700</v>
      </c>
      <c r="AR49" s="52" t="s">
        <v>339</v>
      </c>
    </row>
    <row r="50" spans="1:44" s="51" customFormat="1" ht="69" hidden="1" customHeight="1" x14ac:dyDescent="0.25">
      <c r="A50" s="15">
        <v>42</v>
      </c>
      <c r="B50" s="24">
        <v>332897</v>
      </c>
      <c r="C50" s="15">
        <v>2291442</v>
      </c>
      <c r="D50" s="16" t="s">
        <v>201</v>
      </c>
      <c r="E50" s="25" t="s">
        <v>564</v>
      </c>
      <c r="F50" s="25" t="s">
        <v>520</v>
      </c>
      <c r="G50" s="25" t="s">
        <v>676</v>
      </c>
      <c r="H50" s="27">
        <v>310</v>
      </c>
      <c r="I50" s="72">
        <v>7.1</v>
      </c>
      <c r="J50" s="27" t="s">
        <v>375</v>
      </c>
      <c r="K50" s="23" t="s">
        <v>94</v>
      </c>
      <c r="L50" s="23" t="s">
        <v>102</v>
      </c>
      <c r="M50" s="23" t="s">
        <v>103</v>
      </c>
      <c r="N50" s="22">
        <v>63758</v>
      </c>
      <c r="O50" s="22">
        <v>63000</v>
      </c>
      <c r="P50" s="22">
        <v>18066.91</v>
      </c>
      <c r="Q50" s="54">
        <v>81066.91</v>
      </c>
      <c r="R50" s="27">
        <v>120</v>
      </c>
      <c r="S50" s="18">
        <v>41977</v>
      </c>
      <c r="T50" s="66" t="s">
        <v>227</v>
      </c>
      <c r="U50" s="18">
        <v>42097</v>
      </c>
      <c r="V50" s="18">
        <v>42097</v>
      </c>
      <c r="W50" s="20">
        <v>1</v>
      </c>
      <c r="X50" s="54">
        <f t="shared" si="0"/>
        <v>47250</v>
      </c>
      <c r="Y50" s="20">
        <v>0.75</v>
      </c>
      <c r="Z50" s="20">
        <v>0.9</v>
      </c>
      <c r="AA50" s="69" t="s">
        <v>228</v>
      </c>
      <c r="AB50" s="69" t="s">
        <v>228</v>
      </c>
      <c r="AC50" s="17" t="s">
        <v>575</v>
      </c>
      <c r="AD50" s="18">
        <v>42551</v>
      </c>
      <c r="AE50" s="17" t="s">
        <v>343</v>
      </c>
      <c r="AF50" s="67" t="s">
        <v>339</v>
      </c>
      <c r="AG50" s="67"/>
      <c r="AH50" s="35" t="s">
        <v>421</v>
      </c>
      <c r="AI50" s="33" t="s">
        <v>445</v>
      </c>
      <c r="AJ50" s="34" t="s">
        <v>424</v>
      </c>
      <c r="AK50" s="32" t="s">
        <v>339</v>
      </c>
      <c r="AL50" s="17"/>
      <c r="AM50" s="29"/>
      <c r="AN50" s="29"/>
      <c r="AO50" s="29"/>
      <c r="AP50" s="29"/>
      <c r="AR50" s="52" t="s">
        <v>339</v>
      </c>
    </row>
    <row r="51" spans="1:44" s="51" customFormat="1" ht="69" hidden="1" customHeight="1" x14ac:dyDescent="0.25">
      <c r="A51" s="15">
        <v>43</v>
      </c>
      <c r="B51" s="24">
        <v>323067</v>
      </c>
      <c r="C51" s="15">
        <v>2278183</v>
      </c>
      <c r="D51" s="16" t="s">
        <v>197</v>
      </c>
      <c r="E51" s="25" t="s">
        <v>564</v>
      </c>
      <c r="F51" s="25" t="s">
        <v>521</v>
      </c>
      <c r="G51" s="25" t="s">
        <v>676</v>
      </c>
      <c r="H51" s="27">
        <v>928</v>
      </c>
      <c r="I51" s="72">
        <v>23.28</v>
      </c>
      <c r="J51" s="27" t="s">
        <v>375</v>
      </c>
      <c r="K51" s="23" t="s">
        <v>94</v>
      </c>
      <c r="L51" s="23" t="s">
        <v>95</v>
      </c>
      <c r="M51" s="23" t="s">
        <v>96</v>
      </c>
      <c r="N51" s="22">
        <v>172499</v>
      </c>
      <c r="O51" s="55">
        <f>113849.34/0.75</f>
        <v>151799.12</v>
      </c>
      <c r="P51" s="22">
        <v>48880.24</v>
      </c>
      <c r="Q51" s="54">
        <v>200679.24</v>
      </c>
      <c r="R51" s="27">
        <v>120</v>
      </c>
      <c r="S51" s="18">
        <v>41977</v>
      </c>
      <c r="T51" s="66" t="s">
        <v>227</v>
      </c>
      <c r="U51" s="18">
        <v>42097</v>
      </c>
      <c r="V51" s="18">
        <v>42097</v>
      </c>
      <c r="W51" s="20">
        <v>1</v>
      </c>
      <c r="X51" s="54">
        <f t="shared" si="0"/>
        <v>113849.34</v>
      </c>
      <c r="Y51" s="20">
        <v>0.75</v>
      </c>
      <c r="Z51" s="20">
        <v>0.9</v>
      </c>
      <c r="AA51" s="69" t="s">
        <v>228</v>
      </c>
      <c r="AB51" s="69" t="s">
        <v>228</v>
      </c>
      <c r="AC51" s="17" t="s">
        <v>655</v>
      </c>
      <c r="AD51" s="18">
        <v>42551</v>
      </c>
      <c r="AE51" s="17" t="s">
        <v>250</v>
      </c>
      <c r="AF51" s="67" t="s">
        <v>339</v>
      </c>
      <c r="AG51" s="67"/>
      <c r="AH51" s="35" t="s">
        <v>419</v>
      </c>
      <c r="AI51" s="33">
        <v>42423</v>
      </c>
      <c r="AJ51" s="34" t="s">
        <v>424</v>
      </c>
      <c r="AK51" s="32" t="s">
        <v>339</v>
      </c>
      <c r="AL51" s="17"/>
      <c r="AM51" s="29"/>
      <c r="AN51" s="29"/>
      <c r="AO51" s="29"/>
      <c r="AP51" s="29" t="s">
        <v>700</v>
      </c>
      <c r="AR51" s="52" t="s">
        <v>339</v>
      </c>
    </row>
    <row r="52" spans="1:44" s="51" customFormat="1" ht="69" hidden="1" customHeight="1" x14ac:dyDescent="0.25">
      <c r="A52" s="15">
        <v>44</v>
      </c>
      <c r="B52" s="24">
        <v>317275</v>
      </c>
      <c r="C52" s="15">
        <v>2264608</v>
      </c>
      <c r="D52" s="16" t="s">
        <v>197</v>
      </c>
      <c r="E52" s="25" t="s">
        <v>564</v>
      </c>
      <c r="F52" s="25" t="s">
        <v>522</v>
      </c>
      <c r="G52" s="25" t="s">
        <v>676</v>
      </c>
      <c r="H52" s="27">
        <v>900</v>
      </c>
      <c r="I52" s="72">
        <v>30</v>
      </c>
      <c r="J52" s="27" t="s">
        <v>375</v>
      </c>
      <c r="K52" s="23" t="s">
        <v>94</v>
      </c>
      <c r="L52" s="23" t="s">
        <v>95</v>
      </c>
      <c r="M52" s="23" t="s">
        <v>108</v>
      </c>
      <c r="N52" s="22">
        <v>177692</v>
      </c>
      <c r="O52" s="22">
        <v>177691.59</v>
      </c>
      <c r="P52" s="22">
        <v>50351.63</v>
      </c>
      <c r="Q52" s="54">
        <v>228043.22</v>
      </c>
      <c r="R52" s="27">
        <v>120</v>
      </c>
      <c r="S52" s="18">
        <v>41977</v>
      </c>
      <c r="T52" s="66" t="s">
        <v>227</v>
      </c>
      <c r="U52" s="18">
        <v>42097</v>
      </c>
      <c r="V52" s="18">
        <v>42097</v>
      </c>
      <c r="W52" s="20">
        <v>1</v>
      </c>
      <c r="X52" s="54">
        <f t="shared" si="0"/>
        <v>133268.6925</v>
      </c>
      <c r="Y52" s="20">
        <v>0.75</v>
      </c>
      <c r="Z52" s="20">
        <v>0.9</v>
      </c>
      <c r="AA52" s="69" t="s">
        <v>228</v>
      </c>
      <c r="AB52" s="69" t="s">
        <v>228</v>
      </c>
      <c r="AC52" s="17" t="s">
        <v>688</v>
      </c>
      <c r="AD52" s="18">
        <v>42551</v>
      </c>
      <c r="AE52" s="17" t="s">
        <v>250</v>
      </c>
      <c r="AF52" s="67" t="s">
        <v>339</v>
      </c>
      <c r="AG52" s="67"/>
      <c r="AH52" s="35" t="s">
        <v>419</v>
      </c>
      <c r="AI52" s="33">
        <v>42334</v>
      </c>
      <c r="AJ52" s="34" t="s">
        <v>424</v>
      </c>
      <c r="AK52" s="32" t="s">
        <v>339</v>
      </c>
      <c r="AL52" s="17"/>
      <c r="AM52" s="29" t="s">
        <v>446</v>
      </c>
      <c r="AN52" s="29"/>
      <c r="AO52" s="29"/>
      <c r="AP52" s="29"/>
      <c r="AR52" s="52" t="s">
        <v>339</v>
      </c>
    </row>
    <row r="53" spans="1:44" s="51" customFormat="1" ht="69" hidden="1" customHeight="1" x14ac:dyDescent="0.25">
      <c r="A53" s="15">
        <v>45</v>
      </c>
      <c r="B53" s="24">
        <v>325295</v>
      </c>
      <c r="C53" s="15">
        <v>2302434</v>
      </c>
      <c r="D53" s="16" t="s">
        <v>197</v>
      </c>
      <c r="E53" s="25" t="s">
        <v>564</v>
      </c>
      <c r="F53" s="25" t="s">
        <v>523</v>
      </c>
      <c r="G53" s="25" t="s">
        <v>676</v>
      </c>
      <c r="H53" s="27">
        <v>1910</v>
      </c>
      <c r="I53" s="72">
        <v>31</v>
      </c>
      <c r="J53" s="27" t="s">
        <v>375</v>
      </c>
      <c r="K53" s="23" t="s">
        <v>94</v>
      </c>
      <c r="L53" s="23" t="s">
        <v>95</v>
      </c>
      <c r="M53" s="23" t="s">
        <v>109</v>
      </c>
      <c r="N53" s="22">
        <v>229702</v>
      </c>
      <c r="O53" s="22">
        <v>206733</v>
      </c>
      <c r="P53" s="22">
        <v>65090.17</v>
      </c>
      <c r="Q53" s="54">
        <v>271823.17</v>
      </c>
      <c r="R53" s="27">
        <v>120</v>
      </c>
      <c r="S53" s="18">
        <v>41977</v>
      </c>
      <c r="T53" s="66" t="s">
        <v>227</v>
      </c>
      <c r="U53" s="18">
        <v>42097</v>
      </c>
      <c r="V53" s="18">
        <v>42097</v>
      </c>
      <c r="W53" s="20">
        <v>1</v>
      </c>
      <c r="X53" s="54">
        <f t="shared" si="0"/>
        <v>155049.75</v>
      </c>
      <c r="Y53" s="20">
        <v>0.75</v>
      </c>
      <c r="Z53" s="20">
        <v>0.9</v>
      </c>
      <c r="AA53" s="69" t="s">
        <v>228</v>
      </c>
      <c r="AB53" s="69" t="s">
        <v>228</v>
      </c>
      <c r="AC53" s="17" t="s">
        <v>656</v>
      </c>
      <c r="AD53" s="18">
        <v>42551</v>
      </c>
      <c r="AE53" s="17" t="s">
        <v>250</v>
      </c>
      <c r="AF53" s="67" t="s">
        <v>339</v>
      </c>
      <c r="AG53" s="67"/>
      <c r="AH53" s="35" t="s">
        <v>419</v>
      </c>
      <c r="AI53" s="33">
        <v>42324</v>
      </c>
      <c r="AJ53" s="34" t="s">
        <v>424</v>
      </c>
      <c r="AK53" s="32" t="s">
        <v>339</v>
      </c>
      <c r="AL53" s="17"/>
      <c r="AM53" s="29" t="s">
        <v>591</v>
      </c>
      <c r="AN53" s="29"/>
      <c r="AO53" s="29"/>
      <c r="AP53" s="29" t="s">
        <v>700</v>
      </c>
      <c r="AR53" s="52" t="s">
        <v>339</v>
      </c>
    </row>
    <row r="54" spans="1:44" s="51" customFormat="1" ht="69" hidden="1" customHeight="1" x14ac:dyDescent="0.25">
      <c r="A54" s="15">
        <v>46</v>
      </c>
      <c r="B54" s="24">
        <v>323087</v>
      </c>
      <c r="C54" s="15">
        <v>2278207</v>
      </c>
      <c r="D54" s="16" t="s">
        <v>197</v>
      </c>
      <c r="E54" s="25" t="s">
        <v>564</v>
      </c>
      <c r="F54" s="25" t="s">
        <v>524</v>
      </c>
      <c r="G54" s="25" t="s">
        <v>676</v>
      </c>
      <c r="H54" s="27">
        <v>804</v>
      </c>
      <c r="I54" s="72">
        <v>12.27</v>
      </c>
      <c r="J54" s="27" t="s">
        <v>375</v>
      </c>
      <c r="K54" s="23" t="s">
        <v>94</v>
      </c>
      <c r="L54" s="23" t="s">
        <v>95</v>
      </c>
      <c r="M54" s="23" t="s">
        <v>107</v>
      </c>
      <c r="N54" s="22">
        <v>90918</v>
      </c>
      <c r="O54" s="22">
        <v>80007.839999999997</v>
      </c>
      <c r="P54" s="22">
        <v>25763.15</v>
      </c>
      <c r="Q54" s="54">
        <v>105770.98999999999</v>
      </c>
      <c r="R54" s="27">
        <v>120</v>
      </c>
      <c r="S54" s="18">
        <v>41977</v>
      </c>
      <c r="T54" s="66" t="s">
        <v>227</v>
      </c>
      <c r="U54" s="18">
        <v>42097</v>
      </c>
      <c r="V54" s="18">
        <v>42097</v>
      </c>
      <c r="W54" s="20">
        <v>1</v>
      </c>
      <c r="X54" s="54">
        <f t="shared" si="0"/>
        <v>60005.88</v>
      </c>
      <c r="Y54" s="20">
        <v>0.75</v>
      </c>
      <c r="Z54" s="20">
        <v>0.9</v>
      </c>
      <c r="AA54" s="69" t="s">
        <v>228</v>
      </c>
      <c r="AB54" s="69" t="s">
        <v>228</v>
      </c>
      <c r="AC54" s="17" t="s">
        <v>655</v>
      </c>
      <c r="AD54" s="18">
        <v>42551</v>
      </c>
      <c r="AE54" s="17" t="s">
        <v>250</v>
      </c>
      <c r="AF54" s="67" t="s">
        <v>339</v>
      </c>
      <c r="AG54" s="67"/>
      <c r="AH54" s="35" t="s">
        <v>419</v>
      </c>
      <c r="AI54" s="33">
        <v>42423</v>
      </c>
      <c r="AJ54" s="34" t="s">
        <v>424</v>
      </c>
      <c r="AK54" s="32" t="s">
        <v>339</v>
      </c>
      <c r="AL54" s="17" t="s">
        <v>593</v>
      </c>
      <c r="AM54" s="29" t="s">
        <v>591</v>
      </c>
      <c r="AN54" s="29"/>
      <c r="AO54" s="29"/>
      <c r="AP54" s="29"/>
      <c r="AR54" s="52" t="s">
        <v>339</v>
      </c>
    </row>
    <row r="55" spans="1:44" s="51" customFormat="1" ht="69" hidden="1" customHeight="1" x14ac:dyDescent="0.25">
      <c r="A55" s="15">
        <v>47</v>
      </c>
      <c r="B55" s="24">
        <v>309324</v>
      </c>
      <c r="C55" s="15">
        <v>2248851</v>
      </c>
      <c r="D55" s="16" t="s">
        <v>199</v>
      </c>
      <c r="E55" s="25" t="s">
        <v>564</v>
      </c>
      <c r="F55" s="25" t="s">
        <v>526</v>
      </c>
      <c r="G55" s="25" t="s">
        <v>676</v>
      </c>
      <c r="H55" s="27">
        <v>1500</v>
      </c>
      <c r="I55" s="72">
        <v>22.4</v>
      </c>
      <c r="J55" s="27" t="s">
        <v>375</v>
      </c>
      <c r="K55" s="23" t="s">
        <v>94</v>
      </c>
      <c r="L55" s="23" t="s">
        <v>98</v>
      </c>
      <c r="M55" s="23" t="s">
        <v>99</v>
      </c>
      <c r="N55" s="22">
        <v>195480</v>
      </c>
      <c r="O55" s="22">
        <v>195481</v>
      </c>
      <c r="P55" s="22">
        <v>55392.37</v>
      </c>
      <c r="Q55" s="54">
        <v>250873.37</v>
      </c>
      <c r="R55" s="27">
        <v>120</v>
      </c>
      <c r="S55" s="18">
        <v>41977</v>
      </c>
      <c r="T55" s="66" t="s">
        <v>227</v>
      </c>
      <c r="U55" s="18">
        <v>42097</v>
      </c>
      <c r="V55" s="18">
        <v>42097</v>
      </c>
      <c r="W55" s="20">
        <v>1</v>
      </c>
      <c r="X55" s="54">
        <f t="shared" si="0"/>
        <v>195481</v>
      </c>
      <c r="Y55" s="20">
        <v>1</v>
      </c>
      <c r="Z55" s="20">
        <v>0.9</v>
      </c>
      <c r="AA55" s="69" t="s">
        <v>228</v>
      </c>
      <c r="AB55" s="69" t="s">
        <v>228</v>
      </c>
      <c r="AC55" s="17" t="s">
        <v>669</v>
      </c>
      <c r="AD55" s="18">
        <v>42551</v>
      </c>
      <c r="AE55" s="17" t="s">
        <v>251</v>
      </c>
      <c r="AF55" s="67" t="s">
        <v>339</v>
      </c>
      <c r="AG55" s="67"/>
      <c r="AH55" s="35" t="s">
        <v>670</v>
      </c>
      <c r="AI55" s="33">
        <v>41990</v>
      </c>
      <c r="AJ55" s="34" t="s">
        <v>424</v>
      </c>
      <c r="AK55" s="32" t="s">
        <v>339</v>
      </c>
      <c r="AL55" s="17" t="s">
        <v>438</v>
      </c>
      <c r="AM55" s="29" t="s">
        <v>448</v>
      </c>
      <c r="AN55" s="29"/>
      <c r="AO55" s="29"/>
      <c r="AP55" s="29"/>
      <c r="AR55" s="52" t="s">
        <v>339</v>
      </c>
    </row>
    <row r="56" spans="1:44" s="51" customFormat="1" ht="69" hidden="1" customHeight="1" x14ac:dyDescent="0.25">
      <c r="A56" s="15">
        <v>48</v>
      </c>
      <c r="B56" s="24">
        <v>343043</v>
      </c>
      <c r="C56" s="15">
        <v>2304138</v>
      </c>
      <c r="D56" s="16" t="s">
        <v>202</v>
      </c>
      <c r="E56" s="25" t="s">
        <v>564</v>
      </c>
      <c r="F56" s="25" t="s">
        <v>527</v>
      </c>
      <c r="G56" s="25" t="s">
        <v>676</v>
      </c>
      <c r="H56" s="27">
        <v>385</v>
      </c>
      <c r="I56" s="72">
        <v>10</v>
      </c>
      <c r="J56" s="27" t="s">
        <v>375</v>
      </c>
      <c r="K56" s="23" t="s">
        <v>94</v>
      </c>
      <c r="L56" s="23" t="s">
        <v>104</v>
      </c>
      <c r="M56" s="23" t="s">
        <v>105</v>
      </c>
      <c r="N56" s="22">
        <v>87337</v>
      </c>
      <c r="O56" s="22">
        <v>87337</v>
      </c>
      <c r="P56" s="22">
        <v>16792.759999999998</v>
      </c>
      <c r="Q56" s="54">
        <v>104129.76</v>
      </c>
      <c r="R56" s="27">
        <v>120</v>
      </c>
      <c r="S56" s="18">
        <v>41977</v>
      </c>
      <c r="T56" s="66" t="s">
        <v>227</v>
      </c>
      <c r="U56" s="18">
        <v>42097</v>
      </c>
      <c r="V56" s="18">
        <v>42097</v>
      </c>
      <c r="W56" s="20">
        <v>1</v>
      </c>
      <c r="X56" s="54">
        <f t="shared" si="0"/>
        <v>65502.75</v>
      </c>
      <c r="Y56" s="20">
        <v>0.75</v>
      </c>
      <c r="Z56" s="20">
        <v>1</v>
      </c>
      <c r="AA56" s="69" t="s">
        <v>228</v>
      </c>
      <c r="AB56" s="69" t="s">
        <v>228</v>
      </c>
      <c r="AC56" s="17" t="s">
        <v>689</v>
      </c>
      <c r="AD56" s="18">
        <v>42551</v>
      </c>
      <c r="AE56" s="17" t="s">
        <v>253</v>
      </c>
      <c r="AF56" s="67" t="s">
        <v>339</v>
      </c>
      <c r="AG56" s="67" t="s">
        <v>339</v>
      </c>
      <c r="AH56" s="35" t="s">
        <v>419</v>
      </c>
      <c r="AI56" s="33">
        <v>42485</v>
      </c>
      <c r="AJ56" s="34" t="s">
        <v>424</v>
      </c>
      <c r="AK56" s="32" t="s">
        <v>339</v>
      </c>
      <c r="AL56" s="17"/>
      <c r="AM56" s="29" t="s">
        <v>449</v>
      </c>
      <c r="AN56" s="29"/>
      <c r="AO56" s="29"/>
      <c r="AP56" s="29"/>
      <c r="AR56" s="52" t="s">
        <v>339</v>
      </c>
    </row>
    <row r="57" spans="1:44" s="51" customFormat="1" ht="69" hidden="1" customHeight="1" x14ac:dyDescent="0.25">
      <c r="A57" s="15">
        <v>49</v>
      </c>
      <c r="B57" s="24">
        <v>342476</v>
      </c>
      <c r="C57" s="15">
        <v>2303498</v>
      </c>
      <c r="D57" s="16" t="s">
        <v>202</v>
      </c>
      <c r="E57" s="25" t="s">
        <v>564</v>
      </c>
      <c r="F57" s="25" t="s">
        <v>528</v>
      </c>
      <c r="G57" s="25" t="s">
        <v>676</v>
      </c>
      <c r="H57" s="27">
        <v>688</v>
      </c>
      <c r="I57" s="72">
        <v>11.2</v>
      </c>
      <c r="J57" s="27" t="s">
        <v>375</v>
      </c>
      <c r="K57" s="23" t="s">
        <v>94</v>
      </c>
      <c r="L57" s="23" t="s">
        <v>104</v>
      </c>
      <c r="M57" s="23" t="s">
        <v>110</v>
      </c>
      <c r="N57" s="22">
        <v>97817</v>
      </c>
      <c r="O57" s="22">
        <v>97817</v>
      </c>
      <c r="P57" s="22">
        <v>18807.89</v>
      </c>
      <c r="Q57" s="54">
        <v>116624.89</v>
      </c>
      <c r="R57" s="27">
        <v>120</v>
      </c>
      <c r="S57" s="18">
        <v>41977</v>
      </c>
      <c r="T57" s="66" t="s">
        <v>227</v>
      </c>
      <c r="U57" s="18">
        <v>42097</v>
      </c>
      <c r="V57" s="18">
        <v>42097</v>
      </c>
      <c r="W57" s="20">
        <v>1</v>
      </c>
      <c r="X57" s="54">
        <f t="shared" si="0"/>
        <v>73362.75</v>
      </c>
      <c r="Y57" s="20">
        <v>0.75</v>
      </c>
      <c r="Z57" s="20">
        <v>1</v>
      </c>
      <c r="AA57" s="69" t="s">
        <v>228</v>
      </c>
      <c r="AB57" s="69" t="s">
        <v>228</v>
      </c>
      <c r="AC57" s="17" t="s">
        <v>654</v>
      </c>
      <c r="AD57" s="18">
        <v>42551</v>
      </c>
      <c r="AE57" s="17" t="s">
        <v>253</v>
      </c>
      <c r="AF57" s="67" t="s">
        <v>339</v>
      </c>
      <c r="AG57" s="67" t="s">
        <v>339</v>
      </c>
      <c r="AH57" s="35" t="s">
        <v>419</v>
      </c>
      <c r="AI57" s="33">
        <v>42523</v>
      </c>
      <c r="AJ57" s="34" t="s">
        <v>424</v>
      </c>
      <c r="AK57" s="32" t="s">
        <v>339</v>
      </c>
      <c r="AL57" s="17"/>
      <c r="AM57" s="29" t="s">
        <v>450</v>
      </c>
      <c r="AN57" s="29"/>
      <c r="AO57" s="29"/>
      <c r="AP57" s="29"/>
      <c r="AR57" s="52" t="s">
        <v>339</v>
      </c>
    </row>
    <row r="58" spans="1:44" s="51" customFormat="1" ht="69" hidden="1" customHeight="1" x14ac:dyDescent="0.25">
      <c r="A58" s="15">
        <v>50</v>
      </c>
      <c r="B58" s="24">
        <v>336286</v>
      </c>
      <c r="C58" s="15">
        <v>2310032</v>
      </c>
      <c r="D58" s="16" t="s">
        <v>206</v>
      </c>
      <c r="E58" s="25" t="s">
        <v>564</v>
      </c>
      <c r="F58" s="25" t="s">
        <v>529</v>
      </c>
      <c r="G58" s="25" t="s">
        <v>677</v>
      </c>
      <c r="H58" s="27">
        <v>121</v>
      </c>
      <c r="I58" s="72">
        <v>14.3</v>
      </c>
      <c r="J58" s="27" t="s">
        <v>375</v>
      </c>
      <c r="K58" s="23" t="s">
        <v>111</v>
      </c>
      <c r="L58" s="23" t="s">
        <v>117</v>
      </c>
      <c r="M58" s="23" t="s">
        <v>118</v>
      </c>
      <c r="N58" s="22">
        <v>139755</v>
      </c>
      <c r="O58" s="22">
        <v>122985.28</v>
      </c>
      <c r="P58" s="22">
        <v>30325.15</v>
      </c>
      <c r="Q58" s="54">
        <v>153310.43</v>
      </c>
      <c r="R58" s="27">
        <v>120</v>
      </c>
      <c r="S58" s="18">
        <v>41977</v>
      </c>
      <c r="T58" s="66" t="s">
        <v>227</v>
      </c>
      <c r="U58" s="18">
        <v>42097</v>
      </c>
      <c r="V58" s="18">
        <v>42097</v>
      </c>
      <c r="W58" s="20">
        <v>1</v>
      </c>
      <c r="X58" s="54">
        <f t="shared" si="0"/>
        <v>122985.28</v>
      </c>
      <c r="Y58" s="20">
        <v>1</v>
      </c>
      <c r="Z58" s="20">
        <v>0.9</v>
      </c>
      <c r="AA58" s="69" t="s">
        <v>228</v>
      </c>
      <c r="AB58" s="69" t="s">
        <v>228</v>
      </c>
      <c r="AC58" s="17" t="s">
        <v>657</v>
      </c>
      <c r="AD58" s="18">
        <v>42551</v>
      </c>
      <c r="AE58" s="17" t="s">
        <v>477</v>
      </c>
      <c r="AF58" s="67" t="s">
        <v>339</v>
      </c>
      <c r="AG58" s="67"/>
      <c r="AH58" s="35" t="s">
        <v>419</v>
      </c>
      <c r="AI58" s="33">
        <v>42325</v>
      </c>
      <c r="AJ58" s="34" t="s">
        <v>424</v>
      </c>
      <c r="AK58" s="32" t="s">
        <v>339</v>
      </c>
      <c r="AL58" s="17" t="s">
        <v>438</v>
      </c>
      <c r="AM58" s="29" t="s">
        <v>451</v>
      </c>
      <c r="AN58" s="29"/>
      <c r="AO58" s="29"/>
      <c r="AP58" s="29"/>
      <c r="AR58" s="52" t="s">
        <v>339</v>
      </c>
    </row>
    <row r="59" spans="1:44" s="51" customFormat="1" ht="69" hidden="1" customHeight="1" x14ac:dyDescent="0.25">
      <c r="A59" s="15">
        <v>51</v>
      </c>
      <c r="B59" s="24">
        <v>322725</v>
      </c>
      <c r="C59" s="15">
        <v>2277762</v>
      </c>
      <c r="D59" s="16" t="s">
        <v>205</v>
      </c>
      <c r="E59" s="25" t="s">
        <v>564</v>
      </c>
      <c r="F59" s="25" t="s">
        <v>530</v>
      </c>
      <c r="G59" s="25" t="s">
        <v>677</v>
      </c>
      <c r="H59" s="27">
        <v>110</v>
      </c>
      <c r="I59" s="72">
        <v>3.32</v>
      </c>
      <c r="J59" s="27" t="s">
        <v>375</v>
      </c>
      <c r="K59" s="23" t="s">
        <v>111</v>
      </c>
      <c r="L59" s="23" t="s">
        <v>111</v>
      </c>
      <c r="M59" s="23" t="s">
        <v>114</v>
      </c>
      <c r="N59" s="22">
        <v>50174</v>
      </c>
      <c r="O59" s="22">
        <v>50175</v>
      </c>
      <c r="P59" s="22">
        <v>13402.44</v>
      </c>
      <c r="Q59" s="54">
        <v>63577.440000000002</v>
      </c>
      <c r="R59" s="27">
        <v>120</v>
      </c>
      <c r="S59" s="18">
        <v>41977</v>
      </c>
      <c r="T59" s="66" t="s">
        <v>227</v>
      </c>
      <c r="U59" s="18">
        <v>42097</v>
      </c>
      <c r="V59" s="18">
        <v>42097</v>
      </c>
      <c r="W59" s="20">
        <v>1</v>
      </c>
      <c r="X59" s="54">
        <f t="shared" si="0"/>
        <v>50175</v>
      </c>
      <c r="Y59" s="20">
        <v>1</v>
      </c>
      <c r="Z59" s="20">
        <v>0.9</v>
      </c>
      <c r="AA59" s="69" t="s">
        <v>228</v>
      </c>
      <c r="AB59" s="69" t="s">
        <v>228</v>
      </c>
      <c r="AC59" s="17" t="s">
        <v>658</v>
      </c>
      <c r="AD59" s="18">
        <v>42551</v>
      </c>
      <c r="AE59" s="17" t="s">
        <v>256</v>
      </c>
      <c r="AF59" s="67" t="s">
        <v>339</v>
      </c>
      <c r="AG59" s="67"/>
      <c r="AH59" s="35" t="s">
        <v>419</v>
      </c>
      <c r="AI59" s="33">
        <v>42240</v>
      </c>
      <c r="AJ59" s="34" t="s">
        <v>424</v>
      </c>
      <c r="AK59" s="32" t="s">
        <v>339</v>
      </c>
      <c r="AL59" s="17" t="s">
        <v>602</v>
      </c>
      <c r="AM59" s="17" t="s">
        <v>595</v>
      </c>
      <c r="AN59" s="29"/>
      <c r="AO59" s="29"/>
      <c r="AP59" s="29"/>
      <c r="AR59" s="52" t="s">
        <v>339</v>
      </c>
    </row>
    <row r="60" spans="1:44" s="51" customFormat="1" ht="69" hidden="1" customHeight="1" x14ac:dyDescent="0.25">
      <c r="A60" s="15">
        <v>52</v>
      </c>
      <c r="B60" s="24">
        <v>321460</v>
      </c>
      <c r="C60" s="15">
        <v>2275821</v>
      </c>
      <c r="D60" s="16" t="s">
        <v>205</v>
      </c>
      <c r="E60" s="25" t="s">
        <v>564</v>
      </c>
      <c r="F60" s="25" t="s">
        <v>531</v>
      </c>
      <c r="G60" s="25" t="s">
        <v>677</v>
      </c>
      <c r="H60" s="27">
        <v>2121</v>
      </c>
      <c r="I60" s="72">
        <v>8.6</v>
      </c>
      <c r="J60" s="27" t="s">
        <v>375</v>
      </c>
      <c r="K60" s="23" t="s">
        <v>111</v>
      </c>
      <c r="L60" s="23" t="s">
        <v>111</v>
      </c>
      <c r="M60" s="23" t="s">
        <v>115</v>
      </c>
      <c r="N60" s="22">
        <v>68275</v>
      </c>
      <c r="O60" s="22">
        <v>68276</v>
      </c>
      <c r="P60" s="22">
        <v>18237.5</v>
      </c>
      <c r="Q60" s="54">
        <v>86513.5</v>
      </c>
      <c r="R60" s="27">
        <v>120</v>
      </c>
      <c r="S60" s="18">
        <v>41977</v>
      </c>
      <c r="T60" s="66" t="s">
        <v>227</v>
      </c>
      <c r="U60" s="18">
        <v>42097</v>
      </c>
      <c r="V60" s="18">
        <v>42097</v>
      </c>
      <c r="W60" s="20">
        <v>1</v>
      </c>
      <c r="X60" s="54">
        <f t="shared" si="0"/>
        <v>68276</v>
      </c>
      <c r="Y60" s="20">
        <v>1</v>
      </c>
      <c r="Z60" s="20">
        <v>0.9</v>
      </c>
      <c r="AA60" s="69" t="s">
        <v>228</v>
      </c>
      <c r="AB60" s="69" t="s">
        <v>228</v>
      </c>
      <c r="AC60" s="17" t="s">
        <v>659</v>
      </c>
      <c r="AD60" s="18">
        <v>42551</v>
      </c>
      <c r="AE60" s="17" t="s">
        <v>256</v>
      </c>
      <c r="AF60" s="67" t="s">
        <v>339</v>
      </c>
      <c r="AG60" s="67"/>
      <c r="AH60" s="35" t="s">
        <v>419</v>
      </c>
      <c r="AI60" s="33">
        <v>42268</v>
      </c>
      <c r="AJ60" s="34" t="s">
        <v>424</v>
      </c>
      <c r="AK60" s="32" t="s">
        <v>339</v>
      </c>
      <c r="AL60" s="17" t="s">
        <v>602</v>
      </c>
      <c r="AM60" s="17" t="s">
        <v>595</v>
      </c>
      <c r="AN60" s="29"/>
      <c r="AO60" s="29"/>
      <c r="AP60" s="29"/>
      <c r="AR60" s="52" t="s">
        <v>339</v>
      </c>
    </row>
    <row r="61" spans="1:44" s="51" customFormat="1" ht="69" hidden="1" customHeight="1" x14ac:dyDescent="0.25">
      <c r="A61" s="15">
        <v>53</v>
      </c>
      <c r="B61" s="24">
        <v>322580</v>
      </c>
      <c r="C61" s="15">
        <v>2277608</v>
      </c>
      <c r="D61" s="16" t="s">
        <v>205</v>
      </c>
      <c r="E61" s="25" t="s">
        <v>564</v>
      </c>
      <c r="F61" s="25" t="s">
        <v>532</v>
      </c>
      <c r="G61" s="25" t="s">
        <v>677</v>
      </c>
      <c r="H61" s="27">
        <v>3312</v>
      </c>
      <c r="I61" s="72">
        <v>5.4</v>
      </c>
      <c r="J61" s="27" t="s">
        <v>375</v>
      </c>
      <c r="K61" s="23" t="s">
        <v>111</v>
      </c>
      <c r="L61" s="23" t="s">
        <v>111</v>
      </c>
      <c r="M61" s="23" t="s">
        <v>116</v>
      </c>
      <c r="N61" s="22">
        <v>42870</v>
      </c>
      <c r="O61" s="22">
        <v>42871</v>
      </c>
      <c r="P61" s="22">
        <v>11451.46</v>
      </c>
      <c r="Q61" s="54">
        <v>54322.46</v>
      </c>
      <c r="R61" s="27">
        <v>120</v>
      </c>
      <c r="S61" s="18">
        <v>41977</v>
      </c>
      <c r="T61" s="66" t="s">
        <v>227</v>
      </c>
      <c r="U61" s="18">
        <v>42097</v>
      </c>
      <c r="V61" s="18">
        <v>42097</v>
      </c>
      <c r="W61" s="20">
        <v>1</v>
      </c>
      <c r="X61" s="54">
        <f t="shared" si="0"/>
        <v>42871</v>
      </c>
      <c r="Y61" s="20">
        <v>1</v>
      </c>
      <c r="Z61" s="20">
        <v>0.9</v>
      </c>
      <c r="AA61" s="69" t="s">
        <v>228</v>
      </c>
      <c r="AB61" s="69" t="s">
        <v>228</v>
      </c>
      <c r="AC61" s="17" t="s">
        <v>660</v>
      </c>
      <c r="AD61" s="18">
        <v>42551</v>
      </c>
      <c r="AE61" s="17" t="s">
        <v>256</v>
      </c>
      <c r="AF61" s="67" t="s">
        <v>339</v>
      </c>
      <c r="AG61" s="67"/>
      <c r="AH61" s="35" t="s">
        <v>419</v>
      </c>
      <c r="AI61" s="33">
        <v>42216</v>
      </c>
      <c r="AJ61" s="34" t="s">
        <v>424</v>
      </c>
      <c r="AK61" s="32" t="s">
        <v>339</v>
      </c>
      <c r="AL61" s="17" t="s">
        <v>602</v>
      </c>
      <c r="AM61" s="17" t="s">
        <v>595</v>
      </c>
      <c r="AN61" s="29"/>
      <c r="AO61" s="29"/>
      <c r="AP61" s="29"/>
      <c r="AR61" s="52" t="s">
        <v>339</v>
      </c>
    </row>
    <row r="62" spans="1:44" s="51" customFormat="1" ht="69" hidden="1" customHeight="1" x14ac:dyDescent="0.25">
      <c r="A62" s="15">
        <v>54</v>
      </c>
      <c r="B62" s="24" t="s">
        <v>176</v>
      </c>
      <c r="C62" s="15" t="s">
        <v>176</v>
      </c>
      <c r="D62" s="16" t="s">
        <v>205</v>
      </c>
      <c r="E62" s="25" t="s">
        <v>564</v>
      </c>
      <c r="F62" s="25" t="s">
        <v>533</v>
      </c>
      <c r="G62" s="25" t="s">
        <v>677</v>
      </c>
      <c r="H62" s="65">
        <v>0</v>
      </c>
      <c r="I62" s="72">
        <v>8.85</v>
      </c>
      <c r="J62" s="27" t="s">
        <v>375</v>
      </c>
      <c r="K62" s="23" t="s">
        <v>111</v>
      </c>
      <c r="L62" s="23" t="s">
        <v>111</v>
      </c>
      <c r="M62" s="23" t="s">
        <v>119</v>
      </c>
      <c r="N62" s="22">
        <v>82724</v>
      </c>
      <c r="O62" s="22">
        <v>0</v>
      </c>
      <c r="P62" s="22">
        <v>0</v>
      </c>
      <c r="Q62" s="54">
        <f>+O62+P62</f>
        <v>0</v>
      </c>
      <c r="R62" s="27" t="s">
        <v>176</v>
      </c>
      <c r="S62" s="18" t="s">
        <v>176</v>
      </c>
      <c r="T62" s="66" t="s">
        <v>176</v>
      </c>
      <c r="U62" s="18" t="s">
        <v>176</v>
      </c>
      <c r="V62" s="18" t="s">
        <v>176</v>
      </c>
      <c r="W62" s="20">
        <v>0</v>
      </c>
      <c r="X62" s="54">
        <f t="shared" si="0"/>
        <v>0</v>
      </c>
      <c r="Y62" s="20">
        <v>0</v>
      </c>
      <c r="Z62" s="20">
        <v>0</v>
      </c>
      <c r="AA62" s="74" t="s">
        <v>409</v>
      </c>
      <c r="AB62" s="74" t="s">
        <v>702</v>
      </c>
      <c r="AC62" s="17" t="s">
        <v>697</v>
      </c>
      <c r="AD62" s="18">
        <v>42551</v>
      </c>
      <c r="AE62" s="17" t="s">
        <v>256</v>
      </c>
      <c r="AF62" s="67" t="s">
        <v>340</v>
      </c>
      <c r="AG62" s="67"/>
      <c r="AH62" s="35" t="s">
        <v>419</v>
      </c>
      <c r="AI62" s="33">
        <v>42001</v>
      </c>
      <c r="AJ62" s="34" t="s">
        <v>424</v>
      </c>
      <c r="AK62" s="32" t="s">
        <v>340</v>
      </c>
      <c r="AL62" s="17" t="s">
        <v>602</v>
      </c>
      <c r="AM62" s="17" t="s">
        <v>590</v>
      </c>
      <c r="AN62" s="29"/>
      <c r="AO62" s="29"/>
      <c r="AP62" s="29"/>
      <c r="AR62" s="52" t="s">
        <v>340</v>
      </c>
    </row>
    <row r="63" spans="1:44" s="51" customFormat="1" ht="69" hidden="1" customHeight="1" x14ac:dyDescent="0.25">
      <c r="A63" s="15">
        <v>55</v>
      </c>
      <c r="B63" s="24">
        <v>321300</v>
      </c>
      <c r="C63" s="15">
        <v>2275382</v>
      </c>
      <c r="D63" s="16" t="s">
        <v>205</v>
      </c>
      <c r="E63" s="25" t="s">
        <v>564</v>
      </c>
      <c r="F63" s="25" t="s">
        <v>534</v>
      </c>
      <c r="G63" s="25" t="s">
        <v>677</v>
      </c>
      <c r="H63" s="27">
        <v>1295</v>
      </c>
      <c r="I63" s="72">
        <v>10.7</v>
      </c>
      <c r="J63" s="27" t="s">
        <v>375</v>
      </c>
      <c r="K63" s="23" t="s">
        <v>111</v>
      </c>
      <c r="L63" s="23" t="s">
        <v>111</v>
      </c>
      <c r="M63" s="23" t="s">
        <v>120</v>
      </c>
      <c r="N63" s="22">
        <v>84947</v>
      </c>
      <c r="O63" s="22">
        <v>83240</v>
      </c>
      <c r="P63" s="22">
        <v>22690.85</v>
      </c>
      <c r="Q63" s="54">
        <v>105930.85</v>
      </c>
      <c r="R63" s="27">
        <v>120</v>
      </c>
      <c r="S63" s="18">
        <v>41977</v>
      </c>
      <c r="T63" s="66" t="s">
        <v>227</v>
      </c>
      <c r="U63" s="18">
        <v>42097</v>
      </c>
      <c r="V63" s="18">
        <v>42097</v>
      </c>
      <c r="W63" s="20">
        <v>1</v>
      </c>
      <c r="X63" s="54">
        <f t="shared" si="0"/>
        <v>83240</v>
      </c>
      <c r="Y63" s="20">
        <v>1</v>
      </c>
      <c r="Z63" s="20">
        <v>0.9</v>
      </c>
      <c r="AA63" s="69" t="s">
        <v>228</v>
      </c>
      <c r="AB63" s="69" t="s">
        <v>228</v>
      </c>
      <c r="AC63" s="17" t="s">
        <v>661</v>
      </c>
      <c r="AD63" s="18">
        <v>42551</v>
      </c>
      <c r="AE63" s="17" t="s">
        <v>256</v>
      </c>
      <c r="AF63" s="67" t="s">
        <v>339</v>
      </c>
      <c r="AG63" s="67"/>
      <c r="AH63" s="35" t="s">
        <v>419</v>
      </c>
      <c r="AI63" s="33">
        <v>42265</v>
      </c>
      <c r="AJ63" s="34" t="s">
        <v>424</v>
      </c>
      <c r="AK63" s="32" t="s">
        <v>339</v>
      </c>
      <c r="AL63" s="17" t="s">
        <v>602</v>
      </c>
      <c r="AM63" s="17" t="s">
        <v>595</v>
      </c>
      <c r="AN63" s="29"/>
      <c r="AO63" s="29"/>
      <c r="AP63" s="29"/>
      <c r="AR63" s="52" t="s">
        <v>339</v>
      </c>
    </row>
    <row r="64" spans="1:44" s="51" customFormat="1" ht="69" hidden="1" customHeight="1" x14ac:dyDescent="0.25">
      <c r="A64" s="15">
        <v>56</v>
      </c>
      <c r="B64" s="24">
        <v>338676</v>
      </c>
      <c r="C64" s="15">
        <v>2300880</v>
      </c>
      <c r="D64" s="16" t="s">
        <v>204</v>
      </c>
      <c r="E64" s="25" t="s">
        <v>564</v>
      </c>
      <c r="F64" s="25" t="s">
        <v>535</v>
      </c>
      <c r="G64" s="25" t="s">
        <v>677</v>
      </c>
      <c r="H64" s="27">
        <v>205</v>
      </c>
      <c r="I64" s="72">
        <v>8.532</v>
      </c>
      <c r="J64" s="27" t="s">
        <v>375</v>
      </c>
      <c r="K64" s="23" t="s">
        <v>111</v>
      </c>
      <c r="L64" s="23" t="s">
        <v>112</v>
      </c>
      <c r="M64" s="23" t="s">
        <v>113</v>
      </c>
      <c r="N64" s="22">
        <v>74787</v>
      </c>
      <c r="O64" s="22">
        <v>74787</v>
      </c>
      <c r="P64" s="22">
        <v>18093.3</v>
      </c>
      <c r="Q64" s="54">
        <v>92880.3</v>
      </c>
      <c r="R64" s="27">
        <v>120</v>
      </c>
      <c r="S64" s="18">
        <v>41977</v>
      </c>
      <c r="T64" s="66" t="s">
        <v>227</v>
      </c>
      <c r="U64" s="18">
        <v>42097</v>
      </c>
      <c r="V64" s="18">
        <v>42097</v>
      </c>
      <c r="W64" s="20">
        <v>1</v>
      </c>
      <c r="X64" s="54">
        <f t="shared" si="0"/>
        <v>74787</v>
      </c>
      <c r="Y64" s="20">
        <v>1</v>
      </c>
      <c r="Z64" s="20">
        <v>1</v>
      </c>
      <c r="AA64" s="69" t="s">
        <v>228</v>
      </c>
      <c r="AB64" s="69" t="s">
        <v>228</v>
      </c>
      <c r="AC64" s="17" t="s">
        <v>662</v>
      </c>
      <c r="AD64" s="18">
        <v>42551</v>
      </c>
      <c r="AE64" s="17" t="s">
        <v>255</v>
      </c>
      <c r="AF64" s="67" t="s">
        <v>339</v>
      </c>
      <c r="AG64" s="67"/>
      <c r="AH64" s="35" t="s">
        <v>419</v>
      </c>
      <c r="AI64" s="33">
        <v>42332</v>
      </c>
      <c r="AJ64" s="34" t="s">
        <v>424</v>
      </c>
      <c r="AK64" s="32" t="s">
        <v>339</v>
      </c>
      <c r="AL64" s="17" t="s">
        <v>438</v>
      </c>
      <c r="AM64" s="29" t="s">
        <v>452</v>
      </c>
      <c r="AN64" s="29"/>
      <c r="AO64" s="29"/>
      <c r="AP64" s="29"/>
      <c r="AR64" s="52" t="s">
        <v>339</v>
      </c>
    </row>
    <row r="65" spans="1:44" s="51" customFormat="1" ht="69" hidden="1" customHeight="1" x14ac:dyDescent="0.25">
      <c r="A65" s="15">
        <v>57</v>
      </c>
      <c r="B65" s="24">
        <v>312101</v>
      </c>
      <c r="C65" s="15">
        <v>2267435</v>
      </c>
      <c r="D65" s="16" t="s">
        <v>211</v>
      </c>
      <c r="E65" s="25" t="s">
        <v>564</v>
      </c>
      <c r="F65" s="25" t="s">
        <v>536</v>
      </c>
      <c r="G65" s="25" t="s">
        <v>677</v>
      </c>
      <c r="H65" s="27">
        <v>746</v>
      </c>
      <c r="I65" s="72">
        <v>4.2</v>
      </c>
      <c r="J65" s="27" t="s">
        <v>375</v>
      </c>
      <c r="K65" s="23" t="s">
        <v>121</v>
      </c>
      <c r="L65" s="23" t="s">
        <v>131</v>
      </c>
      <c r="M65" s="23" t="s">
        <v>132</v>
      </c>
      <c r="N65" s="22">
        <v>46114</v>
      </c>
      <c r="O65" s="22">
        <v>0</v>
      </c>
      <c r="P65" s="22">
        <v>8936.02</v>
      </c>
      <c r="Q65" s="54">
        <f>+O65+P65</f>
        <v>8936.02</v>
      </c>
      <c r="R65" s="27">
        <v>0</v>
      </c>
      <c r="S65" s="18" t="s">
        <v>176</v>
      </c>
      <c r="T65" s="66" t="s">
        <v>227</v>
      </c>
      <c r="U65" s="18" t="s">
        <v>176</v>
      </c>
      <c r="V65" s="18" t="s">
        <v>176</v>
      </c>
      <c r="W65" s="75" t="str">
        <f>+V65</f>
        <v>-</v>
      </c>
      <c r="X65" s="54">
        <f t="shared" si="0"/>
        <v>0</v>
      </c>
      <c r="Y65" s="20">
        <v>0</v>
      </c>
      <c r="Z65" s="20">
        <v>1</v>
      </c>
      <c r="AA65" s="69" t="s">
        <v>228</v>
      </c>
      <c r="AB65" s="73" t="s">
        <v>228</v>
      </c>
      <c r="AC65" s="17" t="s">
        <v>701</v>
      </c>
      <c r="AD65" s="18">
        <v>42551</v>
      </c>
      <c r="AE65" s="17" t="s">
        <v>257</v>
      </c>
      <c r="AF65" s="67" t="s">
        <v>339</v>
      </c>
      <c r="AG65" s="67"/>
      <c r="AH65" s="35" t="s">
        <v>419</v>
      </c>
      <c r="AI65" s="33">
        <v>42271</v>
      </c>
      <c r="AJ65" s="34" t="s">
        <v>424</v>
      </c>
      <c r="AK65" s="32" t="s">
        <v>339</v>
      </c>
      <c r="AL65" s="17" t="s">
        <v>588</v>
      </c>
      <c r="AM65" s="29" t="s">
        <v>594</v>
      </c>
      <c r="AN65" s="29"/>
      <c r="AO65" s="29"/>
      <c r="AP65" s="29"/>
      <c r="AR65" s="52" t="s">
        <v>340</v>
      </c>
    </row>
    <row r="66" spans="1:44" s="51" customFormat="1" ht="69" hidden="1" customHeight="1" x14ac:dyDescent="0.25">
      <c r="A66" s="15">
        <v>58</v>
      </c>
      <c r="B66" s="24">
        <v>318506</v>
      </c>
      <c r="C66" s="15">
        <v>2267833</v>
      </c>
      <c r="D66" s="16" t="s">
        <v>211</v>
      </c>
      <c r="E66" s="25" t="s">
        <v>564</v>
      </c>
      <c r="F66" s="25" t="s">
        <v>537</v>
      </c>
      <c r="G66" s="25" t="s">
        <v>677</v>
      </c>
      <c r="H66" s="27">
        <v>1038</v>
      </c>
      <c r="I66" s="72">
        <v>19.809999999999999</v>
      </c>
      <c r="J66" s="27" t="s">
        <v>375</v>
      </c>
      <c r="K66" s="23" t="s">
        <v>121</v>
      </c>
      <c r="L66" s="23" t="s">
        <v>131</v>
      </c>
      <c r="M66" s="23" t="s">
        <v>133</v>
      </c>
      <c r="N66" s="22">
        <v>170529</v>
      </c>
      <c r="O66" s="22">
        <v>0</v>
      </c>
      <c r="P66" s="22">
        <v>42148.22</v>
      </c>
      <c r="Q66" s="54">
        <f>+O66+P66</f>
        <v>42148.22</v>
      </c>
      <c r="R66" s="27">
        <v>0</v>
      </c>
      <c r="S66" s="18" t="s">
        <v>176</v>
      </c>
      <c r="T66" s="66" t="s">
        <v>227</v>
      </c>
      <c r="U66" s="18" t="s">
        <v>176</v>
      </c>
      <c r="V66" s="18" t="s">
        <v>176</v>
      </c>
      <c r="W66" s="75" t="str">
        <f>+V66</f>
        <v>-</v>
      </c>
      <c r="X66" s="54">
        <f t="shared" si="0"/>
        <v>0</v>
      </c>
      <c r="Y66" s="20">
        <v>0</v>
      </c>
      <c r="Z66" s="20">
        <v>1</v>
      </c>
      <c r="AA66" s="69" t="s">
        <v>228</v>
      </c>
      <c r="AB66" s="73" t="s">
        <v>228</v>
      </c>
      <c r="AC66" s="17" t="s">
        <v>701</v>
      </c>
      <c r="AD66" s="18">
        <v>42551</v>
      </c>
      <c r="AE66" s="17" t="s">
        <v>620</v>
      </c>
      <c r="AF66" s="67" t="s">
        <v>339</v>
      </c>
      <c r="AG66" s="67"/>
      <c r="AH66" s="35" t="s">
        <v>419</v>
      </c>
      <c r="AI66" s="33">
        <v>42499</v>
      </c>
      <c r="AJ66" s="34" t="s">
        <v>424</v>
      </c>
      <c r="AK66" s="32" t="s">
        <v>339</v>
      </c>
      <c r="AL66" s="17" t="s">
        <v>588</v>
      </c>
      <c r="AM66" s="29" t="s">
        <v>594</v>
      </c>
      <c r="AN66" s="29"/>
      <c r="AO66" s="29"/>
      <c r="AP66" s="29"/>
      <c r="AR66" s="52" t="s">
        <v>340</v>
      </c>
    </row>
    <row r="67" spans="1:44" s="51" customFormat="1" ht="69" hidden="1" customHeight="1" x14ac:dyDescent="0.25">
      <c r="A67" s="15">
        <v>59</v>
      </c>
      <c r="B67" s="24">
        <v>347190</v>
      </c>
      <c r="C67" s="15">
        <v>2308746</v>
      </c>
      <c r="D67" s="16" t="s">
        <v>209</v>
      </c>
      <c r="E67" s="25" t="s">
        <v>564</v>
      </c>
      <c r="F67" s="25" t="s">
        <v>538</v>
      </c>
      <c r="G67" s="25" t="s">
        <v>677</v>
      </c>
      <c r="H67" s="27">
        <v>1731</v>
      </c>
      <c r="I67" s="72">
        <v>9.66</v>
      </c>
      <c r="J67" s="27" t="s">
        <v>375</v>
      </c>
      <c r="K67" s="23" t="s">
        <v>121</v>
      </c>
      <c r="L67" s="23" t="s">
        <v>126</v>
      </c>
      <c r="M67" s="23" t="s">
        <v>127</v>
      </c>
      <c r="N67" s="22">
        <v>85224</v>
      </c>
      <c r="O67" s="22">
        <f>+N67</f>
        <v>85224</v>
      </c>
      <c r="P67" s="22">
        <v>20548.59</v>
      </c>
      <c r="Q67" s="54">
        <v>105772.59</v>
      </c>
      <c r="R67" s="27">
        <v>120</v>
      </c>
      <c r="S67" s="18">
        <v>41977</v>
      </c>
      <c r="T67" s="66" t="s">
        <v>227</v>
      </c>
      <c r="U67" s="18">
        <v>42097</v>
      </c>
      <c r="V67" s="18">
        <v>42097</v>
      </c>
      <c r="W67" s="20">
        <v>1</v>
      </c>
      <c r="X67" s="54">
        <f t="shared" si="0"/>
        <v>68179.199999999997</v>
      </c>
      <c r="Y67" s="20">
        <v>0.8</v>
      </c>
      <c r="Z67" s="20">
        <v>0.9</v>
      </c>
      <c r="AA67" s="69" t="s">
        <v>228</v>
      </c>
      <c r="AB67" s="69" t="s">
        <v>228</v>
      </c>
      <c r="AC67" s="17" t="s">
        <v>654</v>
      </c>
      <c r="AD67" s="18">
        <v>42551</v>
      </c>
      <c r="AE67" s="17" t="s">
        <v>258</v>
      </c>
      <c r="AF67" s="67" t="s">
        <v>339</v>
      </c>
      <c r="AG67" s="67"/>
      <c r="AH67" s="35" t="s">
        <v>419</v>
      </c>
      <c r="AI67" s="33">
        <v>42479</v>
      </c>
      <c r="AJ67" s="34" t="s">
        <v>424</v>
      </c>
      <c r="AK67" s="32" t="s">
        <v>339</v>
      </c>
      <c r="AL67" s="17" t="s">
        <v>438</v>
      </c>
      <c r="AM67" s="29" t="s">
        <v>453</v>
      </c>
      <c r="AN67" s="29"/>
      <c r="AO67" s="29"/>
      <c r="AP67" s="29"/>
      <c r="AR67" s="52" t="s">
        <v>339</v>
      </c>
    </row>
    <row r="68" spans="1:44" s="51" customFormat="1" ht="69" hidden="1" customHeight="1" x14ac:dyDescent="0.25">
      <c r="A68" s="15">
        <v>60</v>
      </c>
      <c r="B68" s="24">
        <v>319937</v>
      </c>
      <c r="C68" s="15">
        <v>2280887</v>
      </c>
      <c r="D68" s="16" t="s">
        <v>210</v>
      </c>
      <c r="E68" s="25" t="s">
        <v>564</v>
      </c>
      <c r="F68" s="25" t="s">
        <v>539</v>
      </c>
      <c r="G68" s="25" t="s">
        <v>675</v>
      </c>
      <c r="H68" s="27">
        <v>1227</v>
      </c>
      <c r="I68" s="72">
        <v>45</v>
      </c>
      <c r="J68" s="27" t="s">
        <v>375</v>
      </c>
      <c r="K68" s="23" t="s">
        <v>121</v>
      </c>
      <c r="L68" s="23" t="s">
        <v>129</v>
      </c>
      <c r="M68" s="23" t="s">
        <v>130</v>
      </c>
      <c r="N68" s="22">
        <v>426089</v>
      </c>
      <c r="O68" s="22">
        <v>0</v>
      </c>
      <c r="P68" s="22">
        <v>99187.97</v>
      </c>
      <c r="Q68" s="54">
        <f>+O68+P68</f>
        <v>99187.97</v>
      </c>
      <c r="R68" s="27">
        <v>0</v>
      </c>
      <c r="S68" s="18" t="s">
        <v>176</v>
      </c>
      <c r="T68" s="66" t="s">
        <v>227</v>
      </c>
      <c r="U68" s="18" t="s">
        <v>176</v>
      </c>
      <c r="V68" s="18" t="s">
        <v>176</v>
      </c>
      <c r="W68" s="75" t="str">
        <f>+V68</f>
        <v>-</v>
      </c>
      <c r="X68" s="54">
        <f t="shared" si="0"/>
        <v>0</v>
      </c>
      <c r="Y68" s="20">
        <v>0</v>
      </c>
      <c r="Z68" s="20">
        <v>0.89990000000000003</v>
      </c>
      <c r="AA68" s="69" t="s">
        <v>228</v>
      </c>
      <c r="AB68" s="73" t="s">
        <v>228</v>
      </c>
      <c r="AC68" s="17" t="s">
        <v>701</v>
      </c>
      <c r="AD68" s="18">
        <v>42551</v>
      </c>
      <c r="AE68" s="17" t="s">
        <v>259</v>
      </c>
      <c r="AF68" s="67" t="s">
        <v>339</v>
      </c>
      <c r="AG68" s="67"/>
      <c r="AH68" s="35" t="s">
        <v>419</v>
      </c>
      <c r="AI68" s="33">
        <v>42352</v>
      </c>
      <c r="AJ68" s="34" t="s">
        <v>341</v>
      </c>
      <c r="AK68" s="32" t="s">
        <v>340</v>
      </c>
      <c r="AL68" s="17" t="s">
        <v>438</v>
      </c>
      <c r="AM68" s="29" t="s">
        <v>454</v>
      </c>
      <c r="AN68" s="29"/>
      <c r="AO68" s="29"/>
      <c r="AP68" s="29"/>
      <c r="AR68" s="52" t="s">
        <v>340</v>
      </c>
    </row>
    <row r="69" spans="1:44" s="51" customFormat="1" ht="69" hidden="1" customHeight="1" x14ac:dyDescent="0.25">
      <c r="A69" s="15">
        <v>61</v>
      </c>
      <c r="B69" s="24">
        <v>318036</v>
      </c>
      <c r="C69" s="15">
        <v>2266557</v>
      </c>
      <c r="D69" s="16" t="s">
        <v>208</v>
      </c>
      <c r="E69" s="25" t="s">
        <v>564</v>
      </c>
      <c r="F69" s="25" t="s">
        <v>540</v>
      </c>
      <c r="G69" s="25" t="s">
        <v>675</v>
      </c>
      <c r="H69" s="27">
        <v>204</v>
      </c>
      <c r="I69" s="72">
        <v>7.4</v>
      </c>
      <c r="J69" s="27" t="s">
        <v>375</v>
      </c>
      <c r="K69" s="23" t="s">
        <v>121</v>
      </c>
      <c r="L69" s="23" t="s">
        <v>124</v>
      </c>
      <c r="M69" s="23" t="s">
        <v>125</v>
      </c>
      <c r="N69" s="22">
        <v>63758</v>
      </c>
      <c r="O69" s="22">
        <v>0</v>
      </c>
      <c r="P69" s="22">
        <v>16310.84</v>
      </c>
      <c r="Q69" s="54">
        <f>+O69+P69</f>
        <v>16310.84</v>
      </c>
      <c r="R69" s="27">
        <v>0</v>
      </c>
      <c r="S69" s="18" t="s">
        <v>176</v>
      </c>
      <c r="T69" s="66" t="s">
        <v>227</v>
      </c>
      <c r="U69" s="18" t="s">
        <v>176</v>
      </c>
      <c r="V69" s="18" t="s">
        <v>176</v>
      </c>
      <c r="W69" s="75" t="str">
        <f>+V69</f>
        <v>-</v>
      </c>
      <c r="X69" s="54">
        <f t="shared" si="0"/>
        <v>0</v>
      </c>
      <c r="Y69" s="20">
        <v>0</v>
      </c>
      <c r="Z69" s="20">
        <v>0.5</v>
      </c>
      <c r="AA69" s="69" t="s">
        <v>228</v>
      </c>
      <c r="AB69" s="73" t="s">
        <v>228</v>
      </c>
      <c r="AC69" s="17" t="s">
        <v>701</v>
      </c>
      <c r="AD69" s="18">
        <v>42551</v>
      </c>
      <c r="AE69" s="17" t="s">
        <v>271</v>
      </c>
      <c r="AF69" s="67" t="s">
        <v>339</v>
      </c>
      <c r="AG69" s="67"/>
      <c r="AH69" s="35" t="s">
        <v>421</v>
      </c>
      <c r="AI69" s="33">
        <v>42172</v>
      </c>
      <c r="AJ69" s="34" t="s">
        <v>424</v>
      </c>
      <c r="AK69" s="32" t="s">
        <v>340</v>
      </c>
      <c r="AL69" s="17" t="s">
        <v>438</v>
      </c>
      <c r="AM69" s="29" t="s">
        <v>455</v>
      </c>
      <c r="AN69" s="29"/>
      <c r="AO69" s="29"/>
      <c r="AP69" s="29"/>
      <c r="AR69" s="52" t="s">
        <v>340</v>
      </c>
    </row>
    <row r="70" spans="1:44" s="51" customFormat="1" ht="69" hidden="1" customHeight="1" x14ac:dyDescent="0.25">
      <c r="A70" s="15">
        <v>62</v>
      </c>
      <c r="B70" s="24">
        <v>327407</v>
      </c>
      <c r="C70" s="15">
        <v>2285202</v>
      </c>
      <c r="D70" s="16" t="s">
        <v>208</v>
      </c>
      <c r="E70" s="25" t="s">
        <v>564</v>
      </c>
      <c r="F70" s="25" t="s">
        <v>541</v>
      </c>
      <c r="G70" s="25" t="s">
        <v>675</v>
      </c>
      <c r="H70" s="27">
        <v>1926</v>
      </c>
      <c r="I70" s="72">
        <v>38</v>
      </c>
      <c r="J70" s="27" t="s">
        <v>375</v>
      </c>
      <c r="K70" s="23" t="s">
        <v>121</v>
      </c>
      <c r="L70" s="23" t="s">
        <v>124</v>
      </c>
      <c r="M70" s="23" t="s">
        <v>124</v>
      </c>
      <c r="N70" s="22">
        <v>377821</v>
      </c>
      <c r="O70" s="22">
        <v>0</v>
      </c>
      <c r="P70" s="22">
        <v>83757.91</v>
      </c>
      <c r="Q70" s="54">
        <f>+O70+P70</f>
        <v>83757.91</v>
      </c>
      <c r="R70" s="27">
        <v>0</v>
      </c>
      <c r="S70" s="18" t="s">
        <v>176</v>
      </c>
      <c r="T70" s="66" t="s">
        <v>227</v>
      </c>
      <c r="U70" s="18" t="s">
        <v>176</v>
      </c>
      <c r="V70" s="18" t="s">
        <v>176</v>
      </c>
      <c r="W70" s="75" t="str">
        <f>+V70</f>
        <v>-</v>
      </c>
      <c r="X70" s="54">
        <f t="shared" si="0"/>
        <v>0</v>
      </c>
      <c r="Y70" s="20">
        <v>0</v>
      </c>
      <c r="Z70" s="20">
        <v>0.9</v>
      </c>
      <c r="AA70" s="69" t="s">
        <v>228</v>
      </c>
      <c r="AB70" s="73" t="s">
        <v>228</v>
      </c>
      <c r="AC70" s="17" t="s">
        <v>701</v>
      </c>
      <c r="AD70" s="18">
        <v>42551</v>
      </c>
      <c r="AE70" s="17" t="s">
        <v>271</v>
      </c>
      <c r="AF70" s="67" t="s">
        <v>339</v>
      </c>
      <c r="AG70" s="67"/>
      <c r="AH70" s="35" t="s">
        <v>419</v>
      </c>
      <c r="AI70" s="33">
        <v>42432</v>
      </c>
      <c r="AJ70" s="34" t="s">
        <v>341</v>
      </c>
      <c r="AK70" s="32" t="s">
        <v>340</v>
      </c>
      <c r="AL70" s="17" t="s">
        <v>438</v>
      </c>
      <c r="AM70" s="29" t="s">
        <v>456</v>
      </c>
      <c r="AN70" s="29"/>
      <c r="AO70" s="29"/>
      <c r="AP70" s="29"/>
      <c r="AR70" s="52" t="s">
        <v>340</v>
      </c>
    </row>
    <row r="71" spans="1:44" s="51" customFormat="1" ht="69" hidden="1" customHeight="1" x14ac:dyDescent="0.25">
      <c r="A71" s="15">
        <v>63</v>
      </c>
      <c r="B71" s="24">
        <v>317464</v>
      </c>
      <c r="C71" s="15">
        <v>2265034</v>
      </c>
      <c r="D71" s="16" t="s">
        <v>207</v>
      </c>
      <c r="E71" s="25" t="s">
        <v>564</v>
      </c>
      <c r="F71" s="25" t="s">
        <v>542</v>
      </c>
      <c r="G71" s="25" t="s">
        <v>677</v>
      </c>
      <c r="H71" s="27">
        <v>812</v>
      </c>
      <c r="I71" s="72">
        <v>4</v>
      </c>
      <c r="J71" s="27" t="s">
        <v>375</v>
      </c>
      <c r="K71" s="23" t="s">
        <v>121</v>
      </c>
      <c r="L71" s="23" t="s">
        <v>122</v>
      </c>
      <c r="M71" s="23" t="s">
        <v>123</v>
      </c>
      <c r="N71" s="22">
        <v>43407</v>
      </c>
      <c r="O71" s="22">
        <v>43408</v>
      </c>
      <c r="P71" s="22">
        <v>8510.49</v>
      </c>
      <c r="Q71" s="54">
        <v>51918.49</v>
      </c>
      <c r="R71" s="27">
        <v>120</v>
      </c>
      <c r="S71" s="18">
        <v>41977</v>
      </c>
      <c r="T71" s="66" t="s">
        <v>227</v>
      </c>
      <c r="U71" s="18">
        <v>42097</v>
      </c>
      <c r="V71" s="18">
        <v>42097</v>
      </c>
      <c r="W71" s="20">
        <v>1</v>
      </c>
      <c r="X71" s="54">
        <f t="shared" si="0"/>
        <v>43408</v>
      </c>
      <c r="Y71" s="20">
        <v>1</v>
      </c>
      <c r="Z71" s="20">
        <v>1</v>
      </c>
      <c r="AA71" s="69" t="s">
        <v>228</v>
      </c>
      <c r="AB71" s="69" t="s">
        <v>228</v>
      </c>
      <c r="AC71" s="17" t="s">
        <v>663</v>
      </c>
      <c r="AD71" s="18">
        <v>42551</v>
      </c>
      <c r="AE71" s="17" t="s">
        <v>257</v>
      </c>
      <c r="AF71" s="67" t="s">
        <v>339</v>
      </c>
      <c r="AG71" s="67"/>
      <c r="AH71" s="35" t="s">
        <v>419</v>
      </c>
      <c r="AI71" s="33">
        <v>42229</v>
      </c>
      <c r="AJ71" s="34" t="s">
        <v>424</v>
      </c>
      <c r="AK71" s="32" t="s">
        <v>339</v>
      </c>
      <c r="AL71" s="17"/>
      <c r="AM71" s="29" t="s">
        <v>457</v>
      </c>
      <c r="AN71" s="29"/>
      <c r="AO71" s="29"/>
      <c r="AP71" s="29" t="s">
        <v>700</v>
      </c>
      <c r="AR71" s="52" t="s">
        <v>339</v>
      </c>
    </row>
    <row r="72" spans="1:44" s="51" customFormat="1" ht="69" hidden="1" customHeight="1" x14ac:dyDescent="0.25">
      <c r="A72" s="15">
        <v>64</v>
      </c>
      <c r="B72" s="24">
        <v>317482</v>
      </c>
      <c r="C72" s="15">
        <v>2289024</v>
      </c>
      <c r="D72" s="16" t="s">
        <v>667</v>
      </c>
      <c r="E72" s="25" t="s">
        <v>564</v>
      </c>
      <c r="F72" s="25" t="s">
        <v>543</v>
      </c>
      <c r="G72" s="25" t="s">
        <v>677</v>
      </c>
      <c r="H72" s="27">
        <v>803</v>
      </c>
      <c r="I72" s="72">
        <v>3.5</v>
      </c>
      <c r="J72" s="27" t="s">
        <v>375</v>
      </c>
      <c r="K72" s="23" t="s">
        <v>121</v>
      </c>
      <c r="L72" s="23" t="s">
        <v>122</v>
      </c>
      <c r="M72" s="23" t="s">
        <v>128</v>
      </c>
      <c r="N72" s="22">
        <v>30616</v>
      </c>
      <c r="O72" s="22">
        <v>30617</v>
      </c>
      <c r="P72" s="22">
        <v>7446.68</v>
      </c>
      <c r="Q72" s="54">
        <v>38063.68</v>
      </c>
      <c r="R72" s="27">
        <v>120</v>
      </c>
      <c r="S72" s="18">
        <v>41977</v>
      </c>
      <c r="T72" s="66" t="s">
        <v>227</v>
      </c>
      <c r="U72" s="18">
        <v>42097</v>
      </c>
      <c r="V72" s="18">
        <v>42097</v>
      </c>
      <c r="W72" s="20">
        <v>1</v>
      </c>
      <c r="X72" s="54">
        <f t="shared" si="0"/>
        <v>30617</v>
      </c>
      <c r="Y72" s="20">
        <v>1</v>
      </c>
      <c r="Z72" s="20">
        <v>1</v>
      </c>
      <c r="AA72" s="69" t="s">
        <v>228</v>
      </c>
      <c r="AB72" s="69" t="s">
        <v>228</v>
      </c>
      <c r="AC72" s="17" t="s">
        <v>690</v>
      </c>
      <c r="AD72" s="18">
        <v>42551</v>
      </c>
      <c r="AE72" s="17" t="s">
        <v>257</v>
      </c>
      <c r="AF72" s="67" t="s">
        <v>339</v>
      </c>
      <c r="AG72" s="67"/>
      <c r="AH72" s="35" t="s">
        <v>419</v>
      </c>
      <c r="AI72" s="33">
        <v>42228</v>
      </c>
      <c r="AJ72" s="34" t="s">
        <v>424</v>
      </c>
      <c r="AK72" s="32" t="s">
        <v>339</v>
      </c>
      <c r="AL72" s="17" t="s">
        <v>458</v>
      </c>
      <c r="AM72" s="29" t="s">
        <v>459</v>
      </c>
      <c r="AN72" s="29"/>
      <c r="AO72" s="29"/>
      <c r="AP72" s="29"/>
      <c r="AR72" s="52" t="s">
        <v>339</v>
      </c>
    </row>
    <row r="73" spans="1:44" s="51" customFormat="1" ht="69" hidden="1" customHeight="1" x14ac:dyDescent="0.25">
      <c r="A73" s="15">
        <v>65</v>
      </c>
      <c r="B73" s="24">
        <v>340045</v>
      </c>
      <c r="C73" s="15">
        <v>2301181</v>
      </c>
      <c r="D73" s="16" t="s">
        <v>212</v>
      </c>
      <c r="E73" s="25" t="s">
        <v>564</v>
      </c>
      <c r="F73" s="25" t="s">
        <v>544</v>
      </c>
      <c r="G73" s="25" t="s">
        <v>674</v>
      </c>
      <c r="H73" s="27">
        <v>6740</v>
      </c>
      <c r="I73" s="72">
        <v>145.06</v>
      </c>
      <c r="J73" s="27" t="s">
        <v>375</v>
      </c>
      <c r="K73" s="23" t="s">
        <v>134</v>
      </c>
      <c r="L73" s="23" t="s">
        <v>135</v>
      </c>
      <c r="M73" s="23" t="s">
        <v>136</v>
      </c>
      <c r="N73" s="22">
        <v>845145</v>
      </c>
      <c r="O73" s="22">
        <v>0</v>
      </c>
      <c r="P73" s="22">
        <v>220889.81</v>
      </c>
      <c r="Q73" s="54">
        <f>+O73+P73</f>
        <v>220889.81</v>
      </c>
      <c r="R73" s="27">
        <v>0</v>
      </c>
      <c r="S73" s="18" t="s">
        <v>176</v>
      </c>
      <c r="T73" s="66" t="s">
        <v>227</v>
      </c>
      <c r="U73" s="18" t="s">
        <v>176</v>
      </c>
      <c r="V73" s="18" t="s">
        <v>176</v>
      </c>
      <c r="W73" s="75" t="str">
        <f>+V73</f>
        <v>-</v>
      </c>
      <c r="X73" s="54">
        <f t="shared" si="0"/>
        <v>0</v>
      </c>
      <c r="Y73" s="20">
        <v>0</v>
      </c>
      <c r="Z73" s="20">
        <v>0.9</v>
      </c>
      <c r="AA73" s="69" t="s">
        <v>228</v>
      </c>
      <c r="AB73" s="73" t="s">
        <v>228</v>
      </c>
      <c r="AC73" s="17" t="s">
        <v>701</v>
      </c>
      <c r="AD73" s="18">
        <v>42551</v>
      </c>
      <c r="AE73" s="17" t="s">
        <v>260</v>
      </c>
      <c r="AF73" s="67" t="s">
        <v>339</v>
      </c>
      <c r="AG73" s="67"/>
      <c r="AH73" s="35" t="s">
        <v>419</v>
      </c>
      <c r="AI73" s="33">
        <v>42545</v>
      </c>
      <c r="AJ73" s="34" t="s">
        <v>341</v>
      </c>
      <c r="AK73" s="32" t="s">
        <v>340</v>
      </c>
      <c r="AL73" s="17" t="s">
        <v>438</v>
      </c>
      <c r="AM73" s="29" t="s">
        <v>460</v>
      </c>
      <c r="AN73" s="29"/>
      <c r="AO73" s="29"/>
      <c r="AP73" s="29"/>
      <c r="AR73" s="52" t="s">
        <v>340</v>
      </c>
    </row>
    <row r="74" spans="1:44" s="51" customFormat="1" ht="69" hidden="1" customHeight="1" x14ac:dyDescent="0.25">
      <c r="A74" s="15">
        <v>66</v>
      </c>
      <c r="B74" s="24">
        <v>309629</v>
      </c>
      <c r="C74" s="15">
        <v>2248991</v>
      </c>
      <c r="D74" s="16" t="s">
        <v>222</v>
      </c>
      <c r="E74" s="25" t="s">
        <v>564</v>
      </c>
      <c r="F74" s="25" t="s">
        <v>547</v>
      </c>
      <c r="G74" s="25" t="s">
        <v>672</v>
      </c>
      <c r="H74" s="27">
        <v>99321</v>
      </c>
      <c r="I74" s="72">
        <v>29</v>
      </c>
      <c r="J74" s="27" t="s">
        <v>375</v>
      </c>
      <c r="K74" s="23" t="s">
        <v>140</v>
      </c>
      <c r="L74" s="23" t="s">
        <v>162</v>
      </c>
      <c r="M74" s="23" t="s">
        <v>163</v>
      </c>
      <c r="N74" s="22">
        <v>173199</v>
      </c>
      <c r="O74" s="22">
        <v>161800</v>
      </c>
      <c r="P74" s="22">
        <v>0</v>
      </c>
      <c r="Q74" s="54">
        <v>161800</v>
      </c>
      <c r="R74" s="27">
        <v>120</v>
      </c>
      <c r="S74" s="18">
        <v>41977</v>
      </c>
      <c r="T74" s="66" t="s">
        <v>227</v>
      </c>
      <c r="U74" s="18">
        <v>42097</v>
      </c>
      <c r="V74" s="18">
        <v>42097</v>
      </c>
      <c r="W74" s="20">
        <v>1</v>
      </c>
      <c r="X74" s="54">
        <f t="shared" ref="X74:X96" si="1">+Y74*O74</f>
        <v>161800</v>
      </c>
      <c r="Y74" s="20">
        <v>1</v>
      </c>
      <c r="Z74" s="20">
        <v>0</v>
      </c>
      <c r="AA74" s="69" t="s">
        <v>228</v>
      </c>
      <c r="AB74" s="69" t="s">
        <v>228</v>
      </c>
      <c r="AC74" s="17" t="s">
        <v>664</v>
      </c>
      <c r="AD74" s="18">
        <v>42551</v>
      </c>
      <c r="AE74" s="17" t="s">
        <v>475</v>
      </c>
      <c r="AF74" s="67" t="s">
        <v>340</v>
      </c>
      <c r="AG74" s="67"/>
      <c r="AH74" s="35" t="s">
        <v>419</v>
      </c>
      <c r="AI74" s="33">
        <v>41987</v>
      </c>
      <c r="AJ74" s="34" t="s">
        <v>461</v>
      </c>
      <c r="AK74" s="32" t="s">
        <v>339</v>
      </c>
      <c r="AL74" s="17" t="s">
        <v>606</v>
      </c>
      <c r="AM74" s="29" t="s">
        <v>596</v>
      </c>
      <c r="AN74" s="29"/>
      <c r="AO74" s="29"/>
      <c r="AP74" s="29"/>
      <c r="AR74" s="52" t="s">
        <v>339</v>
      </c>
    </row>
    <row r="75" spans="1:44" s="51" customFormat="1" ht="69" hidden="1" customHeight="1" x14ac:dyDescent="0.25">
      <c r="A75" s="15">
        <v>67</v>
      </c>
      <c r="B75" s="24">
        <v>360426</v>
      </c>
      <c r="C75" s="15">
        <v>2323542</v>
      </c>
      <c r="D75" s="16" t="s">
        <v>214</v>
      </c>
      <c r="E75" s="25" t="s">
        <v>564</v>
      </c>
      <c r="F75" s="25" t="s">
        <v>566</v>
      </c>
      <c r="G75" s="25" t="s">
        <v>673</v>
      </c>
      <c r="H75" s="27">
        <v>10159</v>
      </c>
      <c r="I75" s="72">
        <v>36</v>
      </c>
      <c r="J75" s="27" t="s">
        <v>375</v>
      </c>
      <c r="K75" s="23" t="s">
        <v>140</v>
      </c>
      <c r="L75" s="23" t="s">
        <v>141</v>
      </c>
      <c r="M75" s="23" t="s">
        <v>142</v>
      </c>
      <c r="N75" s="22">
        <v>176294</v>
      </c>
      <c r="O75" s="22">
        <v>0</v>
      </c>
      <c r="P75" s="22">
        <v>35269.93</v>
      </c>
      <c r="Q75" s="54">
        <f>+O75+P75</f>
        <v>35269.93</v>
      </c>
      <c r="R75" s="27">
        <v>0</v>
      </c>
      <c r="S75" s="18" t="s">
        <v>176</v>
      </c>
      <c r="T75" s="66" t="s">
        <v>227</v>
      </c>
      <c r="U75" s="18" t="s">
        <v>176</v>
      </c>
      <c r="V75" s="18" t="s">
        <v>176</v>
      </c>
      <c r="W75" s="75" t="str">
        <f>+V75</f>
        <v>-</v>
      </c>
      <c r="X75" s="54">
        <f t="shared" si="1"/>
        <v>0</v>
      </c>
      <c r="Y75" s="20">
        <v>0</v>
      </c>
      <c r="Z75" s="20">
        <v>0.9</v>
      </c>
      <c r="AA75" s="69" t="s">
        <v>228</v>
      </c>
      <c r="AB75" s="73" t="s">
        <v>228</v>
      </c>
      <c r="AC75" s="17" t="s">
        <v>701</v>
      </c>
      <c r="AD75" s="18">
        <v>42551</v>
      </c>
      <c r="AE75" s="17" t="s">
        <v>265</v>
      </c>
      <c r="AF75" s="67" t="s">
        <v>339</v>
      </c>
      <c r="AG75" s="67"/>
      <c r="AH75" s="35" t="s">
        <v>421</v>
      </c>
      <c r="AI75" s="33"/>
      <c r="AJ75" s="34"/>
      <c r="AK75" s="32" t="s">
        <v>340</v>
      </c>
      <c r="AL75" s="17" t="s">
        <v>438</v>
      </c>
      <c r="AM75" s="29"/>
      <c r="AN75" s="29"/>
      <c r="AO75" s="29"/>
      <c r="AP75" s="29"/>
      <c r="AR75" s="52" t="s">
        <v>340</v>
      </c>
    </row>
    <row r="76" spans="1:44" s="51" customFormat="1" ht="69" hidden="1" customHeight="1" x14ac:dyDescent="0.25">
      <c r="A76" s="15">
        <v>68</v>
      </c>
      <c r="B76" s="24" t="s">
        <v>176</v>
      </c>
      <c r="C76" s="15" t="s">
        <v>176</v>
      </c>
      <c r="D76" s="16" t="s">
        <v>220</v>
      </c>
      <c r="E76" s="25" t="s">
        <v>564</v>
      </c>
      <c r="F76" s="25" t="s">
        <v>551</v>
      </c>
      <c r="G76" s="25" t="s">
        <v>673</v>
      </c>
      <c r="H76" s="65">
        <v>0</v>
      </c>
      <c r="I76" s="72">
        <v>21.45</v>
      </c>
      <c r="J76" s="27" t="s">
        <v>375</v>
      </c>
      <c r="K76" s="23" t="s">
        <v>140</v>
      </c>
      <c r="L76" s="23" t="s">
        <v>154</v>
      </c>
      <c r="M76" s="23" t="s">
        <v>156</v>
      </c>
      <c r="N76" s="22">
        <v>163158</v>
      </c>
      <c r="O76" s="22">
        <f>+N76</f>
        <v>163158</v>
      </c>
      <c r="P76" s="22">
        <v>0</v>
      </c>
      <c r="Q76" s="54">
        <v>163158</v>
      </c>
      <c r="R76" s="27">
        <v>120</v>
      </c>
      <c r="S76" s="18">
        <v>41977</v>
      </c>
      <c r="T76" s="66" t="s">
        <v>227</v>
      </c>
      <c r="U76" s="18">
        <v>42097</v>
      </c>
      <c r="V76" s="18">
        <v>42097</v>
      </c>
      <c r="W76" s="20">
        <v>1</v>
      </c>
      <c r="X76" s="54">
        <f t="shared" si="1"/>
        <v>163158</v>
      </c>
      <c r="Y76" s="20">
        <v>1</v>
      </c>
      <c r="Z76" s="20">
        <v>0</v>
      </c>
      <c r="AA76" s="69" t="s">
        <v>228</v>
      </c>
      <c r="AB76" s="69" t="s">
        <v>228</v>
      </c>
      <c r="AC76" s="17" t="s">
        <v>671</v>
      </c>
      <c r="AD76" s="18">
        <v>42551</v>
      </c>
      <c r="AE76" s="17" t="str">
        <f>+AE92</f>
        <v xml:space="preserve">IVP El Collao </v>
      </c>
      <c r="AF76" s="67" t="s">
        <v>339</v>
      </c>
      <c r="AG76" s="67"/>
      <c r="AH76" s="35" t="s">
        <v>419</v>
      </c>
      <c r="AI76" s="33">
        <v>40464</v>
      </c>
      <c r="AJ76" s="34" t="s">
        <v>424</v>
      </c>
      <c r="AK76" s="32" t="s">
        <v>340</v>
      </c>
      <c r="AL76" s="17" t="s">
        <v>438</v>
      </c>
      <c r="AM76" s="29"/>
      <c r="AN76" s="29"/>
      <c r="AO76" s="29"/>
      <c r="AP76" s="29"/>
      <c r="AR76" s="52" t="s">
        <v>339</v>
      </c>
    </row>
    <row r="77" spans="1:44" s="51" customFormat="1" ht="69" hidden="1" customHeight="1" x14ac:dyDescent="0.25">
      <c r="A77" s="15">
        <v>69</v>
      </c>
      <c r="B77" s="24">
        <v>342763</v>
      </c>
      <c r="C77" s="15">
        <v>2303794</v>
      </c>
      <c r="D77" s="16" t="s">
        <v>221</v>
      </c>
      <c r="E77" s="25" t="s">
        <v>564</v>
      </c>
      <c r="F77" s="25" t="s">
        <v>552</v>
      </c>
      <c r="G77" s="25" t="s">
        <v>673</v>
      </c>
      <c r="H77" s="27">
        <v>2391</v>
      </c>
      <c r="I77" s="72">
        <v>8.09</v>
      </c>
      <c r="J77" s="27" t="s">
        <v>375</v>
      </c>
      <c r="K77" s="23" t="s">
        <v>140</v>
      </c>
      <c r="L77" s="23" t="s">
        <v>158</v>
      </c>
      <c r="M77" s="23" t="s">
        <v>159</v>
      </c>
      <c r="N77" s="22">
        <v>68422</v>
      </c>
      <c r="O77" s="22">
        <v>0</v>
      </c>
      <c r="P77" s="22">
        <v>12622.02</v>
      </c>
      <c r="Q77" s="54">
        <f>+O77+P77</f>
        <v>12622.02</v>
      </c>
      <c r="R77" s="27">
        <v>0</v>
      </c>
      <c r="S77" s="18" t="s">
        <v>176</v>
      </c>
      <c r="T77" s="66" t="s">
        <v>227</v>
      </c>
      <c r="U77" s="18" t="s">
        <v>176</v>
      </c>
      <c r="V77" s="18" t="s">
        <v>176</v>
      </c>
      <c r="W77" s="75" t="str">
        <f>+V77</f>
        <v>-</v>
      </c>
      <c r="X77" s="54">
        <f t="shared" si="1"/>
        <v>0</v>
      </c>
      <c r="Y77" s="20">
        <v>0</v>
      </c>
      <c r="Z77" s="20">
        <v>0.9</v>
      </c>
      <c r="AA77" s="69" t="s">
        <v>228</v>
      </c>
      <c r="AB77" s="73" t="s">
        <v>228</v>
      </c>
      <c r="AC77" s="17" t="s">
        <v>701</v>
      </c>
      <c r="AD77" s="18">
        <v>42551</v>
      </c>
      <c r="AE77" s="17" t="s">
        <v>265</v>
      </c>
      <c r="AF77" s="67" t="s">
        <v>340</v>
      </c>
      <c r="AG77" s="67"/>
      <c r="AH77" s="35" t="s">
        <v>419</v>
      </c>
      <c r="AI77" s="33">
        <v>42367</v>
      </c>
      <c r="AJ77" s="34" t="s">
        <v>424</v>
      </c>
      <c r="AK77" s="32" t="s">
        <v>339</v>
      </c>
      <c r="AL77" s="17" t="s">
        <v>597</v>
      </c>
      <c r="AM77" s="17" t="s">
        <v>609</v>
      </c>
      <c r="AN77" s="29"/>
      <c r="AO77" s="29"/>
      <c r="AP77" s="29"/>
      <c r="AR77" s="52" t="s">
        <v>340</v>
      </c>
    </row>
    <row r="78" spans="1:44" s="51" customFormat="1" ht="69" hidden="1" customHeight="1" x14ac:dyDescent="0.25">
      <c r="A78" s="15">
        <v>70</v>
      </c>
      <c r="B78" s="24">
        <v>342598</v>
      </c>
      <c r="C78" s="15">
        <v>2303611</v>
      </c>
      <c r="D78" s="16" t="s">
        <v>221</v>
      </c>
      <c r="E78" s="25" t="s">
        <v>564</v>
      </c>
      <c r="F78" s="25" t="s">
        <v>553</v>
      </c>
      <c r="G78" s="25" t="s">
        <v>673</v>
      </c>
      <c r="H78" s="27">
        <v>6849</v>
      </c>
      <c r="I78" s="72">
        <v>8.4499999999999993</v>
      </c>
      <c r="J78" s="27" t="s">
        <v>375</v>
      </c>
      <c r="K78" s="23" t="s">
        <v>140</v>
      </c>
      <c r="L78" s="23" t="s">
        <v>158</v>
      </c>
      <c r="M78" s="23" t="s">
        <v>160</v>
      </c>
      <c r="N78" s="22">
        <v>71467</v>
      </c>
      <c r="O78" s="22">
        <v>0</v>
      </c>
      <c r="P78" s="22">
        <v>13183.68</v>
      </c>
      <c r="Q78" s="54">
        <f>+O78+P78</f>
        <v>13183.68</v>
      </c>
      <c r="R78" s="27">
        <v>0</v>
      </c>
      <c r="S78" s="18" t="s">
        <v>176</v>
      </c>
      <c r="T78" s="66" t="s">
        <v>227</v>
      </c>
      <c r="U78" s="18" t="s">
        <v>176</v>
      </c>
      <c r="V78" s="18" t="s">
        <v>176</v>
      </c>
      <c r="W78" s="75" t="str">
        <f>+V78</f>
        <v>-</v>
      </c>
      <c r="X78" s="54">
        <f t="shared" si="1"/>
        <v>0</v>
      </c>
      <c r="Y78" s="20">
        <v>0</v>
      </c>
      <c r="Z78" s="20">
        <v>0.9</v>
      </c>
      <c r="AA78" s="69" t="s">
        <v>228</v>
      </c>
      <c r="AB78" s="73" t="s">
        <v>228</v>
      </c>
      <c r="AC78" s="17" t="s">
        <v>701</v>
      </c>
      <c r="AD78" s="18">
        <v>42551</v>
      </c>
      <c r="AE78" s="17" t="s">
        <v>265</v>
      </c>
      <c r="AF78" s="67" t="s">
        <v>340</v>
      </c>
      <c r="AG78" s="67"/>
      <c r="AH78" s="35" t="s">
        <v>419</v>
      </c>
      <c r="AI78" s="33">
        <v>42383</v>
      </c>
      <c r="AJ78" s="34" t="s">
        <v>461</v>
      </c>
      <c r="AK78" s="32" t="s">
        <v>339</v>
      </c>
      <c r="AL78" s="17" t="s">
        <v>597</v>
      </c>
      <c r="AM78" s="17" t="s">
        <v>601</v>
      </c>
      <c r="AN78" s="29"/>
      <c r="AO78" s="29"/>
      <c r="AP78" s="29"/>
      <c r="AR78" s="52" t="s">
        <v>340</v>
      </c>
    </row>
    <row r="79" spans="1:44" s="51" customFormat="1" ht="81.75" hidden="1" customHeight="1" x14ac:dyDescent="0.25">
      <c r="A79" s="15">
        <v>71</v>
      </c>
      <c r="B79" s="24">
        <v>348117</v>
      </c>
      <c r="C79" s="15">
        <v>2310627</v>
      </c>
      <c r="D79" s="16" t="s">
        <v>216</v>
      </c>
      <c r="E79" s="25" t="s">
        <v>564</v>
      </c>
      <c r="F79" s="25" t="s">
        <v>555</v>
      </c>
      <c r="G79" s="25" t="s">
        <v>672</v>
      </c>
      <c r="H79" s="27">
        <v>269</v>
      </c>
      <c r="I79" s="72">
        <v>27</v>
      </c>
      <c r="J79" s="27" t="s">
        <v>375</v>
      </c>
      <c r="K79" s="23" t="s">
        <v>140</v>
      </c>
      <c r="L79" s="23" t="s">
        <v>145</v>
      </c>
      <c r="M79" s="23" t="s">
        <v>146</v>
      </c>
      <c r="N79" s="22">
        <v>171981</v>
      </c>
      <c r="O79" s="22">
        <v>0</v>
      </c>
      <c r="P79" s="22">
        <v>0</v>
      </c>
      <c r="Q79" s="54">
        <f>+O79+P79</f>
        <v>0</v>
      </c>
      <c r="R79" s="27">
        <v>0</v>
      </c>
      <c r="S79" s="18" t="s">
        <v>176</v>
      </c>
      <c r="T79" s="66" t="s">
        <v>227</v>
      </c>
      <c r="U79" s="18" t="s">
        <v>176</v>
      </c>
      <c r="V79" s="18" t="s">
        <v>176</v>
      </c>
      <c r="W79" s="75" t="str">
        <f>+V79</f>
        <v>-</v>
      </c>
      <c r="X79" s="54">
        <f t="shared" si="1"/>
        <v>0</v>
      </c>
      <c r="Y79" s="20">
        <v>0</v>
      </c>
      <c r="Z79" s="20">
        <v>0</v>
      </c>
      <c r="AA79" s="69" t="s">
        <v>233</v>
      </c>
      <c r="AB79" s="73" t="s">
        <v>233</v>
      </c>
      <c r="AC79" s="17" t="s">
        <v>701</v>
      </c>
      <c r="AD79" s="18">
        <v>42551</v>
      </c>
      <c r="AE79" s="17" t="s">
        <v>262</v>
      </c>
      <c r="AF79" s="67" t="s">
        <v>340</v>
      </c>
      <c r="AG79" s="67"/>
      <c r="AH79" s="35" t="s">
        <v>421</v>
      </c>
      <c r="AI79" s="33" t="s">
        <v>462</v>
      </c>
      <c r="AJ79" s="34" t="s">
        <v>424</v>
      </c>
      <c r="AK79" s="32" t="s">
        <v>340</v>
      </c>
      <c r="AL79" s="17" t="s">
        <v>597</v>
      </c>
      <c r="AM79" s="29" t="s">
        <v>599</v>
      </c>
      <c r="AN79" s="29"/>
      <c r="AO79" s="29"/>
      <c r="AP79" s="29"/>
      <c r="AR79" s="52" t="s">
        <v>340</v>
      </c>
    </row>
    <row r="80" spans="1:44" s="51" customFormat="1" ht="69" hidden="1" customHeight="1" x14ac:dyDescent="0.25">
      <c r="A80" s="15">
        <v>72</v>
      </c>
      <c r="B80" s="24">
        <v>321746</v>
      </c>
      <c r="C80" s="15">
        <v>2276592</v>
      </c>
      <c r="D80" s="16" t="s">
        <v>217</v>
      </c>
      <c r="E80" s="25" t="s">
        <v>564</v>
      </c>
      <c r="F80" s="25" t="s">
        <v>556</v>
      </c>
      <c r="G80" s="25" t="s">
        <v>673</v>
      </c>
      <c r="H80" s="27">
        <v>75502</v>
      </c>
      <c r="I80" s="72">
        <v>49.7</v>
      </c>
      <c r="J80" s="27" t="s">
        <v>375</v>
      </c>
      <c r="K80" s="23" t="s">
        <v>140</v>
      </c>
      <c r="L80" s="23" t="s">
        <v>147</v>
      </c>
      <c r="M80" s="23" t="s">
        <v>151</v>
      </c>
      <c r="N80" s="22">
        <v>395737</v>
      </c>
      <c r="O80" s="22">
        <v>296802.59999999998</v>
      </c>
      <c r="P80" s="22">
        <v>85883.92</v>
      </c>
      <c r="Q80" s="54">
        <v>382686.51999999996</v>
      </c>
      <c r="R80" s="27">
        <v>120</v>
      </c>
      <c r="S80" s="18">
        <v>41977</v>
      </c>
      <c r="T80" s="66" t="s">
        <v>227</v>
      </c>
      <c r="U80" s="18">
        <v>42097</v>
      </c>
      <c r="V80" s="18">
        <v>42097</v>
      </c>
      <c r="W80" s="20">
        <v>1</v>
      </c>
      <c r="X80" s="54">
        <f t="shared" si="1"/>
        <v>296802.59999999998</v>
      </c>
      <c r="Y80" s="20">
        <v>1</v>
      </c>
      <c r="Z80" s="20">
        <v>0.9</v>
      </c>
      <c r="AA80" s="69" t="s">
        <v>228</v>
      </c>
      <c r="AB80" s="69" t="s">
        <v>228</v>
      </c>
      <c r="AC80" s="17" t="s">
        <v>691</v>
      </c>
      <c r="AD80" s="18">
        <v>42551</v>
      </c>
      <c r="AE80" s="17" t="s">
        <v>263</v>
      </c>
      <c r="AF80" s="67" t="s">
        <v>339</v>
      </c>
      <c r="AG80" s="67"/>
      <c r="AH80" s="35" t="s">
        <v>419</v>
      </c>
      <c r="AI80" s="33">
        <v>42440</v>
      </c>
      <c r="AJ80" s="34" t="s">
        <v>461</v>
      </c>
      <c r="AK80" s="32" t="s">
        <v>339</v>
      </c>
      <c r="AL80" s="17" t="s">
        <v>597</v>
      </c>
      <c r="AM80" s="29" t="s">
        <v>463</v>
      </c>
      <c r="AN80" s="29"/>
      <c r="AO80" s="29"/>
      <c r="AP80" s="29"/>
      <c r="AR80" s="52" t="s">
        <v>339</v>
      </c>
    </row>
    <row r="81" spans="1:44" s="51" customFormat="1" ht="69" hidden="1" customHeight="1" x14ac:dyDescent="0.25">
      <c r="A81" s="15">
        <v>73</v>
      </c>
      <c r="B81" s="24">
        <v>324147</v>
      </c>
      <c r="C81" s="15">
        <v>2280638</v>
      </c>
      <c r="D81" s="16" t="s">
        <v>217</v>
      </c>
      <c r="E81" s="25" t="s">
        <v>564</v>
      </c>
      <c r="F81" s="25" t="s">
        <v>557</v>
      </c>
      <c r="G81" s="25" t="s">
        <v>673</v>
      </c>
      <c r="H81" s="27">
        <v>12027</v>
      </c>
      <c r="I81" s="72">
        <v>30</v>
      </c>
      <c r="J81" s="27" t="s">
        <v>375</v>
      </c>
      <c r="K81" s="23" t="s">
        <v>140</v>
      </c>
      <c r="L81" s="23" t="s">
        <v>147</v>
      </c>
      <c r="M81" s="23" t="s">
        <v>148</v>
      </c>
      <c r="N81" s="22">
        <v>296014</v>
      </c>
      <c r="O81" s="22">
        <v>266412</v>
      </c>
      <c r="P81" s="22">
        <v>51841.83</v>
      </c>
      <c r="Q81" s="54">
        <v>318253.83</v>
      </c>
      <c r="R81" s="27">
        <v>120</v>
      </c>
      <c r="S81" s="18">
        <v>41977</v>
      </c>
      <c r="T81" s="66" t="s">
        <v>227</v>
      </c>
      <c r="U81" s="18">
        <v>42097</v>
      </c>
      <c r="V81" s="18">
        <v>42097</v>
      </c>
      <c r="W81" s="20">
        <v>1</v>
      </c>
      <c r="X81" s="54">
        <f t="shared" si="1"/>
        <v>266412</v>
      </c>
      <c r="Y81" s="20">
        <v>1</v>
      </c>
      <c r="Z81" s="20">
        <v>0.9</v>
      </c>
      <c r="AA81" s="69" t="s">
        <v>228</v>
      </c>
      <c r="AB81" s="69" t="s">
        <v>228</v>
      </c>
      <c r="AC81" s="17" t="s">
        <v>692</v>
      </c>
      <c r="AD81" s="18">
        <v>42551</v>
      </c>
      <c r="AE81" s="17" t="s">
        <v>263</v>
      </c>
      <c r="AF81" s="67" t="s">
        <v>339</v>
      </c>
      <c r="AG81" s="67"/>
      <c r="AH81" s="35" t="s">
        <v>419</v>
      </c>
      <c r="AI81" s="33">
        <v>42345</v>
      </c>
      <c r="AJ81" s="34" t="s">
        <v>424</v>
      </c>
      <c r="AK81" s="32" t="s">
        <v>339</v>
      </c>
      <c r="AL81" s="17" t="s">
        <v>597</v>
      </c>
      <c r="AM81" s="29" t="s">
        <v>463</v>
      </c>
      <c r="AN81" s="29"/>
      <c r="AO81" s="29"/>
      <c r="AP81" s="29"/>
      <c r="AR81" s="52" t="s">
        <v>339</v>
      </c>
    </row>
    <row r="82" spans="1:44" s="51" customFormat="1" ht="69" hidden="1" customHeight="1" x14ac:dyDescent="0.25">
      <c r="A82" s="15">
        <v>74</v>
      </c>
      <c r="B82" s="24" t="s">
        <v>176</v>
      </c>
      <c r="C82" s="24" t="s">
        <v>176</v>
      </c>
      <c r="D82" s="16" t="s">
        <v>218</v>
      </c>
      <c r="E82" s="25" t="s">
        <v>564</v>
      </c>
      <c r="F82" s="25" t="s">
        <v>558</v>
      </c>
      <c r="G82" s="25" t="s">
        <v>673</v>
      </c>
      <c r="H82" s="65">
        <v>0</v>
      </c>
      <c r="I82" s="72">
        <v>15</v>
      </c>
      <c r="J82" s="27" t="s">
        <v>375</v>
      </c>
      <c r="K82" s="23" t="s">
        <v>140</v>
      </c>
      <c r="L82" s="23" t="s">
        <v>149</v>
      </c>
      <c r="M82" s="23" t="s">
        <v>150</v>
      </c>
      <c r="N82" s="22">
        <v>114060</v>
      </c>
      <c r="O82" s="22">
        <v>0</v>
      </c>
      <c r="P82" s="22">
        <v>23402.1</v>
      </c>
      <c r="Q82" s="54">
        <f>+O82+P82</f>
        <v>23402.1</v>
      </c>
      <c r="R82" s="27">
        <v>0</v>
      </c>
      <c r="S82" s="18" t="s">
        <v>176</v>
      </c>
      <c r="T82" s="66" t="s">
        <v>227</v>
      </c>
      <c r="U82" s="18" t="s">
        <v>176</v>
      </c>
      <c r="V82" s="18" t="s">
        <v>176</v>
      </c>
      <c r="W82" s="75" t="str">
        <f>+V82</f>
        <v>-</v>
      </c>
      <c r="X82" s="54">
        <f t="shared" si="1"/>
        <v>0</v>
      </c>
      <c r="Y82" s="20">
        <v>0</v>
      </c>
      <c r="Z82" s="20">
        <v>0</v>
      </c>
      <c r="AA82" s="69" t="s">
        <v>230</v>
      </c>
      <c r="AB82" s="73" t="s">
        <v>230</v>
      </c>
      <c r="AC82" s="17" t="s">
        <v>701</v>
      </c>
      <c r="AD82" s="18">
        <v>42551</v>
      </c>
      <c r="AE82" s="17" t="s">
        <v>264</v>
      </c>
      <c r="AF82" s="67" t="s">
        <v>340</v>
      </c>
      <c r="AG82" s="67"/>
      <c r="AH82" s="35" t="s">
        <v>421</v>
      </c>
      <c r="AI82" s="33" t="s">
        <v>464</v>
      </c>
      <c r="AJ82" s="34" t="s">
        <v>424</v>
      </c>
      <c r="AK82" s="32" t="s">
        <v>340</v>
      </c>
      <c r="AL82" s="17" t="s">
        <v>438</v>
      </c>
      <c r="AM82" s="29" t="s">
        <v>463</v>
      </c>
      <c r="AN82" s="29"/>
      <c r="AO82" s="29"/>
      <c r="AP82" s="29"/>
      <c r="AR82" s="52" t="s">
        <v>340</v>
      </c>
    </row>
    <row r="83" spans="1:44" s="51" customFormat="1" ht="69" hidden="1" customHeight="1" x14ac:dyDescent="0.25">
      <c r="A83" s="15">
        <v>75</v>
      </c>
      <c r="B83" s="24" t="s">
        <v>176</v>
      </c>
      <c r="C83" s="24" t="s">
        <v>176</v>
      </c>
      <c r="D83" s="16" t="s">
        <v>218</v>
      </c>
      <c r="E83" s="25" t="s">
        <v>564</v>
      </c>
      <c r="F83" s="25" t="s">
        <v>559</v>
      </c>
      <c r="G83" s="25" t="s">
        <v>673</v>
      </c>
      <c r="H83" s="65">
        <v>0</v>
      </c>
      <c r="I83" s="72">
        <v>20.056000000000001</v>
      </c>
      <c r="J83" s="27" t="s">
        <v>375</v>
      </c>
      <c r="K83" s="23" t="s">
        <v>140</v>
      </c>
      <c r="L83" s="23" t="s">
        <v>149</v>
      </c>
      <c r="M83" s="23" t="s">
        <v>157</v>
      </c>
      <c r="N83" s="22">
        <v>154514</v>
      </c>
      <c r="O83" s="22">
        <v>0</v>
      </c>
      <c r="P83" s="22">
        <v>31701</v>
      </c>
      <c r="Q83" s="54">
        <f>+O83+P83</f>
        <v>31701</v>
      </c>
      <c r="R83" s="27">
        <v>0</v>
      </c>
      <c r="S83" s="18" t="s">
        <v>176</v>
      </c>
      <c r="T83" s="66" t="s">
        <v>227</v>
      </c>
      <c r="U83" s="18" t="s">
        <v>176</v>
      </c>
      <c r="V83" s="18" t="s">
        <v>176</v>
      </c>
      <c r="W83" s="75" t="str">
        <f>+V83</f>
        <v>-</v>
      </c>
      <c r="X83" s="54">
        <f t="shared" si="1"/>
        <v>0</v>
      </c>
      <c r="Y83" s="20">
        <v>0</v>
      </c>
      <c r="Z83" s="20">
        <v>0</v>
      </c>
      <c r="AA83" s="69" t="s">
        <v>230</v>
      </c>
      <c r="AB83" s="73" t="s">
        <v>230</v>
      </c>
      <c r="AC83" s="17" t="s">
        <v>701</v>
      </c>
      <c r="AD83" s="18">
        <v>42551</v>
      </c>
      <c r="AE83" s="17" t="s">
        <v>264</v>
      </c>
      <c r="AF83" s="67" t="s">
        <v>340</v>
      </c>
      <c r="AG83" s="67"/>
      <c r="AH83" s="35" t="s">
        <v>421</v>
      </c>
      <c r="AI83" s="33" t="s">
        <v>176</v>
      </c>
      <c r="AJ83" s="34" t="s">
        <v>424</v>
      </c>
      <c r="AK83" s="32" t="s">
        <v>340</v>
      </c>
      <c r="AL83" s="17" t="s">
        <v>438</v>
      </c>
      <c r="AM83" s="29" t="s">
        <v>465</v>
      </c>
      <c r="AN83" s="29"/>
      <c r="AO83" s="29"/>
      <c r="AP83" s="29"/>
      <c r="AR83" s="52" t="s">
        <v>340</v>
      </c>
    </row>
    <row r="84" spans="1:44" s="51" customFormat="1" ht="69" hidden="1" customHeight="1" x14ac:dyDescent="0.25">
      <c r="A84" s="15">
        <v>76</v>
      </c>
      <c r="B84" s="24" t="s">
        <v>176</v>
      </c>
      <c r="C84" s="24" t="s">
        <v>176</v>
      </c>
      <c r="D84" s="16" t="s">
        <v>224</v>
      </c>
      <c r="E84" s="25" t="s">
        <v>564</v>
      </c>
      <c r="F84" s="25" t="s">
        <v>580</v>
      </c>
      <c r="G84" s="25" t="s">
        <v>674</v>
      </c>
      <c r="H84" s="65">
        <v>0</v>
      </c>
      <c r="I84" s="72">
        <v>2.77</v>
      </c>
      <c r="J84" s="27" t="s">
        <v>375</v>
      </c>
      <c r="K84" s="23" t="s">
        <v>164</v>
      </c>
      <c r="L84" s="23" t="s">
        <v>167</v>
      </c>
      <c r="M84" s="23" t="s">
        <v>168</v>
      </c>
      <c r="N84" s="22">
        <v>25638</v>
      </c>
      <c r="O84" s="22">
        <v>19664.7</v>
      </c>
      <c r="P84" s="22">
        <v>7393.2</v>
      </c>
      <c r="Q84" s="54">
        <v>27057.9</v>
      </c>
      <c r="R84" s="27">
        <v>120</v>
      </c>
      <c r="S84" s="18">
        <v>41977</v>
      </c>
      <c r="T84" s="66" t="s">
        <v>227</v>
      </c>
      <c r="U84" s="18">
        <v>42097</v>
      </c>
      <c r="V84" s="18">
        <v>42097</v>
      </c>
      <c r="W84" s="20">
        <v>1</v>
      </c>
      <c r="X84" s="54">
        <f t="shared" si="1"/>
        <v>19664.7</v>
      </c>
      <c r="Y84" s="20">
        <v>1</v>
      </c>
      <c r="Z84" s="20">
        <v>0.9</v>
      </c>
      <c r="AA84" s="69" t="s">
        <v>228</v>
      </c>
      <c r="AB84" s="69" t="s">
        <v>228</v>
      </c>
      <c r="AC84" s="17" t="s">
        <v>583</v>
      </c>
      <c r="AD84" s="18">
        <v>42551</v>
      </c>
      <c r="AE84" s="17" t="s">
        <v>473</v>
      </c>
      <c r="AF84" s="67" t="s">
        <v>339</v>
      </c>
      <c r="AG84" s="67"/>
      <c r="AH84" s="35" t="s">
        <v>421</v>
      </c>
      <c r="AI84" s="33">
        <v>42543</v>
      </c>
      <c r="AJ84" s="34" t="s">
        <v>461</v>
      </c>
      <c r="AK84" s="32" t="s">
        <v>340</v>
      </c>
      <c r="AL84" s="17" t="s">
        <v>597</v>
      </c>
      <c r="AM84" s="29" t="s">
        <v>600</v>
      </c>
      <c r="AN84" s="29"/>
      <c r="AO84" s="29"/>
      <c r="AP84" s="29"/>
      <c r="AR84" s="52" t="s">
        <v>339</v>
      </c>
    </row>
    <row r="85" spans="1:44" s="51" customFormat="1" ht="69" hidden="1" customHeight="1" x14ac:dyDescent="0.25">
      <c r="A85" s="15">
        <v>77</v>
      </c>
      <c r="B85" s="24" t="s">
        <v>176</v>
      </c>
      <c r="C85" s="15" t="s">
        <v>176</v>
      </c>
      <c r="D85" s="16" t="s">
        <v>223</v>
      </c>
      <c r="E85" s="25" t="s">
        <v>564</v>
      </c>
      <c r="F85" s="25" t="s">
        <v>560</v>
      </c>
      <c r="G85" s="25" t="s">
        <v>674</v>
      </c>
      <c r="H85" s="65">
        <v>0</v>
      </c>
      <c r="I85" s="72">
        <v>6.27</v>
      </c>
      <c r="J85" s="27" t="s">
        <v>375</v>
      </c>
      <c r="K85" s="23" t="s">
        <v>164</v>
      </c>
      <c r="L85" s="23" t="s">
        <v>165</v>
      </c>
      <c r="M85" s="23" t="s">
        <v>166</v>
      </c>
      <c r="N85" s="22">
        <v>45641</v>
      </c>
      <c r="O85" s="22">
        <v>0</v>
      </c>
      <c r="P85" s="22">
        <v>16734.810000000001</v>
      </c>
      <c r="Q85" s="54">
        <f>+O85+P85</f>
        <v>16734.810000000001</v>
      </c>
      <c r="R85" s="27">
        <v>0</v>
      </c>
      <c r="S85" s="18" t="s">
        <v>176</v>
      </c>
      <c r="T85" s="66" t="s">
        <v>227</v>
      </c>
      <c r="U85" s="18" t="s">
        <v>176</v>
      </c>
      <c r="V85" s="18" t="s">
        <v>176</v>
      </c>
      <c r="W85" s="75" t="str">
        <f>+V85</f>
        <v>-</v>
      </c>
      <c r="X85" s="54">
        <f t="shared" si="1"/>
        <v>0</v>
      </c>
      <c r="Y85" s="20">
        <v>0</v>
      </c>
      <c r="Z85" s="20">
        <v>0</v>
      </c>
      <c r="AA85" s="69" t="s">
        <v>230</v>
      </c>
      <c r="AB85" s="73" t="s">
        <v>230</v>
      </c>
      <c r="AC85" s="17" t="s">
        <v>701</v>
      </c>
      <c r="AD85" s="18">
        <v>42551</v>
      </c>
      <c r="AE85" s="17" t="s">
        <v>474</v>
      </c>
      <c r="AF85" s="67" t="s">
        <v>339</v>
      </c>
      <c r="AG85" s="67"/>
      <c r="AH85" s="35" t="s">
        <v>419</v>
      </c>
      <c r="AI85" s="33">
        <v>42199</v>
      </c>
      <c r="AJ85" s="34" t="s">
        <v>424</v>
      </c>
      <c r="AK85" s="32" t="s">
        <v>339</v>
      </c>
      <c r="AL85" s="17" t="s">
        <v>438</v>
      </c>
      <c r="AM85" s="29" t="s">
        <v>466</v>
      </c>
      <c r="AN85" s="29"/>
      <c r="AO85" s="29"/>
      <c r="AP85" s="29"/>
      <c r="AR85" s="52" t="s">
        <v>340</v>
      </c>
    </row>
    <row r="86" spans="1:44" s="51" customFormat="1" ht="69" hidden="1" customHeight="1" x14ac:dyDescent="0.25">
      <c r="A86" s="15">
        <v>78</v>
      </c>
      <c r="B86" s="24">
        <v>339823</v>
      </c>
      <c r="C86" s="15">
        <v>2267567</v>
      </c>
      <c r="D86" s="16" t="s">
        <v>225</v>
      </c>
      <c r="E86" s="25" t="s">
        <v>564</v>
      </c>
      <c r="F86" s="25" t="s">
        <v>561</v>
      </c>
      <c r="G86" s="25" t="s">
        <v>676</v>
      </c>
      <c r="H86" s="27">
        <v>3209</v>
      </c>
      <c r="I86" s="72">
        <v>17.23</v>
      </c>
      <c r="J86" s="27" t="s">
        <v>375</v>
      </c>
      <c r="K86" s="23" t="s">
        <v>169</v>
      </c>
      <c r="L86" s="23" t="s">
        <v>170</v>
      </c>
      <c r="M86" s="23" t="s">
        <v>171</v>
      </c>
      <c r="N86" s="22">
        <v>148590</v>
      </c>
      <c r="O86" s="22">
        <v>0</v>
      </c>
      <c r="P86" s="22">
        <v>43700.76</v>
      </c>
      <c r="Q86" s="54">
        <f>+O86+P86</f>
        <v>43700.76</v>
      </c>
      <c r="R86" s="27">
        <v>0</v>
      </c>
      <c r="S86" s="18" t="s">
        <v>176</v>
      </c>
      <c r="T86" s="66" t="s">
        <v>227</v>
      </c>
      <c r="U86" s="18" t="s">
        <v>176</v>
      </c>
      <c r="V86" s="18" t="s">
        <v>176</v>
      </c>
      <c r="W86" s="75" t="str">
        <f>+V86</f>
        <v>-</v>
      </c>
      <c r="X86" s="54">
        <f>+Y86*O86</f>
        <v>0</v>
      </c>
      <c r="Y86" s="20">
        <v>0</v>
      </c>
      <c r="Z86" s="20">
        <v>0.9</v>
      </c>
      <c r="AA86" s="69" t="s">
        <v>228</v>
      </c>
      <c r="AB86" s="73" t="s">
        <v>228</v>
      </c>
      <c r="AC86" s="17" t="s">
        <v>701</v>
      </c>
      <c r="AD86" s="18">
        <v>42551</v>
      </c>
      <c r="AE86" s="17" t="s">
        <v>472</v>
      </c>
      <c r="AF86" s="67" t="s">
        <v>340</v>
      </c>
      <c r="AG86" s="67"/>
      <c r="AH86" s="35" t="s">
        <v>421</v>
      </c>
      <c r="AI86" s="33">
        <v>42228</v>
      </c>
      <c r="AJ86" s="34" t="s">
        <v>424</v>
      </c>
      <c r="AK86" s="32" t="s">
        <v>339</v>
      </c>
      <c r="AL86" s="17"/>
      <c r="AM86" s="17" t="s">
        <v>608</v>
      </c>
      <c r="AN86" s="29"/>
      <c r="AO86" s="29"/>
      <c r="AP86" s="29"/>
      <c r="AR86" s="52" t="s">
        <v>340</v>
      </c>
    </row>
    <row r="87" spans="1:44" s="51" customFormat="1" ht="69" hidden="1" customHeight="1" x14ac:dyDescent="0.25">
      <c r="A87" s="15">
        <v>79</v>
      </c>
      <c r="B87" s="24">
        <v>318414</v>
      </c>
      <c r="C87" s="15">
        <v>2267567</v>
      </c>
      <c r="D87" s="16" t="s">
        <v>226</v>
      </c>
      <c r="E87" s="25" t="s">
        <v>564</v>
      </c>
      <c r="F87" s="25" t="s">
        <v>562</v>
      </c>
      <c r="G87" s="25" t="s">
        <v>674</v>
      </c>
      <c r="H87" s="27">
        <v>1160</v>
      </c>
      <c r="I87" s="72">
        <v>2.75</v>
      </c>
      <c r="J87" s="27" t="s">
        <v>375</v>
      </c>
      <c r="K87" s="23" t="s">
        <v>172</v>
      </c>
      <c r="L87" s="23" t="s">
        <v>173</v>
      </c>
      <c r="M87" s="23" t="s">
        <v>174</v>
      </c>
      <c r="N87" s="22">
        <v>21190</v>
      </c>
      <c r="O87" s="22">
        <v>0</v>
      </c>
      <c r="P87" s="22">
        <v>7329.97</v>
      </c>
      <c r="Q87" s="54">
        <f>+O87+P87</f>
        <v>7329.97</v>
      </c>
      <c r="R87" s="27">
        <v>0</v>
      </c>
      <c r="S87" s="18" t="s">
        <v>176</v>
      </c>
      <c r="T87" s="66" t="s">
        <v>227</v>
      </c>
      <c r="U87" s="18" t="s">
        <v>176</v>
      </c>
      <c r="V87" s="18" t="s">
        <v>176</v>
      </c>
      <c r="W87" s="75" t="str">
        <f>+V87</f>
        <v>-</v>
      </c>
      <c r="X87" s="54">
        <f t="shared" si="1"/>
        <v>0</v>
      </c>
      <c r="Y87" s="20">
        <v>0</v>
      </c>
      <c r="Z87" s="20">
        <v>0.9</v>
      </c>
      <c r="AA87" s="69" t="s">
        <v>228</v>
      </c>
      <c r="AB87" s="73" t="s">
        <v>228</v>
      </c>
      <c r="AC87" s="17" t="s">
        <v>701</v>
      </c>
      <c r="AD87" s="18">
        <v>42551</v>
      </c>
      <c r="AE87" s="17" t="s">
        <v>268</v>
      </c>
      <c r="AF87" s="67" t="s">
        <v>339</v>
      </c>
      <c r="AG87" s="67"/>
      <c r="AH87" s="35" t="s">
        <v>419</v>
      </c>
      <c r="AI87" s="33">
        <v>42228</v>
      </c>
      <c r="AJ87" s="34" t="s">
        <v>424</v>
      </c>
      <c r="AK87" s="32" t="s">
        <v>339</v>
      </c>
      <c r="AL87" s="17" t="s">
        <v>438</v>
      </c>
      <c r="AM87" s="29"/>
      <c r="AN87" s="29"/>
      <c r="AO87" s="29"/>
      <c r="AP87" s="29"/>
      <c r="AR87" s="52" t="s">
        <v>340</v>
      </c>
    </row>
    <row r="88" spans="1:44" s="51" customFormat="1" ht="69" hidden="1" customHeight="1" x14ac:dyDescent="0.25">
      <c r="A88" s="15">
        <v>80</v>
      </c>
      <c r="B88" s="24">
        <v>318429</v>
      </c>
      <c r="C88" s="15">
        <v>2267593</v>
      </c>
      <c r="D88" s="16" t="s">
        <v>226</v>
      </c>
      <c r="E88" s="25" t="s">
        <v>564</v>
      </c>
      <c r="F88" s="25" t="s">
        <v>563</v>
      </c>
      <c r="G88" s="25" t="s">
        <v>674</v>
      </c>
      <c r="H88" s="27">
        <v>3000</v>
      </c>
      <c r="I88" s="72">
        <v>28.43</v>
      </c>
      <c r="J88" s="27" t="s">
        <v>375</v>
      </c>
      <c r="K88" s="23" t="s">
        <v>172</v>
      </c>
      <c r="L88" s="23" t="s">
        <v>173</v>
      </c>
      <c r="M88" s="23" t="s">
        <v>175</v>
      </c>
      <c r="N88" s="22">
        <v>219063</v>
      </c>
      <c r="O88" s="22">
        <v>0</v>
      </c>
      <c r="P88" s="22">
        <v>75778.509999999995</v>
      </c>
      <c r="Q88" s="54">
        <f>+O88+P88</f>
        <v>75778.509999999995</v>
      </c>
      <c r="R88" s="27">
        <v>0</v>
      </c>
      <c r="S88" s="18" t="s">
        <v>176</v>
      </c>
      <c r="T88" s="66" t="s">
        <v>227</v>
      </c>
      <c r="U88" s="18" t="s">
        <v>176</v>
      </c>
      <c r="V88" s="18" t="s">
        <v>176</v>
      </c>
      <c r="W88" s="75" t="str">
        <f>+V88</f>
        <v>-</v>
      </c>
      <c r="X88" s="54">
        <f t="shared" si="1"/>
        <v>0</v>
      </c>
      <c r="Y88" s="20">
        <v>0</v>
      </c>
      <c r="Z88" s="20">
        <v>0.9</v>
      </c>
      <c r="AA88" s="69" t="s">
        <v>228</v>
      </c>
      <c r="AB88" s="73" t="s">
        <v>228</v>
      </c>
      <c r="AC88" s="17" t="s">
        <v>701</v>
      </c>
      <c r="AD88" s="18">
        <v>42551</v>
      </c>
      <c r="AE88" s="17" t="s">
        <v>268</v>
      </c>
      <c r="AF88" s="67" t="s">
        <v>339</v>
      </c>
      <c r="AG88" s="67"/>
      <c r="AH88" s="35" t="s">
        <v>421</v>
      </c>
      <c r="AI88" s="33" t="s">
        <v>467</v>
      </c>
      <c r="AJ88" s="34" t="s">
        <v>341</v>
      </c>
      <c r="AK88" s="32" t="s">
        <v>339</v>
      </c>
      <c r="AL88" s="17" t="s">
        <v>438</v>
      </c>
      <c r="AM88" s="29"/>
      <c r="AN88" s="29"/>
      <c r="AO88" s="29"/>
      <c r="AP88" s="29"/>
      <c r="AR88" s="52" t="s">
        <v>340</v>
      </c>
    </row>
    <row r="89" spans="1:44" s="51" customFormat="1" ht="69" hidden="1" customHeight="1" x14ac:dyDescent="0.25">
      <c r="A89" s="15">
        <v>81</v>
      </c>
      <c r="B89" s="24" t="s">
        <v>176</v>
      </c>
      <c r="C89" s="15" t="s">
        <v>176</v>
      </c>
      <c r="D89" s="16" t="s">
        <v>178</v>
      </c>
      <c r="E89" s="25" t="s">
        <v>564</v>
      </c>
      <c r="F89" s="25" t="s">
        <v>483</v>
      </c>
      <c r="G89" s="25" t="s">
        <v>675</v>
      </c>
      <c r="H89" s="65">
        <v>0</v>
      </c>
      <c r="I89" s="72">
        <v>66.28</v>
      </c>
      <c r="J89" s="65" t="s">
        <v>375</v>
      </c>
      <c r="K89" s="23" t="s">
        <v>27</v>
      </c>
      <c r="L89" s="23" t="s">
        <v>30</v>
      </c>
      <c r="M89" s="23" t="s">
        <v>31</v>
      </c>
      <c r="N89" s="22">
        <v>605534</v>
      </c>
      <c r="O89" s="22">
        <v>0</v>
      </c>
      <c r="P89" s="22" t="s">
        <v>699</v>
      </c>
      <c r="Q89" s="54"/>
      <c r="R89" s="27">
        <v>0</v>
      </c>
      <c r="S89" s="18" t="s">
        <v>176</v>
      </c>
      <c r="T89" s="66" t="s">
        <v>227</v>
      </c>
      <c r="U89" s="18" t="s">
        <v>176</v>
      </c>
      <c r="V89" s="18" t="s">
        <v>176</v>
      </c>
      <c r="W89" s="75" t="str">
        <f>+V89</f>
        <v>-</v>
      </c>
      <c r="X89" s="54">
        <f t="shared" si="1"/>
        <v>0</v>
      </c>
      <c r="Y89" s="20">
        <v>0</v>
      </c>
      <c r="Z89" s="20">
        <v>0</v>
      </c>
      <c r="AA89" s="69" t="s">
        <v>229</v>
      </c>
      <c r="AB89" s="73" t="s">
        <v>229</v>
      </c>
      <c r="AC89" s="17" t="s">
        <v>701</v>
      </c>
      <c r="AD89" s="18">
        <v>42551</v>
      </c>
      <c r="AE89" s="17" t="s">
        <v>236</v>
      </c>
      <c r="AF89" s="67" t="s">
        <v>339</v>
      </c>
      <c r="AG89" s="67" t="s">
        <v>339</v>
      </c>
      <c r="AH89" s="35" t="s">
        <v>421</v>
      </c>
      <c r="AI89" s="33"/>
      <c r="AJ89" s="34"/>
      <c r="AK89" s="32" t="s">
        <v>340</v>
      </c>
      <c r="AL89" s="17" t="s">
        <v>469</v>
      </c>
      <c r="AM89" s="29"/>
      <c r="AN89" s="29"/>
      <c r="AO89" s="29"/>
      <c r="AP89" s="29"/>
      <c r="AR89" s="52" t="s">
        <v>340</v>
      </c>
    </row>
    <row r="90" spans="1:44" s="51" customFormat="1" ht="69" hidden="1" customHeight="1" x14ac:dyDescent="0.25">
      <c r="A90" s="15">
        <v>82</v>
      </c>
      <c r="B90" s="24" t="s">
        <v>176</v>
      </c>
      <c r="C90" s="24" t="s">
        <v>176</v>
      </c>
      <c r="D90" s="16" t="s">
        <v>219</v>
      </c>
      <c r="E90" s="25" t="s">
        <v>564</v>
      </c>
      <c r="F90" s="25" t="s">
        <v>554</v>
      </c>
      <c r="G90" s="25" t="s">
        <v>672</v>
      </c>
      <c r="H90" s="65">
        <v>0</v>
      </c>
      <c r="I90" s="72">
        <v>4.4000000000000004</v>
      </c>
      <c r="J90" s="65" t="s">
        <v>375</v>
      </c>
      <c r="K90" s="23" t="s">
        <v>140</v>
      </c>
      <c r="L90" s="23" t="s">
        <v>152</v>
      </c>
      <c r="M90" s="23" t="s">
        <v>153</v>
      </c>
      <c r="N90" s="22">
        <v>33017</v>
      </c>
      <c r="O90" s="22">
        <v>33017</v>
      </c>
      <c r="P90" s="22">
        <v>127226.23</v>
      </c>
      <c r="Q90" s="54">
        <v>148681.22999999998</v>
      </c>
      <c r="R90" s="27">
        <v>120</v>
      </c>
      <c r="S90" s="18">
        <v>41977</v>
      </c>
      <c r="T90" s="66" t="s">
        <v>227</v>
      </c>
      <c r="U90" s="18">
        <v>42097</v>
      </c>
      <c r="V90" s="18">
        <v>42097</v>
      </c>
      <c r="W90" s="20">
        <v>0.35</v>
      </c>
      <c r="X90" s="54">
        <f t="shared" si="1"/>
        <v>11555.949999999999</v>
      </c>
      <c r="Y90" s="20">
        <v>0.35</v>
      </c>
      <c r="Z90" s="20">
        <v>0</v>
      </c>
      <c r="AA90" s="69" t="s">
        <v>409</v>
      </c>
      <c r="AB90" s="69" t="s">
        <v>231</v>
      </c>
      <c r="AC90" s="17" t="s">
        <v>607</v>
      </c>
      <c r="AD90" s="18">
        <v>42551</v>
      </c>
      <c r="AE90" s="17" t="s">
        <v>265</v>
      </c>
      <c r="AF90" s="67" t="s">
        <v>340</v>
      </c>
      <c r="AG90" s="67"/>
      <c r="AH90" s="35" t="s">
        <v>421</v>
      </c>
      <c r="AI90" s="33"/>
      <c r="AJ90" s="34"/>
      <c r="AK90" s="32" t="s">
        <v>340</v>
      </c>
      <c r="AL90" s="17" t="s">
        <v>597</v>
      </c>
      <c r="AM90" s="17" t="s">
        <v>598</v>
      </c>
      <c r="AN90" s="29"/>
      <c r="AO90" s="29"/>
      <c r="AP90" s="29"/>
      <c r="AR90" s="52" t="s">
        <v>339</v>
      </c>
    </row>
    <row r="91" spans="1:44" s="51" customFormat="1" ht="69" hidden="1" customHeight="1" x14ac:dyDescent="0.25">
      <c r="A91" s="15">
        <v>83</v>
      </c>
      <c r="B91" s="24" t="s">
        <v>176</v>
      </c>
      <c r="C91" s="24" t="s">
        <v>176</v>
      </c>
      <c r="D91" s="16" t="s">
        <v>215</v>
      </c>
      <c r="E91" s="25" t="s">
        <v>564</v>
      </c>
      <c r="F91" s="25" t="s">
        <v>549</v>
      </c>
      <c r="G91" s="25" t="s">
        <v>673</v>
      </c>
      <c r="H91" s="65">
        <v>0</v>
      </c>
      <c r="I91" s="72">
        <v>15</v>
      </c>
      <c r="J91" s="65" t="s">
        <v>375</v>
      </c>
      <c r="K91" s="23" t="s">
        <v>140</v>
      </c>
      <c r="L91" s="23" t="s">
        <v>143</v>
      </c>
      <c r="M91" s="23" t="s">
        <v>144</v>
      </c>
      <c r="N91" s="22">
        <v>129726</v>
      </c>
      <c r="O91" s="22">
        <v>129726</v>
      </c>
      <c r="P91" s="22">
        <v>127226.23</v>
      </c>
      <c r="Q91" s="54">
        <v>256952.22999999998</v>
      </c>
      <c r="R91" s="27">
        <v>120</v>
      </c>
      <c r="S91" s="18">
        <v>41977</v>
      </c>
      <c r="T91" s="66" t="s">
        <v>227</v>
      </c>
      <c r="U91" s="18">
        <v>42097</v>
      </c>
      <c r="V91" s="18">
        <v>42097</v>
      </c>
      <c r="W91" s="20">
        <v>1</v>
      </c>
      <c r="X91" s="54">
        <f t="shared" si="1"/>
        <v>129726</v>
      </c>
      <c r="Y91" s="20">
        <v>1</v>
      </c>
      <c r="Z91" s="20">
        <v>0</v>
      </c>
      <c r="AA91" s="69" t="s">
        <v>230</v>
      </c>
      <c r="AB91" s="69" t="s">
        <v>230</v>
      </c>
      <c r="AC91" s="17" t="s">
        <v>665</v>
      </c>
      <c r="AD91" s="18">
        <v>42551</v>
      </c>
      <c r="AE91" s="17" t="s">
        <v>261</v>
      </c>
      <c r="AF91" s="67" t="s">
        <v>339</v>
      </c>
      <c r="AG91" s="67"/>
      <c r="AH91" s="35" t="s">
        <v>421</v>
      </c>
      <c r="AI91" s="33"/>
      <c r="AJ91" s="34"/>
      <c r="AK91" s="32" t="s">
        <v>340</v>
      </c>
      <c r="AL91" s="17" t="s">
        <v>603</v>
      </c>
      <c r="AM91" s="29" t="s">
        <v>604</v>
      </c>
      <c r="AN91" s="29"/>
      <c r="AO91" s="29"/>
      <c r="AP91" s="29"/>
      <c r="AR91" s="52" t="s">
        <v>339</v>
      </c>
    </row>
    <row r="92" spans="1:44" s="51" customFormat="1" ht="69" hidden="1" customHeight="1" x14ac:dyDescent="0.25">
      <c r="A92" s="15">
        <v>84</v>
      </c>
      <c r="B92" s="24" t="s">
        <v>176</v>
      </c>
      <c r="C92" s="15" t="s">
        <v>176</v>
      </c>
      <c r="D92" s="16" t="s">
        <v>220</v>
      </c>
      <c r="E92" s="25" t="s">
        <v>564</v>
      </c>
      <c r="F92" s="25" t="s">
        <v>550</v>
      </c>
      <c r="G92" s="25" t="s">
        <v>673</v>
      </c>
      <c r="H92" s="65">
        <v>0</v>
      </c>
      <c r="I92" s="72">
        <v>11.84</v>
      </c>
      <c r="J92" s="65" t="s">
        <v>375</v>
      </c>
      <c r="K92" s="23" t="s">
        <v>140</v>
      </c>
      <c r="L92" s="23" t="s">
        <v>154</v>
      </c>
      <c r="M92" s="23" t="s">
        <v>155</v>
      </c>
      <c r="N92" s="22">
        <v>90060</v>
      </c>
      <c r="O92" s="22">
        <v>0</v>
      </c>
      <c r="P92" s="22">
        <v>127226.23</v>
      </c>
      <c r="Q92" s="54">
        <f>+O92+P92</f>
        <v>127226.23</v>
      </c>
      <c r="R92" s="27">
        <v>0</v>
      </c>
      <c r="S92" s="18" t="s">
        <v>176</v>
      </c>
      <c r="T92" s="66" t="s">
        <v>227</v>
      </c>
      <c r="U92" s="18" t="s">
        <v>176</v>
      </c>
      <c r="V92" s="18" t="s">
        <v>176</v>
      </c>
      <c r="W92" s="75" t="str">
        <f>+V92</f>
        <v>-</v>
      </c>
      <c r="X92" s="54">
        <f t="shared" si="1"/>
        <v>0</v>
      </c>
      <c r="Y92" s="20">
        <v>0</v>
      </c>
      <c r="Z92" s="20">
        <v>0</v>
      </c>
      <c r="AA92" s="69" t="s">
        <v>230</v>
      </c>
      <c r="AB92" s="73" t="s">
        <v>230</v>
      </c>
      <c r="AC92" s="17" t="s">
        <v>701</v>
      </c>
      <c r="AD92" s="18">
        <v>42551</v>
      </c>
      <c r="AE92" s="17" t="s">
        <v>266</v>
      </c>
      <c r="AF92" s="67" t="s">
        <v>339</v>
      </c>
      <c r="AG92" s="67"/>
      <c r="AH92" s="35" t="s">
        <v>421</v>
      </c>
      <c r="AI92" s="33"/>
      <c r="AJ92" s="34"/>
      <c r="AK92" s="32" t="s">
        <v>340</v>
      </c>
      <c r="AL92" s="17" t="s">
        <v>438</v>
      </c>
      <c r="AM92" s="29"/>
      <c r="AN92" s="29"/>
      <c r="AO92" s="29"/>
      <c r="AP92" s="29"/>
      <c r="AR92" s="52" t="s">
        <v>340</v>
      </c>
    </row>
    <row r="93" spans="1:44" s="51" customFormat="1" ht="69" hidden="1" customHeight="1" x14ac:dyDescent="0.25">
      <c r="A93" s="15">
        <v>85</v>
      </c>
      <c r="B93" s="24" t="s">
        <v>176</v>
      </c>
      <c r="C93" s="24" t="s">
        <v>176</v>
      </c>
      <c r="D93" s="16" t="s">
        <v>213</v>
      </c>
      <c r="E93" s="25" t="s">
        <v>564</v>
      </c>
      <c r="F93" s="25" t="s">
        <v>545</v>
      </c>
      <c r="G93" s="25" t="s">
        <v>672</v>
      </c>
      <c r="H93" s="65">
        <v>0</v>
      </c>
      <c r="I93" s="72">
        <v>13.76</v>
      </c>
      <c r="J93" s="65" t="s">
        <v>375</v>
      </c>
      <c r="K93" s="23" t="s">
        <v>137</v>
      </c>
      <c r="L93" s="23" t="s">
        <v>138</v>
      </c>
      <c r="M93" s="23" t="s">
        <v>139</v>
      </c>
      <c r="N93" s="22">
        <v>109141</v>
      </c>
      <c r="O93" s="22">
        <v>0</v>
      </c>
      <c r="P93" s="22">
        <v>0</v>
      </c>
      <c r="Q93" s="54">
        <f>+O93+P93</f>
        <v>0</v>
      </c>
      <c r="R93" s="27" t="s">
        <v>176</v>
      </c>
      <c r="S93" s="18" t="s">
        <v>176</v>
      </c>
      <c r="T93" s="66" t="s">
        <v>176</v>
      </c>
      <c r="U93" s="18" t="s">
        <v>176</v>
      </c>
      <c r="V93" s="18" t="s">
        <v>176</v>
      </c>
      <c r="W93" s="20">
        <v>0</v>
      </c>
      <c r="X93" s="54">
        <f t="shared" si="1"/>
        <v>0</v>
      </c>
      <c r="Y93" s="20">
        <v>0</v>
      </c>
      <c r="Z93" s="20">
        <v>0</v>
      </c>
      <c r="AA93" s="74" t="s">
        <v>409</v>
      </c>
      <c r="AB93" s="74" t="s">
        <v>702</v>
      </c>
      <c r="AC93" s="17" t="s">
        <v>621</v>
      </c>
      <c r="AD93" s="18">
        <v>42551</v>
      </c>
      <c r="AE93" s="17" t="s">
        <v>476</v>
      </c>
      <c r="AF93" s="67" t="s">
        <v>339</v>
      </c>
      <c r="AG93" s="67"/>
      <c r="AH93" s="35" t="s">
        <v>421</v>
      </c>
      <c r="AI93" s="33"/>
      <c r="AJ93" s="34"/>
      <c r="AK93" s="32" t="s">
        <v>340</v>
      </c>
      <c r="AL93" s="17" t="s">
        <v>577</v>
      </c>
      <c r="AM93" s="29"/>
      <c r="AN93" s="17" t="s">
        <v>576</v>
      </c>
      <c r="AO93" s="29"/>
      <c r="AP93" s="29"/>
      <c r="AR93" s="52" t="s">
        <v>340</v>
      </c>
    </row>
    <row r="94" spans="1:44" s="51" customFormat="1" ht="69" hidden="1" customHeight="1" x14ac:dyDescent="0.25">
      <c r="A94" s="15">
        <v>86</v>
      </c>
      <c r="B94" s="24">
        <v>322580</v>
      </c>
      <c r="C94" s="24">
        <v>2277608</v>
      </c>
      <c r="D94" s="16" t="s">
        <v>213</v>
      </c>
      <c r="E94" s="25" t="s">
        <v>564</v>
      </c>
      <c r="F94" s="25" t="s">
        <v>546</v>
      </c>
      <c r="G94" s="25" t="s">
        <v>677</v>
      </c>
      <c r="H94" s="65">
        <v>3312</v>
      </c>
      <c r="I94" s="72">
        <v>8</v>
      </c>
      <c r="J94" s="65" t="s">
        <v>375</v>
      </c>
      <c r="K94" s="23" t="s">
        <v>137</v>
      </c>
      <c r="L94" s="23" t="s">
        <v>138</v>
      </c>
      <c r="M94" s="23" t="s">
        <v>138</v>
      </c>
      <c r="N94" s="22">
        <v>63454</v>
      </c>
      <c r="O94" s="22">
        <v>0</v>
      </c>
      <c r="P94" s="22">
        <v>127226.23</v>
      </c>
      <c r="Q94" s="54">
        <f>+O94+P94</f>
        <v>127226.23</v>
      </c>
      <c r="R94" s="27">
        <v>120</v>
      </c>
      <c r="S94" s="18">
        <v>41977</v>
      </c>
      <c r="T94" s="66" t="s">
        <v>227</v>
      </c>
      <c r="U94" s="18">
        <v>42097</v>
      </c>
      <c r="V94" s="18">
        <v>42097</v>
      </c>
      <c r="W94" s="20">
        <v>1</v>
      </c>
      <c r="X94" s="54">
        <f t="shared" si="1"/>
        <v>0</v>
      </c>
      <c r="Y94" s="20">
        <v>1</v>
      </c>
      <c r="Z94" s="20">
        <v>0</v>
      </c>
      <c r="AA94" s="69" t="s">
        <v>230</v>
      </c>
      <c r="AB94" s="73" t="s">
        <v>230</v>
      </c>
      <c r="AC94" s="17" t="s">
        <v>701</v>
      </c>
      <c r="AD94" s="18">
        <v>42551</v>
      </c>
      <c r="AE94" s="17" t="s">
        <v>476</v>
      </c>
      <c r="AF94" s="67" t="s">
        <v>339</v>
      </c>
      <c r="AG94" s="67"/>
      <c r="AH94" s="35" t="s">
        <v>421</v>
      </c>
      <c r="AI94" s="33"/>
      <c r="AJ94" s="34"/>
      <c r="AK94" s="32" t="s">
        <v>340</v>
      </c>
      <c r="AL94" s="17" t="s">
        <v>577</v>
      </c>
      <c r="AM94" s="29"/>
      <c r="AN94" s="17" t="s">
        <v>576</v>
      </c>
      <c r="AO94" s="29"/>
      <c r="AP94" s="29"/>
      <c r="AR94" s="52" t="s">
        <v>340</v>
      </c>
    </row>
    <row r="95" spans="1:44" s="51" customFormat="1" ht="69" hidden="1" customHeight="1" x14ac:dyDescent="0.25">
      <c r="A95" s="15">
        <v>87</v>
      </c>
      <c r="B95" s="24" t="s">
        <v>176</v>
      </c>
      <c r="C95" s="24" t="s">
        <v>176</v>
      </c>
      <c r="D95" s="16" t="s">
        <v>203</v>
      </c>
      <c r="E95" s="25" t="s">
        <v>564</v>
      </c>
      <c r="F95" s="25" t="s">
        <v>525</v>
      </c>
      <c r="G95" s="25" t="s">
        <v>676</v>
      </c>
      <c r="H95" s="65">
        <v>0</v>
      </c>
      <c r="I95" s="72">
        <v>38.200000000000003</v>
      </c>
      <c r="J95" s="65" t="s">
        <v>375</v>
      </c>
      <c r="K95" s="23" t="s">
        <v>94</v>
      </c>
      <c r="L95" s="23" t="s">
        <v>94</v>
      </c>
      <c r="M95" s="23" t="s">
        <v>106</v>
      </c>
      <c r="N95" s="22">
        <v>291506</v>
      </c>
      <c r="O95" s="22">
        <v>291253</v>
      </c>
      <c r="P95" s="22">
        <v>127226.23</v>
      </c>
      <c r="Q95" s="54">
        <v>418479.23</v>
      </c>
      <c r="R95" s="27">
        <v>75</v>
      </c>
      <c r="S95" s="18">
        <v>42431</v>
      </c>
      <c r="T95" s="66" t="s">
        <v>227</v>
      </c>
      <c r="U95" s="18">
        <f>+S95+R95</f>
        <v>42506</v>
      </c>
      <c r="V95" s="18">
        <v>42623</v>
      </c>
      <c r="W95" s="20">
        <v>0.75</v>
      </c>
      <c r="X95" s="54">
        <f t="shared" si="1"/>
        <v>101938.54999999999</v>
      </c>
      <c r="Y95" s="20">
        <v>0.35</v>
      </c>
      <c r="Z95" s="20">
        <v>0</v>
      </c>
      <c r="AA95" s="69" t="s">
        <v>230</v>
      </c>
      <c r="AB95" s="69" t="s">
        <v>230</v>
      </c>
      <c r="AC95" s="17" t="s">
        <v>666</v>
      </c>
      <c r="AD95" s="18">
        <v>42551</v>
      </c>
      <c r="AE95" s="17" t="s">
        <v>254</v>
      </c>
      <c r="AF95" s="67" t="s">
        <v>340</v>
      </c>
      <c r="AG95" s="67" t="s">
        <v>339</v>
      </c>
      <c r="AH95" s="35" t="s">
        <v>421</v>
      </c>
      <c r="AI95" s="33"/>
      <c r="AJ95" s="34"/>
      <c r="AK95" s="32" t="s">
        <v>340</v>
      </c>
      <c r="AL95" s="17" t="s">
        <v>438</v>
      </c>
      <c r="AM95" s="29" t="s">
        <v>447</v>
      </c>
      <c r="AN95" s="29"/>
      <c r="AO95" s="29"/>
      <c r="AP95" s="29"/>
      <c r="AR95" s="52" t="s">
        <v>339</v>
      </c>
    </row>
    <row r="96" spans="1:44" s="51" customFormat="1" ht="69" hidden="1" customHeight="1" x14ac:dyDescent="0.25">
      <c r="A96" s="15">
        <v>88</v>
      </c>
      <c r="B96" s="24" t="s">
        <v>176</v>
      </c>
      <c r="C96" s="24" t="s">
        <v>176</v>
      </c>
      <c r="D96" s="16" t="s">
        <v>214</v>
      </c>
      <c r="E96" s="25" t="s">
        <v>564</v>
      </c>
      <c r="F96" s="25" t="s">
        <v>548</v>
      </c>
      <c r="G96" s="25" t="s">
        <v>673</v>
      </c>
      <c r="H96" s="65">
        <v>0</v>
      </c>
      <c r="I96" s="72">
        <v>2.62</v>
      </c>
      <c r="J96" s="27" t="s">
        <v>375</v>
      </c>
      <c r="K96" s="23" t="s">
        <v>140</v>
      </c>
      <c r="L96" s="23" t="s">
        <v>141</v>
      </c>
      <c r="M96" s="23" t="s">
        <v>161</v>
      </c>
      <c r="N96" s="22">
        <v>22631</v>
      </c>
      <c r="O96" s="22">
        <v>0</v>
      </c>
      <c r="P96" s="22">
        <v>127226.23</v>
      </c>
      <c r="Q96" s="54">
        <f>+O96+P96</f>
        <v>127226.23</v>
      </c>
      <c r="R96" s="27">
        <v>0</v>
      </c>
      <c r="S96" s="18" t="s">
        <v>176</v>
      </c>
      <c r="T96" s="66" t="s">
        <v>227</v>
      </c>
      <c r="U96" s="18" t="s">
        <v>176</v>
      </c>
      <c r="V96" s="18" t="s">
        <v>176</v>
      </c>
      <c r="W96" s="75" t="str">
        <f>+V96</f>
        <v>-</v>
      </c>
      <c r="X96" s="54">
        <f t="shared" si="1"/>
        <v>0</v>
      </c>
      <c r="Y96" s="20">
        <v>0</v>
      </c>
      <c r="Z96" s="20">
        <v>0</v>
      </c>
      <c r="AA96" s="69" t="s">
        <v>230</v>
      </c>
      <c r="AB96" s="73" t="s">
        <v>230</v>
      </c>
      <c r="AC96" s="17" t="s">
        <v>701</v>
      </c>
      <c r="AD96" s="18">
        <v>42551</v>
      </c>
      <c r="AE96" s="17" t="s">
        <v>267</v>
      </c>
      <c r="AF96" s="67" t="s">
        <v>339</v>
      </c>
      <c r="AG96" s="67"/>
      <c r="AH96" s="35" t="s">
        <v>421</v>
      </c>
      <c r="AI96" s="33"/>
      <c r="AJ96" s="34"/>
      <c r="AK96" s="32" t="s">
        <v>340</v>
      </c>
      <c r="AL96" s="17" t="s">
        <v>438</v>
      </c>
      <c r="AM96" s="29"/>
      <c r="AN96" s="29"/>
      <c r="AO96" s="29"/>
      <c r="AP96" s="29"/>
      <c r="AR96" s="52" t="s">
        <v>340</v>
      </c>
    </row>
    <row r="97" spans="3:40" ht="35.1" customHeight="1" x14ac:dyDescent="0.2">
      <c r="AH97" s="13"/>
      <c r="AI97" s="13"/>
      <c r="AJ97" s="13"/>
      <c r="AK97" s="13"/>
      <c r="AN97" s="64"/>
    </row>
    <row r="98" spans="3:40" ht="35.1" customHeight="1" x14ac:dyDescent="0.2">
      <c r="AH98" s="13"/>
      <c r="AI98" s="13"/>
      <c r="AJ98" s="13"/>
      <c r="AK98" s="13"/>
    </row>
    <row r="99" spans="3:40" ht="35.1" customHeight="1" x14ac:dyDescent="0.2">
      <c r="AH99" s="13"/>
      <c r="AI99" s="13"/>
      <c r="AJ99" s="13"/>
      <c r="AK99" s="13"/>
      <c r="AN99" s="64"/>
    </row>
    <row r="100" spans="3:40" ht="35.1" customHeight="1" x14ac:dyDescent="0.2">
      <c r="AH100" s="13"/>
      <c r="AI100" s="13"/>
      <c r="AJ100" s="13"/>
      <c r="AK100" s="13"/>
    </row>
    <row r="101" spans="3:40" ht="35.1" customHeight="1" x14ac:dyDescent="0.2">
      <c r="G101" s="41">
        <f>+SUBTOTAL(3,G9:G96)</f>
        <v>2</v>
      </c>
      <c r="AH101" s="13"/>
      <c r="AI101" s="13"/>
      <c r="AJ101" s="13"/>
      <c r="AK101" s="13"/>
    </row>
    <row r="102" spans="3:40" ht="35.1" customHeight="1" x14ac:dyDescent="0.2">
      <c r="C102" s="13" t="s">
        <v>698</v>
      </c>
      <c r="D102" s="63" t="e">
        <f>+N20+N62+N93+(N90*0.65)+#REF!</f>
        <v>#REF!</v>
      </c>
      <c r="AH102" s="13"/>
      <c r="AI102" s="13"/>
      <c r="AJ102" s="13"/>
      <c r="AK102" s="13"/>
    </row>
    <row r="103" spans="3:40" ht="35.1" customHeight="1" x14ac:dyDescent="0.2">
      <c r="AH103" s="13"/>
      <c r="AI103" s="13"/>
      <c r="AJ103" s="13"/>
      <c r="AK103" s="13"/>
    </row>
    <row r="104" spans="3:40" ht="35.1" customHeight="1" x14ac:dyDescent="0.2">
      <c r="AH104" s="13"/>
      <c r="AI104" s="13"/>
      <c r="AJ104" s="13"/>
      <c r="AK104" s="13"/>
    </row>
    <row r="105" spans="3:40" ht="35.1" customHeight="1" x14ac:dyDescent="0.2">
      <c r="AH105" s="13"/>
      <c r="AI105" s="13"/>
      <c r="AJ105" s="13"/>
      <c r="AK105" s="13"/>
    </row>
    <row r="106" spans="3:40" ht="35.1" customHeight="1" x14ac:dyDescent="0.2">
      <c r="AH106" s="13"/>
      <c r="AI106" s="13"/>
      <c r="AJ106" s="13"/>
      <c r="AK106" s="13"/>
    </row>
    <row r="107" spans="3:40" ht="35.1" customHeight="1" x14ac:dyDescent="0.2">
      <c r="AH107" s="13"/>
      <c r="AI107" s="13"/>
      <c r="AJ107" s="13"/>
      <c r="AK107" s="13"/>
    </row>
    <row r="108" spans="3:40" ht="35.1" customHeight="1" x14ac:dyDescent="0.2">
      <c r="AH108" s="13"/>
      <c r="AI108" s="13"/>
      <c r="AJ108" s="13"/>
      <c r="AK108" s="13"/>
    </row>
    <row r="109" spans="3:40" ht="35.1" customHeight="1" x14ac:dyDescent="0.2">
      <c r="AH109" s="13"/>
      <c r="AI109" s="13"/>
      <c r="AJ109" s="13"/>
      <c r="AK109" s="13"/>
    </row>
    <row r="110" spans="3:40" ht="35.1" customHeight="1" x14ac:dyDescent="0.2">
      <c r="AH110" s="13"/>
      <c r="AI110" s="13"/>
      <c r="AJ110" s="13"/>
      <c r="AK110" s="13"/>
    </row>
    <row r="111" spans="3:40" ht="35.1" customHeight="1" x14ac:dyDescent="0.2">
      <c r="AH111" s="13"/>
      <c r="AI111" s="13"/>
      <c r="AJ111" s="13"/>
      <c r="AK111" s="13"/>
    </row>
    <row r="112" spans="3:40" ht="35.1" customHeight="1" x14ac:dyDescent="0.2">
      <c r="AH112" s="13"/>
      <c r="AI112" s="13"/>
      <c r="AJ112" s="13"/>
      <c r="AK112" s="13"/>
    </row>
    <row r="113" spans="34:37" ht="35.1" customHeight="1" x14ac:dyDescent="0.2">
      <c r="AH113" s="13"/>
      <c r="AI113" s="13"/>
      <c r="AJ113" s="13"/>
      <c r="AK113" s="13"/>
    </row>
    <row r="114" spans="34:37" ht="35.1" customHeight="1" x14ac:dyDescent="0.2">
      <c r="AH114" s="13"/>
      <c r="AI114" s="13"/>
      <c r="AJ114" s="13"/>
      <c r="AK114" s="13"/>
    </row>
    <row r="115" spans="34:37" ht="35.1" customHeight="1" x14ac:dyDescent="0.2">
      <c r="AH115" s="13"/>
      <c r="AI115" s="13"/>
      <c r="AJ115" s="13"/>
      <c r="AK115" s="13"/>
    </row>
    <row r="116" spans="34:37" ht="35.1" customHeight="1" x14ac:dyDescent="0.2">
      <c r="AH116" s="13"/>
      <c r="AI116" s="13"/>
      <c r="AJ116" s="13"/>
      <c r="AK116" s="13"/>
    </row>
    <row r="117" spans="34:37" ht="35.1" customHeight="1" x14ac:dyDescent="0.2">
      <c r="AH117" s="13"/>
      <c r="AI117" s="13"/>
      <c r="AJ117" s="13"/>
      <c r="AK117" s="13"/>
    </row>
    <row r="118" spans="34:37" ht="35.1" customHeight="1" x14ac:dyDescent="0.2">
      <c r="AH118" s="13"/>
      <c r="AI118" s="13"/>
      <c r="AJ118" s="13"/>
      <c r="AK118" s="13"/>
    </row>
    <row r="119" spans="34:37" ht="35.1" customHeight="1" x14ac:dyDescent="0.2">
      <c r="AH119" s="13"/>
      <c r="AI119" s="13"/>
      <c r="AJ119" s="13"/>
      <c r="AK119" s="13"/>
    </row>
    <row r="120" spans="34:37" ht="35.1" customHeight="1" x14ac:dyDescent="0.2">
      <c r="AH120" s="13"/>
      <c r="AI120" s="13"/>
      <c r="AJ120" s="13"/>
      <c r="AK120" s="13"/>
    </row>
    <row r="121" spans="34:37" ht="35.1" customHeight="1" x14ac:dyDescent="0.2">
      <c r="AH121" s="13"/>
      <c r="AI121" s="13"/>
      <c r="AJ121" s="13"/>
      <c r="AK121" s="13"/>
    </row>
    <row r="122" spans="34:37" ht="35.1" customHeight="1" x14ac:dyDescent="0.2">
      <c r="AH122" s="13"/>
      <c r="AI122" s="13"/>
      <c r="AJ122" s="13"/>
      <c r="AK122" s="13"/>
    </row>
    <row r="123" spans="34:37" ht="35.1" customHeight="1" x14ac:dyDescent="0.2">
      <c r="AH123" s="13"/>
      <c r="AI123" s="13"/>
      <c r="AJ123" s="13"/>
      <c r="AK123" s="13"/>
    </row>
    <row r="124" spans="34:37" ht="35.1" customHeight="1" x14ac:dyDescent="0.2">
      <c r="AH124" s="13"/>
      <c r="AI124" s="13"/>
      <c r="AJ124" s="13"/>
      <c r="AK124" s="13"/>
    </row>
    <row r="125" spans="34:37" ht="35.1" customHeight="1" x14ac:dyDescent="0.2">
      <c r="AH125" s="13"/>
      <c r="AI125" s="13"/>
      <c r="AJ125" s="13"/>
      <c r="AK125" s="13"/>
    </row>
    <row r="126" spans="34:37" ht="35.1" customHeight="1" x14ac:dyDescent="0.2">
      <c r="AH126" s="13"/>
      <c r="AI126" s="13"/>
      <c r="AJ126" s="13"/>
      <c r="AK126" s="13"/>
    </row>
    <row r="127" spans="34:37" ht="35.1" customHeight="1" x14ac:dyDescent="0.2">
      <c r="AH127" s="13"/>
      <c r="AI127" s="13"/>
      <c r="AJ127" s="13"/>
      <c r="AK127" s="13"/>
    </row>
    <row r="128" spans="34:37" ht="35.1" customHeight="1" x14ac:dyDescent="0.2">
      <c r="AH128" s="13"/>
      <c r="AI128" s="13"/>
      <c r="AJ128" s="13"/>
      <c r="AK128" s="13"/>
    </row>
    <row r="129" spans="34:37" ht="35.1" customHeight="1" x14ac:dyDescent="0.2">
      <c r="AH129" s="13"/>
      <c r="AI129" s="13"/>
      <c r="AJ129" s="13"/>
      <c r="AK129" s="13"/>
    </row>
    <row r="130" spans="34:37" ht="35.1" customHeight="1" x14ac:dyDescent="0.2">
      <c r="AH130" s="13"/>
      <c r="AI130" s="13"/>
      <c r="AJ130" s="13"/>
      <c r="AK130" s="13"/>
    </row>
    <row r="131" spans="34:37" ht="35.1" customHeight="1" x14ac:dyDescent="0.2">
      <c r="AH131" s="13"/>
      <c r="AI131" s="13"/>
      <c r="AJ131" s="13"/>
      <c r="AK131" s="13"/>
    </row>
    <row r="132" spans="34:37" ht="35.1" customHeight="1" x14ac:dyDescent="0.2">
      <c r="AH132" s="13"/>
      <c r="AI132" s="13"/>
      <c r="AJ132" s="13"/>
      <c r="AK132" s="13"/>
    </row>
    <row r="133" spans="34:37" ht="35.1" customHeight="1" x14ac:dyDescent="0.2">
      <c r="AH133" s="13"/>
      <c r="AI133" s="13"/>
      <c r="AJ133" s="13"/>
      <c r="AK133" s="13"/>
    </row>
    <row r="134" spans="34:37" ht="35.1" customHeight="1" x14ac:dyDescent="0.2">
      <c r="AH134" s="13"/>
      <c r="AI134" s="13"/>
      <c r="AJ134" s="13"/>
      <c r="AK134" s="13"/>
    </row>
    <row r="135" spans="34:37" ht="35.1" customHeight="1" x14ac:dyDescent="0.2">
      <c r="AH135" s="13"/>
      <c r="AI135" s="13"/>
      <c r="AJ135" s="13"/>
      <c r="AK135" s="13"/>
    </row>
    <row r="136" spans="34:37" ht="35.1" customHeight="1" x14ac:dyDescent="0.2">
      <c r="AH136" s="13"/>
      <c r="AI136" s="13"/>
      <c r="AJ136" s="13"/>
      <c r="AK136" s="13"/>
    </row>
    <row r="137" spans="34:37" ht="35.1" customHeight="1" x14ac:dyDescent="0.2">
      <c r="AH137" s="13"/>
      <c r="AI137" s="13"/>
      <c r="AJ137" s="13"/>
      <c r="AK137" s="13"/>
    </row>
    <row r="138" spans="34:37" ht="35.1" customHeight="1" x14ac:dyDescent="0.2">
      <c r="AH138" s="13"/>
      <c r="AI138" s="13"/>
      <c r="AJ138" s="13"/>
      <c r="AK138" s="13"/>
    </row>
    <row r="139" spans="34:37" ht="35.1" customHeight="1" x14ac:dyDescent="0.2">
      <c r="AH139" s="13"/>
      <c r="AI139" s="13"/>
      <c r="AJ139" s="13"/>
      <c r="AK139" s="13"/>
    </row>
    <row r="140" spans="34:37" ht="35.1" customHeight="1" x14ac:dyDescent="0.2">
      <c r="AH140" s="13"/>
      <c r="AI140" s="13"/>
      <c r="AJ140" s="13"/>
      <c r="AK140" s="13"/>
    </row>
    <row r="141" spans="34:37" ht="35.1" customHeight="1" x14ac:dyDescent="0.2">
      <c r="AH141" s="13"/>
      <c r="AI141" s="13"/>
      <c r="AJ141" s="13"/>
      <c r="AK141" s="13"/>
    </row>
    <row r="142" spans="34:37" ht="35.1" customHeight="1" x14ac:dyDescent="0.2">
      <c r="AH142" s="13"/>
      <c r="AI142" s="13"/>
      <c r="AJ142" s="13"/>
      <c r="AK142" s="13"/>
    </row>
    <row r="143" spans="34:37" ht="35.1" customHeight="1" x14ac:dyDescent="0.2">
      <c r="AH143" s="13"/>
      <c r="AI143" s="13"/>
      <c r="AJ143" s="13"/>
      <c r="AK143" s="13"/>
    </row>
    <row r="144" spans="34:37" ht="35.1" customHeight="1" x14ac:dyDescent="0.2">
      <c r="AH144" s="13"/>
      <c r="AI144" s="13"/>
      <c r="AJ144" s="13"/>
      <c r="AK144" s="13"/>
    </row>
    <row r="145" spans="34:37" ht="35.1" customHeight="1" x14ac:dyDescent="0.2">
      <c r="AH145" s="13"/>
      <c r="AI145" s="13"/>
      <c r="AJ145" s="13"/>
      <c r="AK145" s="13"/>
    </row>
    <row r="146" spans="34:37" ht="35.1" customHeight="1" x14ac:dyDescent="0.2">
      <c r="AH146" s="13"/>
      <c r="AI146" s="13"/>
      <c r="AJ146" s="13"/>
      <c r="AK146" s="13"/>
    </row>
    <row r="147" spans="34:37" ht="35.1" customHeight="1" x14ac:dyDescent="0.2">
      <c r="AH147" s="13"/>
      <c r="AI147" s="13"/>
      <c r="AJ147" s="13"/>
      <c r="AK147" s="13"/>
    </row>
    <row r="148" spans="34:37" ht="35.1" customHeight="1" x14ac:dyDescent="0.2">
      <c r="AH148" s="13"/>
      <c r="AI148" s="13"/>
      <c r="AJ148" s="13"/>
      <c r="AK148" s="13"/>
    </row>
    <row r="149" spans="34:37" ht="35.1" customHeight="1" x14ac:dyDescent="0.2">
      <c r="AH149" s="13"/>
      <c r="AI149" s="13"/>
      <c r="AJ149" s="13"/>
      <c r="AK149" s="13"/>
    </row>
    <row r="150" spans="34:37" ht="35.1" customHeight="1" x14ac:dyDescent="0.2">
      <c r="AH150" s="13"/>
      <c r="AI150" s="13"/>
      <c r="AJ150" s="13"/>
      <c r="AK150" s="13"/>
    </row>
    <row r="151" spans="34:37" ht="35.1" customHeight="1" x14ac:dyDescent="0.2">
      <c r="AH151" s="13"/>
      <c r="AI151" s="13"/>
      <c r="AJ151" s="13"/>
      <c r="AK151" s="13"/>
    </row>
    <row r="152" spans="34:37" ht="35.1" customHeight="1" x14ac:dyDescent="0.2">
      <c r="AH152" s="13"/>
      <c r="AI152" s="13"/>
      <c r="AJ152" s="13"/>
      <c r="AK152" s="13"/>
    </row>
    <row r="153" spans="34:37" ht="35.1" customHeight="1" x14ac:dyDescent="0.2">
      <c r="AH153" s="13"/>
      <c r="AI153" s="13"/>
      <c r="AJ153" s="13"/>
      <c r="AK153" s="13"/>
    </row>
    <row r="154" spans="34:37" ht="35.1" customHeight="1" x14ac:dyDescent="0.2">
      <c r="AH154" s="13"/>
      <c r="AI154" s="13"/>
      <c r="AJ154" s="13"/>
      <c r="AK154" s="13"/>
    </row>
    <row r="155" spans="34:37" ht="35.1" customHeight="1" x14ac:dyDescent="0.2">
      <c r="AH155" s="13"/>
      <c r="AI155" s="13"/>
      <c r="AJ155" s="13"/>
      <c r="AK155" s="13"/>
    </row>
    <row r="156" spans="34:37" ht="35.1" customHeight="1" x14ac:dyDescent="0.2">
      <c r="AH156" s="13"/>
      <c r="AI156" s="13"/>
      <c r="AJ156" s="13"/>
      <c r="AK156" s="13"/>
    </row>
    <row r="157" spans="34:37" ht="35.1" customHeight="1" x14ac:dyDescent="0.2">
      <c r="AH157" s="13"/>
      <c r="AI157" s="13"/>
      <c r="AJ157" s="13"/>
      <c r="AK157" s="13"/>
    </row>
    <row r="158" spans="34:37" ht="35.1" customHeight="1" x14ac:dyDescent="0.2">
      <c r="AH158" s="13"/>
      <c r="AI158" s="13"/>
      <c r="AJ158" s="13"/>
      <c r="AK158" s="13"/>
    </row>
    <row r="159" spans="34:37" ht="35.1" customHeight="1" x14ac:dyDescent="0.2">
      <c r="AH159" s="13"/>
      <c r="AI159" s="13"/>
      <c r="AJ159" s="13"/>
      <c r="AK159" s="13"/>
    </row>
    <row r="160" spans="34:37" ht="35.1" customHeight="1" x14ac:dyDescent="0.2">
      <c r="AH160" s="13"/>
      <c r="AI160" s="13"/>
      <c r="AJ160" s="13"/>
      <c r="AK160" s="13"/>
    </row>
    <row r="161" spans="34:37" ht="35.1" customHeight="1" x14ac:dyDescent="0.2">
      <c r="AH161" s="13"/>
      <c r="AI161" s="13"/>
      <c r="AJ161" s="13"/>
      <c r="AK161" s="13"/>
    </row>
    <row r="162" spans="34:37" ht="35.1" customHeight="1" x14ac:dyDescent="0.2">
      <c r="AH162" s="13"/>
      <c r="AI162" s="13"/>
      <c r="AJ162" s="13"/>
      <c r="AK162" s="13"/>
    </row>
    <row r="163" spans="34:37" ht="35.1" customHeight="1" x14ac:dyDescent="0.2">
      <c r="AH163" s="13"/>
      <c r="AI163" s="13"/>
      <c r="AJ163" s="13"/>
      <c r="AK163" s="13"/>
    </row>
    <row r="164" spans="34:37" ht="35.1" customHeight="1" x14ac:dyDescent="0.2">
      <c r="AH164" s="13"/>
      <c r="AI164" s="13"/>
      <c r="AJ164" s="13"/>
      <c r="AK164" s="13"/>
    </row>
    <row r="165" spans="34:37" ht="35.1" customHeight="1" x14ac:dyDescent="0.2">
      <c r="AH165" s="13"/>
      <c r="AI165" s="13"/>
      <c r="AJ165" s="13"/>
      <c r="AK165" s="13"/>
    </row>
    <row r="166" spans="34:37" ht="35.1" customHeight="1" x14ac:dyDescent="0.2">
      <c r="AH166" s="13"/>
      <c r="AI166" s="13"/>
      <c r="AJ166" s="13"/>
      <c r="AK166" s="13"/>
    </row>
    <row r="167" spans="34:37" ht="35.1" customHeight="1" x14ac:dyDescent="0.2">
      <c r="AH167" s="13"/>
      <c r="AI167" s="13"/>
      <c r="AJ167" s="13"/>
      <c r="AK167" s="13"/>
    </row>
    <row r="168" spans="34:37" ht="35.1" customHeight="1" x14ac:dyDescent="0.2">
      <c r="AH168" s="13"/>
      <c r="AI168" s="13"/>
      <c r="AJ168" s="13"/>
      <c r="AK168" s="13"/>
    </row>
    <row r="169" spans="34:37" ht="35.1" customHeight="1" x14ac:dyDescent="0.2">
      <c r="AH169" s="13"/>
      <c r="AI169" s="13"/>
      <c r="AJ169" s="13"/>
      <c r="AK169" s="13"/>
    </row>
    <row r="170" spans="34:37" ht="35.1" customHeight="1" x14ac:dyDescent="0.2">
      <c r="AH170" s="13"/>
      <c r="AI170" s="13"/>
      <c r="AJ170" s="13"/>
      <c r="AK170" s="13"/>
    </row>
    <row r="171" spans="34:37" ht="35.1" customHeight="1" x14ac:dyDescent="0.2">
      <c r="AH171" s="13"/>
      <c r="AI171" s="13"/>
      <c r="AJ171" s="13"/>
      <c r="AK171" s="13"/>
    </row>
    <row r="172" spans="34:37" ht="35.1" customHeight="1" x14ac:dyDescent="0.2">
      <c r="AH172" s="13"/>
      <c r="AI172" s="13"/>
      <c r="AJ172" s="13"/>
      <c r="AK172" s="13"/>
    </row>
    <row r="173" spans="34:37" ht="35.1" customHeight="1" x14ac:dyDescent="0.2">
      <c r="AH173" s="13"/>
      <c r="AI173" s="13"/>
      <c r="AJ173" s="13"/>
      <c r="AK173" s="13"/>
    </row>
    <row r="174" spans="34:37" ht="35.1" customHeight="1" x14ac:dyDescent="0.2">
      <c r="AH174" s="13"/>
      <c r="AI174" s="13"/>
      <c r="AJ174" s="13"/>
      <c r="AK174" s="13"/>
    </row>
    <row r="175" spans="34:37" ht="35.1" customHeight="1" x14ac:dyDescent="0.2">
      <c r="AH175" s="13"/>
      <c r="AI175" s="13"/>
      <c r="AJ175" s="13"/>
      <c r="AK175" s="13"/>
    </row>
    <row r="176" spans="34:37" ht="35.1" customHeight="1" x14ac:dyDescent="0.2">
      <c r="AH176" s="13"/>
      <c r="AI176" s="13"/>
      <c r="AJ176" s="13"/>
      <c r="AK176" s="13"/>
    </row>
    <row r="177" spans="34:37" ht="35.1" customHeight="1" x14ac:dyDescent="0.2">
      <c r="AH177" s="13"/>
      <c r="AI177" s="13"/>
      <c r="AJ177" s="13"/>
      <c r="AK177" s="13"/>
    </row>
    <row r="178" spans="34:37" ht="35.1" customHeight="1" x14ac:dyDescent="0.2">
      <c r="AH178" s="13"/>
      <c r="AI178" s="13"/>
      <c r="AJ178" s="13"/>
      <c r="AK178" s="13"/>
    </row>
    <row r="179" spans="34:37" ht="35.1" customHeight="1" x14ac:dyDescent="0.2">
      <c r="AH179" s="13"/>
      <c r="AI179" s="13"/>
      <c r="AJ179" s="13"/>
      <c r="AK179" s="13"/>
    </row>
    <row r="180" spans="34:37" ht="35.1" customHeight="1" x14ac:dyDescent="0.2">
      <c r="AH180" s="13"/>
      <c r="AI180" s="13"/>
      <c r="AJ180" s="13"/>
      <c r="AK180" s="13"/>
    </row>
    <row r="181" spans="34:37" ht="35.1" customHeight="1" x14ac:dyDescent="0.2">
      <c r="AH181" s="13"/>
      <c r="AI181" s="13"/>
      <c r="AJ181" s="13"/>
      <c r="AK181" s="13"/>
    </row>
    <row r="182" spans="34:37" ht="35.1" customHeight="1" x14ac:dyDescent="0.2">
      <c r="AH182" s="13"/>
      <c r="AI182" s="13"/>
      <c r="AJ182" s="13"/>
      <c r="AK182" s="13"/>
    </row>
    <row r="183" spans="34:37" ht="35.1" customHeight="1" x14ac:dyDescent="0.2">
      <c r="AH183" s="13"/>
      <c r="AI183" s="13"/>
      <c r="AJ183" s="13"/>
      <c r="AK183" s="13"/>
    </row>
    <row r="184" spans="34:37" ht="35.1" customHeight="1" x14ac:dyDescent="0.2">
      <c r="AH184" s="13"/>
      <c r="AI184" s="13"/>
      <c r="AJ184" s="13"/>
      <c r="AK184" s="13"/>
    </row>
    <row r="185" spans="34:37" ht="35.1" customHeight="1" x14ac:dyDescent="0.2">
      <c r="AH185" s="13"/>
      <c r="AI185" s="13"/>
      <c r="AJ185" s="13"/>
      <c r="AK185" s="13"/>
    </row>
    <row r="186" spans="34:37" ht="35.1" customHeight="1" x14ac:dyDescent="0.2">
      <c r="AH186" s="13"/>
      <c r="AI186" s="13"/>
      <c r="AJ186" s="13"/>
      <c r="AK186" s="13"/>
    </row>
    <row r="187" spans="34:37" ht="35.1" customHeight="1" x14ac:dyDescent="0.2">
      <c r="AH187" s="13"/>
      <c r="AI187" s="13"/>
      <c r="AJ187" s="13"/>
      <c r="AK187" s="13"/>
    </row>
    <row r="188" spans="34:37" ht="35.1" customHeight="1" x14ac:dyDescent="0.2">
      <c r="AH188" s="13"/>
      <c r="AI188" s="13"/>
      <c r="AJ188" s="13"/>
      <c r="AK188" s="13"/>
    </row>
    <row r="189" spans="34:37" ht="35.1" customHeight="1" x14ac:dyDescent="0.2">
      <c r="AH189" s="13"/>
      <c r="AI189" s="13"/>
      <c r="AJ189" s="13"/>
      <c r="AK189" s="13"/>
    </row>
    <row r="190" spans="34:37" ht="35.1" customHeight="1" x14ac:dyDescent="0.2">
      <c r="AH190" s="13"/>
      <c r="AI190" s="13"/>
      <c r="AJ190" s="13"/>
      <c r="AK190" s="13"/>
    </row>
    <row r="191" spans="34:37" ht="35.1" customHeight="1" x14ac:dyDescent="0.2">
      <c r="AH191" s="13"/>
      <c r="AI191" s="13"/>
      <c r="AJ191" s="13"/>
      <c r="AK191" s="13"/>
    </row>
    <row r="192" spans="34:37" ht="35.1" customHeight="1" x14ac:dyDescent="0.2">
      <c r="AH192" s="13"/>
      <c r="AI192" s="13"/>
      <c r="AJ192" s="13"/>
      <c r="AK192" s="13"/>
    </row>
    <row r="193" spans="34:37" ht="35.1" customHeight="1" x14ac:dyDescent="0.2">
      <c r="AH193" s="13"/>
      <c r="AI193" s="13"/>
      <c r="AJ193" s="13"/>
      <c r="AK193" s="13"/>
    </row>
    <row r="194" spans="34:37" ht="35.1" customHeight="1" x14ac:dyDescent="0.2">
      <c r="AH194" s="13"/>
      <c r="AI194" s="13"/>
      <c r="AJ194" s="13"/>
      <c r="AK194" s="13"/>
    </row>
    <row r="195" spans="34:37" ht="35.1" customHeight="1" x14ac:dyDescent="0.2">
      <c r="AH195" s="13"/>
      <c r="AI195" s="13"/>
      <c r="AJ195" s="13"/>
      <c r="AK195" s="13"/>
    </row>
    <row r="196" spans="34:37" ht="35.1" customHeight="1" x14ac:dyDescent="0.2">
      <c r="AH196" s="13"/>
      <c r="AI196" s="13"/>
      <c r="AJ196" s="13"/>
      <c r="AK196" s="13"/>
    </row>
    <row r="197" spans="34:37" ht="35.1" customHeight="1" x14ac:dyDescent="0.2">
      <c r="AH197" s="13"/>
      <c r="AI197" s="13"/>
      <c r="AJ197" s="13"/>
      <c r="AK197" s="13"/>
    </row>
    <row r="198" spans="34:37" ht="35.1" customHeight="1" x14ac:dyDescent="0.2">
      <c r="AH198" s="13"/>
      <c r="AI198" s="13"/>
      <c r="AJ198" s="13"/>
      <c r="AK198" s="13"/>
    </row>
    <row r="199" spans="34:37" ht="35.1" customHeight="1" x14ac:dyDescent="0.2">
      <c r="AH199" s="13"/>
      <c r="AI199" s="13"/>
      <c r="AJ199" s="13"/>
      <c r="AK199" s="13"/>
    </row>
    <row r="200" spans="34:37" ht="35.1" customHeight="1" x14ac:dyDescent="0.2">
      <c r="AH200" s="13"/>
      <c r="AI200" s="13"/>
      <c r="AJ200" s="13"/>
      <c r="AK200" s="13"/>
    </row>
    <row r="201" spans="34:37" ht="35.1" customHeight="1" x14ac:dyDescent="0.2">
      <c r="AH201" s="13"/>
      <c r="AI201" s="13"/>
      <c r="AJ201" s="13"/>
      <c r="AK201" s="13"/>
    </row>
    <row r="202" spans="34:37" ht="35.1" customHeight="1" x14ac:dyDescent="0.2">
      <c r="AH202" s="13"/>
      <c r="AI202" s="13"/>
      <c r="AJ202" s="13"/>
      <c r="AK202" s="13"/>
    </row>
    <row r="203" spans="34:37" ht="35.1" customHeight="1" x14ac:dyDescent="0.2">
      <c r="AH203" s="13"/>
      <c r="AI203" s="13"/>
      <c r="AJ203" s="13"/>
      <c r="AK203" s="13"/>
    </row>
    <row r="204" spans="34:37" ht="35.1" customHeight="1" x14ac:dyDescent="0.2">
      <c r="AH204" s="13"/>
      <c r="AI204" s="13"/>
      <c r="AJ204" s="13"/>
      <c r="AK204" s="13"/>
    </row>
    <row r="205" spans="34:37" ht="35.1" customHeight="1" x14ac:dyDescent="0.2">
      <c r="AH205" s="13"/>
      <c r="AI205" s="13"/>
      <c r="AJ205" s="13"/>
      <c r="AK205" s="13"/>
    </row>
    <row r="206" spans="34:37" ht="35.1" customHeight="1" x14ac:dyDescent="0.2">
      <c r="AH206" s="13"/>
      <c r="AI206" s="13"/>
      <c r="AJ206" s="13"/>
      <c r="AK206" s="13"/>
    </row>
    <row r="207" spans="34:37" ht="35.1" customHeight="1" x14ac:dyDescent="0.2">
      <c r="AH207" s="13"/>
      <c r="AI207" s="13"/>
      <c r="AJ207" s="13"/>
      <c r="AK207" s="13"/>
    </row>
    <row r="208" spans="34:37" ht="35.1" customHeight="1" x14ac:dyDescent="0.2">
      <c r="AH208" s="13"/>
      <c r="AI208" s="13"/>
      <c r="AJ208" s="13"/>
      <c r="AK208" s="13"/>
    </row>
    <row r="209" spans="34:37" ht="35.1" customHeight="1" x14ac:dyDescent="0.2">
      <c r="AH209" s="13"/>
      <c r="AI209" s="13"/>
      <c r="AJ209" s="13"/>
      <c r="AK209" s="13"/>
    </row>
    <row r="210" spans="34:37" ht="35.1" customHeight="1" x14ac:dyDescent="0.2">
      <c r="AH210" s="13"/>
      <c r="AI210" s="13"/>
      <c r="AJ210" s="13"/>
      <c r="AK210" s="13"/>
    </row>
    <row r="211" spans="34:37" ht="35.1" customHeight="1" x14ac:dyDescent="0.2">
      <c r="AH211" s="13"/>
      <c r="AI211" s="13"/>
      <c r="AJ211" s="13"/>
      <c r="AK211" s="13"/>
    </row>
    <row r="212" spans="34:37" ht="35.1" customHeight="1" x14ac:dyDescent="0.2">
      <c r="AH212" s="13"/>
      <c r="AI212" s="13"/>
      <c r="AJ212" s="13"/>
      <c r="AK212" s="13"/>
    </row>
    <row r="213" spans="34:37" ht="35.1" customHeight="1" x14ac:dyDescent="0.2">
      <c r="AH213" s="13"/>
      <c r="AI213" s="13"/>
      <c r="AJ213" s="13"/>
      <c r="AK213" s="13"/>
    </row>
    <row r="214" spans="34:37" ht="35.1" customHeight="1" x14ac:dyDescent="0.2">
      <c r="AH214" s="13"/>
      <c r="AI214" s="13"/>
      <c r="AJ214" s="13"/>
      <c r="AK214" s="13"/>
    </row>
    <row r="215" spans="34:37" ht="35.1" customHeight="1" x14ac:dyDescent="0.2">
      <c r="AH215" s="13"/>
      <c r="AI215" s="13"/>
      <c r="AJ215" s="13"/>
      <c r="AK215" s="13"/>
    </row>
    <row r="216" spans="34:37" ht="35.1" customHeight="1" x14ac:dyDescent="0.2">
      <c r="AH216" s="13"/>
      <c r="AI216" s="13"/>
      <c r="AJ216" s="13"/>
      <c r="AK216" s="13"/>
    </row>
    <row r="217" spans="34:37" ht="35.1" customHeight="1" x14ac:dyDescent="0.2">
      <c r="AH217" s="13"/>
      <c r="AI217" s="13"/>
      <c r="AJ217" s="13"/>
      <c r="AK217" s="13"/>
    </row>
    <row r="218" spans="34:37" ht="35.1" customHeight="1" x14ac:dyDescent="0.2">
      <c r="AH218" s="13"/>
      <c r="AI218" s="13"/>
      <c r="AJ218" s="13"/>
      <c r="AK218" s="13"/>
    </row>
    <row r="219" spans="34:37" ht="35.1" customHeight="1" x14ac:dyDescent="0.2">
      <c r="AH219" s="13"/>
      <c r="AI219" s="13"/>
      <c r="AJ219" s="13"/>
      <c r="AK219" s="13"/>
    </row>
    <row r="220" spans="34:37" ht="35.1" customHeight="1" x14ac:dyDescent="0.2">
      <c r="AH220" s="13"/>
      <c r="AI220" s="13"/>
      <c r="AJ220" s="13"/>
      <c r="AK220" s="13"/>
    </row>
    <row r="221" spans="34:37" ht="35.1" customHeight="1" x14ac:dyDescent="0.2">
      <c r="AH221" s="13"/>
      <c r="AI221" s="13"/>
      <c r="AJ221" s="13"/>
      <c r="AK221" s="13"/>
    </row>
    <row r="222" spans="34:37" ht="35.1" customHeight="1" x14ac:dyDescent="0.2">
      <c r="AH222" s="13"/>
      <c r="AI222" s="13"/>
      <c r="AJ222" s="13"/>
      <c r="AK222" s="13"/>
    </row>
    <row r="223" spans="34:37" ht="35.1" customHeight="1" x14ac:dyDescent="0.2">
      <c r="AH223" s="13"/>
      <c r="AI223" s="13"/>
      <c r="AJ223" s="13"/>
      <c r="AK223" s="13"/>
    </row>
    <row r="224" spans="34:37" ht="35.1" customHeight="1" x14ac:dyDescent="0.2">
      <c r="AH224" s="13"/>
      <c r="AI224" s="13"/>
      <c r="AJ224" s="13"/>
      <c r="AK224" s="13"/>
    </row>
    <row r="225" spans="34:37" ht="35.1" customHeight="1" x14ac:dyDescent="0.2">
      <c r="AH225" s="13"/>
      <c r="AI225" s="13"/>
      <c r="AJ225" s="13"/>
      <c r="AK225" s="13"/>
    </row>
    <row r="226" spans="34:37" ht="35.1" customHeight="1" x14ac:dyDescent="0.2">
      <c r="AH226" s="13"/>
      <c r="AI226" s="13"/>
      <c r="AJ226" s="13"/>
      <c r="AK226" s="13"/>
    </row>
    <row r="227" spans="34:37" ht="35.1" customHeight="1" x14ac:dyDescent="0.2">
      <c r="AH227" s="13"/>
      <c r="AI227" s="13"/>
      <c r="AJ227" s="13"/>
      <c r="AK227" s="13"/>
    </row>
    <row r="228" spans="34:37" ht="35.1" customHeight="1" x14ac:dyDescent="0.2">
      <c r="AH228" s="13"/>
      <c r="AI228" s="13"/>
      <c r="AJ228" s="13"/>
      <c r="AK228" s="13"/>
    </row>
    <row r="229" spans="34:37" ht="35.1" customHeight="1" x14ac:dyDescent="0.2">
      <c r="AH229" s="13"/>
      <c r="AI229" s="13"/>
      <c r="AJ229" s="13"/>
      <c r="AK229" s="13"/>
    </row>
    <row r="230" spans="34:37" ht="35.1" customHeight="1" x14ac:dyDescent="0.2">
      <c r="AH230" s="13"/>
      <c r="AI230" s="13"/>
      <c r="AJ230" s="13"/>
      <c r="AK230" s="13"/>
    </row>
    <row r="231" spans="34:37" ht="35.1" customHeight="1" x14ac:dyDescent="0.2">
      <c r="AH231" s="13"/>
      <c r="AI231" s="13"/>
      <c r="AJ231" s="13"/>
      <c r="AK231" s="13"/>
    </row>
    <row r="232" spans="34:37" ht="35.1" customHeight="1" x14ac:dyDescent="0.2">
      <c r="AH232" s="13"/>
      <c r="AI232" s="13"/>
      <c r="AJ232" s="13"/>
      <c r="AK232" s="13"/>
    </row>
    <row r="233" spans="34:37" ht="35.1" customHeight="1" x14ac:dyDescent="0.2">
      <c r="AH233" s="13"/>
      <c r="AI233" s="13"/>
      <c r="AJ233" s="13"/>
      <c r="AK233" s="13"/>
    </row>
    <row r="234" spans="34:37" ht="35.1" customHeight="1" x14ac:dyDescent="0.2">
      <c r="AH234" s="13"/>
      <c r="AI234" s="13"/>
      <c r="AJ234" s="13"/>
      <c r="AK234" s="13"/>
    </row>
    <row r="235" spans="34:37" ht="35.1" customHeight="1" x14ac:dyDescent="0.2">
      <c r="AH235" s="13"/>
      <c r="AI235" s="13"/>
      <c r="AJ235" s="13"/>
      <c r="AK235" s="13"/>
    </row>
    <row r="236" spans="34:37" ht="35.1" customHeight="1" x14ac:dyDescent="0.2">
      <c r="AH236" s="13"/>
      <c r="AI236" s="13"/>
      <c r="AJ236" s="13"/>
      <c r="AK236" s="13"/>
    </row>
    <row r="237" spans="34:37" ht="35.1" customHeight="1" x14ac:dyDescent="0.2">
      <c r="AH237" s="13"/>
      <c r="AI237" s="13"/>
      <c r="AJ237" s="13"/>
      <c r="AK237" s="13"/>
    </row>
    <row r="238" spans="34:37" ht="35.1" customHeight="1" x14ac:dyDescent="0.2">
      <c r="AH238" s="13"/>
      <c r="AI238" s="13"/>
      <c r="AJ238" s="13"/>
      <c r="AK238" s="13"/>
    </row>
    <row r="239" spans="34:37" ht="35.1" customHeight="1" x14ac:dyDescent="0.2">
      <c r="AH239" s="13"/>
      <c r="AI239" s="13"/>
      <c r="AJ239" s="13"/>
      <c r="AK239" s="13"/>
    </row>
    <row r="240" spans="34:37" ht="35.1" customHeight="1" x14ac:dyDescent="0.2">
      <c r="AH240" s="13"/>
      <c r="AI240" s="13"/>
      <c r="AJ240" s="13"/>
      <c r="AK240" s="13"/>
    </row>
    <row r="241" spans="34:37" ht="35.1" customHeight="1" x14ac:dyDescent="0.2">
      <c r="AH241" s="13"/>
      <c r="AI241" s="13"/>
      <c r="AJ241" s="13"/>
      <c r="AK241" s="13"/>
    </row>
    <row r="242" spans="34:37" ht="35.1" customHeight="1" x14ac:dyDescent="0.2">
      <c r="AH242" s="13"/>
      <c r="AI242" s="13"/>
      <c r="AJ242" s="13"/>
      <c r="AK242" s="13"/>
    </row>
    <row r="243" spans="34:37" ht="35.1" customHeight="1" x14ac:dyDescent="0.2">
      <c r="AH243" s="13"/>
      <c r="AI243" s="13"/>
      <c r="AJ243" s="13"/>
      <c r="AK243" s="13"/>
    </row>
    <row r="244" spans="34:37" ht="35.1" customHeight="1" x14ac:dyDescent="0.2">
      <c r="AH244" s="13"/>
      <c r="AI244" s="13"/>
      <c r="AJ244" s="13"/>
      <c r="AK244" s="13"/>
    </row>
    <row r="245" spans="34:37" ht="35.1" customHeight="1" x14ac:dyDescent="0.2">
      <c r="AH245" s="13"/>
      <c r="AI245" s="13"/>
      <c r="AJ245" s="13"/>
      <c r="AK245" s="13"/>
    </row>
    <row r="246" spans="34:37" ht="35.1" customHeight="1" x14ac:dyDescent="0.2">
      <c r="AH246" s="13"/>
      <c r="AI246" s="13"/>
      <c r="AJ246" s="13"/>
      <c r="AK246" s="13"/>
    </row>
    <row r="247" spans="34:37" ht="35.1" customHeight="1" x14ac:dyDescent="0.2">
      <c r="AH247" s="13"/>
      <c r="AI247" s="13"/>
      <c r="AJ247" s="13"/>
      <c r="AK247" s="13"/>
    </row>
    <row r="248" spans="34:37" ht="35.1" customHeight="1" x14ac:dyDescent="0.2">
      <c r="AH248" s="13"/>
      <c r="AI248" s="13"/>
      <c r="AJ248" s="13"/>
      <c r="AK248" s="13"/>
    </row>
    <row r="249" spans="34:37" ht="35.1" customHeight="1" x14ac:dyDescent="0.2">
      <c r="AH249" s="13"/>
      <c r="AI249" s="13"/>
      <c r="AJ249" s="13"/>
      <c r="AK249" s="13"/>
    </row>
    <row r="250" spans="34:37" ht="35.1" customHeight="1" x14ac:dyDescent="0.2">
      <c r="AH250" s="13"/>
      <c r="AI250" s="13"/>
      <c r="AJ250" s="13"/>
      <c r="AK250" s="13"/>
    </row>
    <row r="251" spans="34:37" ht="35.1" customHeight="1" x14ac:dyDescent="0.2">
      <c r="AH251" s="13"/>
      <c r="AI251" s="13"/>
      <c r="AJ251" s="13"/>
      <c r="AK251" s="13"/>
    </row>
    <row r="252" spans="34:37" ht="35.1" customHeight="1" x14ac:dyDescent="0.2">
      <c r="AH252" s="13"/>
      <c r="AI252" s="13"/>
      <c r="AJ252" s="13"/>
      <c r="AK252" s="13"/>
    </row>
    <row r="253" spans="34:37" ht="35.1" customHeight="1" x14ac:dyDescent="0.2">
      <c r="AH253" s="13"/>
      <c r="AI253" s="13"/>
      <c r="AJ253" s="13"/>
      <c r="AK253" s="13"/>
    </row>
    <row r="254" spans="34:37" ht="35.1" customHeight="1" x14ac:dyDescent="0.2">
      <c r="AH254" s="13"/>
      <c r="AI254" s="13"/>
      <c r="AJ254" s="13"/>
      <c r="AK254" s="13"/>
    </row>
    <row r="255" spans="34:37" ht="35.1" customHeight="1" x14ac:dyDescent="0.2">
      <c r="AH255" s="13"/>
      <c r="AI255" s="13"/>
      <c r="AJ255" s="13"/>
      <c r="AK255" s="13"/>
    </row>
    <row r="256" spans="34:37" ht="35.1" customHeight="1" x14ac:dyDescent="0.2">
      <c r="AH256" s="13"/>
      <c r="AI256" s="13"/>
      <c r="AJ256" s="13"/>
      <c r="AK256" s="13"/>
    </row>
    <row r="257" spans="34:37" ht="35.1" customHeight="1" x14ac:dyDescent="0.2">
      <c r="AH257" s="13"/>
      <c r="AI257" s="13"/>
      <c r="AJ257" s="13"/>
      <c r="AK257" s="13"/>
    </row>
    <row r="258" spans="34:37" ht="35.1" customHeight="1" x14ac:dyDescent="0.2">
      <c r="AH258" s="13"/>
      <c r="AI258" s="13"/>
      <c r="AJ258" s="13"/>
      <c r="AK258" s="13"/>
    </row>
    <row r="259" spans="34:37" ht="35.1" customHeight="1" x14ac:dyDescent="0.2">
      <c r="AH259" s="13"/>
      <c r="AI259" s="13"/>
      <c r="AJ259" s="13"/>
      <c r="AK259" s="13"/>
    </row>
    <row r="260" spans="34:37" ht="35.1" customHeight="1" x14ac:dyDescent="0.2">
      <c r="AH260" s="13"/>
      <c r="AI260" s="13"/>
      <c r="AJ260" s="13"/>
      <c r="AK260" s="13"/>
    </row>
    <row r="261" spans="34:37" ht="35.1" customHeight="1" x14ac:dyDescent="0.2">
      <c r="AH261" s="13"/>
      <c r="AI261" s="13"/>
      <c r="AJ261" s="13"/>
      <c r="AK261" s="13"/>
    </row>
    <row r="262" spans="34:37" ht="35.1" customHeight="1" x14ac:dyDescent="0.2">
      <c r="AH262" s="13"/>
      <c r="AI262" s="13"/>
      <c r="AJ262" s="13"/>
      <c r="AK262" s="13"/>
    </row>
    <row r="263" spans="34:37" ht="35.1" customHeight="1" x14ac:dyDescent="0.2">
      <c r="AH263" s="13"/>
      <c r="AI263" s="13"/>
      <c r="AJ263" s="13"/>
      <c r="AK263" s="13"/>
    </row>
    <row r="264" spans="34:37" ht="35.1" customHeight="1" x14ac:dyDescent="0.2">
      <c r="AH264" s="13"/>
      <c r="AI264" s="13"/>
      <c r="AJ264" s="13"/>
      <c r="AK264" s="13"/>
    </row>
    <row r="265" spans="34:37" ht="35.1" customHeight="1" x14ac:dyDescent="0.2">
      <c r="AH265" s="13"/>
      <c r="AI265" s="13"/>
      <c r="AJ265" s="13"/>
      <c r="AK265" s="13"/>
    </row>
    <row r="266" spans="34:37" ht="35.1" customHeight="1" x14ac:dyDescent="0.2">
      <c r="AH266" s="13"/>
      <c r="AI266" s="13"/>
      <c r="AJ266" s="13"/>
      <c r="AK266" s="13"/>
    </row>
    <row r="267" spans="34:37" ht="35.1" customHeight="1" x14ac:dyDescent="0.2">
      <c r="AH267" s="13"/>
      <c r="AI267" s="13"/>
      <c r="AJ267" s="13"/>
      <c r="AK267" s="13"/>
    </row>
    <row r="268" spans="34:37" ht="35.1" customHeight="1" x14ac:dyDescent="0.2">
      <c r="AH268" s="13"/>
      <c r="AI268" s="13"/>
      <c r="AJ268" s="13"/>
      <c r="AK268" s="13"/>
    </row>
    <row r="269" spans="34:37" ht="35.1" customHeight="1" x14ac:dyDescent="0.2">
      <c r="AH269" s="13"/>
      <c r="AI269" s="13"/>
      <c r="AJ269" s="13"/>
      <c r="AK269" s="13"/>
    </row>
    <row r="270" spans="34:37" ht="35.1" customHeight="1" x14ac:dyDescent="0.2">
      <c r="AH270" s="13"/>
      <c r="AI270" s="13"/>
      <c r="AJ270" s="13"/>
      <c r="AK270" s="13"/>
    </row>
    <row r="271" spans="34:37" ht="35.1" customHeight="1" x14ac:dyDescent="0.2">
      <c r="AH271" s="13"/>
      <c r="AI271" s="13"/>
      <c r="AJ271" s="13"/>
      <c r="AK271" s="13"/>
    </row>
    <row r="272" spans="34:37" ht="35.1" customHeight="1" x14ac:dyDescent="0.2">
      <c r="AH272" s="13"/>
      <c r="AI272" s="13"/>
      <c r="AJ272" s="13"/>
      <c r="AK272" s="13"/>
    </row>
    <row r="273" spans="34:37" ht="35.1" customHeight="1" x14ac:dyDescent="0.2">
      <c r="AH273" s="13"/>
      <c r="AI273" s="13"/>
      <c r="AJ273" s="13"/>
      <c r="AK273" s="13"/>
    </row>
    <row r="274" spans="34:37" ht="35.1" customHeight="1" x14ac:dyDescent="0.2">
      <c r="AH274" s="13"/>
      <c r="AI274" s="13"/>
      <c r="AJ274" s="13"/>
      <c r="AK274" s="13"/>
    </row>
    <row r="275" spans="34:37" ht="35.1" customHeight="1" x14ac:dyDescent="0.2">
      <c r="AH275" s="13"/>
      <c r="AI275" s="13"/>
      <c r="AJ275" s="13"/>
      <c r="AK275" s="13"/>
    </row>
    <row r="276" spans="34:37" ht="35.1" customHeight="1" x14ac:dyDescent="0.2">
      <c r="AH276" s="13"/>
      <c r="AI276" s="13"/>
      <c r="AJ276" s="13"/>
      <c r="AK276" s="13"/>
    </row>
    <row r="277" spans="34:37" ht="35.1" customHeight="1" x14ac:dyDescent="0.2">
      <c r="AH277" s="13"/>
      <c r="AI277" s="13"/>
      <c r="AJ277" s="13"/>
      <c r="AK277" s="13"/>
    </row>
    <row r="278" spans="34:37" ht="35.1" customHeight="1" x14ac:dyDescent="0.2">
      <c r="AH278" s="13"/>
      <c r="AI278" s="13"/>
      <c r="AJ278" s="13"/>
      <c r="AK278" s="13"/>
    </row>
    <row r="279" spans="34:37" ht="35.1" customHeight="1" x14ac:dyDescent="0.2">
      <c r="AH279" s="13"/>
      <c r="AI279" s="13"/>
      <c r="AJ279" s="13"/>
      <c r="AK279" s="13"/>
    </row>
    <row r="280" spans="34:37" ht="35.1" customHeight="1" x14ac:dyDescent="0.2">
      <c r="AH280" s="13"/>
      <c r="AI280" s="13"/>
      <c r="AJ280" s="13"/>
      <c r="AK280" s="13"/>
    </row>
    <row r="281" spans="34:37" ht="35.1" customHeight="1" x14ac:dyDescent="0.2">
      <c r="AH281" s="13"/>
      <c r="AI281" s="13"/>
      <c r="AJ281" s="13"/>
      <c r="AK281" s="13"/>
    </row>
    <row r="282" spans="34:37" ht="35.1" customHeight="1" x14ac:dyDescent="0.2">
      <c r="AH282" s="13"/>
      <c r="AI282" s="13"/>
      <c r="AJ282" s="13"/>
      <c r="AK282" s="13"/>
    </row>
    <row r="283" spans="34:37" ht="35.1" customHeight="1" x14ac:dyDescent="0.2">
      <c r="AH283" s="13"/>
      <c r="AI283" s="13"/>
      <c r="AJ283" s="13"/>
      <c r="AK283" s="13"/>
    </row>
    <row r="284" spans="34:37" ht="35.1" customHeight="1" x14ac:dyDescent="0.2">
      <c r="AH284" s="13"/>
      <c r="AI284" s="13"/>
      <c r="AJ284" s="13"/>
      <c r="AK284" s="13"/>
    </row>
    <row r="285" spans="34:37" ht="35.1" customHeight="1" x14ac:dyDescent="0.2">
      <c r="AH285" s="13"/>
      <c r="AI285" s="13"/>
      <c r="AJ285" s="13"/>
      <c r="AK285" s="13"/>
    </row>
    <row r="286" spans="34:37" ht="35.1" customHeight="1" x14ac:dyDescent="0.2">
      <c r="AH286" s="13"/>
      <c r="AI286" s="13"/>
      <c r="AJ286" s="13"/>
      <c r="AK286" s="13"/>
    </row>
    <row r="287" spans="34:37" ht="35.1" customHeight="1" x14ac:dyDescent="0.2">
      <c r="AH287" s="13"/>
      <c r="AI287" s="13"/>
      <c r="AJ287" s="13"/>
      <c r="AK287" s="13"/>
    </row>
    <row r="288" spans="34:37" ht="35.1" customHeight="1" x14ac:dyDescent="0.2">
      <c r="AH288" s="13"/>
      <c r="AI288" s="13"/>
      <c r="AJ288" s="13"/>
      <c r="AK288" s="13"/>
    </row>
    <row r="289" spans="34:37" ht="35.1" customHeight="1" x14ac:dyDescent="0.2">
      <c r="AH289" s="13"/>
      <c r="AI289" s="13"/>
      <c r="AJ289" s="13"/>
      <c r="AK289" s="13"/>
    </row>
    <row r="290" spans="34:37" ht="35.1" customHeight="1" x14ac:dyDescent="0.2">
      <c r="AH290" s="13"/>
      <c r="AI290" s="13"/>
      <c r="AJ290" s="13"/>
      <c r="AK290" s="13"/>
    </row>
    <row r="291" spans="34:37" ht="35.1" customHeight="1" x14ac:dyDescent="0.2">
      <c r="AH291" s="13"/>
      <c r="AI291" s="13"/>
      <c r="AJ291" s="13"/>
      <c r="AK291" s="13"/>
    </row>
    <row r="292" spans="34:37" ht="35.1" customHeight="1" x14ac:dyDescent="0.2">
      <c r="AH292" s="13"/>
      <c r="AI292" s="13"/>
      <c r="AJ292" s="13"/>
      <c r="AK292" s="13"/>
    </row>
    <row r="293" spans="34:37" ht="35.1" customHeight="1" x14ac:dyDescent="0.2">
      <c r="AH293" s="13"/>
      <c r="AI293" s="13"/>
      <c r="AJ293" s="13"/>
      <c r="AK293" s="13"/>
    </row>
    <row r="294" spans="34:37" ht="35.1" customHeight="1" x14ac:dyDescent="0.2">
      <c r="AH294" s="13"/>
      <c r="AI294" s="13"/>
      <c r="AJ294" s="13"/>
      <c r="AK294" s="13"/>
    </row>
    <row r="295" spans="34:37" ht="35.1" customHeight="1" x14ac:dyDescent="0.2">
      <c r="AH295" s="13"/>
      <c r="AI295" s="13"/>
      <c r="AJ295" s="13"/>
      <c r="AK295" s="13"/>
    </row>
    <row r="296" spans="34:37" ht="35.1" customHeight="1" x14ac:dyDescent="0.2">
      <c r="AH296" s="13"/>
      <c r="AI296" s="13"/>
      <c r="AJ296" s="13"/>
      <c r="AK296" s="13"/>
    </row>
    <row r="297" spans="34:37" ht="35.1" customHeight="1" x14ac:dyDescent="0.2">
      <c r="AH297" s="13"/>
      <c r="AI297" s="13"/>
      <c r="AJ297" s="13"/>
      <c r="AK297" s="13"/>
    </row>
    <row r="298" spans="34:37" ht="35.1" customHeight="1" x14ac:dyDescent="0.2">
      <c r="AH298" s="13"/>
      <c r="AI298" s="13"/>
      <c r="AJ298" s="13"/>
      <c r="AK298" s="13"/>
    </row>
    <row r="299" spans="34:37" ht="35.1" customHeight="1" x14ac:dyDescent="0.2">
      <c r="AH299" s="13"/>
      <c r="AI299" s="13"/>
      <c r="AJ299" s="13"/>
      <c r="AK299" s="13"/>
    </row>
    <row r="300" spans="34:37" ht="35.1" customHeight="1" x14ac:dyDescent="0.2">
      <c r="AH300" s="13"/>
      <c r="AI300" s="13"/>
      <c r="AJ300" s="13"/>
      <c r="AK300" s="13"/>
    </row>
    <row r="301" spans="34:37" ht="35.1" customHeight="1" x14ac:dyDescent="0.2">
      <c r="AH301" s="13"/>
      <c r="AI301" s="13"/>
      <c r="AJ301" s="13"/>
      <c r="AK301" s="13"/>
    </row>
    <row r="302" spans="34:37" ht="35.1" customHeight="1" x14ac:dyDescent="0.2">
      <c r="AH302" s="13"/>
      <c r="AI302" s="13"/>
      <c r="AJ302" s="13"/>
      <c r="AK302" s="13"/>
    </row>
    <row r="303" spans="34:37" ht="35.1" customHeight="1" x14ac:dyDescent="0.2">
      <c r="AH303" s="13"/>
      <c r="AI303" s="13"/>
      <c r="AJ303" s="13"/>
      <c r="AK303" s="13"/>
    </row>
    <row r="304" spans="34:37" ht="35.1" customHeight="1" x14ac:dyDescent="0.2">
      <c r="AH304" s="13"/>
      <c r="AI304" s="13"/>
      <c r="AJ304" s="13"/>
      <c r="AK304" s="13"/>
    </row>
    <row r="305" spans="34:37" ht="35.1" customHeight="1" x14ac:dyDescent="0.2">
      <c r="AH305" s="13"/>
      <c r="AI305" s="13"/>
      <c r="AJ305" s="13"/>
      <c r="AK305" s="13"/>
    </row>
    <row r="306" spans="34:37" ht="35.1" customHeight="1" x14ac:dyDescent="0.2">
      <c r="AH306" s="13"/>
      <c r="AI306" s="13"/>
      <c r="AJ306" s="13"/>
      <c r="AK306" s="13"/>
    </row>
    <row r="307" spans="34:37" ht="35.1" customHeight="1" x14ac:dyDescent="0.2">
      <c r="AH307" s="13"/>
      <c r="AI307" s="13"/>
      <c r="AJ307" s="13"/>
      <c r="AK307" s="13"/>
    </row>
    <row r="308" spans="34:37" ht="35.1" customHeight="1" x14ac:dyDescent="0.2">
      <c r="AH308" s="13"/>
      <c r="AI308" s="13"/>
      <c r="AJ308" s="13"/>
      <c r="AK308" s="13"/>
    </row>
    <row r="309" spans="34:37" ht="35.1" customHeight="1" x14ac:dyDescent="0.2">
      <c r="AH309" s="13"/>
      <c r="AI309" s="13"/>
      <c r="AJ309" s="13"/>
      <c r="AK309" s="13"/>
    </row>
    <row r="310" spans="34:37" ht="35.1" customHeight="1" x14ac:dyDescent="0.2">
      <c r="AH310" s="13"/>
      <c r="AI310" s="13"/>
      <c r="AJ310" s="13"/>
      <c r="AK310" s="13"/>
    </row>
    <row r="311" spans="34:37" ht="35.1" customHeight="1" x14ac:dyDescent="0.2">
      <c r="AH311" s="13"/>
      <c r="AI311" s="13"/>
      <c r="AJ311" s="13"/>
      <c r="AK311" s="13"/>
    </row>
    <row r="312" spans="34:37" ht="35.1" customHeight="1" x14ac:dyDescent="0.2">
      <c r="AH312" s="13"/>
      <c r="AI312" s="13"/>
      <c r="AJ312" s="13"/>
      <c r="AK312" s="13"/>
    </row>
    <row r="313" spans="34:37" ht="35.1" customHeight="1" x14ac:dyDescent="0.2">
      <c r="AH313" s="13"/>
      <c r="AI313" s="13"/>
      <c r="AJ313" s="13"/>
      <c r="AK313" s="13"/>
    </row>
    <row r="314" spans="34:37" ht="35.1" customHeight="1" x14ac:dyDescent="0.2">
      <c r="AH314" s="13"/>
      <c r="AI314" s="13"/>
      <c r="AJ314" s="13"/>
      <c r="AK314" s="13"/>
    </row>
    <row r="315" spans="34:37" ht="35.1" customHeight="1" x14ac:dyDescent="0.2">
      <c r="AH315" s="13"/>
      <c r="AI315" s="13"/>
      <c r="AJ315" s="13"/>
      <c r="AK315" s="13"/>
    </row>
    <row r="316" spans="34:37" ht="35.1" customHeight="1" x14ac:dyDescent="0.2">
      <c r="AH316" s="13"/>
      <c r="AI316" s="13"/>
      <c r="AJ316" s="13"/>
      <c r="AK316" s="13"/>
    </row>
    <row r="317" spans="34:37" ht="35.1" customHeight="1" x14ac:dyDescent="0.2">
      <c r="AH317" s="13"/>
      <c r="AI317" s="13"/>
      <c r="AJ317" s="13"/>
      <c r="AK317" s="13"/>
    </row>
    <row r="318" spans="34:37" ht="35.1" customHeight="1" x14ac:dyDescent="0.2">
      <c r="AH318" s="13"/>
      <c r="AI318" s="13"/>
      <c r="AJ318" s="13"/>
      <c r="AK318" s="13"/>
    </row>
    <row r="319" spans="34:37" ht="35.1" customHeight="1" x14ac:dyDescent="0.2">
      <c r="AH319" s="13"/>
      <c r="AI319" s="13"/>
      <c r="AJ319" s="13"/>
      <c r="AK319" s="13"/>
    </row>
    <row r="320" spans="34:37" ht="35.1" customHeight="1" x14ac:dyDescent="0.2">
      <c r="AH320" s="13"/>
      <c r="AI320" s="13"/>
      <c r="AJ320" s="13"/>
      <c r="AK320" s="13"/>
    </row>
    <row r="321" spans="34:37" ht="35.1" customHeight="1" x14ac:dyDescent="0.2">
      <c r="AH321" s="13"/>
      <c r="AI321" s="13"/>
      <c r="AJ321" s="13"/>
      <c r="AK321" s="13"/>
    </row>
    <row r="322" spans="34:37" ht="35.1" customHeight="1" x14ac:dyDescent="0.2">
      <c r="AH322" s="13"/>
      <c r="AI322" s="13"/>
      <c r="AJ322" s="13"/>
      <c r="AK322" s="13"/>
    </row>
    <row r="323" spans="34:37" ht="35.1" customHeight="1" x14ac:dyDescent="0.2">
      <c r="AH323" s="13"/>
      <c r="AI323" s="13"/>
      <c r="AJ323" s="13"/>
      <c r="AK323" s="13"/>
    </row>
    <row r="324" spans="34:37" ht="35.1" customHeight="1" x14ac:dyDescent="0.2">
      <c r="AH324" s="13"/>
      <c r="AI324" s="13"/>
      <c r="AJ324" s="13"/>
      <c r="AK324" s="13"/>
    </row>
    <row r="325" spans="34:37" ht="35.1" customHeight="1" x14ac:dyDescent="0.2">
      <c r="AH325" s="13"/>
      <c r="AI325" s="13"/>
      <c r="AJ325" s="13"/>
      <c r="AK325" s="13"/>
    </row>
    <row r="326" spans="34:37" ht="35.1" customHeight="1" x14ac:dyDescent="0.2">
      <c r="AH326" s="13"/>
      <c r="AI326" s="13"/>
      <c r="AJ326" s="13"/>
      <c r="AK326" s="13"/>
    </row>
    <row r="327" spans="34:37" ht="35.1" customHeight="1" x14ac:dyDescent="0.2">
      <c r="AH327" s="13"/>
      <c r="AI327" s="13"/>
      <c r="AJ327" s="13"/>
      <c r="AK327" s="13"/>
    </row>
    <row r="328" spans="34:37" ht="35.1" customHeight="1" x14ac:dyDescent="0.2">
      <c r="AH328" s="13"/>
      <c r="AI328" s="13"/>
      <c r="AJ328" s="13"/>
      <c r="AK328" s="13"/>
    </row>
    <row r="329" spans="34:37" ht="35.1" customHeight="1" x14ac:dyDescent="0.2">
      <c r="AH329" s="13"/>
      <c r="AI329" s="13"/>
      <c r="AJ329" s="13"/>
      <c r="AK329" s="13"/>
    </row>
    <row r="330" spans="34:37" ht="35.1" customHeight="1" x14ac:dyDescent="0.2">
      <c r="AH330" s="13"/>
      <c r="AI330" s="13"/>
      <c r="AJ330" s="13"/>
      <c r="AK330" s="13"/>
    </row>
    <row r="331" spans="34:37" ht="35.1" customHeight="1" x14ac:dyDescent="0.2">
      <c r="AH331" s="13"/>
      <c r="AI331" s="13"/>
      <c r="AJ331" s="13"/>
      <c r="AK331" s="13"/>
    </row>
    <row r="332" spans="34:37" ht="35.1" customHeight="1" x14ac:dyDescent="0.2">
      <c r="AH332" s="13"/>
      <c r="AI332" s="13"/>
      <c r="AJ332" s="13"/>
      <c r="AK332" s="13"/>
    </row>
    <row r="333" spans="34:37" ht="35.1" customHeight="1" x14ac:dyDescent="0.2">
      <c r="AH333" s="13"/>
      <c r="AI333" s="13"/>
      <c r="AJ333" s="13"/>
      <c r="AK333" s="13"/>
    </row>
    <row r="334" spans="34:37" ht="35.1" customHeight="1" x14ac:dyDescent="0.2">
      <c r="AH334" s="13"/>
      <c r="AI334" s="13"/>
      <c r="AJ334" s="13"/>
      <c r="AK334" s="13"/>
    </row>
    <row r="335" spans="34:37" ht="35.1" customHeight="1" x14ac:dyDescent="0.2">
      <c r="AH335" s="13"/>
      <c r="AI335" s="13"/>
      <c r="AJ335" s="13"/>
      <c r="AK335" s="13"/>
    </row>
    <row r="336" spans="34:37" ht="35.1" customHeight="1" x14ac:dyDescent="0.2">
      <c r="AH336" s="13"/>
      <c r="AI336" s="13"/>
      <c r="AJ336" s="13"/>
      <c r="AK336" s="13"/>
    </row>
    <row r="337" spans="34:37" ht="35.1" customHeight="1" x14ac:dyDescent="0.2">
      <c r="AH337" s="13"/>
      <c r="AI337" s="13"/>
      <c r="AJ337" s="13"/>
      <c r="AK337" s="13"/>
    </row>
    <row r="338" spans="34:37" ht="35.1" customHeight="1" x14ac:dyDescent="0.2">
      <c r="AH338" s="13"/>
      <c r="AI338" s="13"/>
      <c r="AJ338" s="13"/>
      <c r="AK338" s="13"/>
    </row>
    <row r="339" spans="34:37" ht="35.1" customHeight="1" x14ac:dyDescent="0.2">
      <c r="AH339" s="13"/>
      <c r="AI339" s="13"/>
      <c r="AJ339" s="13"/>
      <c r="AK339" s="13"/>
    </row>
    <row r="340" spans="34:37" ht="35.1" customHeight="1" x14ac:dyDescent="0.2">
      <c r="AH340" s="13"/>
      <c r="AI340" s="13"/>
      <c r="AJ340" s="13"/>
      <c r="AK340" s="13"/>
    </row>
    <row r="341" spans="34:37" ht="35.1" customHeight="1" x14ac:dyDescent="0.2">
      <c r="AH341" s="13"/>
      <c r="AI341" s="13"/>
      <c r="AJ341" s="13"/>
      <c r="AK341" s="13"/>
    </row>
    <row r="342" spans="34:37" ht="35.1" customHeight="1" x14ac:dyDescent="0.2">
      <c r="AH342" s="13"/>
      <c r="AI342" s="13"/>
      <c r="AJ342" s="13"/>
      <c r="AK342" s="13"/>
    </row>
    <row r="343" spans="34:37" ht="35.1" customHeight="1" x14ac:dyDescent="0.2">
      <c r="AH343" s="13"/>
      <c r="AI343" s="13"/>
      <c r="AJ343" s="13"/>
      <c r="AK343" s="13"/>
    </row>
    <row r="344" spans="34:37" ht="35.1" customHeight="1" x14ac:dyDescent="0.2">
      <c r="AH344" s="13"/>
      <c r="AI344" s="13"/>
      <c r="AJ344" s="13"/>
      <c r="AK344" s="13"/>
    </row>
    <row r="345" spans="34:37" ht="35.1" customHeight="1" x14ac:dyDescent="0.2">
      <c r="AH345" s="13"/>
      <c r="AI345" s="13"/>
      <c r="AJ345" s="13"/>
      <c r="AK345" s="13"/>
    </row>
    <row r="346" spans="34:37" ht="35.1" customHeight="1" x14ac:dyDescent="0.2">
      <c r="AH346" s="13"/>
      <c r="AI346" s="13"/>
      <c r="AJ346" s="13"/>
      <c r="AK346" s="13"/>
    </row>
    <row r="347" spans="34:37" ht="35.1" customHeight="1" x14ac:dyDescent="0.2">
      <c r="AH347" s="13"/>
      <c r="AI347" s="13"/>
      <c r="AJ347" s="13"/>
      <c r="AK347" s="13"/>
    </row>
    <row r="348" spans="34:37" ht="35.1" customHeight="1" x14ac:dyDescent="0.2">
      <c r="AH348" s="13"/>
      <c r="AI348" s="13"/>
      <c r="AJ348" s="13"/>
      <c r="AK348" s="13"/>
    </row>
    <row r="349" spans="34:37" ht="35.1" customHeight="1" x14ac:dyDescent="0.2">
      <c r="AH349" s="13"/>
      <c r="AI349" s="13"/>
      <c r="AJ349" s="13"/>
      <c r="AK349" s="13"/>
    </row>
    <row r="350" spans="34:37" ht="35.1" customHeight="1" x14ac:dyDescent="0.2">
      <c r="AH350" s="13"/>
      <c r="AI350" s="13"/>
      <c r="AJ350" s="13"/>
      <c r="AK350" s="13"/>
    </row>
    <row r="351" spans="34:37" ht="35.1" customHeight="1" x14ac:dyDescent="0.2">
      <c r="AH351" s="13"/>
      <c r="AI351" s="13"/>
      <c r="AJ351" s="13"/>
      <c r="AK351" s="13"/>
    </row>
    <row r="352" spans="34:37" ht="35.1" customHeight="1" x14ac:dyDescent="0.2">
      <c r="AH352" s="13"/>
      <c r="AI352" s="13"/>
      <c r="AJ352" s="13"/>
      <c r="AK352" s="13"/>
    </row>
    <row r="353" spans="34:37" ht="35.1" customHeight="1" x14ac:dyDescent="0.2">
      <c r="AH353" s="13"/>
      <c r="AI353" s="13"/>
      <c r="AJ353" s="13"/>
      <c r="AK353" s="13"/>
    </row>
    <row r="354" spans="34:37" ht="35.1" customHeight="1" x14ac:dyDescent="0.2">
      <c r="AH354" s="13"/>
      <c r="AI354" s="13"/>
      <c r="AJ354" s="13"/>
      <c r="AK354" s="13"/>
    </row>
    <row r="355" spans="34:37" ht="35.1" customHeight="1" x14ac:dyDescent="0.2">
      <c r="AH355" s="13"/>
      <c r="AI355" s="13"/>
      <c r="AJ355" s="13"/>
      <c r="AK355" s="13"/>
    </row>
    <row r="356" spans="34:37" ht="35.1" customHeight="1" x14ac:dyDescent="0.2">
      <c r="AH356" s="13"/>
      <c r="AI356" s="13"/>
      <c r="AJ356" s="13"/>
      <c r="AK356" s="13"/>
    </row>
    <row r="357" spans="34:37" ht="35.1" customHeight="1" x14ac:dyDescent="0.2">
      <c r="AH357" s="13"/>
      <c r="AI357" s="13"/>
      <c r="AJ357" s="13"/>
      <c r="AK357" s="13"/>
    </row>
    <row r="358" spans="34:37" ht="35.1" customHeight="1" x14ac:dyDescent="0.2">
      <c r="AH358" s="13"/>
      <c r="AI358" s="13"/>
      <c r="AJ358" s="13"/>
      <c r="AK358" s="13"/>
    </row>
    <row r="359" spans="34:37" ht="35.1" customHeight="1" x14ac:dyDescent="0.2">
      <c r="AH359" s="13"/>
      <c r="AI359" s="13"/>
      <c r="AJ359" s="13"/>
      <c r="AK359" s="13"/>
    </row>
    <row r="360" spans="34:37" ht="35.1" customHeight="1" x14ac:dyDescent="0.2">
      <c r="AH360" s="13"/>
      <c r="AI360" s="13"/>
      <c r="AJ360" s="13"/>
      <c r="AK360" s="13"/>
    </row>
    <row r="361" spans="34:37" ht="35.1" customHeight="1" x14ac:dyDescent="0.2">
      <c r="AH361" s="13"/>
      <c r="AI361" s="13"/>
      <c r="AJ361" s="13"/>
      <c r="AK361" s="13"/>
    </row>
    <row r="362" spans="34:37" ht="35.1" customHeight="1" x14ac:dyDescent="0.2">
      <c r="AH362" s="13"/>
      <c r="AI362" s="13"/>
      <c r="AJ362" s="13"/>
      <c r="AK362" s="13"/>
    </row>
    <row r="363" spans="34:37" ht="35.1" customHeight="1" x14ac:dyDescent="0.2">
      <c r="AH363" s="13"/>
      <c r="AI363" s="13"/>
      <c r="AJ363" s="13"/>
      <c r="AK363" s="13"/>
    </row>
    <row r="364" spans="34:37" ht="35.1" customHeight="1" x14ac:dyDescent="0.2">
      <c r="AH364" s="13"/>
      <c r="AI364" s="13"/>
      <c r="AJ364" s="13"/>
      <c r="AK364" s="13"/>
    </row>
    <row r="365" spans="34:37" ht="35.1" customHeight="1" x14ac:dyDescent="0.2">
      <c r="AH365" s="13"/>
      <c r="AI365" s="13"/>
      <c r="AJ365" s="13"/>
      <c r="AK365" s="13"/>
    </row>
    <row r="366" spans="34:37" ht="35.1" customHeight="1" x14ac:dyDescent="0.2">
      <c r="AH366" s="13"/>
      <c r="AI366" s="13"/>
      <c r="AJ366" s="13"/>
      <c r="AK366" s="13"/>
    </row>
    <row r="367" spans="34:37" ht="35.1" customHeight="1" x14ac:dyDescent="0.2">
      <c r="AH367" s="13"/>
      <c r="AI367" s="13"/>
      <c r="AJ367" s="13"/>
      <c r="AK367" s="13"/>
    </row>
    <row r="368" spans="34:37" ht="35.1" customHeight="1" x14ac:dyDescent="0.2">
      <c r="AH368" s="13"/>
      <c r="AI368" s="13"/>
      <c r="AJ368" s="13"/>
      <c r="AK368" s="13"/>
    </row>
    <row r="369" spans="34:37" ht="35.1" customHeight="1" x14ac:dyDescent="0.2">
      <c r="AH369" s="13"/>
      <c r="AI369" s="13"/>
      <c r="AJ369" s="13"/>
      <c r="AK369" s="13"/>
    </row>
    <row r="370" spans="34:37" ht="35.1" customHeight="1" x14ac:dyDescent="0.2">
      <c r="AH370" s="13"/>
      <c r="AI370" s="13"/>
      <c r="AJ370" s="13"/>
      <c r="AK370" s="13"/>
    </row>
    <row r="371" spans="34:37" ht="35.1" customHeight="1" x14ac:dyDescent="0.2">
      <c r="AH371" s="13"/>
      <c r="AI371" s="13"/>
      <c r="AJ371" s="13"/>
      <c r="AK371" s="13"/>
    </row>
    <row r="372" spans="34:37" ht="35.1" customHeight="1" x14ac:dyDescent="0.2">
      <c r="AH372" s="13"/>
      <c r="AI372" s="13"/>
      <c r="AJ372" s="13"/>
      <c r="AK372" s="13"/>
    </row>
    <row r="373" spans="34:37" ht="35.1" customHeight="1" x14ac:dyDescent="0.2">
      <c r="AH373" s="13"/>
      <c r="AI373" s="13"/>
      <c r="AJ373" s="13"/>
      <c r="AK373" s="13"/>
    </row>
    <row r="374" spans="34:37" ht="35.1" customHeight="1" x14ac:dyDescent="0.2">
      <c r="AH374" s="13"/>
      <c r="AI374" s="13"/>
      <c r="AJ374" s="13"/>
      <c r="AK374" s="13"/>
    </row>
    <row r="375" spans="34:37" ht="35.1" customHeight="1" x14ac:dyDescent="0.2">
      <c r="AH375" s="13"/>
      <c r="AI375" s="13"/>
      <c r="AJ375" s="13"/>
      <c r="AK375" s="13"/>
    </row>
    <row r="376" spans="34:37" ht="35.1" customHeight="1" x14ac:dyDescent="0.2">
      <c r="AH376" s="13"/>
      <c r="AI376" s="13"/>
      <c r="AJ376" s="13"/>
      <c r="AK376" s="13"/>
    </row>
    <row r="377" spans="34:37" ht="35.1" customHeight="1" x14ac:dyDescent="0.2">
      <c r="AH377" s="13"/>
      <c r="AI377" s="13"/>
      <c r="AJ377" s="13"/>
      <c r="AK377" s="13"/>
    </row>
    <row r="378" spans="34:37" ht="35.1" customHeight="1" x14ac:dyDescent="0.2">
      <c r="AH378" s="13"/>
      <c r="AI378" s="13"/>
      <c r="AJ378" s="13"/>
      <c r="AK378" s="13"/>
    </row>
    <row r="379" spans="34:37" ht="35.1" customHeight="1" x14ac:dyDescent="0.2">
      <c r="AH379" s="13"/>
      <c r="AI379" s="13"/>
      <c r="AJ379" s="13"/>
      <c r="AK379" s="13"/>
    </row>
    <row r="380" spans="34:37" ht="35.1" customHeight="1" x14ac:dyDescent="0.2">
      <c r="AH380" s="13"/>
      <c r="AI380" s="13"/>
      <c r="AJ380" s="13"/>
      <c r="AK380" s="13"/>
    </row>
    <row r="381" spans="34:37" ht="35.1" customHeight="1" x14ac:dyDescent="0.2">
      <c r="AH381" s="13"/>
      <c r="AI381" s="13"/>
      <c r="AJ381" s="13"/>
      <c r="AK381" s="13"/>
    </row>
    <row r="382" spans="34:37" ht="35.1" customHeight="1" x14ac:dyDescent="0.2">
      <c r="AH382" s="13"/>
      <c r="AI382" s="13"/>
      <c r="AJ382" s="13"/>
      <c r="AK382" s="13"/>
    </row>
    <row r="383" spans="34:37" ht="35.1" customHeight="1" x14ac:dyDescent="0.2">
      <c r="AH383" s="13"/>
      <c r="AI383" s="13"/>
      <c r="AJ383" s="13"/>
      <c r="AK383" s="13"/>
    </row>
    <row r="384" spans="34:37" ht="35.1" customHeight="1" x14ac:dyDescent="0.2">
      <c r="AH384" s="13"/>
      <c r="AI384" s="13"/>
      <c r="AJ384" s="13"/>
      <c r="AK384" s="13"/>
    </row>
    <row r="385" spans="34:37" ht="35.1" customHeight="1" x14ac:dyDescent="0.2">
      <c r="AH385" s="13"/>
      <c r="AI385" s="13"/>
      <c r="AJ385" s="13"/>
      <c r="AK385" s="13"/>
    </row>
    <row r="386" spans="34:37" ht="35.1" customHeight="1" x14ac:dyDescent="0.2">
      <c r="AH386" s="13"/>
      <c r="AI386" s="13"/>
      <c r="AJ386" s="13"/>
      <c r="AK386" s="13"/>
    </row>
    <row r="387" spans="34:37" ht="35.1" customHeight="1" x14ac:dyDescent="0.2">
      <c r="AH387" s="13"/>
      <c r="AI387" s="13"/>
      <c r="AJ387" s="13"/>
      <c r="AK387" s="13"/>
    </row>
    <row r="388" spans="34:37" ht="35.1" customHeight="1" x14ac:dyDescent="0.2">
      <c r="AH388" s="13"/>
      <c r="AI388" s="13"/>
      <c r="AJ388" s="13"/>
      <c r="AK388" s="13"/>
    </row>
    <row r="389" spans="34:37" ht="35.1" customHeight="1" x14ac:dyDescent="0.2">
      <c r="AH389" s="13"/>
      <c r="AI389" s="13"/>
      <c r="AJ389" s="13"/>
      <c r="AK389" s="13"/>
    </row>
    <row r="390" spans="34:37" ht="35.1" customHeight="1" x14ac:dyDescent="0.2">
      <c r="AH390" s="13"/>
      <c r="AI390" s="13"/>
      <c r="AJ390" s="13"/>
      <c r="AK390" s="13"/>
    </row>
    <row r="391" spans="34:37" ht="35.1" customHeight="1" x14ac:dyDescent="0.2">
      <c r="AH391" s="13"/>
      <c r="AI391" s="13"/>
      <c r="AJ391" s="13"/>
      <c r="AK391" s="13"/>
    </row>
    <row r="392" spans="34:37" ht="35.1" customHeight="1" x14ac:dyDescent="0.2">
      <c r="AH392" s="13"/>
      <c r="AI392" s="13"/>
      <c r="AJ392" s="13"/>
      <c r="AK392" s="13"/>
    </row>
    <row r="393" spans="34:37" ht="35.1" customHeight="1" x14ac:dyDescent="0.2">
      <c r="AH393" s="13"/>
      <c r="AI393" s="13"/>
      <c r="AJ393" s="13"/>
      <c r="AK393" s="13"/>
    </row>
    <row r="394" spans="34:37" ht="35.1" customHeight="1" x14ac:dyDescent="0.2">
      <c r="AH394" s="13"/>
      <c r="AI394" s="13"/>
      <c r="AJ394" s="13"/>
      <c r="AK394" s="13"/>
    </row>
    <row r="395" spans="34:37" ht="35.1" customHeight="1" x14ac:dyDescent="0.2">
      <c r="AH395" s="13"/>
      <c r="AI395" s="13"/>
      <c r="AJ395" s="13"/>
      <c r="AK395" s="13"/>
    </row>
    <row r="396" spans="34:37" ht="35.1" customHeight="1" x14ac:dyDescent="0.2">
      <c r="AH396" s="13"/>
      <c r="AI396" s="13"/>
      <c r="AJ396" s="13"/>
      <c r="AK396" s="13"/>
    </row>
    <row r="397" spans="34:37" ht="35.1" customHeight="1" x14ac:dyDescent="0.2">
      <c r="AH397" s="13"/>
      <c r="AI397" s="13"/>
      <c r="AJ397" s="13"/>
      <c r="AK397" s="13"/>
    </row>
    <row r="398" spans="34:37" ht="35.1" customHeight="1" x14ac:dyDescent="0.2">
      <c r="AH398" s="13"/>
      <c r="AI398" s="13"/>
      <c r="AJ398" s="13"/>
      <c r="AK398" s="13"/>
    </row>
    <row r="399" spans="34:37" ht="35.1" customHeight="1" x14ac:dyDescent="0.2">
      <c r="AH399" s="13"/>
      <c r="AI399" s="13"/>
      <c r="AJ399" s="13"/>
      <c r="AK399" s="13"/>
    </row>
    <row r="400" spans="34:37" ht="35.1" customHeight="1" x14ac:dyDescent="0.2">
      <c r="AH400" s="13"/>
      <c r="AI400" s="13"/>
      <c r="AJ400" s="13"/>
      <c r="AK400" s="13"/>
    </row>
    <row r="401" spans="34:37" ht="35.1" customHeight="1" x14ac:dyDescent="0.2">
      <c r="AH401" s="13"/>
      <c r="AI401" s="13"/>
      <c r="AJ401" s="13"/>
      <c r="AK401" s="13"/>
    </row>
    <row r="402" spans="34:37" ht="35.1" customHeight="1" x14ac:dyDescent="0.2">
      <c r="AH402" s="13"/>
      <c r="AI402" s="13"/>
      <c r="AJ402" s="13"/>
      <c r="AK402" s="13"/>
    </row>
    <row r="403" spans="34:37" ht="35.1" customHeight="1" x14ac:dyDescent="0.2">
      <c r="AH403" s="13"/>
      <c r="AI403" s="13"/>
      <c r="AJ403" s="13"/>
      <c r="AK403" s="13"/>
    </row>
    <row r="404" spans="34:37" ht="35.1" customHeight="1" x14ac:dyDescent="0.2">
      <c r="AH404" s="13"/>
      <c r="AI404" s="13"/>
      <c r="AJ404" s="13"/>
      <c r="AK404" s="13"/>
    </row>
    <row r="405" spans="34:37" ht="35.1" customHeight="1" x14ac:dyDescent="0.2">
      <c r="AH405" s="13"/>
      <c r="AI405" s="13"/>
      <c r="AJ405" s="13"/>
      <c r="AK405" s="13"/>
    </row>
    <row r="406" spans="34:37" ht="35.1" customHeight="1" x14ac:dyDescent="0.2">
      <c r="AH406" s="13"/>
      <c r="AI406" s="13"/>
      <c r="AJ406" s="13"/>
      <c r="AK406" s="13"/>
    </row>
    <row r="407" spans="34:37" ht="35.1" customHeight="1" x14ac:dyDescent="0.2">
      <c r="AH407" s="13"/>
      <c r="AI407" s="13"/>
      <c r="AJ407" s="13"/>
      <c r="AK407" s="13"/>
    </row>
    <row r="408" spans="34:37" ht="35.1" customHeight="1" x14ac:dyDescent="0.2">
      <c r="AH408" s="13"/>
      <c r="AI408" s="13"/>
      <c r="AJ408" s="13"/>
      <c r="AK408" s="13"/>
    </row>
    <row r="409" spans="34:37" ht="35.1" customHeight="1" x14ac:dyDescent="0.2">
      <c r="AH409" s="13"/>
      <c r="AI409" s="13"/>
      <c r="AJ409" s="13"/>
      <c r="AK409" s="13"/>
    </row>
    <row r="410" spans="34:37" ht="35.1" customHeight="1" x14ac:dyDescent="0.2">
      <c r="AH410" s="13"/>
      <c r="AI410" s="13"/>
      <c r="AJ410" s="13"/>
      <c r="AK410" s="13"/>
    </row>
    <row r="411" spans="34:37" ht="35.1" customHeight="1" x14ac:dyDescent="0.2">
      <c r="AH411" s="13"/>
      <c r="AI411" s="13"/>
      <c r="AJ411" s="13"/>
      <c r="AK411" s="13"/>
    </row>
    <row r="412" spans="34:37" ht="35.1" customHeight="1" x14ac:dyDescent="0.2">
      <c r="AH412" s="13"/>
      <c r="AI412" s="13"/>
      <c r="AJ412" s="13"/>
      <c r="AK412" s="13"/>
    </row>
    <row r="413" spans="34:37" ht="35.1" customHeight="1" x14ac:dyDescent="0.2">
      <c r="AH413" s="13"/>
      <c r="AI413" s="13"/>
      <c r="AJ413" s="13"/>
      <c r="AK413" s="13"/>
    </row>
    <row r="414" spans="34:37" ht="35.1" customHeight="1" x14ac:dyDescent="0.2">
      <c r="AH414" s="13"/>
      <c r="AI414" s="13"/>
      <c r="AJ414" s="13"/>
      <c r="AK414" s="13"/>
    </row>
    <row r="415" spans="34:37" ht="35.1" customHeight="1" x14ac:dyDescent="0.2">
      <c r="AH415" s="13"/>
      <c r="AI415" s="13"/>
      <c r="AJ415" s="13"/>
      <c r="AK415" s="13"/>
    </row>
    <row r="416" spans="34:37" ht="35.1" customHeight="1" x14ac:dyDescent="0.2">
      <c r="AH416" s="13"/>
      <c r="AI416" s="13"/>
      <c r="AJ416" s="13"/>
      <c r="AK416" s="13"/>
    </row>
    <row r="417" spans="34:37" ht="35.1" customHeight="1" x14ac:dyDescent="0.2">
      <c r="AH417" s="13"/>
      <c r="AI417" s="13"/>
      <c r="AJ417" s="13"/>
      <c r="AK417" s="13"/>
    </row>
    <row r="418" spans="34:37" ht="35.1" customHeight="1" x14ac:dyDescent="0.2">
      <c r="AH418" s="13"/>
      <c r="AI418" s="13"/>
      <c r="AJ418" s="13"/>
      <c r="AK418" s="13"/>
    </row>
    <row r="419" spans="34:37" ht="35.1" customHeight="1" x14ac:dyDescent="0.2">
      <c r="AH419" s="13"/>
      <c r="AI419" s="13"/>
      <c r="AJ419" s="13"/>
      <c r="AK419" s="13"/>
    </row>
    <row r="420" spans="34:37" ht="35.1" customHeight="1" x14ac:dyDescent="0.2">
      <c r="AH420" s="13"/>
      <c r="AI420" s="13"/>
      <c r="AJ420" s="13"/>
      <c r="AK420" s="13"/>
    </row>
    <row r="421" spans="34:37" ht="35.1" customHeight="1" x14ac:dyDescent="0.2">
      <c r="AH421" s="13"/>
      <c r="AI421" s="13"/>
      <c r="AJ421" s="13"/>
      <c r="AK421" s="13"/>
    </row>
    <row r="422" spans="34:37" ht="35.1" customHeight="1" x14ac:dyDescent="0.2">
      <c r="AH422" s="13"/>
      <c r="AI422" s="13"/>
      <c r="AJ422" s="13"/>
      <c r="AK422" s="13"/>
    </row>
    <row r="423" spans="34:37" ht="35.1" customHeight="1" x14ac:dyDescent="0.2">
      <c r="AH423" s="13"/>
      <c r="AI423" s="13"/>
      <c r="AJ423" s="13"/>
      <c r="AK423" s="13"/>
    </row>
    <row r="424" spans="34:37" ht="35.1" customHeight="1" x14ac:dyDescent="0.2">
      <c r="AH424" s="13"/>
      <c r="AI424" s="13"/>
      <c r="AJ424" s="13"/>
      <c r="AK424" s="13"/>
    </row>
    <row r="425" spans="34:37" ht="35.1" customHeight="1" x14ac:dyDescent="0.2">
      <c r="AH425" s="13"/>
      <c r="AI425" s="13"/>
      <c r="AJ425" s="13"/>
      <c r="AK425" s="13"/>
    </row>
    <row r="426" spans="34:37" ht="35.1" customHeight="1" x14ac:dyDescent="0.2">
      <c r="AH426" s="13"/>
      <c r="AI426" s="13"/>
      <c r="AJ426" s="13"/>
      <c r="AK426" s="13"/>
    </row>
    <row r="427" spans="34:37" ht="35.1" customHeight="1" x14ac:dyDescent="0.2">
      <c r="AH427" s="13"/>
      <c r="AI427" s="13"/>
      <c r="AJ427" s="13"/>
      <c r="AK427" s="13"/>
    </row>
    <row r="428" spans="34:37" ht="35.1" customHeight="1" x14ac:dyDescent="0.2">
      <c r="AH428" s="13"/>
      <c r="AI428" s="13"/>
      <c r="AJ428" s="13"/>
      <c r="AK428" s="13"/>
    </row>
    <row r="429" spans="34:37" ht="35.1" customHeight="1" x14ac:dyDescent="0.2">
      <c r="AH429" s="13"/>
      <c r="AI429" s="13"/>
      <c r="AJ429" s="13"/>
      <c r="AK429" s="13"/>
    </row>
    <row r="430" spans="34:37" ht="35.1" customHeight="1" x14ac:dyDescent="0.2">
      <c r="AH430" s="13"/>
      <c r="AI430" s="13"/>
      <c r="AJ430" s="13"/>
      <c r="AK430" s="13"/>
    </row>
    <row r="431" spans="34:37" ht="35.1" customHeight="1" x14ac:dyDescent="0.2">
      <c r="AH431" s="13"/>
      <c r="AI431" s="13"/>
      <c r="AJ431" s="13"/>
      <c r="AK431" s="13"/>
    </row>
    <row r="432" spans="34:37" ht="35.1" customHeight="1" x14ac:dyDescent="0.2">
      <c r="AH432" s="13"/>
      <c r="AI432" s="13"/>
      <c r="AJ432" s="13"/>
      <c r="AK432" s="13"/>
    </row>
    <row r="433" spans="34:37" ht="35.1" customHeight="1" x14ac:dyDescent="0.2">
      <c r="AH433" s="13"/>
      <c r="AI433" s="13"/>
      <c r="AJ433" s="13"/>
      <c r="AK433" s="13"/>
    </row>
    <row r="434" spans="34:37" ht="35.1" customHeight="1" x14ac:dyDescent="0.2">
      <c r="AH434" s="13"/>
      <c r="AI434" s="13"/>
      <c r="AJ434" s="13"/>
      <c r="AK434" s="13"/>
    </row>
    <row r="435" spans="34:37" ht="35.1" customHeight="1" x14ac:dyDescent="0.2">
      <c r="AH435" s="13"/>
      <c r="AI435" s="13"/>
      <c r="AJ435" s="13"/>
      <c r="AK435" s="13"/>
    </row>
    <row r="436" spans="34:37" ht="35.1" customHeight="1" x14ac:dyDescent="0.2">
      <c r="AH436" s="13"/>
      <c r="AI436" s="13"/>
      <c r="AJ436" s="13"/>
      <c r="AK436" s="13"/>
    </row>
    <row r="437" spans="34:37" ht="35.1" customHeight="1" x14ac:dyDescent="0.2">
      <c r="AH437" s="13"/>
      <c r="AI437" s="13"/>
      <c r="AJ437" s="13"/>
      <c r="AK437" s="13"/>
    </row>
    <row r="438" spans="34:37" ht="35.1" customHeight="1" x14ac:dyDescent="0.2">
      <c r="AH438" s="13"/>
      <c r="AI438" s="13"/>
      <c r="AJ438" s="13"/>
      <c r="AK438" s="13"/>
    </row>
    <row r="439" spans="34:37" ht="35.1" customHeight="1" x14ac:dyDescent="0.2">
      <c r="AH439" s="13"/>
      <c r="AI439" s="13"/>
      <c r="AJ439" s="13"/>
      <c r="AK439" s="13"/>
    </row>
    <row r="440" spans="34:37" ht="35.1" customHeight="1" x14ac:dyDescent="0.2">
      <c r="AH440" s="13"/>
      <c r="AI440" s="13"/>
      <c r="AJ440" s="13"/>
      <c r="AK440" s="13"/>
    </row>
    <row r="441" spans="34:37" ht="35.1" customHeight="1" x14ac:dyDescent="0.2">
      <c r="AH441" s="13"/>
      <c r="AI441" s="13"/>
      <c r="AJ441" s="13"/>
      <c r="AK441" s="13"/>
    </row>
    <row r="442" spans="34:37" ht="35.1" customHeight="1" x14ac:dyDescent="0.2">
      <c r="AH442" s="13"/>
      <c r="AI442" s="13"/>
      <c r="AJ442" s="13"/>
      <c r="AK442" s="13"/>
    </row>
    <row r="443" spans="34:37" ht="35.1" customHeight="1" x14ac:dyDescent="0.2">
      <c r="AH443" s="13"/>
      <c r="AI443" s="13"/>
      <c r="AJ443" s="13"/>
      <c r="AK443" s="13"/>
    </row>
    <row r="444" spans="34:37" ht="35.1" customHeight="1" x14ac:dyDescent="0.2">
      <c r="AH444" s="13"/>
      <c r="AI444" s="13"/>
      <c r="AJ444" s="13"/>
      <c r="AK444" s="13"/>
    </row>
    <row r="445" spans="34:37" ht="35.1" customHeight="1" x14ac:dyDescent="0.2">
      <c r="AH445" s="13"/>
      <c r="AI445" s="13"/>
      <c r="AJ445" s="13"/>
      <c r="AK445" s="13"/>
    </row>
    <row r="446" spans="34:37" ht="35.1" customHeight="1" x14ac:dyDescent="0.2">
      <c r="AH446" s="13"/>
      <c r="AI446" s="13"/>
      <c r="AJ446" s="13"/>
      <c r="AK446" s="13"/>
    </row>
    <row r="447" spans="34:37" ht="35.1" customHeight="1" x14ac:dyDescent="0.2">
      <c r="AH447" s="13"/>
      <c r="AI447" s="13"/>
      <c r="AJ447" s="13"/>
      <c r="AK447" s="13"/>
    </row>
    <row r="448" spans="34:37" ht="35.1" customHeight="1" x14ac:dyDescent="0.2">
      <c r="AH448" s="13"/>
      <c r="AI448" s="13"/>
      <c r="AJ448" s="13"/>
      <c r="AK448" s="13"/>
    </row>
    <row r="449" spans="34:37" ht="35.1" customHeight="1" x14ac:dyDescent="0.2">
      <c r="AH449" s="13"/>
      <c r="AI449" s="13"/>
      <c r="AJ449" s="13"/>
      <c r="AK449" s="13"/>
    </row>
    <row r="450" spans="34:37" ht="35.1" customHeight="1" x14ac:dyDescent="0.2">
      <c r="AH450" s="13"/>
      <c r="AI450" s="13"/>
      <c r="AJ450" s="13"/>
      <c r="AK450" s="13"/>
    </row>
    <row r="451" spans="34:37" ht="35.1" customHeight="1" x14ac:dyDescent="0.2">
      <c r="AH451" s="13"/>
      <c r="AI451" s="13"/>
      <c r="AJ451" s="13"/>
      <c r="AK451" s="13"/>
    </row>
    <row r="452" spans="34:37" ht="35.1" customHeight="1" x14ac:dyDescent="0.2">
      <c r="AH452" s="13"/>
      <c r="AI452" s="13"/>
      <c r="AJ452" s="13"/>
      <c r="AK452" s="13"/>
    </row>
    <row r="453" spans="34:37" ht="35.1" customHeight="1" x14ac:dyDescent="0.2">
      <c r="AH453" s="13"/>
      <c r="AI453" s="13"/>
      <c r="AJ453" s="13"/>
      <c r="AK453" s="13"/>
    </row>
    <row r="454" spans="34:37" ht="35.1" customHeight="1" x14ac:dyDescent="0.2">
      <c r="AH454" s="13"/>
      <c r="AI454" s="13"/>
      <c r="AJ454" s="13"/>
      <c r="AK454" s="13"/>
    </row>
    <row r="455" spans="34:37" ht="35.1" customHeight="1" x14ac:dyDescent="0.2">
      <c r="AH455" s="13"/>
      <c r="AI455" s="13"/>
      <c r="AJ455" s="13"/>
      <c r="AK455" s="13"/>
    </row>
    <row r="456" spans="34:37" ht="35.1" customHeight="1" x14ac:dyDescent="0.2">
      <c r="AH456" s="13"/>
      <c r="AI456" s="13"/>
      <c r="AJ456" s="13"/>
      <c r="AK456" s="13"/>
    </row>
    <row r="457" spans="34:37" ht="35.1" customHeight="1" x14ac:dyDescent="0.2">
      <c r="AH457" s="13"/>
      <c r="AI457" s="13"/>
      <c r="AJ457" s="13"/>
      <c r="AK457" s="13"/>
    </row>
    <row r="458" spans="34:37" ht="35.1" customHeight="1" x14ac:dyDescent="0.2">
      <c r="AH458" s="13"/>
      <c r="AI458" s="13"/>
      <c r="AJ458" s="13"/>
      <c r="AK458" s="13"/>
    </row>
    <row r="459" spans="34:37" ht="35.1" customHeight="1" x14ac:dyDescent="0.2">
      <c r="AH459" s="13"/>
      <c r="AI459" s="13"/>
      <c r="AJ459" s="13"/>
      <c r="AK459" s="13"/>
    </row>
    <row r="460" spans="34:37" ht="35.1" customHeight="1" x14ac:dyDescent="0.2">
      <c r="AH460" s="13"/>
      <c r="AI460" s="13"/>
      <c r="AJ460" s="13"/>
      <c r="AK460" s="13"/>
    </row>
    <row r="461" spans="34:37" ht="35.1" customHeight="1" x14ac:dyDescent="0.2">
      <c r="AH461" s="13"/>
      <c r="AI461" s="13"/>
      <c r="AJ461" s="13"/>
      <c r="AK461" s="13"/>
    </row>
    <row r="462" spans="34:37" ht="35.1" customHeight="1" x14ac:dyDescent="0.2">
      <c r="AH462" s="13"/>
      <c r="AI462" s="13"/>
      <c r="AJ462" s="13"/>
      <c r="AK462" s="13"/>
    </row>
    <row r="463" spans="34:37" ht="35.1" customHeight="1" x14ac:dyDescent="0.2">
      <c r="AH463" s="13"/>
      <c r="AI463" s="13"/>
      <c r="AJ463" s="13"/>
      <c r="AK463" s="13"/>
    </row>
    <row r="464" spans="34:37" ht="35.1" customHeight="1" x14ac:dyDescent="0.2">
      <c r="AH464" s="13"/>
      <c r="AI464" s="13"/>
      <c r="AJ464" s="13"/>
      <c r="AK464" s="13"/>
    </row>
    <row r="465" spans="34:37" ht="35.1" customHeight="1" x14ac:dyDescent="0.2">
      <c r="AH465" s="13"/>
      <c r="AI465" s="13"/>
      <c r="AJ465" s="13"/>
      <c r="AK465" s="13"/>
    </row>
    <row r="466" spans="34:37" ht="35.1" customHeight="1" x14ac:dyDescent="0.2">
      <c r="AH466" s="13"/>
      <c r="AI466" s="13"/>
      <c r="AJ466" s="13"/>
      <c r="AK466" s="13"/>
    </row>
    <row r="467" spans="34:37" ht="35.1" customHeight="1" x14ac:dyDescent="0.2">
      <c r="AH467" s="13"/>
      <c r="AI467" s="13"/>
      <c r="AJ467" s="13"/>
      <c r="AK467" s="13"/>
    </row>
    <row r="468" spans="34:37" ht="35.1" customHeight="1" x14ac:dyDescent="0.2">
      <c r="AH468" s="13"/>
      <c r="AI468" s="13"/>
      <c r="AJ468" s="13"/>
      <c r="AK468" s="13"/>
    </row>
    <row r="469" spans="34:37" ht="35.1" customHeight="1" x14ac:dyDescent="0.2">
      <c r="AH469" s="13"/>
      <c r="AI469" s="13"/>
      <c r="AJ469" s="13"/>
      <c r="AK469" s="13"/>
    </row>
    <row r="470" spans="34:37" ht="35.1" customHeight="1" x14ac:dyDescent="0.2">
      <c r="AH470" s="13"/>
      <c r="AI470" s="13"/>
      <c r="AJ470" s="13"/>
      <c r="AK470" s="13"/>
    </row>
    <row r="471" spans="34:37" ht="35.1" customHeight="1" x14ac:dyDescent="0.2">
      <c r="AH471" s="13"/>
      <c r="AI471" s="13"/>
      <c r="AJ471" s="13"/>
      <c r="AK471" s="13"/>
    </row>
    <row r="472" spans="34:37" ht="35.1" customHeight="1" x14ac:dyDescent="0.2">
      <c r="AH472" s="13"/>
      <c r="AI472" s="13"/>
      <c r="AJ472" s="13"/>
      <c r="AK472" s="13"/>
    </row>
    <row r="473" spans="34:37" ht="35.1" customHeight="1" x14ac:dyDescent="0.2">
      <c r="AH473" s="13"/>
      <c r="AI473" s="13"/>
      <c r="AJ473" s="13"/>
      <c r="AK473" s="13"/>
    </row>
    <row r="474" spans="34:37" ht="35.1" customHeight="1" x14ac:dyDescent="0.2">
      <c r="AH474" s="13"/>
      <c r="AI474" s="13"/>
      <c r="AJ474" s="13"/>
      <c r="AK474" s="13"/>
    </row>
    <row r="475" spans="34:37" ht="35.1" customHeight="1" x14ac:dyDescent="0.2">
      <c r="AH475" s="13"/>
      <c r="AI475" s="13"/>
      <c r="AJ475" s="13"/>
      <c r="AK475" s="13"/>
    </row>
    <row r="476" spans="34:37" ht="35.1" customHeight="1" x14ac:dyDescent="0.2">
      <c r="AH476" s="13"/>
      <c r="AI476" s="13"/>
      <c r="AJ476" s="13"/>
      <c r="AK476" s="13"/>
    </row>
    <row r="477" spans="34:37" ht="35.1" customHeight="1" x14ac:dyDescent="0.2">
      <c r="AH477" s="13"/>
      <c r="AI477" s="13"/>
      <c r="AJ477" s="13"/>
      <c r="AK477" s="13"/>
    </row>
    <row r="478" spans="34:37" ht="35.1" customHeight="1" x14ac:dyDescent="0.2">
      <c r="AH478" s="13"/>
      <c r="AI478" s="13"/>
      <c r="AJ478" s="13"/>
      <c r="AK478" s="13"/>
    </row>
    <row r="479" spans="34:37" ht="35.1" customHeight="1" x14ac:dyDescent="0.2">
      <c r="AH479" s="13"/>
      <c r="AI479" s="13"/>
      <c r="AJ479" s="13"/>
      <c r="AK479" s="13"/>
    </row>
    <row r="480" spans="34:37" ht="35.1" customHeight="1" x14ac:dyDescent="0.2">
      <c r="AH480" s="13"/>
      <c r="AI480" s="13"/>
      <c r="AJ480" s="13"/>
      <c r="AK480" s="13"/>
    </row>
    <row r="481" spans="34:37" ht="35.1" customHeight="1" x14ac:dyDescent="0.2">
      <c r="AH481" s="13"/>
      <c r="AI481" s="13"/>
      <c r="AJ481" s="13"/>
      <c r="AK481" s="13"/>
    </row>
    <row r="482" spans="34:37" ht="35.1" customHeight="1" x14ac:dyDescent="0.2">
      <c r="AH482" s="13"/>
      <c r="AI482" s="13"/>
      <c r="AJ482" s="13"/>
      <c r="AK482" s="13"/>
    </row>
    <row r="483" spans="34:37" ht="35.1" customHeight="1" x14ac:dyDescent="0.2">
      <c r="AH483" s="13"/>
      <c r="AI483" s="13"/>
      <c r="AJ483" s="13"/>
      <c r="AK483" s="13"/>
    </row>
    <row r="484" spans="34:37" ht="35.1" customHeight="1" x14ac:dyDescent="0.2">
      <c r="AH484" s="13"/>
      <c r="AI484" s="13"/>
      <c r="AJ484" s="13"/>
      <c r="AK484" s="13"/>
    </row>
    <row r="485" spans="34:37" ht="35.1" customHeight="1" x14ac:dyDescent="0.2">
      <c r="AH485" s="13"/>
      <c r="AI485" s="13"/>
      <c r="AJ485" s="13"/>
      <c r="AK485" s="13"/>
    </row>
    <row r="486" spans="34:37" ht="35.1" customHeight="1" x14ac:dyDescent="0.2">
      <c r="AH486" s="13"/>
      <c r="AI486" s="13"/>
      <c r="AJ486" s="13"/>
      <c r="AK486" s="13"/>
    </row>
    <row r="487" spans="34:37" ht="35.1" customHeight="1" x14ac:dyDescent="0.2">
      <c r="AH487" s="13"/>
      <c r="AI487" s="13"/>
      <c r="AJ487" s="13"/>
      <c r="AK487" s="13"/>
    </row>
    <row r="488" spans="34:37" ht="35.1" customHeight="1" x14ac:dyDescent="0.2">
      <c r="AH488" s="13"/>
      <c r="AI488" s="13"/>
      <c r="AJ488" s="13"/>
      <c r="AK488" s="13"/>
    </row>
    <row r="489" spans="34:37" ht="35.1" customHeight="1" x14ac:dyDescent="0.2">
      <c r="AH489" s="13"/>
      <c r="AI489" s="13"/>
      <c r="AJ489" s="13"/>
      <c r="AK489" s="13"/>
    </row>
    <row r="490" spans="34:37" ht="35.1" customHeight="1" x14ac:dyDescent="0.2">
      <c r="AH490" s="13"/>
      <c r="AI490" s="13"/>
      <c r="AJ490" s="13"/>
      <c r="AK490" s="13"/>
    </row>
    <row r="491" spans="34:37" ht="35.1" customHeight="1" x14ac:dyDescent="0.2">
      <c r="AH491" s="13"/>
      <c r="AI491" s="13"/>
      <c r="AJ491" s="13"/>
      <c r="AK491" s="13"/>
    </row>
    <row r="492" spans="34:37" ht="35.1" customHeight="1" x14ac:dyDescent="0.2">
      <c r="AH492" s="13"/>
      <c r="AI492" s="13"/>
      <c r="AJ492" s="13"/>
      <c r="AK492" s="13"/>
    </row>
    <row r="493" spans="34:37" ht="35.1" customHeight="1" x14ac:dyDescent="0.2">
      <c r="AH493" s="13"/>
      <c r="AI493" s="13"/>
      <c r="AJ493" s="13"/>
      <c r="AK493" s="13"/>
    </row>
    <row r="494" spans="34:37" ht="35.1" customHeight="1" x14ac:dyDescent="0.2">
      <c r="AH494" s="13"/>
      <c r="AI494" s="13"/>
      <c r="AJ494" s="13"/>
      <c r="AK494" s="13"/>
    </row>
    <row r="495" spans="34:37" ht="35.1" customHeight="1" x14ac:dyDescent="0.2">
      <c r="AH495" s="13"/>
      <c r="AI495" s="13"/>
      <c r="AJ495" s="13"/>
      <c r="AK495" s="13"/>
    </row>
    <row r="496" spans="34:37" ht="35.1" customHeight="1" x14ac:dyDescent="0.2">
      <c r="AH496" s="13"/>
      <c r="AI496" s="13"/>
      <c r="AJ496" s="13"/>
      <c r="AK496" s="13"/>
    </row>
    <row r="497" spans="34:37" ht="35.1" customHeight="1" x14ac:dyDescent="0.2">
      <c r="AH497" s="13"/>
      <c r="AI497" s="13"/>
      <c r="AJ497" s="13"/>
      <c r="AK497" s="13"/>
    </row>
    <row r="498" spans="34:37" ht="35.1" customHeight="1" x14ac:dyDescent="0.2">
      <c r="AH498" s="13"/>
      <c r="AI498" s="13"/>
      <c r="AJ498" s="13"/>
      <c r="AK498" s="13"/>
    </row>
    <row r="499" spans="34:37" ht="35.1" customHeight="1" x14ac:dyDescent="0.2">
      <c r="AH499" s="13"/>
      <c r="AI499" s="13"/>
      <c r="AJ499" s="13"/>
      <c r="AK499" s="13"/>
    </row>
    <row r="500" spans="34:37" ht="35.1" customHeight="1" x14ac:dyDescent="0.2">
      <c r="AH500" s="13"/>
      <c r="AI500" s="13"/>
      <c r="AJ500" s="13"/>
      <c r="AK500" s="13"/>
    </row>
    <row r="501" spans="34:37" ht="35.1" customHeight="1" x14ac:dyDescent="0.2">
      <c r="AH501" s="13"/>
      <c r="AI501" s="13"/>
      <c r="AJ501" s="13"/>
      <c r="AK501" s="13"/>
    </row>
    <row r="502" spans="34:37" ht="35.1" customHeight="1" x14ac:dyDescent="0.2">
      <c r="AH502" s="13"/>
      <c r="AI502" s="13"/>
      <c r="AJ502" s="13"/>
      <c r="AK502" s="13"/>
    </row>
    <row r="503" spans="34:37" ht="35.1" customHeight="1" x14ac:dyDescent="0.2">
      <c r="AH503" s="13"/>
      <c r="AI503" s="13"/>
      <c r="AJ503" s="13"/>
      <c r="AK503" s="13"/>
    </row>
    <row r="504" spans="34:37" ht="35.1" customHeight="1" x14ac:dyDescent="0.2">
      <c r="AH504" s="13"/>
      <c r="AI504" s="13"/>
      <c r="AJ504" s="13"/>
      <c r="AK504" s="13"/>
    </row>
    <row r="505" spans="34:37" ht="35.1" customHeight="1" x14ac:dyDescent="0.2">
      <c r="AH505" s="13"/>
      <c r="AI505" s="13"/>
      <c r="AJ505" s="13"/>
      <c r="AK505" s="13"/>
    </row>
    <row r="506" spans="34:37" ht="35.1" customHeight="1" x14ac:dyDescent="0.2">
      <c r="AH506" s="13"/>
      <c r="AI506" s="13"/>
      <c r="AJ506" s="13"/>
      <c r="AK506" s="13"/>
    </row>
    <row r="507" spans="34:37" ht="35.1" customHeight="1" x14ac:dyDescent="0.2">
      <c r="AH507" s="13"/>
      <c r="AI507" s="13"/>
      <c r="AJ507" s="13"/>
      <c r="AK507" s="13"/>
    </row>
    <row r="508" spans="34:37" ht="35.1" customHeight="1" x14ac:dyDescent="0.2">
      <c r="AH508" s="13"/>
      <c r="AI508" s="13"/>
      <c r="AJ508" s="13"/>
      <c r="AK508" s="13"/>
    </row>
    <row r="509" spans="34:37" ht="35.1" customHeight="1" x14ac:dyDescent="0.2">
      <c r="AH509" s="13"/>
      <c r="AI509" s="13"/>
      <c r="AJ509" s="13"/>
      <c r="AK509" s="13"/>
    </row>
    <row r="510" spans="34:37" ht="35.1" customHeight="1" x14ac:dyDescent="0.2">
      <c r="AH510" s="13"/>
      <c r="AI510" s="13"/>
      <c r="AJ510" s="13"/>
      <c r="AK510" s="13"/>
    </row>
    <row r="511" spans="34:37" ht="35.1" customHeight="1" x14ac:dyDescent="0.2">
      <c r="AH511" s="13"/>
      <c r="AI511" s="13"/>
      <c r="AJ511" s="13"/>
      <c r="AK511" s="13"/>
    </row>
    <row r="512" spans="34:37" ht="35.1" customHeight="1" x14ac:dyDescent="0.2">
      <c r="AH512" s="13"/>
      <c r="AI512" s="13"/>
      <c r="AJ512" s="13"/>
      <c r="AK512" s="13"/>
    </row>
    <row r="513" spans="34:37" ht="35.1" customHeight="1" x14ac:dyDescent="0.2">
      <c r="AH513" s="13"/>
      <c r="AI513" s="13"/>
      <c r="AJ513" s="13"/>
      <c r="AK513" s="13"/>
    </row>
    <row r="514" spans="34:37" ht="35.1" customHeight="1" x14ac:dyDescent="0.2">
      <c r="AH514" s="13"/>
      <c r="AI514" s="13"/>
      <c r="AJ514" s="13"/>
      <c r="AK514" s="13"/>
    </row>
    <row r="515" spans="34:37" ht="35.1" customHeight="1" x14ac:dyDescent="0.2">
      <c r="AH515" s="13"/>
      <c r="AI515" s="13"/>
      <c r="AJ515" s="13"/>
      <c r="AK515" s="13"/>
    </row>
    <row r="516" spans="34:37" ht="35.1" customHeight="1" x14ac:dyDescent="0.2">
      <c r="AH516" s="13"/>
      <c r="AI516" s="13"/>
      <c r="AJ516" s="13"/>
      <c r="AK516" s="13"/>
    </row>
    <row r="517" spans="34:37" ht="35.1" customHeight="1" x14ac:dyDescent="0.2">
      <c r="AH517" s="13"/>
      <c r="AI517" s="13"/>
      <c r="AJ517" s="13"/>
      <c r="AK517" s="13"/>
    </row>
    <row r="518" spans="34:37" ht="35.1" customHeight="1" x14ac:dyDescent="0.2">
      <c r="AH518" s="13"/>
      <c r="AI518" s="13"/>
      <c r="AJ518" s="13"/>
      <c r="AK518" s="13"/>
    </row>
    <row r="519" spans="34:37" ht="35.1" customHeight="1" x14ac:dyDescent="0.2">
      <c r="AH519" s="13"/>
      <c r="AI519" s="13"/>
      <c r="AJ519" s="13"/>
      <c r="AK519" s="13"/>
    </row>
    <row r="520" spans="34:37" ht="35.1" customHeight="1" x14ac:dyDescent="0.2">
      <c r="AH520" s="13"/>
      <c r="AI520" s="13"/>
      <c r="AJ520" s="13"/>
      <c r="AK520" s="13"/>
    </row>
    <row r="521" spans="34:37" ht="35.1" customHeight="1" x14ac:dyDescent="0.2">
      <c r="AH521" s="13"/>
      <c r="AI521" s="13"/>
      <c r="AJ521" s="13"/>
      <c r="AK521" s="13"/>
    </row>
    <row r="522" spans="34:37" ht="35.1" customHeight="1" x14ac:dyDescent="0.2">
      <c r="AH522" s="13"/>
      <c r="AI522" s="13"/>
      <c r="AJ522" s="13"/>
      <c r="AK522" s="13"/>
    </row>
    <row r="523" spans="34:37" ht="35.1" customHeight="1" x14ac:dyDescent="0.2">
      <c r="AH523" s="13"/>
      <c r="AI523" s="13"/>
      <c r="AJ523" s="13"/>
      <c r="AK523" s="13"/>
    </row>
    <row r="524" spans="34:37" ht="35.1" customHeight="1" x14ac:dyDescent="0.2">
      <c r="AH524" s="13"/>
      <c r="AI524" s="13"/>
      <c r="AJ524" s="13"/>
      <c r="AK524" s="13"/>
    </row>
    <row r="525" spans="34:37" ht="35.1" customHeight="1" x14ac:dyDescent="0.2">
      <c r="AH525" s="13"/>
      <c r="AI525" s="13"/>
      <c r="AJ525" s="13"/>
      <c r="AK525" s="13"/>
    </row>
    <row r="526" spans="34:37" ht="35.1" customHeight="1" x14ac:dyDescent="0.2">
      <c r="AH526" s="13"/>
      <c r="AI526" s="13"/>
      <c r="AJ526" s="13"/>
      <c r="AK526" s="13"/>
    </row>
    <row r="527" spans="34:37" ht="35.1" customHeight="1" x14ac:dyDescent="0.2">
      <c r="AH527" s="13"/>
      <c r="AI527" s="13"/>
      <c r="AJ527" s="13"/>
      <c r="AK527" s="13"/>
    </row>
    <row r="528" spans="34:37" ht="35.1" customHeight="1" x14ac:dyDescent="0.2">
      <c r="AH528" s="13"/>
      <c r="AI528" s="13"/>
      <c r="AJ528" s="13"/>
      <c r="AK528" s="13"/>
    </row>
    <row r="529" spans="34:37" ht="35.1" customHeight="1" x14ac:dyDescent="0.2">
      <c r="AH529" s="13"/>
      <c r="AI529" s="13"/>
      <c r="AJ529" s="13"/>
      <c r="AK529" s="13"/>
    </row>
    <row r="530" spans="34:37" ht="35.1" customHeight="1" x14ac:dyDescent="0.2">
      <c r="AH530" s="13"/>
      <c r="AI530" s="13"/>
      <c r="AJ530" s="13"/>
      <c r="AK530" s="13"/>
    </row>
    <row r="531" spans="34:37" ht="35.1" customHeight="1" x14ac:dyDescent="0.2">
      <c r="AH531" s="13"/>
      <c r="AI531" s="13"/>
      <c r="AJ531" s="13"/>
      <c r="AK531" s="13"/>
    </row>
    <row r="532" spans="34:37" ht="35.1" customHeight="1" x14ac:dyDescent="0.2">
      <c r="AH532" s="13"/>
      <c r="AI532" s="13"/>
      <c r="AJ532" s="13"/>
      <c r="AK532" s="13"/>
    </row>
    <row r="533" spans="34:37" ht="35.1" customHeight="1" x14ac:dyDescent="0.2">
      <c r="AH533" s="13"/>
      <c r="AI533" s="13"/>
      <c r="AJ533" s="13"/>
      <c r="AK533" s="13"/>
    </row>
    <row r="534" spans="34:37" ht="35.1" customHeight="1" x14ac:dyDescent="0.2">
      <c r="AH534" s="13"/>
      <c r="AI534" s="13"/>
      <c r="AJ534" s="13"/>
      <c r="AK534" s="13"/>
    </row>
    <row r="535" spans="34:37" ht="35.1" customHeight="1" x14ac:dyDescent="0.2">
      <c r="AH535" s="13"/>
      <c r="AI535" s="13"/>
      <c r="AJ535" s="13"/>
      <c r="AK535" s="13"/>
    </row>
    <row r="536" spans="34:37" ht="35.1" customHeight="1" x14ac:dyDescent="0.2">
      <c r="AH536" s="13"/>
      <c r="AI536" s="13"/>
      <c r="AJ536" s="13"/>
      <c r="AK536" s="13"/>
    </row>
    <row r="537" spans="34:37" ht="35.1" customHeight="1" x14ac:dyDescent="0.2">
      <c r="AH537" s="13"/>
      <c r="AI537" s="13"/>
      <c r="AJ537" s="13"/>
      <c r="AK537" s="13"/>
    </row>
    <row r="538" spans="34:37" ht="35.1" customHeight="1" x14ac:dyDescent="0.2">
      <c r="AH538" s="13"/>
      <c r="AI538" s="13"/>
      <c r="AJ538" s="13"/>
      <c r="AK538" s="13"/>
    </row>
    <row r="539" spans="34:37" ht="35.1" customHeight="1" x14ac:dyDescent="0.2">
      <c r="AH539" s="13"/>
      <c r="AI539" s="13"/>
      <c r="AJ539" s="13"/>
      <c r="AK539" s="13"/>
    </row>
    <row r="540" spans="34:37" ht="35.1" customHeight="1" x14ac:dyDescent="0.2">
      <c r="AH540" s="13"/>
      <c r="AI540" s="13"/>
      <c r="AJ540" s="13"/>
      <c r="AK540" s="13"/>
    </row>
    <row r="541" spans="34:37" ht="35.1" customHeight="1" x14ac:dyDescent="0.2">
      <c r="AH541" s="13"/>
      <c r="AI541" s="13"/>
      <c r="AJ541" s="13"/>
      <c r="AK541" s="13"/>
    </row>
    <row r="542" spans="34:37" ht="35.1" customHeight="1" x14ac:dyDescent="0.2">
      <c r="AH542" s="13"/>
      <c r="AI542" s="13"/>
      <c r="AJ542" s="13"/>
      <c r="AK542" s="13"/>
    </row>
    <row r="543" spans="34:37" ht="35.1" customHeight="1" x14ac:dyDescent="0.2">
      <c r="AH543" s="13"/>
      <c r="AI543" s="13"/>
      <c r="AJ543" s="13"/>
      <c r="AK543" s="13"/>
    </row>
    <row r="544" spans="34:37" ht="35.1" customHeight="1" x14ac:dyDescent="0.2">
      <c r="AH544" s="13"/>
      <c r="AI544" s="13"/>
      <c r="AJ544" s="13"/>
      <c r="AK544" s="13"/>
    </row>
    <row r="545" spans="34:37" ht="35.1" customHeight="1" x14ac:dyDescent="0.2">
      <c r="AH545" s="13"/>
      <c r="AI545" s="13"/>
      <c r="AJ545" s="13"/>
      <c r="AK545" s="13"/>
    </row>
    <row r="546" spans="34:37" ht="35.1" customHeight="1" x14ac:dyDescent="0.2">
      <c r="AH546" s="13"/>
      <c r="AI546" s="13"/>
      <c r="AJ546" s="13"/>
      <c r="AK546" s="13"/>
    </row>
    <row r="547" spans="34:37" ht="35.1" customHeight="1" x14ac:dyDescent="0.2">
      <c r="AH547" s="13"/>
      <c r="AI547" s="13"/>
      <c r="AJ547" s="13"/>
      <c r="AK547" s="13"/>
    </row>
    <row r="548" spans="34:37" ht="35.1" customHeight="1" x14ac:dyDescent="0.2">
      <c r="AH548" s="13"/>
      <c r="AI548" s="13"/>
      <c r="AJ548" s="13"/>
      <c r="AK548" s="13"/>
    </row>
    <row r="549" spans="34:37" ht="35.1" customHeight="1" x14ac:dyDescent="0.2">
      <c r="AH549" s="13"/>
      <c r="AI549" s="13"/>
      <c r="AJ549" s="13"/>
      <c r="AK549" s="13"/>
    </row>
    <row r="550" spans="34:37" ht="35.1" customHeight="1" x14ac:dyDescent="0.2">
      <c r="AH550" s="13"/>
      <c r="AI550" s="13"/>
      <c r="AJ550" s="13"/>
      <c r="AK550" s="13"/>
    </row>
    <row r="551" spans="34:37" ht="35.1" customHeight="1" x14ac:dyDescent="0.2">
      <c r="AH551" s="13"/>
      <c r="AI551" s="13"/>
      <c r="AJ551" s="13"/>
      <c r="AK551" s="13"/>
    </row>
    <row r="552" spans="34:37" ht="35.1" customHeight="1" x14ac:dyDescent="0.2">
      <c r="AH552" s="13"/>
      <c r="AI552" s="13"/>
      <c r="AJ552" s="13"/>
      <c r="AK552" s="13"/>
    </row>
    <row r="553" spans="34:37" ht="35.1" customHeight="1" x14ac:dyDescent="0.2">
      <c r="AH553" s="13"/>
      <c r="AI553" s="13"/>
      <c r="AJ553" s="13"/>
      <c r="AK553" s="13"/>
    </row>
    <row r="554" spans="34:37" ht="35.1" customHeight="1" x14ac:dyDescent="0.2">
      <c r="AH554" s="13"/>
      <c r="AI554" s="13"/>
      <c r="AJ554" s="13"/>
      <c r="AK554" s="13"/>
    </row>
    <row r="555" spans="34:37" ht="35.1" customHeight="1" x14ac:dyDescent="0.2">
      <c r="AH555" s="13"/>
      <c r="AI555" s="13"/>
      <c r="AJ555" s="13"/>
      <c r="AK555" s="13"/>
    </row>
    <row r="556" spans="34:37" ht="35.1" customHeight="1" x14ac:dyDescent="0.2">
      <c r="AH556" s="13"/>
      <c r="AI556" s="13"/>
      <c r="AJ556" s="13"/>
      <c r="AK556" s="13"/>
    </row>
    <row r="557" spans="34:37" ht="35.1" customHeight="1" x14ac:dyDescent="0.2">
      <c r="AH557" s="13"/>
      <c r="AI557" s="13"/>
      <c r="AJ557" s="13"/>
      <c r="AK557" s="13"/>
    </row>
    <row r="558" spans="34:37" ht="35.1" customHeight="1" x14ac:dyDescent="0.2">
      <c r="AH558" s="13"/>
      <c r="AI558" s="13"/>
      <c r="AJ558" s="13"/>
      <c r="AK558" s="13"/>
    </row>
    <row r="559" spans="34:37" ht="35.1" customHeight="1" x14ac:dyDescent="0.2">
      <c r="AH559" s="13"/>
      <c r="AI559" s="13"/>
      <c r="AJ559" s="13"/>
      <c r="AK559" s="13"/>
    </row>
    <row r="560" spans="34:37" ht="35.1" customHeight="1" x14ac:dyDescent="0.2">
      <c r="AH560" s="13"/>
      <c r="AI560" s="13"/>
      <c r="AJ560" s="13"/>
      <c r="AK560" s="13"/>
    </row>
    <row r="561" spans="34:37" ht="35.1" customHeight="1" x14ac:dyDescent="0.2">
      <c r="AH561" s="13"/>
      <c r="AI561" s="13"/>
      <c r="AJ561" s="13"/>
      <c r="AK561" s="13"/>
    </row>
    <row r="562" spans="34:37" ht="35.1" customHeight="1" x14ac:dyDescent="0.2">
      <c r="AH562" s="13"/>
      <c r="AI562" s="13"/>
      <c r="AJ562" s="13"/>
      <c r="AK562" s="13"/>
    </row>
    <row r="563" spans="34:37" ht="35.1" customHeight="1" x14ac:dyDescent="0.2">
      <c r="AH563" s="13"/>
      <c r="AI563" s="13"/>
      <c r="AJ563" s="13"/>
      <c r="AK563" s="13"/>
    </row>
    <row r="564" spans="34:37" ht="35.1" customHeight="1" x14ac:dyDescent="0.2">
      <c r="AH564" s="13"/>
      <c r="AI564" s="13"/>
      <c r="AJ564" s="13"/>
      <c r="AK564" s="13"/>
    </row>
    <row r="565" spans="34:37" ht="35.1" customHeight="1" x14ac:dyDescent="0.2">
      <c r="AH565" s="13"/>
      <c r="AI565" s="13"/>
      <c r="AJ565" s="13"/>
      <c r="AK565" s="13"/>
    </row>
    <row r="566" spans="34:37" ht="35.1" customHeight="1" x14ac:dyDescent="0.2">
      <c r="AH566" s="13"/>
      <c r="AI566" s="13"/>
      <c r="AJ566" s="13"/>
      <c r="AK566" s="13"/>
    </row>
    <row r="567" spans="34:37" ht="35.1" customHeight="1" x14ac:dyDescent="0.2">
      <c r="AH567" s="13"/>
      <c r="AI567" s="13"/>
      <c r="AJ567" s="13"/>
      <c r="AK567" s="13"/>
    </row>
    <row r="568" spans="34:37" ht="35.1" customHeight="1" x14ac:dyDescent="0.2">
      <c r="AH568" s="13"/>
      <c r="AI568" s="13"/>
      <c r="AJ568" s="13"/>
      <c r="AK568" s="13"/>
    </row>
    <row r="569" spans="34:37" ht="35.1" customHeight="1" x14ac:dyDescent="0.2">
      <c r="AH569" s="13"/>
      <c r="AI569" s="13"/>
      <c r="AJ569" s="13"/>
      <c r="AK569" s="13"/>
    </row>
    <row r="570" spans="34:37" ht="35.1" customHeight="1" x14ac:dyDescent="0.2">
      <c r="AH570" s="13"/>
      <c r="AI570" s="13"/>
      <c r="AJ570" s="13"/>
      <c r="AK570" s="13"/>
    </row>
    <row r="571" spans="34:37" ht="35.1" customHeight="1" x14ac:dyDescent="0.2">
      <c r="AH571" s="13"/>
      <c r="AI571" s="13"/>
      <c r="AJ571" s="13"/>
      <c r="AK571" s="13"/>
    </row>
    <row r="572" spans="34:37" ht="35.1" customHeight="1" x14ac:dyDescent="0.2">
      <c r="AH572" s="13"/>
      <c r="AI572" s="13"/>
      <c r="AJ572" s="13"/>
      <c r="AK572" s="13"/>
    </row>
    <row r="573" spans="34:37" ht="35.1" customHeight="1" x14ac:dyDescent="0.2">
      <c r="AH573" s="13"/>
      <c r="AI573" s="13"/>
      <c r="AJ573" s="13"/>
      <c r="AK573" s="13"/>
    </row>
    <row r="574" spans="34:37" ht="35.1" customHeight="1" x14ac:dyDescent="0.2">
      <c r="AH574" s="13"/>
      <c r="AI574" s="13"/>
      <c r="AJ574" s="13"/>
      <c r="AK574" s="13"/>
    </row>
    <row r="575" spans="34:37" ht="35.1" customHeight="1" x14ac:dyDescent="0.2">
      <c r="AH575" s="13"/>
      <c r="AI575" s="13"/>
      <c r="AJ575" s="13"/>
      <c r="AK575" s="13"/>
    </row>
    <row r="576" spans="34:37" ht="35.1" customHeight="1" x14ac:dyDescent="0.2">
      <c r="AH576" s="13"/>
      <c r="AI576" s="13"/>
      <c r="AJ576" s="13"/>
      <c r="AK576" s="13"/>
    </row>
    <row r="577" spans="34:37" ht="35.1" customHeight="1" x14ac:dyDescent="0.2">
      <c r="AH577" s="13"/>
      <c r="AI577" s="13"/>
      <c r="AJ577" s="13"/>
      <c r="AK577" s="13"/>
    </row>
    <row r="578" spans="34:37" ht="35.1" customHeight="1" x14ac:dyDescent="0.2">
      <c r="AH578" s="13"/>
      <c r="AI578" s="13"/>
      <c r="AJ578" s="13"/>
      <c r="AK578" s="13"/>
    </row>
    <row r="579" spans="34:37" ht="35.1" customHeight="1" x14ac:dyDescent="0.2">
      <c r="AH579" s="13"/>
      <c r="AI579" s="13"/>
      <c r="AJ579" s="13"/>
      <c r="AK579" s="13"/>
    </row>
    <row r="580" spans="34:37" ht="35.1" customHeight="1" x14ac:dyDescent="0.2">
      <c r="AH580" s="13"/>
      <c r="AI580" s="13"/>
      <c r="AJ580" s="13"/>
      <c r="AK580" s="13"/>
    </row>
    <row r="581" spans="34:37" ht="35.1" customHeight="1" x14ac:dyDescent="0.2">
      <c r="AH581" s="13"/>
      <c r="AI581" s="13"/>
      <c r="AJ581" s="13"/>
      <c r="AK581" s="13"/>
    </row>
    <row r="582" spans="34:37" ht="35.1" customHeight="1" x14ac:dyDescent="0.2">
      <c r="AH582" s="13"/>
      <c r="AI582" s="13"/>
      <c r="AJ582" s="13"/>
      <c r="AK582" s="13"/>
    </row>
    <row r="583" spans="34:37" ht="35.1" customHeight="1" x14ac:dyDescent="0.2">
      <c r="AH583" s="13"/>
      <c r="AI583" s="13"/>
      <c r="AJ583" s="13"/>
      <c r="AK583" s="13"/>
    </row>
    <row r="584" spans="34:37" ht="35.1" customHeight="1" x14ac:dyDescent="0.2">
      <c r="AH584" s="13"/>
      <c r="AI584" s="13"/>
      <c r="AJ584" s="13"/>
      <c r="AK584" s="13"/>
    </row>
    <row r="585" spans="34:37" ht="35.1" customHeight="1" x14ac:dyDescent="0.2">
      <c r="AH585" s="13"/>
      <c r="AI585" s="13"/>
      <c r="AJ585" s="13"/>
      <c r="AK585" s="13"/>
    </row>
    <row r="586" spans="34:37" ht="35.1" customHeight="1" x14ac:dyDescent="0.2">
      <c r="AH586" s="13"/>
      <c r="AI586" s="13"/>
      <c r="AJ586" s="13"/>
      <c r="AK586" s="13"/>
    </row>
    <row r="587" spans="34:37" ht="35.1" customHeight="1" x14ac:dyDescent="0.2">
      <c r="AH587" s="13"/>
      <c r="AI587" s="13"/>
      <c r="AJ587" s="13"/>
      <c r="AK587" s="13"/>
    </row>
    <row r="588" spans="34:37" ht="35.1" customHeight="1" x14ac:dyDescent="0.2">
      <c r="AH588" s="13"/>
      <c r="AI588" s="13"/>
      <c r="AJ588" s="13"/>
      <c r="AK588" s="13"/>
    </row>
    <row r="589" spans="34:37" ht="35.1" customHeight="1" x14ac:dyDescent="0.2">
      <c r="AH589" s="13"/>
      <c r="AI589" s="13"/>
      <c r="AJ589" s="13"/>
      <c r="AK589" s="13"/>
    </row>
    <row r="590" spans="34:37" ht="35.1" customHeight="1" x14ac:dyDescent="0.2">
      <c r="AH590" s="13"/>
      <c r="AI590" s="13"/>
      <c r="AJ590" s="13"/>
      <c r="AK590" s="13"/>
    </row>
    <row r="591" spans="34:37" ht="35.1" customHeight="1" x14ac:dyDescent="0.2">
      <c r="AH591" s="13"/>
      <c r="AI591" s="13"/>
      <c r="AJ591" s="13"/>
      <c r="AK591" s="13"/>
    </row>
    <row r="592" spans="34:37" ht="35.1" customHeight="1" x14ac:dyDescent="0.2">
      <c r="AH592" s="13"/>
      <c r="AI592" s="13"/>
      <c r="AJ592" s="13"/>
      <c r="AK592" s="13"/>
    </row>
    <row r="593" spans="34:37" ht="35.1" customHeight="1" x14ac:dyDescent="0.2">
      <c r="AH593" s="13"/>
      <c r="AI593" s="13"/>
      <c r="AJ593" s="13"/>
      <c r="AK593" s="13"/>
    </row>
    <row r="594" spans="34:37" ht="35.1" customHeight="1" x14ac:dyDescent="0.2">
      <c r="AH594" s="13"/>
      <c r="AI594" s="13"/>
      <c r="AJ594" s="13"/>
      <c r="AK594" s="13"/>
    </row>
    <row r="595" spans="34:37" ht="35.1" customHeight="1" x14ac:dyDescent="0.2">
      <c r="AH595" s="13"/>
      <c r="AI595" s="13"/>
      <c r="AJ595" s="13"/>
      <c r="AK595" s="13"/>
    </row>
    <row r="596" spans="34:37" ht="35.1" customHeight="1" x14ac:dyDescent="0.2">
      <c r="AH596" s="13"/>
      <c r="AI596" s="13"/>
      <c r="AJ596" s="13"/>
      <c r="AK596" s="13"/>
    </row>
    <row r="597" spans="34:37" ht="35.1" customHeight="1" x14ac:dyDescent="0.2">
      <c r="AH597" s="13"/>
      <c r="AI597" s="13"/>
      <c r="AJ597" s="13"/>
      <c r="AK597" s="13"/>
    </row>
    <row r="598" spans="34:37" ht="35.1" customHeight="1" x14ac:dyDescent="0.2">
      <c r="AH598" s="13"/>
      <c r="AI598" s="13"/>
      <c r="AJ598" s="13"/>
      <c r="AK598" s="13"/>
    </row>
    <row r="599" spans="34:37" ht="35.1" customHeight="1" x14ac:dyDescent="0.2">
      <c r="AH599" s="13"/>
      <c r="AI599" s="13"/>
      <c r="AJ599" s="13"/>
      <c r="AK599" s="13"/>
    </row>
    <row r="600" spans="34:37" ht="35.1" customHeight="1" x14ac:dyDescent="0.2">
      <c r="AH600" s="13"/>
      <c r="AI600" s="13"/>
      <c r="AJ600" s="13"/>
      <c r="AK600" s="13"/>
    </row>
    <row r="601" spans="34:37" ht="35.1" customHeight="1" x14ac:dyDescent="0.2">
      <c r="AH601" s="13"/>
      <c r="AI601" s="13"/>
      <c r="AJ601" s="13"/>
      <c r="AK601" s="13"/>
    </row>
    <row r="602" spans="34:37" ht="35.1" customHeight="1" x14ac:dyDescent="0.2">
      <c r="AH602" s="13"/>
      <c r="AI602" s="13"/>
      <c r="AJ602" s="13"/>
      <c r="AK602" s="13"/>
    </row>
    <row r="603" spans="34:37" ht="35.1" customHeight="1" x14ac:dyDescent="0.2">
      <c r="AH603" s="13"/>
      <c r="AI603" s="13"/>
      <c r="AJ603" s="13"/>
      <c r="AK603" s="13"/>
    </row>
    <row r="604" spans="34:37" ht="35.1" customHeight="1" x14ac:dyDescent="0.2">
      <c r="AH604" s="13"/>
      <c r="AI604" s="13"/>
      <c r="AJ604" s="13"/>
      <c r="AK604" s="13"/>
    </row>
    <row r="605" spans="34:37" ht="35.1" customHeight="1" x14ac:dyDescent="0.2">
      <c r="AH605" s="13"/>
      <c r="AI605" s="13"/>
      <c r="AJ605" s="13"/>
      <c r="AK605" s="13"/>
    </row>
    <row r="606" spans="34:37" ht="35.1" customHeight="1" x14ac:dyDescent="0.2">
      <c r="AH606" s="13"/>
      <c r="AI606" s="13"/>
      <c r="AJ606" s="13"/>
      <c r="AK606" s="13"/>
    </row>
    <row r="607" spans="34:37" ht="35.1" customHeight="1" x14ac:dyDescent="0.2">
      <c r="AH607" s="13"/>
      <c r="AI607" s="13"/>
      <c r="AJ607" s="13"/>
      <c r="AK607" s="13"/>
    </row>
    <row r="608" spans="34:37" ht="35.1" customHeight="1" x14ac:dyDescent="0.2">
      <c r="AH608" s="13"/>
      <c r="AI608" s="13"/>
      <c r="AJ608" s="13"/>
      <c r="AK608" s="13"/>
    </row>
    <row r="609" spans="34:37" ht="35.1" customHeight="1" x14ac:dyDescent="0.2">
      <c r="AH609" s="13"/>
      <c r="AI609" s="13"/>
      <c r="AJ609" s="13"/>
      <c r="AK609" s="13"/>
    </row>
    <row r="610" spans="34:37" ht="35.1" customHeight="1" x14ac:dyDescent="0.2">
      <c r="AH610" s="13"/>
      <c r="AI610" s="13"/>
      <c r="AJ610" s="13"/>
      <c r="AK610" s="13"/>
    </row>
    <row r="611" spans="34:37" ht="35.1" customHeight="1" x14ac:dyDescent="0.2">
      <c r="AH611" s="13"/>
      <c r="AI611" s="13"/>
      <c r="AJ611" s="13"/>
      <c r="AK611" s="13"/>
    </row>
    <row r="612" spans="34:37" ht="35.1" customHeight="1" x14ac:dyDescent="0.2">
      <c r="AH612" s="13"/>
      <c r="AI612" s="13"/>
      <c r="AJ612" s="13"/>
      <c r="AK612" s="13"/>
    </row>
    <row r="613" spans="34:37" ht="35.1" customHeight="1" x14ac:dyDescent="0.2">
      <c r="AH613" s="13"/>
      <c r="AI613" s="13"/>
      <c r="AJ613" s="13"/>
      <c r="AK613" s="13"/>
    </row>
    <row r="614" spans="34:37" ht="35.1" customHeight="1" x14ac:dyDescent="0.2">
      <c r="AH614" s="13"/>
      <c r="AI614" s="13"/>
      <c r="AJ614" s="13"/>
      <c r="AK614" s="13"/>
    </row>
    <row r="615" spans="34:37" ht="35.1" customHeight="1" x14ac:dyDescent="0.2">
      <c r="AH615" s="13"/>
      <c r="AI615" s="13"/>
      <c r="AJ615" s="13"/>
      <c r="AK615" s="13"/>
    </row>
    <row r="616" spans="34:37" ht="35.1" customHeight="1" x14ac:dyDescent="0.2">
      <c r="AH616" s="13"/>
      <c r="AI616" s="13"/>
      <c r="AJ616" s="13"/>
      <c r="AK616" s="13"/>
    </row>
    <row r="617" spans="34:37" ht="35.1" customHeight="1" x14ac:dyDescent="0.2">
      <c r="AH617" s="13"/>
      <c r="AI617" s="13"/>
      <c r="AJ617" s="13"/>
      <c r="AK617" s="13"/>
    </row>
    <row r="618" spans="34:37" ht="35.1" customHeight="1" x14ac:dyDescent="0.2">
      <c r="AH618" s="13"/>
      <c r="AI618" s="13"/>
      <c r="AJ618" s="13"/>
      <c r="AK618" s="13"/>
    </row>
    <row r="619" spans="34:37" ht="35.1" customHeight="1" x14ac:dyDescent="0.2">
      <c r="AH619" s="13"/>
      <c r="AI619" s="13"/>
      <c r="AJ619" s="13"/>
      <c r="AK619" s="13"/>
    </row>
    <row r="620" spans="34:37" ht="35.1" customHeight="1" x14ac:dyDescent="0.2">
      <c r="AH620" s="13"/>
      <c r="AI620" s="13"/>
      <c r="AJ620" s="13"/>
      <c r="AK620" s="13"/>
    </row>
    <row r="621" spans="34:37" ht="35.1" customHeight="1" x14ac:dyDescent="0.2">
      <c r="AH621" s="13"/>
      <c r="AI621" s="13"/>
      <c r="AJ621" s="13"/>
      <c r="AK621" s="13"/>
    </row>
    <row r="622" spans="34:37" ht="35.1" customHeight="1" x14ac:dyDescent="0.2">
      <c r="AH622" s="13"/>
      <c r="AI622" s="13"/>
      <c r="AJ622" s="13"/>
      <c r="AK622" s="13"/>
    </row>
    <row r="623" spans="34:37" ht="35.1" customHeight="1" x14ac:dyDescent="0.2">
      <c r="AH623" s="13"/>
      <c r="AI623" s="13"/>
      <c r="AJ623" s="13"/>
      <c r="AK623" s="13"/>
    </row>
    <row r="624" spans="34:37" ht="35.1" customHeight="1" x14ac:dyDescent="0.2">
      <c r="AH624" s="13"/>
      <c r="AI624" s="13"/>
      <c r="AJ624" s="13"/>
      <c r="AK624" s="13"/>
    </row>
    <row r="625" spans="34:37" ht="35.1" customHeight="1" x14ac:dyDescent="0.2">
      <c r="AH625" s="13"/>
      <c r="AI625" s="13"/>
      <c r="AJ625" s="13"/>
      <c r="AK625" s="13"/>
    </row>
    <row r="626" spans="34:37" ht="35.1" customHeight="1" x14ac:dyDescent="0.2">
      <c r="AH626" s="13"/>
      <c r="AI626" s="13"/>
      <c r="AJ626" s="13"/>
      <c r="AK626" s="13"/>
    </row>
    <row r="627" spans="34:37" ht="35.1" customHeight="1" x14ac:dyDescent="0.2">
      <c r="AH627" s="13"/>
      <c r="AI627" s="13"/>
      <c r="AJ627" s="13"/>
      <c r="AK627" s="13"/>
    </row>
    <row r="628" spans="34:37" ht="35.1" customHeight="1" x14ac:dyDescent="0.2">
      <c r="AH628" s="13"/>
      <c r="AI628" s="13"/>
      <c r="AJ628" s="13"/>
      <c r="AK628" s="13"/>
    </row>
    <row r="629" spans="34:37" ht="35.1" customHeight="1" x14ac:dyDescent="0.2">
      <c r="AH629" s="13"/>
      <c r="AI629" s="13"/>
      <c r="AJ629" s="13"/>
      <c r="AK629" s="13"/>
    </row>
    <row r="630" spans="34:37" ht="35.1" customHeight="1" x14ac:dyDescent="0.2">
      <c r="AH630" s="13"/>
      <c r="AI630" s="13"/>
      <c r="AJ630" s="13"/>
      <c r="AK630" s="13"/>
    </row>
    <row r="631" spans="34:37" ht="35.1" customHeight="1" x14ac:dyDescent="0.2">
      <c r="AH631" s="13"/>
      <c r="AI631" s="13"/>
      <c r="AJ631" s="13"/>
      <c r="AK631" s="13"/>
    </row>
    <row r="632" spans="34:37" ht="35.1" customHeight="1" x14ac:dyDescent="0.2">
      <c r="AH632" s="13"/>
      <c r="AI632" s="13"/>
      <c r="AJ632" s="13"/>
      <c r="AK632" s="13"/>
    </row>
    <row r="633" spans="34:37" ht="35.1" customHeight="1" x14ac:dyDescent="0.2">
      <c r="AH633" s="13"/>
      <c r="AI633" s="13"/>
      <c r="AJ633" s="13"/>
      <c r="AK633" s="13"/>
    </row>
    <row r="634" spans="34:37" ht="35.1" customHeight="1" x14ac:dyDescent="0.2">
      <c r="AH634" s="13"/>
      <c r="AI634" s="13"/>
      <c r="AJ634" s="13"/>
      <c r="AK634" s="13"/>
    </row>
    <row r="635" spans="34:37" ht="35.1" customHeight="1" x14ac:dyDescent="0.2">
      <c r="AH635" s="13"/>
      <c r="AI635" s="13"/>
      <c r="AJ635" s="13"/>
      <c r="AK635" s="13"/>
    </row>
    <row r="636" spans="34:37" ht="35.1" customHeight="1" x14ac:dyDescent="0.2">
      <c r="AH636" s="13"/>
      <c r="AI636" s="13"/>
      <c r="AJ636" s="13"/>
      <c r="AK636" s="13"/>
    </row>
    <row r="637" spans="34:37" ht="35.1" customHeight="1" x14ac:dyDescent="0.2">
      <c r="AH637" s="13"/>
      <c r="AI637" s="13"/>
      <c r="AJ637" s="13"/>
      <c r="AK637" s="13"/>
    </row>
    <row r="638" spans="34:37" ht="35.1" customHeight="1" x14ac:dyDescent="0.2">
      <c r="AH638" s="13"/>
      <c r="AI638" s="13"/>
      <c r="AJ638" s="13"/>
      <c r="AK638" s="13"/>
    </row>
    <row r="639" spans="34:37" ht="35.1" customHeight="1" x14ac:dyDescent="0.2">
      <c r="AH639" s="13"/>
      <c r="AI639" s="13"/>
      <c r="AJ639" s="13"/>
      <c r="AK639" s="13"/>
    </row>
    <row r="640" spans="34:37" ht="35.1" customHeight="1" x14ac:dyDescent="0.2">
      <c r="AH640" s="13"/>
      <c r="AI640" s="13"/>
      <c r="AJ640" s="13"/>
      <c r="AK640" s="13"/>
    </row>
    <row r="641" spans="34:37" ht="35.1" customHeight="1" x14ac:dyDescent="0.2">
      <c r="AH641" s="13"/>
      <c r="AI641" s="13"/>
      <c r="AJ641" s="13"/>
      <c r="AK641" s="13"/>
    </row>
    <row r="642" spans="34:37" ht="35.1" customHeight="1" x14ac:dyDescent="0.2">
      <c r="AH642" s="13"/>
      <c r="AI642" s="13"/>
      <c r="AJ642" s="13"/>
      <c r="AK642" s="13"/>
    </row>
    <row r="643" spans="34:37" ht="35.1" customHeight="1" x14ac:dyDescent="0.2">
      <c r="AH643" s="13"/>
      <c r="AI643" s="13"/>
      <c r="AJ643" s="13"/>
      <c r="AK643" s="13"/>
    </row>
    <row r="644" spans="34:37" ht="35.1" customHeight="1" x14ac:dyDescent="0.2">
      <c r="AH644" s="13"/>
      <c r="AI644" s="13"/>
      <c r="AJ644" s="13"/>
      <c r="AK644" s="13"/>
    </row>
    <row r="645" spans="34:37" ht="35.1" customHeight="1" x14ac:dyDescent="0.2">
      <c r="AH645" s="13"/>
      <c r="AI645" s="13"/>
      <c r="AJ645" s="13"/>
      <c r="AK645" s="13"/>
    </row>
    <row r="646" spans="34:37" ht="35.1" customHeight="1" x14ac:dyDescent="0.2">
      <c r="AH646" s="13"/>
      <c r="AI646" s="13"/>
      <c r="AJ646" s="13"/>
      <c r="AK646" s="13"/>
    </row>
    <row r="647" spans="34:37" ht="35.1" customHeight="1" x14ac:dyDescent="0.2">
      <c r="AH647" s="13"/>
      <c r="AI647" s="13"/>
      <c r="AJ647" s="13"/>
      <c r="AK647" s="13"/>
    </row>
    <row r="648" spans="34:37" ht="35.1" customHeight="1" x14ac:dyDescent="0.2">
      <c r="AH648" s="13"/>
      <c r="AI648" s="13"/>
      <c r="AJ648" s="13"/>
      <c r="AK648" s="13"/>
    </row>
    <row r="649" spans="34:37" ht="35.1" customHeight="1" x14ac:dyDescent="0.2">
      <c r="AH649" s="13"/>
      <c r="AI649" s="13"/>
      <c r="AJ649" s="13"/>
      <c r="AK649" s="13"/>
    </row>
    <row r="650" spans="34:37" ht="35.1" customHeight="1" x14ac:dyDescent="0.2">
      <c r="AH650" s="13"/>
      <c r="AI650" s="13"/>
      <c r="AJ650" s="13"/>
      <c r="AK650" s="13"/>
    </row>
    <row r="651" spans="34:37" ht="35.1" customHeight="1" x14ac:dyDescent="0.2">
      <c r="AH651" s="13"/>
      <c r="AI651" s="13"/>
      <c r="AJ651" s="13"/>
      <c r="AK651" s="13"/>
    </row>
    <row r="652" spans="34:37" ht="35.1" customHeight="1" x14ac:dyDescent="0.2">
      <c r="AH652" s="13"/>
      <c r="AI652" s="13"/>
      <c r="AJ652" s="13"/>
      <c r="AK652" s="13"/>
    </row>
    <row r="653" spans="34:37" ht="35.1" customHeight="1" x14ac:dyDescent="0.2">
      <c r="AH653" s="13"/>
      <c r="AI653" s="13"/>
      <c r="AJ653" s="13"/>
      <c r="AK653" s="13"/>
    </row>
    <row r="654" spans="34:37" ht="35.1" customHeight="1" x14ac:dyDescent="0.2">
      <c r="AH654" s="13"/>
      <c r="AI654" s="13"/>
      <c r="AJ654" s="13"/>
      <c r="AK654" s="13"/>
    </row>
    <row r="655" spans="34:37" ht="35.1" customHeight="1" x14ac:dyDescent="0.2">
      <c r="AH655" s="13"/>
      <c r="AI655" s="13"/>
      <c r="AJ655" s="13"/>
      <c r="AK655" s="13"/>
    </row>
    <row r="656" spans="34:37" ht="35.1" customHeight="1" x14ac:dyDescent="0.2">
      <c r="AH656" s="13"/>
      <c r="AI656" s="13"/>
      <c r="AJ656" s="13"/>
      <c r="AK656" s="13"/>
    </row>
    <row r="657" spans="34:37" ht="35.1" customHeight="1" x14ac:dyDescent="0.2">
      <c r="AH657" s="13"/>
      <c r="AI657" s="13"/>
      <c r="AJ657" s="13"/>
      <c r="AK657" s="13"/>
    </row>
    <row r="658" spans="34:37" ht="35.1" customHeight="1" x14ac:dyDescent="0.2">
      <c r="AH658" s="13"/>
      <c r="AI658" s="13"/>
      <c r="AJ658" s="13"/>
      <c r="AK658" s="13"/>
    </row>
    <row r="659" spans="34:37" ht="35.1" customHeight="1" x14ac:dyDescent="0.2">
      <c r="AH659" s="13"/>
      <c r="AI659" s="13"/>
      <c r="AJ659" s="13"/>
      <c r="AK659" s="13"/>
    </row>
    <row r="660" spans="34:37" ht="35.1" customHeight="1" x14ac:dyDescent="0.2">
      <c r="AH660" s="13"/>
      <c r="AI660" s="13"/>
      <c r="AJ660" s="13"/>
      <c r="AK660" s="13"/>
    </row>
    <row r="661" spans="34:37" ht="35.1" customHeight="1" x14ac:dyDescent="0.2">
      <c r="AH661" s="13"/>
      <c r="AI661" s="13"/>
      <c r="AJ661" s="13"/>
      <c r="AK661" s="13"/>
    </row>
    <row r="662" spans="34:37" ht="35.1" customHeight="1" x14ac:dyDescent="0.2">
      <c r="AH662" s="13"/>
      <c r="AI662" s="13"/>
      <c r="AJ662" s="13"/>
      <c r="AK662" s="13"/>
    </row>
    <row r="663" spans="34:37" ht="35.1" customHeight="1" x14ac:dyDescent="0.2">
      <c r="AH663" s="13"/>
      <c r="AI663" s="13"/>
      <c r="AJ663" s="13"/>
      <c r="AK663" s="13"/>
    </row>
    <row r="664" spans="34:37" ht="35.1" customHeight="1" x14ac:dyDescent="0.2">
      <c r="AH664" s="13"/>
      <c r="AI664" s="13"/>
      <c r="AJ664" s="13"/>
      <c r="AK664" s="13"/>
    </row>
    <row r="665" spans="34:37" ht="35.1" customHeight="1" x14ac:dyDescent="0.2">
      <c r="AH665" s="13"/>
      <c r="AI665" s="13"/>
      <c r="AJ665" s="13"/>
      <c r="AK665" s="13"/>
    </row>
    <row r="666" spans="34:37" ht="35.1" customHeight="1" x14ac:dyDescent="0.2">
      <c r="AH666" s="13"/>
      <c r="AI666" s="13"/>
      <c r="AJ666" s="13"/>
      <c r="AK666" s="13"/>
    </row>
    <row r="667" spans="34:37" ht="35.1" customHeight="1" x14ac:dyDescent="0.2">
      <c r="AH667" s="13"/>
      <c r="AI667" s="13"/>
      <c r="AJ667" s="13"/>
      <c r="AK667" s="13"/>
    </row>
    <row r="668" spans="34:37" ht="35.1" customHeight="1" x14ac:dyDescent="0.2">
      <c r="AH668" s="13"/>
      <c r="AI668" s="13"/>
      <c r="AJ668" s="13"/>
      <c r="AK668" s="13"/>
    </row>
    <row r="669" spans="34:37" ht="35.1" customHeight="1" x14ac:dyDescent="0.2">
      <c r="AH669" s="13"/>
      <c r="AI669" s="13"/>
      <c r="AJ669" s="13"/>
      <c r="AK669" s="13"/>
    </row>
    <row r="670" spans="34:37" ht="35.1" customHeight="1" x14ac:dyDescent="0.2">
      <c r="AH670" s="13"/>
      <c r="AI670" s="13"/>
      <c r="AJ670" s="13"/>
      <c r="AK670" s="13"/>
    </row>
    <row r="671" spans="34:37" ht="35.1" customHeight="1" x14ac:dyDescent="0.2">
      <c r="AH671" s="13"/>
      <c r="AI671" s="13"/>
      <c r="AJ671" s="13"/>
      <c r="AK671" s="13"/>
    </row>
    <row r="672" spans="34:37" ht="35.1" customHeight="1" x14ac:dyDescent="0.2">
      <c r="AH672" s="13"/>
      <c r="AI672" s="13"/>
      <c r="AJ672" s="13"/>
      <c r="AK672" s="13"/>
    </row>
    <row r="673" spans="34:37" ht="35.1" customHeight="1" x14ac:dyDescent="0.2">
      <c r="AH673" s="13"/>
      <c r="AI673" s="13"/>
      <c r="AJ673" s="13"/>
      <c r="AK673" s="13"/>
    </row>
    <row r="674" spans="34:37" ht="35.1" customHeight="1" x14ac:dyDescent="0.2">
      <c r="AH674" s="13"/>
      <c r="AI674" s="13"/>
      <c r="AJ674" s="13"/>
      <c r="AK674" s="13"/>
    </row>
    <row r="675" spans="34:37" ht="35.1" customHeight="1" x14ac:dyDescent="0.2">
      <c r="AH675" s="13"/>
      <c r="AI675" s="13"/>
      <c r="AJ675" s="13"/>
      <c r="AK675" s="13"/>
    </row>
    <row r="676" spans="34:37" ht="35.1" customHeight="1" x14ac:dyDescent="0.2">
      <c r="AH676" s="13"/>
      <c r="AI676" s="13"/>
      <c r="AJ676" s="13"/>
      <c r="AK676" s="13"/>
    </row>
    <row r="677" spans="34:37" ht="35.1" customHeight="1" x14ac:dyDescent="0.2">
      <c r="AH677" s="13"/>
      <c r="AI677" s="13"/>
      <c r="AJ677" s="13"/>
      <c r="AK677" s="13"/>
    </row>
    <row r="678" spans="34:37" ht="35.1" customHeight="1" x14ac:dyDescent="0.2">
      <c r="AH678" s="13"/>
      <c r="AI678" s="13"/>
      <c r="AJ678" s="13"/>
      <c r="AK678" s="13"/>
    </row>
    <row r="679" spans="34:37" ht="35.1" customHeight="1" x14ac:dyDescent="0.2">
      <c r="AH679" s="13"/>
      <c r="AI679" s="13"/>
      <c r="AJ679" s="13"/>
      <c r="AK679" s="13"/>
    </row>
    <row r="680" spans="34:37" ht="35.1" customHeight="1" x14ac:dyDescent="0.2">
      <c r="AH680" s="13"/>
      <c r="AI680" s="13"/>
      <c r="AJ680" s="13"/>
      <c r="AK680" s="13"/>
    </row>
    <row r="681" spans="34:37" ht="35.1" customHeight="1" x14ac:dyDescent="0.2">
      <c r="AH681" s="13"/>
      <c r="AI681" s="13"/>
      <c r="AJ681" s="13"/>
      <c r="AK681" s="13"/>
    </row>
    <row r="682" spans="34:37" ht="35.1" customHeight="1" x14ac:dyDescent="0.2">
      <c r="AH682" s="13"/>
      <c r="AI682" s="13"/>
      <c r="AJ682" s="13"/>
      <c r="AK682" s="13"/>
    </row>
    <row r="683" spans="34:37" ht="35.1" customHeight="1" x14ac:dyDescent="0.2">
      <c r="AH683" s="13"/>
      <c r="AI683" s="13"/>
      <c r="AJ683" s="13"/>
      <c r="AK683" s="13"/>
    </row>
    <row r="684" spans="34:37" ht="35.1" customHeight="1" x14ac:dyDescent="0.2">
      <c r="AH684" s="13"/>
      <c r="AI684" s="13"/>
      <c r="AJ684" s="13"/>
      <c r="AK684" s="13"/>
    </row>
    <row r="685" spans="34:37" ht="35.1" customHeight="1" x14ac:dyDescent="0.2">
      <c r="AH685" s="13"/>
      <c r="AI685" s="13"/>
      <c r="AJ685" s="13"/>
      <c r="AK685" s="13"/>
    </row>
    <row r="686" spans="34:37" ht="35.1" customHeight="1" x14ac:dyDescent="0.2">
      <c r="AH686" s="13"/>
      <c r="AI686" s="13"/>
      <c r="AJ686" s="13"/>
      <c r="AK686" s="13"/>
    </row>
    <row r="687" spans="34:37" ht="35.1" customHeight="1" x14ac:dyDescent="0.2">
      <c r="AH687" s="13"/>
      <c r="AI687" s="13"/>
      <c r="AJ687" s="13"/>
      <c r="AK687" s="13"/>
    </row>
    <row r="688" spans="34:37" ht="35.1" customHeight="1" x14ac:dyDescent="0.2">
      <c r="AH688" s="13"/>
      <c r="AI688" s="13"/>
      <c r="AJ688" s="13"/>
      <c r="AK688" s="13"/>
    </row>
    <row r="689" spans="34:37" ht="35.1" customHeight="1" x14ac:dyDescent="0.2">
      <c r="AH689" s="13"/>
      <c r="AI689" s="13"/>
      <c r="AJ689" s="13"/>
      <c r="AK689" s="13"/>
    </row>
    <row r="690" spans="34:37" ht="35.1" customHeight="1" x14ac:dyDescent="0.2">
      <c r="AH690" s="13"/>
      <c r="AI690" s="13"/>
      <c r="AJ690" s="13"/>
      <c r="AK690" s="13"/>
    </row>
    <row r="691" spans="34:37" ht="35.1" customHeight="1" x14ac:dyDescent="0.2">
      <c r="AH691" s="13"/>
      <c r="AI691" s="13"/>
      <c r="AJ691" s="13"/>
      <c r="AK691" s="13"/>
    </row>
    <row r="692" spans="34:37" ht="35.1" customHeight="1" x14ac:dyDescent="0.2">
      <c r="AH692" s="13"/>
      <c r="AI692" s="13"/>
      <c r="AJ692" s="13"/>
      <c r="AK692" s="13"/>
    </row>
    <row r="693" spans="34:37" ht="35.1" customHeight="1" x14ac:dyDescent="0.2">
      <c r="AH693" s="13"/>
      <c r="AI693" s="13"/>
      <c r="AJ693" s="13"/>
      <c r="AK693" s="13"/>
    </row>
    <row r="694" spans="34:37" ht="35.1" customHeight="1" x14ac:dyDescent="0.2">
      <c r="AH694" s="13"/>
      <c r="AI694" s="13"/>
      <c r="AJ694" s="13"/>
      <c r="AK694" s="13"/>
    </row>
    <row r="695" spans="34:37" ht="35.1" customHeight="1" x14ac:dyDescent="0.2">
      <c r="AH695" s="13"/>
      <c r="AI695" s="13"/>
      <c r="AJ695" s="13"/>
      <c r="AK695" s="13"/>
    </row>
    <row r="696" spans="34:37" ht="35.1" customHeight="1" x14ac:dyDescent="0.2">
      <c r="AH696" s="13"/>
      <c r="AI696" s="13"/>
      <c r="AJ696" s="13"/>
      <c r="AK696" s="13"/>
    </row>
    <row r="697" spans="34:37" ht="35.1" customHeight="1" x14ac:dyDescent="0.2">
      <c r="AH697" s="13"/>
      <c r="AI697" s="13"/>
      <c r="AJ697" s="13"/>
      <c r="AK697" s="13"/>
    </row>
    <row r="698" spans="34:37" ht="35.1" customHeight="1" x14ac:dyDescent="0.2">
      <c r="AH698" s="13"/>
      <c r="AI698" s="13"/>
      <c r="AJ698" s="13"/>
      <c r="AK698" s="13"/>
    </row>
    <row r="699" spans="34:37" ht="35.1" customHeight="1" x14ac:dyDescent="0.2">
      <c r="AH699" s="13"/>
      <c r="AI699" s="13"/>
      <c r="AJ699" s="13"/>
      <c r="AK699" s="13"/>
    </row>
    <row r="700" spans="34:37" ht="35.1" customHeight="1" x14ac:dyDescent="0.2">
      <c r="AH700" s="13"/>
      <c r="AI700" s="13"/>
      <c r="AJ700" s="13"/>
      <c r="AK700" s="13"/>
    </row>
    <row r="701" spans="34:37" ht="35.1" customHeight="1" x14ac:dyDescent="0.2">
      <c r="AH701" s="13"/>
      <c r="AI701" s="13"/>
      <c r="AJ701" s="13"/>
      <c r="AK701" s="13"/>
    </row>
    <row r="702" spans="34:37" ht="35.1" customHeight="1" x14ac:dyDescent="0.2">
      <c r="AH702" s="13"/>
      <c r="AI702" s="13"/>
      <c r="AJ702" s="13"/>
      <c r="AK702" s="13"/>
    </row>
    <row r="703" spans="34:37" ht="35.1" customHeight="1" x14ac:dyDescent="0.2">
      <c r="AH703" s="13"/>
      <c r="AI703" s="13"/>
      <c r="AJ703" s="13"/>
      <c r="AK703" s="13"/>
    </row>
    <row r="704" spans="34:37" ht="35.1" customHeight="1" x14ac:dyDescent="0.2">
      <c r="AH704" s="13"/>
      <c r="AI704" s="13"/>
      <c r="AJ704" s="13"/>
      <c r="AK704" s="13"/>
    </row>
    <row r="705" spans="34:37" ht="35.1" customHeight="1" x14ac:dyDescent="0.2">
      <c r="AH705" s="13"/>
      <c r="AI705" s="13"/>
      <c r="AJ705" s="13"/>
      <c r="AK705" s="13"/>
    </row>
    <row r="706" spans="34:37" ht="35.1" customHeight="1" x14ac:dyDescent="0.2">
      <c r="AH706" s="13"/>
      <c r="AI706" s="13"/>
      <c r="AJ706" s="13"/>
      <c r="AK706" s="13"/>
    </row>
    <row r="707" spans="34:37" ht="35.1" customHeight="1" x14ac:dyDescent="0.2">
      <c r="AH707" s="13"/>
      <c r="AI707" s="13"/>
      <c r="AJ707" s="13"/>
      <c r="AK707" s="13"/>
    </row>
    <row r="708" spans="34:37" ht="35.1" customHeight="1" x14ac:dyDescent="0.2">
      <c r="AH708" s="13"/>
      <c r="AI708" s="13"/>
      <c r="AJ708" s="13"/>
      <c r="AK708" s="13"/>
    </row>
    <row r="709" spans="34:37" ht="35.1" customHeight="1" x14ac:dyDescent="0.2">
      <c r="AH709" s="13"/>
      <c r="AI709" s="13"/>
      <c r="AJ709" s="13"/>
      <c r="AK709" s="13"/>
    </row>
    <row r="710" spans="34:37" ht="35.1" customHeight="1" x14ac:dyDescent="0.2">
      <c r="AH710" s="13"/>
      <c r="AI710" s="13"/>
      <c r="AJ710" s="13"/>
      <c r="AK710" s="13"/>
    </row>
    <row r="711" spans="34:37" ht="35.1" customHeight="1" x14ac:dyDescent="0.2">
      <c r="AH711" s="13"/>
      <c r="AI711" s="13"/>
      <c r="AJ711" s="13"/>
      <c r="AK711" s="13"/>
    </row>
    <row r="712" spans="34:37" ht="35.1" customHeight="1" x14ac:dyDescent="0.2">
      <c r="AH712" s="13"/>
      <c r="AI712" s="13"/>
      <c r="AJ712" s="13"/>
      <c r="AK712" s="13"/>
    </row>
    <row r="713" spans="34:37" ht="35.1" customHeight="1" x14ac:dyDescent="0.2">
      <c r="AH713" s="13"/>
      <c r="AI713" s="13"/>
      <c r="AJ713" s="13"/>
      <c r="AK713" s="13"/>
    </row>
    <row r="714" spans="34:37" ht="35.1" customHeight="1" x14ac:dyDescent="0.2">
      <c r="AH714" s="13"/>
      <c r="AI714" s="13"/>
      <c r="AJ714" s="13"/>
      <c r="AK714" s="13"/>
    </row>
    <row r="715" spans="34:37" ht="35.1" customHeight="1" x14ac:dyDescent="0.2">
      <c r="AH715" s="13"/>
      <c r="AI715" s="13"/>
      <c r="AJ715" s="13"/>
      <c r="AK715" s="13"/>
    </row>
    <row r="716" spans="34:37" ht="35.1" customHeight="1" x14ac:dyDescent="0.2">
      <c r="AH716" s="13"/>
      <c r="AI716" s="13"/>
      <c r="AJ716" s="13"/>
      <c r="AK716" s="13"/>
    </row>
    <row r="717" spans="34:37" ht="35.1" customHeight="1" x14ac:dyDescent="0.2">
      <c r="AH717" s="13"/>
      <c r="AI717" s="13"/>
      <c r="AJ717" s="13"/>
      <c r="AK717" s="13"/>
    </row>
    <row r="718" spans="34:37" ht="35.1" customHeight="1" x14ac:dyDescent="0.2">
      <c r="AH718" s="13"/>
      <c r="AI718" s="13"/>
      <c r="AJ718" s="13"/>
      <c r="AK718" s="13"/>
    </row>
    <row r="719" spans="34:37" ht="35.1" customHeight="1" x14ac:dyDescent="0.2">
      <c r="AH719" s="13"/>
      <c r="AI719" s="13"/>
      <c r="AJ719" s="13"/>
      <c r="AK719" s="13"/>
    </row>
    <row r="720" spans="34:37" ht="35.1" customHeight="1" x14ac:dyDescent="0.2">
      <c r="AH720" s="13"/>
      <c r="AI720" s="13"/>
      <c r="AJ720" s="13"/>
      <c r="AK720" s="13"/>
    </row>
    <row r="721" spans="34:37" ht="35.1" customHeight="1" x14ac:dyDescent="0.2">
      <c r="AH721" s="13"/>
      <c r="AI721" s="13"/>
      <c r="AJ721" s="13"/>
      <c r="AK721" s="13"/>
    </row>
    <row r="722" spans="34:37" ht="35.1" customHeight="1" x14ac:dyDescent="0.2">
      <c r="AH722" s="13"/>
      <c r="AI722" s="13"/>
      <c r="AJ722" s="13"/>
      <c r="AK722" s="13"/>
    </row>
    <row r="723" spans="34:37" ht="35.1" customHeight="1" x14ac:dyDescent="0.2">
      <c r="AH723" s="13"/>
      <c r="AI723" s="13"/>
      <c r="AJ723" s="13"/>
      <c r="AK723" s="13"/>
    </row>
    <row r="724" spans="34:37" ht="35.1" customHeight="1" x14ac:dyDescent="0.2">
      <c r="AH724" s="13"/>
      <c r="AI724" s="13"/>
      <c r="AJ724" s="13"/>
      <c r="AK724" s="13"/>
    </row>
    <row r="725" spans="34:37" ht="35.1" customHeight="1" x14ac:dyDescent="0.2">
      <c r="AH725" s="13"/>
      <c r="AI725" s="13"/>
      <c r="AJ725" s="13"/>
      <c r="AK725" s="13"/>
    </row>
    <row r="726" spans="34:37" ht="35.1" customHeight="1" x14ac:dyDescent="0.2">
      <c r="AH726" s="13"/>
      <c r="AI726" s="13"/>
      <c r="AJ726" s="13"/>
      <c r="AK726" s="13"/>
    </row>
    <row r="727" spans="34:37" ht="35.1" customHeight="1" x14ac:dyDescent="0.2">
      <c r="AH727" s="13"/>
      <c r="AI727" s="13"/>
      <c r="AJ727" s="13"/>
      <c r="AK727" s="13"/>
    </row>
    <row r="728" spans="34:37" ht="35.1" customHeight="1" x14ac:dyDescent="0.2">
      <c r="AH728" s="13"/>
      <c r="AI728" s="13"/>
      <c r="AJ728" s="13"/>
      <c r="AK728" s="13"/>
    </row>
    <row r="729" spans="34:37" ht="35.1" customHeight="1" x14ac:dyDescent="0.2">
      <c r="AH729" s="13"/>
      <c r="AI729" s="13"/>
      <c r="AJ729" s="13"/>
      <c r="AK729" s="13"/>
    </row>
    <row r="730" spans="34:37" ht="35.1" customHeight="1" x14ac:dyDescent="0.2">
      <c r="AH730" s="13"/>
      <c r="AI730" s="13"/>
      <c r="AJ730" s="13"/>
      <c r="AK730" s="13"/>
    </row>
    <row r="731" spans="34:37" ht="35.1" customHeight="1" x14ac:dyDescent="0.2">
      <c r="AH731" s="13"/>
      <c r="AI731" s="13"/>
      <c r="AJ731" s="13"/>
      <c r="AK731" s="13"/>
    </row>
    <row r="732" spans="34:37" ht="35.1" customHeight="1" x14ac:dyDescent="0.2">
      <c r="AH732" s="13"/>
      <c r="AI732" s="13"/>
      <c r="AJ732" s="13"/>
      <c r="AK732" s="13"/>
    </row>
    <row r="733" spans="34:37" ht="35.1" customHeight="1" x14ac:dyDescent="0.2">
      <c r="AH733" s="13"/>
      <c r="AI733" s="13"/>
      <c r="AJ733" s="13"/>
      <c r="AK733" s="13"/>
    </row>
    <row r="734" spans="34:37" ht="35.1" customHeight="1" x14ac:dyDescent="0.2">
      <c r="AH734" s="13"/>
      <c r="AI734" s="13"/>
      <c r="AJ734" s="13"/>
      <c r="AK734" s="13"/>
    </row>
    <row r="735" spans="34:37" ht="35.1" customHeight="1" x14ac:dyDescent="0.2">
      <c r="AH735" s="13"/>
      <c r="AI735" s="13"/>
      <c r="AJ735" s="13"/>
    </row>
    <row r="736" spans="34:37" ht="35.1" customHeight="1" x14ac:dyDescent="0.2">
      <c r="AH736" s="13"/>
      <c r="AI736" s="13"/>
      <c r="AJ736" s="13"/>
    </row>
  </sheetData>
  <autoFilter ref="A8:AR96">
    <filterColumn colId="5">
      <filters>
        <filter val="Emp. Ap-108 (Huancapampa) - Emp. R22 (Tiaparo)"/>
        <filter val="Emp. Ap-108 (Luychupata) - Tapayrihua - Huayao - Choccemarca - Tiaparo"/>
      </filters>
    </filterColumn>
  </autoFilter>
  <hyperlinks>
    <hyperlink ref="AM13" r:id="rId1"/>
    <hyperlink ref="AM14" r:id="rId2"/>
    <hyperlink ref="AM28" r:id="rId3"/>
    <hyperlink ref="AM29:AM30" r:id="rId4" display="cegar2515@gmail.com"/>
  </hyperlinks>
  <printOptions horizontalCentered="1"/>
  <pageMargins left="0" right="0" top="0.19685039370078741" bottom="0.39370078740157483" header="0" footer="0"/>
  <pageSetup paperSize="8" scale="37" fitToHeight="1000" orientation="landscape" r:id="rId5"/>
  <headerFooter>
    <oddFooter>&amp;R&amp;P de &amp;N</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
  <sheetViews>
    <sheetView view="pageBreakPreview" zoomScale="90" zoomScaleNormal="70" zoomScaleSheetLayoutView="90" workbookViewId="0">
      <selection activeCell="F16" sqref="F16"/>
    </sheetView>
  </sheetViews>
  <sheetFormatPr baseColWidth="10" defaultRowHeight="15" x14ac:dyDescent="0.25"/>
  <cols>
    <col min="1" max="1" width="1.28515625" customWidth="1"/>
    <col min="2" max="2" width="4" customWidth="1"/>
    <col min="3" max="3" width="8.7109375" customWidth="1"/>
    <col min="4" max="4" width="8" customWidth="1"/>
    <col min="5" max="5" width="15.7109375" customWidth="1"/>
    <col min="6" max="6" width="15.42578125" customWidth="1"/>
    <col min="7" max="7" width="13.28515625" customWidth="1"/>
    <col min="8" max="8" width="9.5703125" customWidth="1"/>
    <col min="9" max="9" width="13.42578125" customWidth="1"/>
    <col min="10" max="10" width="11.28515625" customWidth="1"/>
    <col min="11" max="11" width="10.42578125" customWidth="1"/>
    <col min="12" max="12" width="9.7109375" customWidth="1"/>
    <col min="13" max="13" width="9" customWidth="1"/>
    <col min="14" max="14" width="9.85546875" customWidth="1"/>
    <col min="15" max="15" width="9" customWidth="1"/>
    <col min="16" max="16" width="8.140625" customWidth="1"/>
    <col min="17" max="17" width="11.7109375" bestFit="1" customWidth="1"/>
    <col min="18" max="18" width="10.85546875" customWidth="1"/>
    <col min="19" max="22" width="6.7109375" customWidth="1"/>
    <col min="23" max="23" width="10.5703125" customWidth="1"/>
    <col min="24" max="24" width="25.7109375" hidden="1" customWidth="1"/>
    <col min="25" max="26" width="0" hidden="1" customWidth="1"/>
    <col min="27" max="27" width="14.28515625" hidden="1" customWidth="1"/>
    <col min="28" max="39" width="0" hidden="1" customWidth="1"/>
  </cols>
  <sheetData>
    <row r="1" spans="1:33" s="9" customFormat="1" ht="20.25" customHeight="1" x14ac:dyDescent="0.25">
      <c r="A1" s="788" t="s">
        <v>2737</v>
      </c>
      <c r="B1" s="788"/>
      <c r="C1" s="788"/>
      <c r="D1" s="788"/>
      <c r="E1" s="788"/>
      <c r="F1" s="788"/>
      <c r="G1" s="788"/>
      <c r="H1" s="788"/>
      <c r="I1" s="788"/>
      <c r="J1" s="788"/>
      <c r="K1" s="788"/>
      <c r="L1" s="788"/>
      <c r="M1" s="788"/>
      <c r="N1" s="788"/>
      <c r="O1" s="788"/>
      <c r="P1" s="788"/>
      <c r="Q1" s="788"/>
      <c r="R1" s="788"/>
      <c r="S1" s="788"/>
      <c r="T1" s="788"/>
      <c r="U1" s="788"/>
      <c r="V1" s="788"/>
      <c r="W1" s="788"/>
      <c r="Z1" s="647" t="s">
        <v>2697</v>
      </c>
      <c r="AA1" s="10"/>
      <c r="AB1" s="10"/>
      <c r="AC1" s="10"/>
      <c r="AD1" s="10"/>
    </row>
    <row r="2" spans="1:33" s="12" customFormat="1" ht="30" customHeight="1" x14ac:dyDescent="0.25">
      <c r="A2" s="53" t="s">
        <v>2713</v>
      </c>
      <c r="B2" s="46"/>
      <c r="C2" s="46"/>
      <c r="D2" s="46"/>
      <c r="E2" s="46"/>
      <c r="F2" s="46"/>
      <c r="G2" s="46"/>
      <c r="H2" s="46"/>
      <c r="I2" s="46"/>
      <c r="J2" s="46"/>
      <c r="K2" s="46"/>
      <c r="L2" s="46"/>
      <c r="M2" s="46"/>
      <c r="N2" s="46"/>
      <c r="O2" s="46"/>
      <c r="P2" s="46"/>
      <c r="Q2" s="46"/>
      <c r="R2" s="46"/>
      <c r="S2" s="46"/>
      <c r="T2" s="46"/>
      <c r="U2" s="46"/>
      <c r="V2" s="46"/>
      <c r="W2" s="46"/>
      <c r="X2" s="46"/>
      <c r="Y2" s="46"/>
      <c r="Z2" s="647"/>
      <c r="AA2" s="46"/>
      <c r="AC2" s="26"/>
      <c r="AD2" s="26"/>
      <c r="AE2" s="26"/>
      <c r="AF2" s="26"/>
      <c r="AG2" s="26"/>
    </row>
    <row r="3" spans="1:33" s="4" customFormat="1" ht="14.25" customHeight="1" x14ac:dyDescent="0.25">
      <c r="A3" s="11"/>
      <c r="B3" s="792"/>
      <c r="C3" s="792"/>
      <c r="D3" s="792"/>
      <c r="E3" s="792"/>
      <c r="F3" s="642"/>
      <c r="G3" s="642"/>
      <c r="H3" s="642"/>
      <c r="I3" s="642"/>
      <c r="J3" s="640"/>
      <c r="K3" s="640"/>
      <c r="L3" s="640"/>
      <c r="M3" s="640"/>
      <c r="N3" s="640"/>
      <c r="O3" s="640"/>
      <c r="P3" s="640"/>
      <c r="Q3" s="640"/>
      <c r="R3" s="640"/>
      <c r="S3" s="640"/>
      <c r="T3" s="640"/>
      <c r="U3" s="640"/>
      <c r="V3" s="640"/>
      <c r="W3" s="655"/>
      <c r="X3" s="7"/>
    </row>
    <row r="4" spans="1:33" s="4" customFormat="1" ht="14.25" customHeight="1" x14ac:dyDescent="0.25">
      <c r="A4" s="11"/>
      <c r="B4" s="642" t="s">
        <v>2700</v>
      </c>
      <c r="C4" s="642"/>
      <c r="D4" s="642"/>
      <c r="E4" s="640"/>
      <c r="F4" s="642"/>
      <c r="G4" s="642"/>
      <c r="H4" s="642"/>
      <c r="I4" s="642"/>
      <c r="J4" s="640"/>
      <c r="K4" s="640"/>
      <c r="L4" s="640"/>
      <c r="M4" s="640"/>
      <c r="N4" s="640"/>
      <c r="O4" s="640"/>
      <c r="P4" s="640"/>
      <c r="Q4" s="640"/>
      <c r="R4" s="640"/>
      <c r="S4" s="640"/>
      <c r="T4" s="640"/>
      <c r="U4" s="640"/>
      <c r="V4" s="640"/>
      <c r="W4" s="655"/>
      <c r="X4" s="7"/>
    </row>
    <row r="5" spans="1:33" s="28" customFormat="1" ht="24.95" customHeight="1" x14ac:dyDescent="0.25">
      <c r="A5" s="56"/>
      <c r="B5" s="56" t="s">
        <v>2714</v>
      </c>
      <c r="C5" s="56"/>
      <c r="D5" s="56"/>
      <c r="E5" s="119"/>
      <c r="F5" s="642"/>
      <c r="G5" s="642"/>
      <c r="H5" s="642"/>
      <c r="I5" s="642"/>
      <c r="J5" s="59"/>
      <c r="K5" s="59"/>
      <c r="L5" s="59"/>
      <c r="M5" s="59"/>
      <c r="N5" s="59"/>
      <c r="O5" s="59"/>
      <c r="P5" s="59"/>
      <c r="Q5" s="59"/>
      <c r="R5" s="59"/>
      <c r="W5" s="59"/>
      <c r="X5" s="59"/>
      <c r="Y5" s="59"/>
      <c r="Z5" s="59"/>
    </row>
    <row r="6" spans="1:33" s="658" customFormat="1" ht="100.5" customHeight="1" x14ac:dyDescent="0.2">
      <c r="A6" s="656"/>
      <c r="B6" s="787" t="s">
        <v>23</v>
      </c>
      <c r="C6" s="787" t="s">
        <v>0</v>
      </c>
      <c r="D6" s="787" t="s">
        <v>2711</v>
      </c>
      <c r="E6" s="787" t="s">
        <v>2738</v>
      </c>
      <c r="F6" s="787" t="s">
        <v>2698</v>
      </c>
      <c r="G6" s="787" t="s">
        <v>2722</v>
      </c>
      <c r="H6" s="787" t="s">
        <v>2717</v>
      </c>
      <c r="I6" s="787" t="s">
        <v>2727</v>
      </c>
      <c r="J6" s="790" t="s">
        <v>2728</v>
      </c>
      <c r="K6" s="790" t="s">
        <v>2715</v>
      </c>
      <c r="L6" s="790" t="s">
        <v>2716</v>
      </c>
      <c r="M6" s="790" t="s">
        <v>2725</v>
      </c>
      <c r="N6" s="790" t="s">
        <v>2734</v>
      </c>
      <c r="O6" s="790" t="s">
        <v>2718</v>
      </c>
      <c r="P6" s="790" t="s">
        <v>2719</v>
      </c>
      <c r="Q6" s="787" t="s">
        <v>2735</v>
      </c>
      <c r="R6" s="787" t="s">
        <v>2729</v>
      </c>
      <c r="S6" s="787" t="s">
        <v>2732</v>
      </c>
      <c r="T6" s="787"/>
      <c r="U6" s="787" t="s">
        <v>2733</v>
      </c>
      <c r="V6" s="787"/>
      <c r="W6" s="787" t="s">
        <v>2730</v>
      </c>
      <c r="X6" s="657"/>
      <c r="AA6" s="659" t="s">
        <v>2691</v>
      </c>
      <c r="AB6" s="660" t="s">
        <v>2690</v>
      </c>
      <c r="AD6" s="658">
        <v>0</v>
      </c>
    </row>
    <row r="7" spans="1:33" s="658" customFormat="1" ht="21.75" customHeight="1" x14ac:dyDescent="0.2">
      <c r="A7" s="656"/>
      <c r="B7" s="787"/>
      <c r="C7" s="787"/>
      <c r="D7" s="787"/>
      <c r="E7" s="787"/>
      <c r="F7" s="787"/>
      <c r="G7" s="787"/>
      <c r="H7" s="787"/>
      <c r="I7" s="787"/>
      <c r="J7" s="790"/>
      <c r="K7" s="790"/>
      <c r="L7" s="790"/>
      <c r="M7" s="790"/>
      <c r="N7" s="790"/>
      <c r="O7" s="790"/>
      <c r="P7" s="790"/>
      <c r="Q7" s="787"/>
      <c r="R7" s="787"/>
      <c r="S7" s="694" t="s">
        <v>2701</v>
      </c>
      <c r="T7" s="694" t="s">
        <v>2702</v>
      </c>
      <c r="U7" s="694" t="s">
        <v>2701</v>
      </c>
      <c r="V7" s="694" t="s">
        <v>2702</v>
      </c>
      <c r="W7" s="787"/>
      <c r="X7" s="657"/>
      <c r="AA7" s="659"/>
      <c r="AB7" s="660"/>
      <c r="AD7" s="658">
        <v>1</v>
      </c>
    </row>
    <row r="8" spans="1:33" s="662" customFormat="1" ht="69" customHeight="1" x14ac:dyDescent="0.25">
      <c r="B8" s="673"/>
      <c r="C8" s="673"/>
      <c r="D8" s="673"/>
      <c r="E8" s="673"/>
      <c r="F8" s="673"/>
      <c r="G8" s="701"/>
      <c r="H8" s="701"/>
      <c r="I8" s="702"/>
      <c r="J8" s="673"/>
      <c r="K8" s="673"/>
      <c r="L8" s="673"/>
      <c r="M8" s="673"/>
      <c r="N8" s="707">
        <f>SUM(J8:M8)</f>
        <v>0</v>
      </c>
      <c r="O8" s="673"/>
      <c r="P8" s="673"/>
      <c r="Q8" s="703"/>
      <c r="R8" s="681"/>
      <c r="S8" s="673"/>
      <c r="T8" s="673"/>
      <c r="U8" s="673"/>
      <c r="V8" s="673"/>
      <c r="W8" s="682"/>
      <c r="X8" s="662" t="s">
        <v>770</v>
      </c>
      <c r="AA8" s="670" t="s">
        <v>2688</v>
      </c>
      <c r="AB8" s="661" t="s">
        <v>2691</v>
      </c>
    </row>
    <row r="9" spans="1:33" s="662" customFormat="1" ht="69" customHeight="1" x14ac:dyDescent="0.25">
      <c r="B9" s="673"/>
      <c r="C9" s="673"/>
      <c r="D9" s="673"/>
      <c r="E9" s="673"/>
      <c r="F9" s="702"/>
      <c r="G9" s="701"/>
      <c r="H9" s="701"/>
      <c r="I9" s="702"/>
      <c r="J9" s="673"/>
      <c r="K9" s="673"/>
      <c r="L9" s="673"/>
      <c r="M9" s="673"/>
      <c r="N9" s="707">
        <f t="shared" ref="N9:N11" si="0">SUM(J9:M9)</f>
        <v>0</v>
      </c>
      <c r="O9" s="673"/>
      <c r="P9" s="673"/>
      <c r="Q9" s="703"/>
      <c r="R9" s="683"/>
      <c r="S9" s="673"/>
      <c r="T9" s="673"/>
      <c r="U9" s="673"/>
      <c r="V9" s="673"/>
      <c r="W9" s="682"/>
      <c r="X9" s="662" t="s">
        <v>2268</v>
      </c>
      <c r="AA9" s="671"/>
      <c r="AB9" s="661" t="s">
        <v>2688</v>
      </c>
    </row>
    <row r="10" spans="1:33" s="662" customFormat="1" ht="69" customHeight="1" x14ac:dyDescent="0.25">
      <c r="B10" s="673"/>
      <c r="C10" s="673"/>
      <c r="D10" s="673"/>
      <c r="E10" s="673"/>
      <c r="F10" s="704"/>
      <c r="G10" s="701"/>
      <c r="H10" s="701"/>
      <c r="I10" s="704"/>
      <c r="J10" s="673"/>
      <c r="K10" s="673"/>
      <c r="L10" s="673"/>
      <c r="M10" s="673"/>
      <c r="N10" s="707">
        <f t="shared" si="0"/>
        <v>0</v>
      </c>
      <c r="O10" s="673"/>
      <c r="P10" s="673"/>
      <c r="Q10" s="703"/>
      <c r="R10" s="683"/>
      <c r="S10" s="673"/>
      <c r="T10" s="673"/>
      <c r="U10" s="673"/>
      <c r="V10" s="673"/>
      <c r="W10" s="682"/>
      <c r="AB10" s="673"/>
    </row>
    <row r="11" spans="1:33" s="662" customFormat="1" ht="69" customHeight="1" x14ac:dyDescent="0.25">
      <c r="B11" s="673"/>
      <c r="C11" s="673"/>
      <c r="D11" s="673"/>
      <c r="E11" s="673"/>
      <c r="F11" s="704"/>
      <c r="G11" s="701"/>
      <c r="H11" s="701"/>
      <c r="I11" s="704"/>
      <c r="J11" s="673"/>
      <c r="K11" s="673"/>
      <c r="L11" s="673"/>
      <c r="M11" s="673"/>
      <c r="N11" s="707">
        <f t="shared" si="0"/>
        <v>0</v>
      </c>
      <c r="O11" s="673"/>
      <c r="P11" s="673"/>
      <c r="Q11" s="703"/>
      <c r="R11" s="684"/>
      <c r="S11" s="673"/>
      <c r="T11" s="673"/>
      <c r="U11" s="673"/>
      <c r="V11" s="673"/>
      <c r="W11" s="673"/>
    </row>
    <row r="12" spans="1:33" s="674" customFormat="1" ht="11.25" x14ac:dyDescent="0.2">
      <c r="A12" s="700"/>
      <c r="B12" s="784" t="s">
        <v>2710</v>
      </c>
      <c r="C12" s="785"/>
      <c r="D12" s="785"/>
      <c r="E12" s="785"/>
      <c r="F12" s="785"/>
      <c r="G12" s="785"/>
      <c r="H12" s="785"/>
      <c r="I12" s="786"/>
      <c r="J12" s="695">
        <f>SUM(J8:J11)</f>
        <v>0</v>
      </c>
      <c r="K12" s="695">
        <f t="shared" ref="K12:Q12" si="1">SUM(K8:K11)</f>
        <v>0</v>
      </c>
      <c r="L12" s="695">
        <f t="shared" si="1"/>
        <v>0</v>
      </c>
      <c r="M12" s="695">
        <f t="shared" si="1"/>
        <v>0</v>
      </c>
      <c r="N12" s="695">
        <f t="shared" si="1"/>
        <v>0</v>
      </c>
      <c r="O12" s="695">
        <f t="shared" si="1"/>
        <v>0</v>
      </c>
      <c r="P12" s="693"/>
      <c r="Q12" s="695">
        <f t="shared" si="1"/>
        <v>0</v>
      </c>
      <c r="R12" s="695"/>
      <c r="S12" s="695"/>
      <c r="T12" s="695">
        <f t="shared" ref="T12" si="2">SUM(T8:T11)</f>
        <v>0</v>
      </c>
      <c r="U12" s="695"/>
      <c r="V12" s="695">
        <f t="shared" ref="V12" si="3">SUM(V8:V11)</f>
        <v>0</v>
      </c>
      <c r="W12" s="660"/>
    </row>
    <row r="13" spans="1:33" s="674" customFormat="1" ht="11.25" x14ac:dyDescent="0.2"/>
    <row r="22" spans="2:6" x14ac:dyDescent="0.25">
      <c r="B22" s="685"/>
      <c r="C22" s="685"/>
      <c r="D22" s="685"/>
      <c r="E22" s="685" t="s">
        <v>2706</v>
      </c>
      <c r="F22" s="685"/>
    </row>
    <row r="23" spans="2:6" x14ac:dyDescent="0.25">
      <c r="B23" s="708" t="s">
        <v>2707</v>
      </c>
      <c r="C23" s="686"/>
      <c r="D23" s="709" t="s">
        <v>2708</v>
      </c>
      <c r="E23" s="710"/>
      <c r="F23" s="685"/>
    </row>
  </sheetData>
  <autoFilter ref="B6:R11"/>
  <mergeCells count="23">
    <mergeCell ref="L6:L7"/>
    <mergeCell ref="M6:M7"/>
    <mergeCell ref="S6:T6"/>
    <mergeCell ref="U6:V6"/>
    <mergeCell ref="W6:W7"/>
    <mergeCell ref="P6:P7"/>
    <mergeCell ref="Q6:Q7"/>
    <mergeCell ref="B12:I12"/>
    <mergeCell ref="A1:W1"/>
    <mergeCell ref="B3:E3"/>
    <mergeCell ref="B6:B7"/>
    <mergeCell ref="C6:C7"/>
    <mergeCell ref="D6:D7"/>
    <mergeCell ref="E6:E7"/>
    <mergeCell ref="F6:F7"/>
    <mergeCell ref="G6:G7"/>
    <mergeCell ref="H6:H7"/>
    <mergeCell ref="I6:I7"/>
    <mergeCell ref="J6:J7"/>
    <mergeCell ref="K6:K7"/>
    <mergeCell ref="N6:N7"/>
    <mergeCell ref="R6:R7"/>
    <mergeCell ref="O6:O7"/>
  </mergeCells>
  <dataValidations count="3">
    <dataValidation type="list" allowBlank="1" showInputMessage="1" showErrorMessage="1" sqref="G8:G11">
      <formula1>$AA$6:$AA$9</formula1>
    </dataValidation>
    <dataValidation type="list" allowBlank="1" showInputMessage="1" showErrorMessage="1" sqref="H8:H11">
      <formula1>$Z$1:$Z$2</formula1>
    </dataValidation>
    <dataValidation type="list" allowBlank="1" showInputMessage="1" showErrorMessage="1" sqref="J8:M11">
      <formula1>$AD$6:$AD$8</formula1>
    </dataValidation>
  </dataValidations>
  <printOptions horizontalCentered="1"/>
  <pageMargins left="0.25" right="0.25" top="0.75" bottom="0.75" header="0.3" footer="0.3"/>
  <pageSetup paperSize="9" scale="65" fitToHeight="1000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1007"/>
  <sheetViews>
    <sheetView showGridLines="0" view="pageBreakPreview" zoomScale="60" zoomScaleNormal="84" workbookViewId="0">
      <pane xSplit="7" ySplit="5" topLeftCell="Q993" activePane="bottomRight" state="frozen"/>
      <selection activeCell="AC10" sqref="AC10"/>
      <selection pane="topRight" activeCell="AC10" sqref="AC10"/>
      <selection pane="bottomLeft" activeCell="AC10" sqref="AC10"/>
      <selection pane="bottomRight" activeCell="AC10" sqref="AC10"/>
    </sheetView>
  </sheetViews>
  <sheetFormatPr baseColWidth="10" defaultRowHeight="15" x14ac:dyDescent="0.25"/>
  <cols>
    <col min="1" max="1" width="7.42578125" customWidth="1"/>
    <col min="2" max="2" width="9.5703125" customWidth="1"/>
    <col min="3" max="3" width="21.140625" customWidth="1"/>
    <col min="4" max="4" width="21" customWidth="1"/>
    <col min="5" max="5" width="23.5703125" style="140" customWidth="1"/>
    <col min="6" max="6" width="29.140625" style="145" customWidth="1"/>
    <col min="7" max="7" width="44.42578125" style="140" customWidth="1"/>
    <col min="8" max="8" width="11.28515625" style="144" customWidth="1"/>
    <col min="9" max="9" width="13.5703125" customWidth="1"/>
    <col min="10" max="10" width="18.42578125" style="140" customWidth="1"/>
    <col min="11" max="11" width="13.5703125" style="140" customWidth="1"/>
    <col min="12" max="12" width="19" style="143" customWidth="1"/>
    <col min="13" max="13" width="17.5703125" style="143" customWidth="1"/>
    <col min="14" max="14" width="19.7109375" style="142" customWidth="1"/>
    <col min="15" max="15" width="19" style="142" customWidth="1"/>
    <col min="16" max="16" width="18.28515625" style="142" hidden="1" customWidth="1"/>
    <col min="17" max="17" width="16.85546875" style="142" customWidth="1"/>
    <col min="18" max="18" width="14" style="142" hidden="1" customWidth="1"/>
    <col min="19" max="19" width="19.85546875" style="142" customWidth="1"/>
    <col min="20" max="20" width="19.7109375" style="142" customWidth="1"/>
    <col min="21" max="21" width="29" customWidth="1"/>
    <col min="22" max="22" width="25.140625" customWidth="1"/>
    <col min="23" max="23" width="22.140625" customWidth="1"/>
    <col min="24" max="24" width="14.42578125" style="141" customWidth="1"/>
    <col min="25" max="25" width="18.140625" style="140" customWidth="1"/>
  </cols>
  <sheetData>
    <row r="1" spans="1:25" ht="20.25" customHeight="1" x14ac:dyDescent="0.25">
      <c r="F1" s="794" t="s">
        <v>2265</v>
      </c>
      <c r="G1" s="794"/>
      <c r="H1" s="794"/>
      <c r="I1" s="794"/>
      <c r="J1" s="794"/>
      <c r="K1" s="794"/>
      <c r="L1" s="794"/>
      <c r="M1" s="794"/>
      <c r="N1" s="794"/>
      <c r="O1" s="794"/>
      <c r="P1" s="794"/>
      <c r="Q1" s="794"/>
      <c r="R1" s="794"/>
      <c r="S1" s="794"/>
      <c r="T1" s="794"/>
      <c r="U1" s="794"/>
      <c r="V1" s="794"/>
      <c r="W1" s="794"/>
      <c r="X1" s="794"/>
      <c r="Y1" s="795"/>
    </row>
    <row r="2" spans="1:25" ht="24" customHeight="1" x14ac:dyDescent="0.25">
      <c r="F2" s="794" t="s">
        <v>2264</v>
      </c>
      <c r="G2" s="794"/>
      <c r="H2" s="794"/>
      <c r="I2" s="794"/>
      <c r="J2" s="794"/>
      <c r="K2" s="794"/>
      <c r="L2" s="794"/>
      <c r="M2" s="794"/>
      <c r="N2" s="794"/>
      <c r="O2" s="794"/>
      <c r="P2" s="794"/>
      <c r="Q2" s="794"/>
      <c r="R2" s="794"/>
      <c r="S2" s="794"/>
      <c r="T2" s="794"/>
      <c r="U2" s="794"/>
      <c r="V2" s="794"/>
      <c r="W2" s="794"/>
      <c r="X2" s="794"/>
      <c r="Y2" s="794"/>
    </row>
    <row r="3" spans="1:25" ht="24" customHeight="1" x14ac:dyDescent="0.25">
      <c r="F3" s="204"/>
      <c r="G3" s="204">
        <v>1</v>
      </c>
      <c r="H3" s="204">
        <v>2</v>
      </c>
      <c r="I3" s="204">
        <v>3</v>
      </c>
      <c r="J3" s="204">
        <v>4</v>
      </c>
      <c r="K3" s="204">
        <v>5</v>
      </c>
      <c r="L3" s="204">
        <v>6</v>
      </c>
      <c r="M3" s="204">
        <v>7</v>
      </c>
      <c r="N3" s="204">
        <v>8</v>
      </c>
      <c r="O3" s="204">
        <v>9</v>
      </c>
      <c r="P3" s="204">
        <v>10</v>
      </c>
      <c r="Q3" s="204">
        <v>11</v>
      </c>
      <c r="R3" s="204">
        <v>12</v>
      </c>
      <c r="S3" s="204">
        <v>13</v>
      </c>
      <c r="T3" s="204"/>
      <c r="U3" s="204"/>
      <c r="V3" s="204"/>
      <c r="W3" s="204"/>
      <c r="X3" s="204"/>
      <c r="Y3" s="204"/>
    </row>
    <row r="4" spans="1:25" ht="63" customHeight="1" x14ac:dyDescent="0.25">
      <c r="A4" s="810" t="s">
        <v>23</v>
      </c>
      <c r="B4" s="806" t="s">
        <v>2263</v>
      </c>
      <c r="C4" s="806" t="s">
        <v>2262</v>
      </c>
      <c r="D4" s="810" t="s">
        <v>2261</v>
      </c>
      <c r="E4" s="810" t="s">
        <v>2260</v>
      </c>
      <c r="F4" s="804" t="s">
        <v>2259</v>
      </c>
      <c r="G4" s="804" t="s">
        <v>612</v>
      </c>
      <c r="H4" s="802" t="s">
        <v>2258</v>
      </c>
      <c r="I4" s="804" t="s">
        <v>7</v>
      </c>
      <c r="J4" s="804" t="s">
        <v>2</v>
      </c>
      <c r="K4" s="804" t="s">
        <v>3</v>
      </c>
      <c r="L4" s="798" t="s">
        <v>2257</v>
      </c>
      <c r="M4" s="798" t="s">
        <v>2256</v>
      </c>
      <c r="N4" s="800" t="s">
        <v>15</v>
      </c>
      <c r="O4" s="796" t="s">
        <v>2255</v>
      </c>
      <c r="P4" s="796" t="s">
        <v>2254</v>
      </c>
      <c r="Q4" s="796" t="s">
        <v>2253</v>
      </c>
      <c r="R4" s="796" t="s">
        <v>2252</v>
      </c>
      <c r="S4" s="796" t="s">
        <v>2251</v>
      </c>
      <c r="T4" s="796" t="s">
        <v>2250</v>
      </c>
      <c r="U4" s="806" t="s">
        <v>10</v>
      </c>
      <c r="V4" s="806" t="s">
        <v>762</v>
      </c>
      <c r="W4" s="806" t="s">
        <v>4</v>
      </c>
      <c r="X4" s="806" t="s">
        <v>2249</v>
      </c>
      <c r="Y4" s="808" t="s">
        <v>12</v>
      </c>
    </row>
    <row r="5" spans="1:25" ht="100.5" customHeight="1" x14ac:dyDescent="0.25">
      <c r="A5" s="811"/>
      <c r="B5" s="807"/>
      <c r="C5" s="807"/>
      <c r="D5" s="811"/>
      <c r="E5" s="811"/>
      <c r="F5" s="805"/>
      <c r="G5" s="805"/>
      <c r="H5" s="803"/>
      <c r="I5" s="805"/>
      <c r="J5" s="805"/>
      <c r="K5" s="805"/>
      <c r="L5" s="799"/>
      <c r="M5" s="799"/>
      <c r="N5" s="801"/>
      <c r="O5" s="797"/>
      <c r="P5" s="797"/>
      <c r="Q5" s="797"/>
      <c r="R5" s="797"/>
      <c r="S5" s="797"/>
      <c r="T5" s="797"/>
      <c r="U5" s="807"/>
      <c r="V5" s="807"/>
      <c r="W5" s="807"/>
      <c r="X5" s="807"/>
      <c r="Y5" s="809"/>
    </row>
    <row r="6" spans="1:25" ht="38.25" customHeight="1" x14ac:dyDescent="0.25">
      <c r="A6" s="167">
        <v>1</v>
      </c>
      <c r="B6" s="168"/>
      <c r="C6" s="167" t="s">
        <v>873</v>
      </c>
      <c r="D6" s="167" t="s">
        <v>788</v>
      </c>
      <c r="E6" s="166" t="s">
        <v>807</v>
      </c>
      <c r="F6" s="165" t="s">
        <v>182</v>
      </c>
      <c r="G6" s="164" t="s">
        <v>2248</v>
      </c>
      <c r="H6" s="182">
        <v>22.55</v>
      </c>
      <c r="I6" s="162" t="s">
        <v>39</v>
      </c>
      <c r="J6" s="161" t="s">
        <v>40</v>
      </c>
      <c r="K6" s="161" t="s">
        <v>2246</v>
      </c>
      <c r="L6" s="181">
        <v>70424</v>
      </c>
      <c r="M6" s="181">
        <v>7042</v>
      </c>
      <c r="N6" s="159">
        <v>77466</v>
      </c>
      <c r="O6" s="203">
        <v>69719.759999999995</v>
      </c>
      <c r="P6" s="180"/>
      <c r="Q6" s="174">
        <v>5756.5</v>
      </c>
      <c r="R6" s="179"/>
      <c r="S6" s="156">
        <f t="shared" ref="S6:S14" si="0">O6+Q6</f>
        <v>75476.259999999995</v>
      </c>
      <c r="T6" s="156">
        <f t="shared" ref="T6:T14" si="1">N6-S6</f>
        <v>1989.7400000000052</v>
      </c>
      <c r="U6" s="173" t="s">
        <v>803</v>
      </c>
      <c r="V6" s="178" t="s">
        <v>802</v>
      </c>
      <c r="W6" s="178" t="s">
        <v>802</v>
      </c>
      <c r="X6" s="177">
        <v>2014</v>
      </c>
      <c r="Y6" s="169" t="s">
        <v>2236</v>
      </c>
    </row>
    <row r="7" spans="1:25" ht="38.25" customHeight="1" x14ac:dyDescent="0.25">
      <c r="A7" s="167">
        <v>2</v>
      </c>
      <c r="B7" s="168"/>
      <c r="C7" s="167" t="s">
        <v>873</v>
      </c>
      <c r="D7" s="167" t="s">
        <v>788</v>
      </c>
      <c r="E7" s="166" t="s">
        <v>807</v>
      </c>
      <c r="F7" s="165" t="s">
        <v>182</v>
      </c>
      <c r="G7" s="164" t="s">
        <v>2247</v>
      </c>
      <c r="H7" s="182">
        <v>16.64</v>
      </c>
      <c r="I7" s="162" t="s">
        <v>39</v>
      </c>
      <c r="J7" s="161" t="s">
        <v>40</v>
      </c>
      <c r="K7" s="161" t="s">
        <v>2246</v>
      </c>
      <c r="L7" s="181">
        <v>49501</v>
      </c>
      <c r="M7" s="181">
        <v>4950</v>
      </c>
      <c r="N7" s="159">
        <v>54451</v>
      </c>
      <c r="O7" s="174">
        <v>44550.9</v>
      </c>
      <c r="P7" s="180"/>
      <c r="Q7" s="174">
        <v>4247.82</v>
      </c>
      <c r="R7" s="179"/>
      <c r="S7" s="156">
        <f t="shared" si="0"/>
        <v>48798.720000000001</v>
      </c>
      <c r="T7" s="156">
        <f t="shared" si="1"/>
        <v>5652.2799999999988</v>
      </c>
      <c r="U7" s="173" t="s">
        <v>803</v>
      </c>
      <c r="V7" s="178" t="s">
        <v>802</v>
      </c>
      <c r="W7" s="178" t="s">
        <v>802</v>
      </c>
      <c r="X7" s="177">
        <v>2014</v>
      </c>
      <c r="Y7" s="169" t="s">
        <v>2236</v>
      </c>
    </row>
    <row r="8" spans="1:25" ht="38.25" customHeight="1" x14ac:dyDescent="0.25">
      <c r="A8" s="167">
        <v>3</v>
      </c>
      <c r="B8" s="168"/>
      <c r="C8" s="167" t="s">
        <v>873</v>
      </c>
      <c r="D8" s="167" t="s">
        <v>788</v>
      </c>
      <c r="E8" s="166" t="s">
        <v>807</v>
      </c>
      <c r="F8" s="165" t="s">
        <v>182</v>
      </c>
      <c r="G8" s="164" t="s">
        <v>2245</v>
      </c>
      <c r="H8" s="182">
        <v>13.08</v>
      </c>
      <c r="I8" s="162" t="s">
        <v>39</v>
      </c>
      <c r="J8" s="161" t="s">
        <v>40</v>
      </c>
      <c r="K8" s="161" t="s">
        <v>64</v>
      </c>
      <c r="L8" s="181">
        <v>37730</v>
      </c>
      <c r="M8" s="181">
        <v>3773</v>
      </c>
      <c r="N8" s="159">
        <v>41503</v>
      </c>
      <c r="O8" s="174">
        <v>33957</v>
      </c>
      <c r="P8" s="180"/>
      <c r="Q8" s="174">
        <v>3339.02</v>
      </c>
      <c r="R8" s="179"/>
      <c r="S8" s="156">
        <f t="shared" si="0"/>
        <v>37296.019999999997</v>
      </c>
      <c r="T8" s="156">
        <f t="shared" si="1"/>
        <v>4206.9800000000032</v>
      </c>
      <c r="U8" s="173" t="s">
        <v>803</v>
      </c>
      <c r="V8" s="178" t="s">
        <v>802</v>
      </c>
      <c r="W8" s="178" t="s">
        <v>802</v>
      </c>
      <c r="X8" s="177">
        <v>2014</v>
      </c>
      <c r="Y8" s="169" t="s">
        <v>2236</v>
      </c>
    </row>
    <row r="9" spans="1:25" ht="38.25" customHeight="1" x14ac:dyDescent="0.25">
      <c r="A9" s="167">
        <v>4</v>
      </c>
      <c r="B9" s="168"/>
      <c r="C9" s="167" t="s">
        <v>873</v>
      </c>
      <c r="D9" s="167" t="s">
        <v>788</v>
      </c>
      <c r="E9" s="166" t="s">
        <v>807</v>
      </c>
      <c r="F9" s="165" t="s">
        <v>182</v>
      </c>
      <c r="G9" s="164" t="s">
        <v>2244</v>
      </c>
      <c r="H9" s="182">
        <v>11.24</v>
      </c>
      <c r="I9" s="162" t="s">
        <v>39</v>
      </c>
      <c r="J9" s="161" t="s">
        <v>40</v>
      </c>
      <c r="K9" s="161" t="s">
        <v>64</v>
      </c>
      <c r="L9" s="181">
        <v>32095</v>
      </c>
      <c r="M9" s="181">
        <v>3210</v>
      </c>
      <c r="N9" s="159">
        <v>35305</v>
      </c>
      <c r="O9" s="174">
        <v>28885.5</v>
      </c>
      <c r="P9" s="180"/>
      <c r="Q9" s="174">
        <v>2869.32</v>
      </c>
      <c r="R9" s="179"/>
      <c r="S9" s="156">
        <f t="shared" si="0"/>
        <v>31754.82</v>
      </c>
      <c r="T9" s="156">
        <f t="shared" si="1"/>
        <v>3550.1800000000003</v>
      </c>
      <c r="U9" s="173" t="s">
        <v>803</v>
      </c>
      <c r="V9" s="178" t="s">
        <v>802</v>
      </c>
      <c r="W9" s="178" t="s">
        <v>802</v>
      </c>
      <c r="X9" s="177">
        <v>2014</v>
      </c>
      <c r="Y9" s="169" t="s">
        <v>2236</v>
      </c>
    </row>
    <row r="10" spans="1:25" ht="38.25" customHeight="1" x14ac:dyDescent="0.25">
      <c r="A10" s="167">
        <v>5</v>
      </c>
      <c r="B10" s="175"/>
      <c r="C10" s="167" t="s">
        <v>873</v>
      </c>
      <c r="D10" s="167" t="s">
        <v>788</v>
      </c>
      <c r="E10" s="166" t="s">
        <v>807</v>
      </c>
      <c r="F10" s="165" t="s">
        <v>182</v>
      </c>
      <c r="G10" s="164" t="s">
        <v>2243</v>
      </c>
      <c r="H10" s="182">
        <v>17.54</v>
      </c>
      <c r="I10" s="162" t="s">
        <v>39</v>
      </c>
      <c r="J10" s="161" t="s">
        <v>40</v>
      </c>
      <c r="K10" s="161" t="s">
        <v>64</v>
      </c>
      <c r="L10" s="181">
        <v>52194</v>
      </c>
      <c r="M10" s="181">
        <v>5219</v>
      </c>
      <c r="N10" s="159">
        <v>57413</v>
      </c>
      <c r="O10" s="174">
        <v>46974.6</v>
      </c>
      <c r="P10" s="180"/>
      <c r="Q10" s="174">
        <v>4477.5600000000004</v>
      </c>
      <c r="R10" s="179"/>
      <c r="S10" s="156">
        <f t="shared" si="0"/>
        <v>51452.159999999996</v>
      </c>
      <c r="T10" s="156">
        <f t="shared" si="1"/>
        <v>5960.8400000000038</v>
      </c>
      <c r="U10" s="173" t="s">
        <v>803</v>
      </c>
      <c r="V10" s="178" t="s">
        <v>802</v>
      </c>
      <c r="W10" s="178" t="s">
        <v>802</v>
      </c>
      <c r="X10" s="177">
        <v>2014</v>
      </c>
      <c r="Y10" s="169" t="s">
        <v>2236</v>
      </c>
    </row>
    <row r="11" spans="1:25" ht="38.25" customHeight="1" x14ac:dyDescent="0.25">
      <c r="A11" s="167">
        <v>6</v>
      </c>
      <c r="B11" s="168"/>
      <c r="C11" s="167" t="s">
        <v>873</v>
      </c>
      <c r="D11" s="167" t="s">
        <v>788</v>
      </c>
      <c r="E11" s="166" t="s">
        <v>807</v>
      </c>
      <c r="F11" s="165" t="s">
        <v>182</v>
      </c>
      <c r="G11" s="164" t="s">
        <v>2242</v>
      </c>
      <c r="H11" s="182">
        <v>10.14</v>
      </c>
      <c r="I11" s="162" t="s">
        <v>39</v>
      </c>
      <c r="J11" s="161" t="s">
        <v>40</v>
      </c>
      <c r="K11" s="161" t="s">
        <v>64</v>
      </c>
      <c r="L11" s="181">
        <v>30101</v>
      </c>
      <c r="M11" s="181">
        <v>3010</v>
      </c>
      <c r="N11" s="159">
        <v>33111</v>
      </c>
      <c r="O11" s="174">
        <v>30101</v>
      </c>
      <c r="P11" s="180"/>
      <c r="Q11" s="174">
        <v>2588.52</v>
      </c>
      <c r="R11" s="179"/>
      <c r="S11" s="156">
        <f t="shared" si="0"/>
        <v>32689.52</v>
      </c>
      <c r="T11" s="156">
        <f t="shared" si="1"/>
        <v>421.47999999999956</v>
      </c>
      <c r="U11" s="173" t="s">
        <v>803</v>
      </c>
      <c r="V11" s="178" t="s">
        <v>802</v>
      </c>
      <c r="W11" s="178" t="s">
        <v>802</v>
      </c>
      <c r="X11" s="177">
        <v>2014</v>
      </c>
      <c r="Y11" s="169" t="s">
        <v>2236</v>
      </c>
    </row>
    <row r="12" spans="1:25" ht="38.25" customHeight="1" x14ac:dyDescent="0.25">
      <c r="A12" s="167">
        <v>7</v>
      </c>
      <c r="B12" s="168"/>
      <c r="C12" s="167" t="s">
        <v>873</v>
      </c>
      <c r="D12" s="167" t="s">
        <v>788</v>
      </c>
      <c r="E12" s="166" t="s">
        <v>807</v>
      </c>
      <c r="F12" s="165" t="s">
        <v>182</v>
      </c>
      <c r="G12" s="164" t="s">
        <v>2241</v>
      </c>
      <c r="H12" s="182">
        <v>7.74</v>
      </c>
      <c r="I12" s="162" t="s">
        <v>39</v>
      </c>
      <c r="J12" s="161" t="s">
        <v>40</v>
      </c>
      <c r="K12" s="161" t="s">
        <v>41</v>
      </c>
      <c r="L12" s="181">
        <v>20603</v>
      </c>
      <c r="M12" s="181">
        <v>2060</v>
      </c>
      <c r="N12" s="159">
        <v>22663</v>
      </c>
      <c r="O12" s="174">
        <v>18542.7</v>
      </c>
      <c r="P12" s="180"/>
      <c r="Q12" s="174">
        <v>1975.84</v>
      </c>
      <c r="R12" s="179"/>
      <c r="S12" s="156">
        <f t="shared" si="0"/>
        <v>20518.54</v>
      </c>
      <c r="T12" s="156">
        <f t="shared" si="1"/>
        <v>2144.4599999999991</v>
      </c>
      <c r="U12" s="173" t="s">
        <v>803</v>
      </c>
      <c r="V12" s="178" t="s">
        <v>802</v>
      </c>
      <c r="W12" s="178" t="s">
        <v>802</v>
      </c>
      <c r="X12" s="177">
        <v>2014</v>
      </c>
      <c r="Y12" s="169" t="s">
        <v>2236</v>
      </c>
    </row>
    <row r="13" spans="1:25" ht="36" customHeight="1" x14ac:dyDescent="0.25">
      <c r="A13" s="167">
        <v>8</v>
      </c>
      <c r="B13" s="168"/>
      <c r="C13" s="167" t="s">
        <v>873</v>
      </c>
      <c r="D13" s="167" t="s">
        <v>788</v>
      </c>
      <c r="E13" s="166" t="s">
        <v>807</v>
      </c>
      <c r="F13" s="165" t="s">
        <v>182</v>
      </c>
      <c r="G13" s="164" t="s">
        <v>2240</v>
      </c>
      <c r="H13" s="182">
        <v>20.466000000000001</v>
      </c>
      <c r="I13" s="162" t="s">
        <v>39</v>
      </c>
      <c r="J13" s="161" t="s">
        <v>40</v>
      </c>
      <c r="K13" s="161" t="s">
        <v>2239</v>
      </c>
      <c r="L13" s="181">
        <v>64505</v>
      </c>
      <c r="M13" s="181">
        <v>6451</v>
      </c>
      <c r="N13" s="159">
        <v>70956</v>
      </c>
      <c r="O13" s="174">
        <v>61200</v>
      </c>
      <c r="P13" s="180"/>
      <c r="Q13" s="174">
        <v>5222.9799999999996</v>
      </c>
      <c r="R13" s="179"/>
      <c r="S13" s="156">
        <f t="shared" si="0"/>
        <v>66422.98</v>
      </c>
      <c r="T13" s="156">
        <f t="shared" si="1"/>
        <v>4533.0200000000041</v>
      </c>
      <c r="U13" s="173" t="s">
        <v>803</v>
      </c>
      <c r="V13" s="178" t="s">
        <v>802</v>
      </c>
      <c r="W13" s="178" t="s">
        <v>802</v>
      </c>
      <c r="X13" s="177">
        <v>2014</v>
      </c>
      <c r="Y13" s="169" t="s">
        <v>2236</v>
      </c>
    </row>
    <row r="14" spans="1:25" ht="36.75" customHeight="1" x14ac:dyDescent="0.25">
      <c r="A14" s="167">
        <v>9</v>
      </c>
      <c r="B14" s="168"/>
      <c r="C14" s="167" t="s">
        <v>873</v>
      </c>
      <c r="D14" s="167" t="s">
        <v>788</v>
      </c>
      <c r="E14" s="166" t="s">
        <v>807</v>
      </c>
      <c r="F14" s="165" t="s">
        <v>182</v>
      </c>
      <c r="G14" s="164" t="s">
        <v>2238</v>
      </c>
      <c r="H14" s="182">
        <v>11.56</v>
      </c>
      <c r="I14" s="162" t="s">
        <v>39</v>
      </c>
      <c r="J14" s="161" t="s">
        <v>40</v>
      </c>
      <c r="K14" s="161" t="s">
        <v>2237</v>
      </c>
      <c r="L14" s="181">
        <v>33318</v>
      </c>
      <c r="M14" s="181">
        <v>3332</v>
      </c>
      <c r="N14" s="159">
        <v>36650</v>
      </c>
      <c r="O14" s="174">
        <v>33300</v>
      </c>
      <c r="P14" s="180"/>
      <c r="Q14" s="174">
        <v>2951</v>
      </c>
      <c r="R14" s="179"/>
      <c r="S14" s="156">
        <f t="shared" si="0"/>
        <v>36251</v>
      </c>
      <c r="T14" s="156">
        <f t="shared" si="1"/>
        <v>399</v>
      </c>
      <c r="U14" s="173" t="s">
        <v>803</v>
      </c>
      <c r="V14" s="178" t="s">
        <v>802</v>
      </c>
      <c r="W14" s="178" t="s">
        <v>802</v>
      </c>
      <c r="X14" s="177">
        <v>2014</v>
      </c>
      <c r="Y14" s="169" t="s">
        <v>2236</v>
      </c>
    </row>
    <row r="15" spans="1:25" ht="52.5" customHeight="1" x14ac:dyDescent="0.25">
      <c r="A15" s="167">
        <v>10</v>
      </c>
      <c r="B15" s="168"/>
      <c r="C15" s="167" t="str">
        <f t="shared" ref="C15:C25" si="2">+D15</f>
        <v>Ing. José Enciso</v>
      </c>
      <c r="D15" s="167" t="s">
        <v>873</v>
      </c>
      <c r="E15" s="166" t="s">
        <v>787</v>
      </c>
      <c r="F15" s="165" t="s">
        <v>2222</v>
      </c>
      <c r="G15" s="164" t="s">
        <v>2235</v>
      </c>
      <c r="H15" s="163">
        <v>6.1680000000000001</v>
      </c>
      <c r="I15" s="162" t="s">
        <v>111</v>
      </c>
      <c r="J15" s="161" t="s">
        <v>304</v>
      </c>
      <c r="K15" s="161" t="s">
        <v>304</v>
      </c>
      <c r="L15" s="160">
        <v>18874</v>
      </c>
      <c r="M15" s="160">
        <v>1888</v>
      </c>
      <c r="N15" s="159">
        <v>20762</v>
      </c>
      <c r="O15" s="174">
        <v>18874</v>
      </c>
      <c r="P15" s="180">
        <f t="shared" ref="P15:P25" si="3">O15/L15</f>
        <v>1</v>
      </c>
      <c r="Q15" s="174">
        <v>1888</v>
      </c>
      <c r="R15" s="179">
        <f t="shared" ref="R15:R25" si="4">Q15/M15</f>
        <v>1</v>
      </c>
      <c r="S15" s="156">
        <f t="shared" ref="S15:S25" si="5">+O15+Q15</f>
        <v>20762</v>
      </c>
      <c r="T15" s="156">
        <f t="shared" ref="T15:T25" si="6">+N15-S15</f>
        <v>0</v>
      </c>
      <c r="U15" s="173" t="s">
        <v>803</v>
      </c>
      <c r="V15" s="178" t="s">
        <v>802</v>
      </c>
      <c r="W15" s="178" t="s">
        <v>802</v>
      </c>
      <c r="X15" s="177">
        <v>2014</v>
      </c>
      <c r="Y15" s="176" t="s">
        <v>2220</v>
      </c>
    </row>
    <row r="16" spans="1:25" ht="52.5" customHeight="1" x14ac:dyDescent="0.25">
      <c r="A16" s="167">
        <v>11</v>
      </c>
      <c r="B16" s="175"/>
      <c r="C16" s="167" t="str">
        <f t="shared" si="2"/>
        <v>Ing. José Enciso</v>
      </c>
      <c r="D16" s="167" t="s">
        <v>873</v>
      </c>
      <c r="E16" s="166" t="s">
        <v>787</v>
      </c>
      <c r="F16" s="165" t="s">
        <v>2222</v>
      </c>
      <c r="G16" s="164" t="s">
        <v>2234</v>
      </c>
      <c r="H16" s="163">
        <v>19.2</v>
      </c>
      <c r="I16" s="162" t="s">
        <v>111</v>
      </c>
      <c r="J16" s="161" t="s">
        <v>304</v>
      </c>
      <c r="K16" s="161" t="s">
        <v>304</v>
      </c>
      <c r="L16" s="160">
        <v>58753</v>
      </c>
      <c r="M16" s="160">
        <v>5875</v>
      </c>
      <c r="N16" s="159">
        <v>64628</v>
      </c>
      <c r="O16" s="174">
        <v>58752</v>
      </c>
      <c r="P16" s="180">
        <f t="shared" si="3"/>
        <v>0.99998297959253146</v>
      </c>
      <c r="Q16" s="174">
        <v>5875</v>
      </c>
      <c r="R16" s="179">
        <f t="shared" si="4"/>
        <v>1</v>
      </c>
      <c r="S16" s="156">
        <f t="shared" si="5"/>
        <v>64627</v>
      </c>
      <c r="T16" s="156">
        <f t="shared" si="6"/>
        <v>1</v>
      </c>
      <c r="U16" s="173" t="s">
        <v>803</v>
      </c>
      <c r="V16" s="178" t="s">
        <v>802</v>
      </c>
      <c r="W16" s="178" t="s">
        <v>802</v>
      </c>
      <c r="X16" s="177">
        <v>2014</v>
      </c>
      <c r="Y16" s="176" t="s">
        <v>2220</v>
      </c>
    </row>
    <row r="17" spans="1:25" ht="52.5" customHeight="1" x14ac:dyDescent="0.25">
      <c r="A17" s="167">
        <v>12</v>
      </c>
      <c r="B17" s="168"/>
      <c r="C17" s="167" t="str">
        <f t="shared" si="2"/>
        <v>Ing. José Enciso</v>
      </c>
      <c r="D17" s="167" t="s">
        <v>873</v>
      </c>
      <c r="E17" s="166" t="s">
        <v>787</v>
      </c>
      <c r="F17" s="165" t="s">
        <v>2222</v>
      </c>
      <c r="G17" s="164" t="s">
        <v>2233</v>
      </c>
      <c r="H17" s="163">
        <v>12.632</v>
      </c>
      <c r="I17" s="162" t="s">
        <v>111</v>
      </c>
      <c r="J17" s="161" t="s">
        <v>304</v>
      </c>
      <c r="K17" s="161" t="s">
        <v>2231</v>
      </c>
      <c r="L17" s="160">
        <v>38654</v>
      </c>
      <c r="M17" s="160">
        <v>3866</v>
      </c>
      <c r="N17" s="159">
        <v>42520</v>
      </c>
      <c r="O17" s="174">
        <v>38654</v>
      </c>
      <c r="P17" s="180">
        <f t="shared" si="3"/>
        <v>1</v>
      </c>
      <c r="Q17" s="174">
        <v>3865.98</v>
      </c>
      <c r="R17" s="179">
        <f t="shared" si="4"/>
        <v>0.99999482669425765</v>
      </c>
      <c r="S17" s="156">
        <f t="shared" si="5"/>
        <v>42519.98</v>
      </c>
      <c r="T17" s="156">
        <f t="shared" si="6"/>
        <v>1.9999999996798579E-2</v>
      </c>
      <c r="U17" s="173" t="s">
        <v>803</v>
      </c>
      <c r="V17" s="178" t="s">
        <v>802</v>
      </c>
      <c r="W17" s="178" t="s">
        <v>802</v>
      </c>
      <c r="X17" s="177">
        <v>2014</v>
      </c>
      <c r="Y17" s="176" t="s">
        <v>2220</v>
      </c>
    </row>
    <row r="18" spans="1:25" ht="52.5" customHeight="1" x14ac:dyDescent="0.25">
      <c r="A18" s="167">
        <v>13</v>
      </c>
      <c r="B18" s="168"/>
      <c r="C18" s="167" t="str">
        <f t="shared" si="2"/>
        <v>Ing. José Enciso</v>
      </c>
      <c r="D18" s="167" t="s">
        <v>873</v>
      </c>
      <c r="E18" s="166" t="s">
        <v>787</v>
      </c>
      <c r="F18" s="165" t="s">
        <v>2222</v>
      </c>
      <c r="G18" s="164" t="s">
        <v>2232</v>
      </c>
      <c r="H18" s="163">
        <v>25.08</v>
      </c>
      <c r="I18" s="162" t="s">
        <v>111</v>
      </c>
      <c r="J18" s="161" t="s">
        <v>304</v>
      </c>
      <c r="K18" s="161" t="s">
        <v>2231</v>
      </c>
      <c r="L18" s="160">
        <v>76745</v>
      </c>
      <c r="M18" s="160">
        <v>7675</v>
      </c>
      <c r="N18" s="159">
        <v>84420</v>
      </c>
      <c r="O18" s="174">
        <v>63954</v>
      </c>
      <c r="P18" s="180">
        <f t="shared" si="3"/>
        <v>0.83333116163919474</v>
      </c>
      <c r="Q18" s="174">
        <v>7675</v>
      </c>
      <c r="R18" s="179">
        <f t="shared" si="4"/>
        <v>1</v>
      </c>
      <c r="S18" s="156">
        <f t="shared" si="5"/>
        <v>71629</v>
      </c>
      <c r="T18" s="156">
        <f t="shared" si="6"/>
        <v>12791</v>
      </c>
      <c r="U18" s="173" t="s">
        <v>803</v>
      </c>
      <c r="V18" s="178" t="s">
        <v>802</v>
      </c>
      <c r="W18" s="178" t="s">
        <v>802</v>
      </c>
      <c r="X18" s="177">
        <v>2014</v>
      </c>
      <c r="Y18" s="176" t="s">
        <v>2220</v>
      </c>
    </row>
    <row r="19" spans="1:25" ht="52.5" customHeight="1" x14ac:dyDescent="0.25">
      <c r="A19" s="167">
        <v>14</v>
      </c>
      <c r="B19" s="168"/>
      <c r="C19" s="167" t="str">
        <f t="shared" si="2"/>
        <v>Ing. José Enciso</v>
      </c>
      <c r="D19" s="167" t="s">
        <v>873</v>
      </c>
      <c r="E19" s="166" t="s">
        <v>787</v>
      </c>
      <c r="F19" s="165" t="s">
        <v>2222</v>
      </c>
      <c r="G19" s="164" t="s">
        <v>2230</v>
      </c>
      <c r="H19" s="163">
        <v>16.87</v>
      </c>
      <c r="I19" s="162" t="s">
        <v>111</v>
      </c>
      <c r="J19" s="161" t="s">
        <v>304</v>
      </c>
      <c r="K19" s="161" t="s">
        <v>97</v>
      </c>
      <c r="L19" s="160">
        <v>51623</v>
      </c>
      <c r="M19" s="160">
        <v>5162</v>
      </c>
      <c r="N19" s="159">
        <v>56785</v>
      </c>
      <c r="O19" s="174">
        <v>51622</v>
      </c>
      <c r="P19" s="180">
        <f t="shared" si="3"/>
        <v>0.99998062878949301</v>
      </c>
      <c r="Q19" s="174">
        <v>5162</v>
      </c>
      <c r="R19" s="179">
        <f t="shared" si="4"/>
        <v>1</v>
      </c>
      <c r="S19" s="156">
        <f t="shared" si="5"/>
        <v>56784</v>
      </c>
      <c r="T19" s="156">
        <f t="shared" si="6"/>
        <v>1</v>
      </c>
      <c r="U19" s="173" t="s">
        <v>803</v>
      </c>
      <c r="V19" s="178" t="s">
        <v>802</v>
      </c>
      <c r="W19" s="178" t="s">
        <v>802</v>
      </c>
      <c r="X19" s="177">
        <v>2014</v>
      </c>
      <c r="Y19" s="176" t="s">
        <v>2220</v>
      </c>
    </row>
    <row r="20" spans="1:25" ht="52.5" customHeight="1" x14ac:dyDescent="0.25">
      <c r="A20" s="167">
        <v>15</v>
      </c>
      <c r="B20" s="168"/>
      <c r="C20" s="167" t="str">
        <f t="shared" si="2"/>
        <v>Ing. José Enciso</v>
      </c>
      <c r="D20" s="167" t="s">
        <v>873</v>
      </c>
      <c r="E20" s="166" t="s">
        <v>787</v>
      </c>
      <c r="F20" s="165" t="s">
        <v>2222</v>
      </c>
      <c r="G20" s="164" t="s">
        <v>2229</v>
      </c>
      <c r="H20" s="163">
        <v>11.247999999999999</v>
      </c>
      <c r="I20" s="162" t="s">
        <v>111</v>
      </c>
      <c r="J20" s="161" t="s">
        <v>304</v>
      </c>
      <c r="K20" s="161" t="s">
        <v>97</v>
      </c>
      <c r="L20" s="160">
        <v>34419</v>
      </c>
      <c r="M20" s="160">
        <v>3442</v>
      </c>
      <c r="N20" s="159">
        <v>37861</v>
      </c>
      <c r="O20" s="174">
        <v>34419</v>
      </c>
      <c r="P20" s="180">
        <f t="shared" si="3"/>
        <v>1</v>
      </c>
      <c r="Q20" s="174">
        <v>3442</v>
      </c>
      <c r="R20" s="179">
        <f t="shared" si="4"/>
        <v>1</v>
      </c>
      <c r="S20" s="156">
        <f t="shared" si="5"/>
        <v>37861</v>
      </c>
      <c r="T20" s="156">
        <f t="shared" si="6"/>
        <v>0</v>
      </c>
      <c r="U20" s="173" t="s">
        <v>803</v>
      </c>
      <c r="V20" s="178" t="s">
        <v>802</v>
      </c>
      <c r="W20" s="178" t="s">
        <v>802</v>
      </c>
      <c r="X20" s="177">
        <v>2014</v>
      </c>
      <c r="Y20" s="176" t="s">
        <v>2220</v>
      </c>
    </row>
    <row r="21" spans="1:25" ht="52.5" customHeight="1" x14ac:dyDescent="0.25">
      <c r="A21" s="167">
        <v>16</v>
      </c>
      <c r="B21" s="175"/>
      <c r="C21" s="167" t="str">
        <f t="shared" si="2"/>
        <v>Ing. José Enciso</v>
      </c>
      <c r="D21" s="167" t="s">
        <v>873</v>
      </c>
      <c r="E21" s="166" t="s">
        <v>787</v>
      </c>
      <c r="F21" s="165" t="s">
        <v>2222</v>
      </c>
      <c r="G21" s="164" t="s">
        <v>2228</v>
      </c>
      <c r="H21" s="163">
        <v>25.558</v>
      </c>
      <c r="I21" s="162" t="s">
        <v>111</v>
      </c>
      <c r="J21" s="161" t="s">
        <v>304</v>
      </c>
      <c r="K21" s="161" t="s">
        <v>2226</v>
      </c>
      <c r="L21" s="160">
        <v>78207</v>
      </c>
      <c r="M21" s="160">
        <v>7821</v>
      </c>
      <c r="N21" s="159">
        <v>86028</v>
      </c>
      <c r="O21" s="174">
        <v>78207</v>
      </c>
      <c r="P21" s="180">
        <f t="shared" si="3"/>
        <v>1</v>
      </c>
      <c r="Q21" s="174">
        <v>7821</v>
      </c>
      <c r="R21" s="179">
        <f t="shared" si="4"/>
        <v>1</v>
      </c>
      <c r="S21" s="156">
        <f t="shared" si="5"/>
        <v>86028</v>
      </c>
      <c r="T21" s="156">
        <f t="shared" si="6"/>
        <v>0</v>
      </c>
      <c r="U21" s="173" t="s">
        <v>803</v>
      </c>
      <c r="V21" s="178" t="s">
        <v>802</v>
      </c>
      <c r="W21" s="178" t="s">
        <v>802</v>
      </c>
      <c r="X21" s="177">
        <v>2014</v>
      </c>
      <c r="Y21" s="176" t="s">
        <v>2220</v>
      </c>
    </row>
    <row r="22" spans="1:25" ht="52.5" customHeight="1" x14ac:dyDescent="0.25">
      <c r="A22" s="167">
        <v>17</v>
      </c>
      <c r="B22" s="168"/>
      <c r="C22" s="167" t="str">
        <f t="shared" si="2"/>
        <v>Ing. José Enciso</v>
      </c>
      <c r="D22" s="167" t="s">
        <v>873</v>
      </c>
      <c r="E22" s="166" t="s">
        <v>787</v>
      </c>
      <c r="F22" s="165" t="s">
        <v>2222</v>
      </c>
      <c r="G22" s="164" t="s">
        <v>2227</v>
      </c>
      <c r="H22" s="163">
        <v>31.55</v>
      </c>
      <c r="I22" s="162" t="s">
        <v>111</v>
      </c>
      <c r="J22" s="161" t="s">
        <v>304</v>
      </c>
      <c r="K22" s="161" t="s">
        <v>2226</v>
      </c>
      <c r="L22" s="160">
        <v>96544</v>
      </c>
      <c r="M22" s="160">
        <v>9654</v>
      </c>
      <c r="N22" s="159">
        <v>106198</v>
      </c>
      <c r="O22" s="174">
        <v>94612.14</v>
      </c>
      <c r="P22" s="180">
        <f t="shared" si="3"/>
        <v>0.97998984918793508</v>
      </c>
      <c r="Q22" s="174">
        <v>9654</v>
      </c>
      <c r="R22" s="179">
        <f t="shared" si="4"/>
        <v>1</v>
      </c>
      <c r="S22" s="156">
        <f t="shared" si="5"/>
        <v>104266.14</v>
      </c>
      <c r="T22" s="156">
        <f t="shared" si="6"/>
        <v>1931.8600000000006</v>
      </c>
      <c r="U22" s="173" t="s">
        <v>803</v>
      </c>
      <c r="V22" s="178" t="s">
        <v>802</v>
      </c>
      <c r="W22" s="178" t="s">
        <v>802</v>
      </c>
      <c r="X22" s="177">
        <v>2014</v>
      </c>
      <c r="Y22" s="176" t="s">
        <v>2220</v>
      </c>
    </row>
    <row r="23" spans="1:25" ht="52.5" customHeight="1" x14ac:dyDescent="0.25">
      <c r="A23" s="167">
        <v>18</v>
      </c>
      <c r="B23" s="168"/>
      <c r="C23" s="167" t="str">
        <f t="shared" si="2"/>
        <v>Ing. José Enciso</v>
      </c>
      <c r="D23" s="167" t="s">
        <v>873</v>
      </c>
      <c r="E23" s="166" t="s">
        <v>787</v>
      </c>
      <c r="F23" s="165" t="s">
        <v>2222</v>
      </c>
      <c r="G23" s="164" t="s">
        <v>2225</v>
      </c>
      <c r="H23" s="163">
        <v>33.619999999999997</v>
      </c>
      <c r="I23" s="162" t="s">
        <v>111</v>
      </c>
      <c r="J23" s="161" t="s">
        <v>304</v>
      </c>
      <c r="K23" s="161" t="s">
        <v>2224</v>
      </c>
      <c r="L23" s="160">
        <v>102877</v>
      </c>
      <c r="M23" s="160">
        <v>10288</v>
      </c>
      <c r="N23" s="159">
        <v>113165</v>
      </c>
      <c r="O23" s="174">
        <v>92589.3</v>
      </c>
      <c r="P23" s="180">
        <f t="shared" si="3"/>
        <v>0.9</v>
      </c>
      <c r="Q23" s="174">
        <v>10288</v>
      </c>
      <c r="R23" s="179">
        <f t="shared" si="4"/>
        <v>1</v>
      </c>
      <c r="S23" s="156">
        <f t="shared" si="5"/>
        <v>102877.3</v>
      </c>
      <c r="T23" s="156">
        <f t="shared" si="6"/>
        <v>10287.699999999997</v>
      </c>
      <c r="U23" s="173" t="s">
        <v>803</v>
      </c>
      <c r="V23" s="178" t="s">
        <v>802</v>
      </c>
      <c r="W23" s="178" t="s">
        <v>802</v>
      </c>
      <c r="X23" s="177">
        <v>2014</v>
      </c>
      <c r="Y23" s="176" t="s">
        <v>2220</v>
      </c>
    </row>
    <row r="24" spans="1:25" ht="52.5" customHeight="1" x14ac:dyDescent="0.25">
      <c r="A24" s="167">
        <v>19</v>
      </c>
      <c r="B24" s="168"/>
      <c r="C24" s="167" t="str">
        <f t="shared" si="2"/>
        <v>Ing. José Enciso</v>
      </c>
      <c r="D24" s="167" t="s">
        <v>873</v>
      </c>
      <c r="E24" s="166" t="s">
        <v>787</v>
      </c>
      <c r="F24" s="165" t="s">
        <v>2222</v>
      </c>
      <c r="G24" s="164" t="s">
        <v>2223</v>
      </c>
      <c r="H24" s="163">
        <v>7.6239999999999997</v>
      </c>
      <c r="I24" s="162" t="s">
        <v>111</v>
      </c>
      <c r="J24" s="161" t="s">
        <v>304</v>
      </c>
      <c r="K24" s="161" t="s">
        <v>303</v>
      </c>
      <c r="L24" s="160">
        <v>23329</v>
      </c>
      <c r="M24" s="160">
        <v>2333</v>
      </c>
      <c r="N24" s="159">
        <v>25662</v>
      </c>
      <c r="O24" s="174">
        <v>23329</v>
      </c>
      <c r="P24" s="180">
        <f t="shared" si="3"/>
        <v>1</v>
      </c>
      <c r="Q24" s="174">
        <v>2333</v>
      </c>
      <c r="R24" s="179">
        <f t="shared" si="4"/>
        <v>1</v>
      </c>
      <c r="S24" s="156">
        <f t="shared" si="5"/>
        <v>25662</v>
      </c>
      <c r="T24" s="156">
        <f t="shared" si="6"/>
        <v>0</v>
      </c>
      <c r="U24" s="173" t="s">
        <v>803</v>
      </c>
      <c r="V24" s="178" t="s">
        <v>802</v>
      </c>
      <c r="W24" s="178" t="s">
        <v>802</v>
      </c>
      <c r="X24" s="177">
        <v>2014</v>
      </c>
      <c r="Y24" s="176" t="s">
        <v>2220</v>
      </c>
    </row>
    <row r="25" spans="1:25" ht="52.5" customHeight="1" x14ac:dyDescent="0.25">
      <c r="A25" s="167">
        <v>20</v>
      </c>
      <c r="B25" s="168"/>
      <c r="C25" s="167" t="str">
        <f t="shared" si="2"/>
        <v>Ing. José Enciso</v>
      </c>
      <c r="D25" s="167" t="s">
        <v>873</v>
      </c>
      <c r="E25" s="166" t="s">
        <v>787</v>
      </c>
      <c r="F25" s="165" t="s">
        <v>2222</v>
      </c>
      <c r="G25" s="164" t="s">
        <v>2221</v>
      </c>
      <c r="H25" s="163">
        <v>11.93</v>
      </c>
      <c r="I25" s="162" t="s">
        <v>111</v>
      </c>
      <c r="J25" s="161" t="s">
        <v>304</v>
      </c>
      <c r="K25" s="161" t="s">
        <v>303</v>
      </c>
      <c r="L25" s="160">
        <v>36506</v>
      </c>
      <c r="M25" s="160">
        <v>3651</v>
      </c>
      <c r="N25" s="159">
        <v>40157</v>
      </c>
      <c r="O25" s="174">
        <v>36506</v>
      </c>
      <c r="P25" s="180">
        <f t="shared" si="3"/>
        <v>1</v>
      </c>
      <c r="Q25" s="174">
        <v>3651</v>
      </c>
      <c r="R25" s="179">
        <f t="shared" si="4"/>
        <v>1</v>
      </c>
      <c r="S25" s="156">
        <f t="shared" si="5"/>
        <v>40157</v>
      </c>
      <c r="T25" s="156">
        <f t="shared" si="6"/>
        <v>0</v>
      </c>
      <c r="U25" s="173" t="s">
        <v>803</v>
      </c>
      <c r="V25" s="178" t="s">
        <v>802</v>
      </c>
      <c r="W25" s="178" t="s">
        <v>802</v>
      </c>
      <c r="X25" s="177">
        <v>2014</v>
      </c>
      <c r="Y25" s="176" t="s">
        <v>2220</v>
      </c>
    </row>
    <row r="26" spans="1:25" ht="44.25" hidden="1" customHeight="1" x14ac:dyDescent="0.25">
      <c r="A26" s="167">
        <v>21</v>
      </c>
      <c r="B26" s="168"/>
      <c r="C26" s="167" t="s">
        <v>873</v>
      </c>
      <c r="D26" s="167" t="s">
        <v>788</v>
      </c>
      <c r="E26" s="166" t="s">
        <v>787</v>
      </c>
      <c r="F26" s="165" t="s">
        <v>2215</v>
      </c>
      <c r="G26" s="164" t="s">
        <v>2219</v>
      </c>
      <c r="H26" s="163">
        <v>5.95</v>
      </c>
      <c r="I26" s="162" t="s">
        <v>94</v>
      </c>
      <c r="J26" s="161" t="s">
        <v>2213</v>
      </c>
      <c r="K26" s="161" t="s">
        <v>2218</v>
      </c>
      <c r="L26" s="160">
        <v>11139</v>
      </c>
      <c r="M26" s="160">
        <v>1114</v>
      </c>
      <c r="N26" s="159">
        <v>12253</v>
      </c>
      <c r="O26" s="174"/>
      <c r="P26" s="158"/>
      <c r="Q26" s="174"/>
      <c r="R26" s="156"/>
      <c r="S26" s="156"/>
      <c r="T26" s="156"/>
      <c r="U26" s="173"/>
      <c r="V26" s="172"/>
      <c r="W26" s="171"/>
      <c r="X26" s="170"/>
      <c r="Y26" s="169"/>
    </row>
    <row r="27" spans="1:25" ht="44.25" hidden="1" customHeight="1" x14ac:dyDescent="0.25">
      <c r="A27" s="167">
        <v>22</v>
      </c>
      <c r="B27" s="168"/>
      <c r="C27" s="167" t="s">
        <v>873</v>
      </c>
      <c r="D27" s="167" t="s">
        <v>788</v>
      </c>
      <c r="E27" s="166" t="s">
        <v>787</v>
      </c>
      <c r="F27" s="165" t="s">
        <v>2215</v>
      </c>
      <c r="G27" s="164" t="s">
        <v>2217</v>
      </c>
      <c r="H27" s="163">
        <v>3.5</v>
      </c>
      <c r="I27" s="162" t="s">
        <v>94</v>
      </c>
      <c r="J27" s="161" t="s">
        <v>2213</v>
      </c>
      <c r="K27" s="161" t="s">
        <v>2216</v>
      </c>
      <c r="L27" s="160">
        <v>7873</v>
      </c>
      <c r="M27" s="160">
        <v>787</v>
      </c>
      <c r="N27" s="159">
        <v>8660</v>
      </c>
      <c r="O27" s="174"/>
      <c r="P27" s="158"/>
      <c r="Q27" s="174"/>
      <c r="R27" s="156"/>
      <c r="S27" s="156"/>
      <c r="T27" s="156"/>
      <c r="U27" s="173"/>
      <c r="V27" s="172"/>
      <c r="W27" s="171"/>
      <c r="X27" s="170"/>
      <c r="Y27" s="169"/>
    </row>
    <row r="28" spans="1:25" ht="44.25" hidden="1" customHeight="1" x14ac:dyDescent="0.25">
      <c r="A28" s="167">
        <v>23</v>
      </c>
      <c r="B28" s="168"/>
      <c r="C28" s="167" t="s">
        <v>873</v>
      </c>
      <c r="D28" s="167" t="s">
        <v>788</v>
      </c>
      <c r="E28" s="166" t="s">
        <v>787</v>
      </c>
      <c r="F28" s="165" t="s">
        <v>2215</v>
      </c>
      <c r="G28" s="164" t="s">
        <v>2214</v>
      </c>
      <c r="H28" s="163">
        <v>29.2</v>
      </c>
      <c r="I28" s="162" t="s">
        <v>94</v>
      </c>
      <c r="J28" s="161" t="s">
        <v>2213</v>
      </c>
      <c r="K28" s="161" t="s">
        <v>2212</v>
      </c>
      <c r="L28" s="160">
        <v>70656</v>
      </c>
      <c r="M28" s="160">
        <v>7066</v>
      </c>
      <c r="N28" s="159">
        <v>77722</v>
      </c>
      <c r="O28" s="174"/>
      <c r="P28" s="158"/>
      <c r="Q28" s="174"/>
      <c r="R28" s="156"/>
      <c r="S28" s="156"/>
      <c r="T28" s="156"/>
      <c r="U28" s="173"/>
      <c r="V28" s="172"/>
      <c r="W28" s="171"/>
      <c r="X28" s="170"/>
      <c r="Y28" s="169"/>
    </row>
    <row r="29" spans="1:25" ht="44.25" hidden="1" customHeight="1" x14ac:dyDescent="0.25">
      <c r="A29" s="167">
        <v>24</v>
      </c>
      <c r="B29" s="168"/>
      <c r="C29" s="167" t="str">
        <f t="shared" ref="C29:C40" si="7">+D29</f>
        <v>Ing. Ana Orcón</v>
      </c>
      <c r="D29" s="167" t="s">
        <v>808</v>
      </c>
      <c r="E29" s="166" t="s">
        <v>787</v>
      </c>
      <c r="F29" s="165" t="s">
        <v>2199</v>
      </c>
      <c r="G29" s="164" t="s">
        <v>2211</v>
      </c>
      <c r="H29" s="163">
        <v>24.54</v>
      </c>
      <c r="I29" s="162" t="s">
        <v>121</v>
      </c>
      <c r="J29" s="161" t="s">
        <v>295</v>
      </c>
      <c r="K29" s="161" t="s">
        <v>295</v>
      </c>
      <c r="L29" s="160">
        <v>80355</v>
      </c>
      <c r="M29" s="160">
        <v>8036</v>
      </c>
      <c r="N29" s="159">
        <v>88391</v>
      </c>
      <c r="O29" s="174"/>
      <c r="P29" s="158"/>
      <c r="Q29" s="174"/>
      <c r="R29" s="156"/>
      <c r="S29" s="156"/>
      <c r="T29" s="156"/>
      <c r="U29" s="173"/>
      <c r="V29" s="172"/>
      <c r="W29" s="171"/>
      <c r="X29" s="170"/>
      <c r="Y29" s="169"/>
    </row>
    <row r="30" spans="1:25" ht="44.25" hidden="1" customHeight="1" x14ac:dyDescent="0.25">
      <c r="A30" s="167">
        <v>25</v>
      </c>
      <c r="B30" s="168"/>
      <c r="C30" s="167" t="str">
        <f t="shared" si="7"/>
        <v>Ing. Ana Orcón</v>
      </c>
      <c r="D30" s="167" t="s">
        <v>808</v>
      </c>
      <c r="E30" s="166" t="s">
        <v>787</v>
      </c>
      <c r="F30" s="165" t="s">
        <v>2199</v>
      </c>
      <c r="G30" s="164" t="s">
        <v>2210</v>
      </c>
      <c r="H30" s="163">
        <v>12.5</v>
      </c>
      <c r="I30" s="162" t="s">
        <v>121</v>
      </c>
      <c r="J30" s="161" t="s">
        <v>295</v>
      </c>
      <c r="K30" s="161" t="s">
        <v>334</v>
      </c>
      <c r="L30" s="160">
        <v>42183</v>
      </c>
      <c r="M30" s="160">
        <v>4218</v>
      </c>
      <c r="N30" s="159">
        <v>46401</v>
      </c>
      <c r="O30" s="174"/>
      <c r="P30" s="158"/>
      <c r="Q30" s="174"/>
      <c r="R30" s="156"/>
      <c r="S30" s="156"/>
      <c r="T30" s="156"/>
      <c r="U30" s="173"/>
      <c r="V30" s="172"/>
      <c r="W30" s="171"/>
      <c r="X30" s="170"/>
      <c r="Y30" s="169"/>
    </row>
    <row r="31" spans="1:25" ht="44.25" hidden="1" customHeight="1" x14ac:dyDescent="0.25">
      <c r="A31" s="167">
        <v>26</v>
      </c>
      <c r="B31" s="168"/>
      <c r="C31" s="167" t="str">
        <f t="shared" si="7"/>
        <v>Ing. Ana Orcón</v>
      </c>
      <c r="D31" s="167" t="s">
        <v>808</v>
      </c>
      <c r="E31" s="166" t="s">
        <v>787</v>
      </c>
      <c r="F31" s="165" t="s">
        <v>2199</v>
      </c>
      <c r="G31" s="164" t="s">
        <v>2209</v>
      </c>
      <c r="H31" s="163">
        <v>12</v>
      </c>
      <c r="I31" s="162" t="s">
        <v>121</v>
      </c>
      <c r="J31" s="161" t="s">
        <v>295</v>
      </c>
      <c r="K31" s="161" t="s">
        <v>333</v>
      </c>
      <c r="L31" s="160">
        <v>41134</v>
      </c>
      <c r="M31" s="160">
        <v>4114</v>
      </c>
      <c r="N31" s="159">
        <v>45248</v>
      </c>
      <c r="O31" s="174"/>
      <c r="P31" s="158"/>
      <c r="Q31" s="174"/>
      <c r="R31" s="156"/>
      <c r="S31" s="156"/>
      <c r="T31" s="156"/>
      <c r="U31" s="173"/>
      <c r="V31" s="172"/>
      <c r="W31" s="171"/>
      <c r="X31" s="170"/>
      <c r="Y31" s="169"/>
    </row>
    <row r="32" spans="1:25" ht="44.25" hidden="1" customHeight="1" x14ac:dyDescent="0.25">
      <c r="A32" s="167">
        <v>27</v>
      </c>
      <c r="B32" s="175"/>
      <c r="C32" s="167" t="str">
        <f t="shared" si="7"/>
        <v>Ing. Ana Orcón</v>
      </c>
      <c r="D32" s="167" t="s">
        <v>808</v>
      </c>
      <c r="E32" s="166" t="s">
        <v>787</v>
      </c>
      <c r="F32" s="165" t="s">
        <v>2199</v>
      </c>
      <c r="G32" s="164" t="s">
        <v>2208</v>
      </c>
      <c r="H32" s="163">
        <v>16.7</v>
      </c>
      <c r="I32" s="162" t="s">
        <v>121</v>
      </c>
      <c r="J32" s="161" t="s">
        <v>295</v>
      </c>
      <c r="K32" s="161" t="s">
        <v>333</v>
      </c>
      <c r="L32" s="160">
        <v>57739</v>
      </c>
      <c r="M32" s="160">
        <v>5774</v>
      </c>
      <c r="N32" s="159">
        <v>63513</v>
      </c>
      <c r="O32" s="174"/>
      <c r="P32" s="158"/>
      <c r="Q32" s="174"/>
      <c r="R32" s="156"/>
      <c r="S32" s="156"/>
      <c r="T32" s="156"/>
      <c r="U32" s="173"/>
      <c r="V32" s="172"/>
      <c r="W32" s="171"/>
      <c r="X32" s="170"/>
      <c r="Y32" s="169"/>
    </row>
    <row r="33" spans="1:25" ht="44.25" hidden="1" customHeight="1" x14ac:dyDescent="0.25">
      <c r="A33" s="167">
        <v>28</v>
      </c>
      <c r="B33" s="168"/>
      <c r="C33" s="167" t="str">
        <f t="shared" si="7"/>
        <v>Ing. Ana Orcón</v>
      </c>
      <c r="D33" s="167" t="s">
        <v>808</v>
      </c>
      <c r="E33" s="166" t="s">
        <v>787</v>
      </c>
      <c r="F33" s="165" t="s">
        <v>2199</v>
      </c>
      <c r="G33" s="164" t="s">
        <v>2207</v>
      </c>
      <c r="H33" s="163">
        <v>13</v>
      </c>
      <c r="I33" s="162" t="s">
        <v>121</v>
      </c>
      <c r="J33" s="161" t="s">
        <v>295</v>
      </c>
      <c r="K33" s="161" t="s">
        <v>333</v>
      </c>
      <c r="L33" s="160">
        <v>45914</v>
      </c>
      <c r="M33" s="160">
        <v>4592</v>
      </c>
      <c r="N33" s="159">
        <v>50506</v>
      </c>
      <c r="O33" s="174"/>
      <c r="P33" s="158"/>
      <c r="Q33" s="174"/>
      <c r="R33" s="156"/>
      <c r="S33" s="156"/>
      <c r="T33" s="156"/>
      <c r="U33" s="173"/>
      <c r="V33" s="172"/>
      <c r="W33" s="171"/>
      <c r="X33" s="170"/>
      <c r="Y33" s="169"/>
    </row>
    <row r="34" spans="1:25" ht="44.25" hidden="1" customHeight="1" x14ac:dyDescent="0.25">
      <c r="A34" s="167">
        <v>29</v>
      </c>
      <c r="B34" s="168"/>
      <c r="C34" s="167" t="str">
        <f t="shared" si="7"/>
        <v>Ing. Ana Orcón</v>
      </c>
      <c r="D34" s="167" t="s">
        <v>808</v>
      </c>
      <c r="E34" s="166" t="s">
        <v>787</v>
      </c>
      <c r="F34" s="165" t="s">
        <v>2199</v>
      </c>
      <c r="G34" s="164" t="s">
        <v>2206</v>
      </c>
      <c r="H34" s="163">
        <v>16</v>
      </c>
      <c r="I34" s="162" t="s">
        <v>121</v>
      </c>
      <c r="J34" s="161" t="s">
        <v>295</v>
      </c>
      <c r="K34" s="161" t="s">
        <v>294</v>
      </c>
      <c r="L34" s="160">
        <v>58154</v>
      </c>
      <c r="M34" s="160">
        <v>5816</v>
      </c>
      <c r="N34" s="159">
        <v>63970</v>
      </c>
      <c r="O34" s="174"/>
      <c r="P34" s="158"/>
      <c r="Q34" s="174"/>
      <c r="R34" s="156"/>
      <c r="S34" s="156"/>
      <c r="T34" s="156"/>
      <c r="U34" s="173"/>
      <c r="V34" s="172"/>
      <c r="W34" s="171"/>
      <c r="X34" s="170"/>
      <c r="Y34" s="169"/>
    </row>
    <row r="35" spans="1:25" ht="44.25" hidden="1" customHeight="1" x14ac:dyDescent="0.25">
      <c r="A35" s="167">
        <v>30</v>
      </c>
      <c r="B35" s="168"/>
      <c r="C35" s="167" t="str">
        <f t="shared" si="7"/>
        <v>Ing. Ana Orcón</v>
      </c>
      <c r="D35" s="167" t="s">
        <v>808</v>
      </c>
      <c r="E35" s="166" t="s">
        <v>787</v>
      </c>
      <c r="F35" s="165" t="s">
        <v>2199</v>
      </c>
      <c r="G35" s="164" t="s">
        <v>2205</v>
      </c>
      <c r="H35" s="163">
        <v>12.3</v>
      </c>
      <c r="I35" s="162" t="s">
        <v>121</v>
      </c>
      <c r="J35" s="161" t="s">
        <v>295</v>
      </c>
      <c r="K35" s="161" t="s">
        <v>294</v>
      </c>
      <c r="L35" s="160">
        <v>41659</v>
      </c>
      <c r="M35" s="160">
        <v>4166</v>
      </c>
      <c r="N35" s="159">
        <v>45825</v>
      </c>
      <c r="O35" s="174"/>
      <c r="P35" s="158"/>
      <c r="Q35" s="174"/>
      <c r="R35" s="156"/>
      <c r="S35" s="156"/>
      <c r="T35" s="156"/>
      <c r="U35" s="173"/>
      <c r="V35" s="172"/>
      <c r="W35" s="171"/>
      <c r="X35" s="170"/>
      <c r="Y35" s="169"/>
    </row>
    <row r="36" spans="1:25" ht="44.25" hidden="1" customHeight="1" x14ac:dyDescent="0.25">
      <c r="A36" s="167">
        <v>31</v>
      </c>
      <c r="B36" s="168"/>
      <c r="C36" s="167" t="str">
        <f t="shared" si="7"/>
        <v>Ing. Ana Orcón</v>
      </c>
      <c r="D36" s="167" t="s">
        <v>808</v>
      </c>
      <c r="E36" s="166" t="s">
        <v>787</v>
      </c>
      <c r="F36" s="165" t="s">
        <v>2199</v>
      </c>
      <c r="G36" s="164" t="s">
        <v>2204</v>
      </c>
      <c r="H36" s="163">
        <v>14.25</v>
      </c>
      <c r="I36" s="162" t="s">
        <v>121</v>
      </c>
      <c r="J36" s="161" t="s">
        <v>295</v>
      </c>
      <c r="K36" s="161" t="s">
        <v>294</v>
      </c>
      <c r="L36" s="160">
        <v>45321</v>
      </c>
      <c r="M36" s="160">
        <v>4532</v>
      </c>
      <c r="N36" s="159">
        <v>49853</v>
      </c>
      <c r="O36" s="174"/>
      <c r="P36" s="158"/>
      <c r="Q36" s="174"/>
      <c r="R36" s="156"/>
      <c r="S36" s="156"/>
      <c r="T36" s="156"/>
      <c r="U36" s="173"/>
      <c r="V36" s="172"/>
      <c r="W36" s="171"/>
      <c r="X36" s="170"/>
      <c r="Y36" s="169"/>
    </row>
    <row r="37" spans="1:25" ht="44.25" hidden="1" customHeight="1" x14ac:dyDescent="0.25">
      <c r="A37" s="167">
        <v>32</v>
      </c>
      <c r="B37" s="175"/>
      <c r="C37" s="167" t="str">
        <f t="shared" si="7"/>
        <v>Ing. Ana Orcón</v>
      </c>
      <c r="D37" s="167" t="s">
        <v>808</v>
      </c>
      <c r="E37" s="166" t="s">
        <v>787</v>
      </c>
      <c r="F37" s="165" t="s">
        <v>2199</v>
      </c>
      <c r="G37" s="164" t="s">
        <v>2203</v>
      </c>
      <c r="H37" s="163">
        <v>6.1</v>
      </c>
      <c r="I37" s="162" t="s">
        <v>121</v>
      </c>
      <c r="J37" s="161" t="s">
        <v>295</v>
      </c>
      <c r="K37" s="161" t="s">
        <v>294</v>
      </c>
      <c r="L37" s="160">
        <v>17501</v>
      </c>
      <c r="M37" s="160">
        <v>1750</v>
      </c>
      <c r="N37" s="159">
        <v>19251</v>
      </c>
      <c r="O37" s="174"/>
      <c r="P37" s="158"/>
      <c r="Q37" s="174"/>
      <c r="R37" s="156"/>
      <c r="S37" s="156"/>
      <c r="T37" s="156"/>
      <c r="U37" s="173"/>
      <c r="V37" s="172"/>
      <c r="W37" s="171"/>
      <c r="X37" s="170"/>
      <c r="Y37" s="169"/>
    </row>
    <row r="38" spans="1:25" ht="44.25" hidden="1" customHeight="1" x14ac:dyDescent="0.25">
      <c r="A38" s="167">
        <v>33</v>
      </c>
      <c r="B38" s="168"/>
      <c r="C38" s="167" t="str">
        <f t="shared" si="7"/>
        <v>Ing. Ana Orcón</v>
      </c>
      <c r="D38" s="167" t="s">
        <v>808</v>
      </c>
      <c r="E38" s="166" t="s">
        <v>787</v>
      </c>
      <c r="F38" s="165" t="s">
        <v>2199</v>
      </c>
      <c r="G38" s="164" t="s">
        <v>2202</v>
      </c>
      <c r="H38" s="163">
        <v>16.760000000000002</v>
      </c>
      <c r="I38" s="162" t="s">
        <v>121</v>
      </c>
      <c r="J38" s="161" t="s">
        <v>295</v>
      </c>
      <c r="K38" s="161" t="s">
        <v>2201</v>
      </c>
      <c r="L38" s="160">
        <v>57059</v>
      </c>
      <c r="M38" s="160">
        <v>5706</v>
      </c>
      <c r="N38" s="159">
        <v>62765</v>
      </c>
      <c r="O38" s="174"/>
      <c r="P38" s="158"/>
      <c r="Q38" s="174"/>
      <c r="R38" s="156"/>
      <c r="S38" s="156"/>
      <c r="T38" s="156"/>
      <c r="U38" s="173"/>
      <c r="V38" s="172"/>
      <c r="W38" s="171"/>
      <c r="X38" s="170"/>
      <c r="Y38" s="169"/>
    </row>
    <row r="39" spans="1:25" ht="44.25" hidden="1" customHeight="1" x14ac:dyDescent="0.25">
      <c r="A39" s="167">
        <v>34</v>
      </c>
      <c r="B39" s="168"/>
      <c r="C39" s="167" t="str">
        <f t="shared" si="7"/>
        <v>Ing. Ana Orcón</v>
      </c>
      <c r="D39" s="167" t="s">
        <v>808</v>
      </c>
      <c r="E39" s="166" t="s">
        <v>807</v>
      </c>
      <c r="F39" s="165" t="s">
        <v>2199</v>
      </c>
      <c r="G39" s="164" t="s">
        <v>2200</v>
      </c>
      <c r="H39" s="163">
        <v>9.58</v>
      </c>
      <c r="I39" s="162" t="s">
        <v>121</v>
      </c>
      <c r="J39" s="161" t="s">
        <v>295</v>
      </c>
      <c r="K39" s="161" t="s">
        <v>295</v>
      </c>
      <c r="L39" s="160">
        <v>21749</v>
      </c>
      <c r="M39" s="160">
        <v>2175</v>
      </c>
      <c r="N39" s="159">
        <v>23924</v>
      </c>
      <c r="O39" s="174"/>
      <c r="P39" s="158"/>
      <c r="Q39" s="174"/>
      <c r="R39" s="156"/>
      <c r="S39" s="156"/>
      <c r="T39" s="156"/>
      <c r="U39" s="173"/>
      <c r="V39" s="172"/>
      <c r="W39" s="171"/>
      <c r="X39" s="170"/>
      <c r="Y39" s="176"/>
    </row>
    <row r="40" spans="1:25" ht="44.25" hidden="1" customHeight="1" x14ac:dyDescent="0.25">
      <c r="A40" s="167">
        <v>35</v>
      </c>
      <c r="B40" s="168"/>
      <c r="C40" s="167" t="str">
        <f t="shared" si="7"/>
        <v>Ing. Ana Orcón</v>
      </c>
      <c r="D40" s="167" t="s">
        <v>808</v>
      </c>
      <c r="E40" s="166" t="s">
        <v>807</v>
      </c>
      <c r="F40" s="165" t="s">
        <v>2199</v>
      </c>
      <c r="G40" s="164" t="s">
        <v>2198</v>
      </c>
      <c r="H40" s="163">
        <v>10.44</v>
      </c>
      <c r="I40" s="162" t="s">
        <v>121</v>
      </c>
      <c r="J40" s="161" t="s">
        <v>295</v>
      </c>
      <c r="K40" s="161" t="s">
        <v>2197</v>
      </c>
      <c r="L40" s="160">
        <v>25198</v>
      </c>
      <c r="M40" s="160">
        <v>2520</v>
      </c>
      <c r="N40" s="159">
        <v>27718</v>
      </c>
      <c r="O40" s="174"/>
      <c r="P40" s="158"/>
      <c r="Q40" s="174"/>
      <c r="R40" s="156"/>
      <c r="S40" s="156"/>
      <c r="T40" s="156"/>
      <c r="U40" s="173"/>
      <c r="V40" s="172"/>
      <c r="W40" s="171"/>
      <c r="X40" s="170"/>
      <c r="Y40" s="176"/>
    </row>
    <row r="41" spans="1:25" ht="44.25" customHeight="1" x14ac:dyDescent="0.25">
      <c r="A41" s="167">
        <v>36</v>
      </c>
      <c r="B41" s="175"/>
      <c r="C41" s="167" t="s">
        <v>873</v>
      </c>
      <c r="D41" s="167" t="s">
        <v>788</v>
      </c>
      <c r="E41" s="166" t="s">
        <v>807</v>
      </c>
      <c r="F41" s="165" t="s">
        <v>184</v>
      </c>
      <c r="G41" s="164" t="s">
        <v>2196</v>
      </c>
      <c r="H41" s="182">
        <v>46.9</v>
      </c>
      <c r="I41" s="162" t="s">
        <v>39</v>
      </c>
      <c r="J41" s="161" t="s">
        <v>44</v>
      </c>
      <c r="K41" s="161" t="s">
        <v>2195</v>
      </c>
      <c r="L41" s="181">
        <v>174072</v>
      </c>
      <c r="M41" s="181">
        <v>17407</v>
      </c>
      <c r="N41" s="159">
        <v>191479</v>
      </c>
      <c r="O41" s="174">
        <v>163627</v>
      </c>
      <c r="P41" s="180">
        <f t="shared" ref="P41:P57" si="8">O41/L41</f>
        <v>0.93999609357047653</v>
      </c>
      <c r="Q41" s="174">
        <v>17407</v>
      </c>
      <c r="R41" s="179">
        <f t="shared" ref="R41:R57" si="9">Q41/M41</f>
        <v>1</v>
      </c>
      <c r="S41" s="156">
        <f t="shared" ref="S41:S57" si="10">+O41+Q41</f>
        <v>181034</v>
      </c>
      <c r="T41" s="156">
        <f t="shared" ref="T41:T53" si="11">+N41-S41</f>
        <v>10445</v>
      </c>
      <c r="U41" s="173" t="s">
        <v>803</v>
      </c>
      <c r="V41" s="178" t="s">
        <v>802</v>
      </c>
      <c r="W41" s="178" t="s">
        <v>802</v>
      </c>
      <c r="X41" s="177">
        <v>2014</v>
      </c>
      <c r="Y41" s="169" t="s">
        <v>2185</v>
      </c>
    </row>
    <row r="42" spans="1:25" ht="44.25" customHeight="1" x14ac:dyDescent="0.25">
      <c r="A42" s="167">
        <v>37</v>
      </c>
      <c r="B42" s="168"/>
      <c r="C42" s="167" t="s">
        <v>873</v>
      </c>
      <c r="D42" s="167" t="s">
        <v>788</v>
      </c>
      <c r="E42" s="166" t="s">
        <v>807</v>
      </c>
      <c r="F42" s="165" t="s">
        <v>184</v>
      </c>
      <c r="G42" s="164" t="s">
        <v>2194</v>
      </c>
      <c r="H42" s="182">
        <v>27.64</v>
      </c>
      <c r="I42" s="162" t="s">
        <v>39</v>
      </c>
      <c r="J42" s="161" t="s">
        <v>44</v>
      </c>
      <c r="K42" s="161" t="s">
        <v>2192</v>
      </c>
      <c r="L42" s="181">
        <v>96831</v>
      </c>
      <c r="M42" s="181">
        <v>9683</v>
      </c>
      <c r="N42" s="159">
        <v>106514</v>
      </c>
      <c r="O42" s="174">
        <v>96831</v>
      </c>
      <c r="P42" s="180">
        <f t="shared" si="8"/>
        <v>1</v>
      </c>
      <c r="Q42" s="174">
        <v>9683</v>
      </c>
      <c r="R42" s="179">
        <f t="shared" si="9"/>
        <v>1</v>
      </c>
      <c r="S42" s="156">
        <f t="shared" si="10"/>
        <v>106514</v>
      </c>
      <c r="T42" s="156">
        <f t="shared" si="11"/>
        <v>0</v>
      </c>
      <c r="U42" s="173" t="s">
        <v>803</v>
      </c>
      <c r="V42" s="178" t="s">
        <v>802</v>
      </c>
      <c r="W42" s="178" t="s">
        <v>802</v>
      </c>
      <c r="X42" s="177">
        <v>2014</v>
      </c>
      <c r="Y42" s="169" t="s">
        <v>2185</v>
      </c>
    </row>
    <row r="43" spans="1:25" ht="44.25" customHeight="1" x14ac:dyDescent="0.25">
      <c r="A43" s="167">
        <v>38</v>
      </c>
      <c r="B43" s="168"/>
      <c r="C43" s="167" t="s">
        <v>873</v>
      </c>
      <c r="D43" s="167" t="s">
        <v>788</v>
      </c>
      <c r="E43" s="166" t="s">
        <v>807</v>
      </c>
      <c r="F43" s="165" t="s">
        <v>184</v>
      </c>
      <c r="G43" s="164" t="s">
        <v>2193</v>
      </c>
      <c r="H43" s="182">
        <v>18.86</v>
      </c>
      <c r="I43" s="162" t="s">
        <v>39</v>
      </c>
      <c r="J43" s="161" t="s">
        <v>44</v>
      </c>
      <c r="K43" s="161" t="s">
        <v>2192</v>
      </c>
      <c r="L43" s="181">
        <v>76236</v>
      </c>
      <c r="M43" s="181">
        <v>7624</v>
      </c>
      <c r="N43" s="159">
        <v>83860</v>
      </c>
      <c r="O43" s="174">
        <v>74711</v>
      </c>
      <c r="P43" s="180">
        <f t="shared" si="8"/>
        <v>0.97999632719450125</v>
      </c>
      <c r="Q43" s="174">
        <v>7624</v>
      </c>
      <c r="R43" s="179">
        <f t="shared" si="9"/>
        <v>1</v>
      </c>
      <c r="S43" s="156">
        <f t="shared" si="10"/>
        <v>82335</v>
      </c>
      <c r="T43" s="156">
        <f t="shared" si="11"/>
        <v>1525</v>
      </c>
      <c r="U43" s="173" t="s">
        <v>803</v>
      </c>
      <c r="V43" s="178" t="s">
        <v>802</v>
      </c>
      <c r="W43" s="178" t="s">
        <v>802</v>
      </c>
      <c r="X43" s="177">
        <v>2014</v>
      </c>
      <c r="Y43" s="169" t="s">
        <v>2185</v>
      </c>
    </row>
    <row r="44" spans="1:25" ht="44.25" customHeight="1" x14ac:dyDescent="0.25">
      <c r="A44" s="167">
        <v>39</v>
      </c>
      <c r="B44" s="168"/>
      <c r="C44" s="167" t="s">
        <v>873</v>
      </c>
      <c r="D44" s="167" t="s">
        <v>788</v>
      </c>
      <c r="E44" s="166" t="s">
        <v>807</v>
      </c>
      <c r="F44" s="165" t="s">
        <v>184</v>
      </c>
      <c r="G44" s="164" t="s">
        <v>2191</v>
      </c>
      <c r="H44" s="182">
        <v>8</v>
      </c>
      <c r="I44" s="162" t="s">
        <v>39</v>
      </c>
      <c r="J44" s="161" t="s">
        <v>44</v>
      </c>
      <c r="K44" s="161" t="s">
        <v>312</v>
      </c>
      <c r="L44" s="181">
        <v>32121</v>
      </c>
      <c r="M44" s="181">
        <v>3212</v>
      </c>
      <c r="N44" s="159">
        <v>35333</v>
      </c>
      <c r="O44" s="174">
        <v>32121</v>
      </c>
      <c r="P44" s="180">
        <f t="shared" si="8"/>
        <v>1</v>
      </c>
      <c r="Q44" s="174">
        <v>3212</v>
      </c>
      <c r="R44" s="179">
        <f t="shared" si="9"/>
        <v>1</v>
      </c>
      <c r="S44" s="156">
        <f t="shared" si="10"/>
        <v>35333</v>
      </c>
      <c r="T44" s="156">
        <f t="shared" si="11"/>
        <v>0</v>
      </c>
      <c r="U44" s="173" t="s">
        <v>803</v>
      </c>
      <c r="V44" s="178" t="s">
        <v>802</v>
      </c>
      <c r="W44" s="178" t="s">
        <v>802</v>
      </c>
      <c r="X44" s="177">
        <v>2014</v>
      </c>
      <c r="Y44" s="169" t="s">
        <v>2185</v>
      </c>
    </row>
    <row r="45" spans="1:25" ht="44.25" customHeight="1" x14ac:dyDescent="0.25">
      <c r="A45" s="167">
        <v>40</v>
      </c>
      <c r="B45" s="168"/>
      <c r="C45" s="167" t="s">
        <v>873</v>
      </c>
      <c r="D45" s="167" t="s">
        <v>788</v>
      </c>
      <c r="E45" s="166" t="s">
        <v>807</v>
      </c>
      <c r="F45" s="165" t="s">
        <v>184</v>
      </c>
      <c r="G45" s="164" t="s">
        <v>2190</v>
      </c>
      <c r="H45" s="182">
        <v>13</v>
      </c>
      <c r="I45" s="162" t="s">
        <v>39</v>
      </c>
      <c r="J45" s="161" t="s">
        <v>44</v>
      </c>
      <c r="K45" s="161" t="s">
        <v>312</v>
      </c>
      <c r="L45" s="181">
        <v>53843</v>
      </c>
      <c r="M45" s="181">
        <v>5384</v>
      </c>
      <c r="N45" s="159">
        <v>59227</v>
      </c>
      <c r="O45" s="174">
        <v>53843</v>
      </c>
      <c r="P45" s="180">
        <f t="shared" si="8"/>
        <v>1</v>
      </c>
      <c r="Q45" s="174">
        <v>5384</v>
      </c>
      <c r="R45" s="179">
        <f t="shared" si="9"/>
        <v>1</v>
      </c>
      <c r="S45" s="156">
        <f t="shared" si="10"/>
        <v>59227</v>
      </c>
      <c r="T45" s="156">
        <f t="shared" si="11"/>
        <v>0</v>
      </c>
      <c r="U45" s="173" t="s">
        <v>803</v>
      </c>
      <c r="V45" s="178" t="s">
        <v>802</v>
      </c>
      <c r="W45" s="178" t="s">
        <v>802</v>
      </c>
      <c r="X45" s="177">
        <v>2014</v>
      </c>
      <c r="Y45" s="169" t="s">
        <v>2185</v>
      </c>
    </row>
    <row r="46" spans="1:25" ht="44.25" customHeight="1" x14ac:dyDescent="0.25">
      <c r="A46" s="167">
        <v>41</v>
      </c>
      <c r="B46" s="175"/>
      <c r="C46" s="167" t="s">
        <v>873</v>
      </c>
      <c r="D46" s="167" t="s">
        <v>788</v>
      </c>
      <c r="E46" s="166" t="s">
        <v>807</v>
      </c>
      <c r="F46" s="165" t="s">
        <v>184</v>
      </c>
      <c r="G46" s="164" t="s">
        <v>332</v>
      </c>
      <c r="H46" s="182">
        <v>15.4</v>
      </c>
      <c r="I46" s="162" t="s">
        <v>39</v>
      </c>
      <c r="J46" s="161" t="s">
        <v>44</v>
      </c>
      <c r="K46" s="161" t="s">
        <v>45</v>
      </c>
      <c r="L46" s="181">
        <v>64115</v>
      </c>
      <c r="M46" s="181">
        <v>6411</v>
      </c>
      <c r="N46" s="159">
        <v>70526</v>
      </c>
      <c r="O46" s="174">
        <v>54497.75</v>
      </c>
      <c r="P46" s="180">
        <f t="shared" si="8"/>
        <v>0.85</v>
      </c>
      <c r="Q46" s="174">
        <v>6411</v>
      </c>
      <c r="R46" s="179">
        <f t="shared" si="9"/>
        <v>1</v>
      </c>
      <c r="S46" s="156">
        <f t="shared" si="10"/>
        <v>60908.75</v>
      </c>
      <c r="T46" s="156">
        <f t="shared" si="11"/>
        <v>9617.25</v>
      </c>
      <c r="U46" s="173" t="s">
        <v>803</v>
      </c>
      <c r="V46" s="178" t="s">
        <v>802</v>
      </c>
      <c r="W46" s="178" t="s">
        <v>802</v>
      </c>
      <c r="X46" s="177">
        <v>2014</v>
      </c>
      <c r="Y46" s="169" t="s">
        <v>2185</v>
      </c>
    </row>
    <row r="47" spans="1:25" ht="44.25" customHeight="1" x14ac:dyDescent="0.25">
      <c r="A47" s="167">
        <v>42</v>
      </c>
      <c r="B47" s="168"/>
      <c r="C47" s="167" t="s">
        <v>873</v>
      </c>
      <c r="D47" s="167" t="s">
        <v>788</v>
      </c>
      <c r="E47" s="166" t="s">
        <v>807</v>
      </c>
      <c r="F47" s="165" t="s">
        <v>184</v>
      </c>
      <c r="G47" s="164" t="s">
        <v>2189</v>
      </c>
      <c r="H47" s="182">
        <v>25.2</v>
      </c>
      <c r="I47" s="162" t="s">
        <v>39</v>
      </c>
      <c r="J47" s="161" t="s">
        <v>44</v>
      </c>
      <c r="K47" s="161" t="s">
        <v>2188</v>
      </c>
      <c r="L47" s="181">
        <v>102535</v>
      </c>
      <c r="M47" s="181">
        <v>10254</v>
      </c>
      <c r="N47" s="159">
        <v>112789</v>
      </c>
      <c r="O47" s="174">
        <v>102535</v>
      </c>
      <c r="P47" s="180">
        <f t="shared" si="8"/>
        <v>1</v>
      </c>
      <c r="Q47" s="174">
        <v>10254</v>
      </c>
      <c r="R47" s="179">
        <f t="shared" si="9"/>
        <v>1</v>
      </c>
      <c r="S47" s="156">
        <f t="shared" si="10"/>
        <v>112789</v>
      </c>
      <c r="T47" s="156">
        <f t="shared" si="11"/>
        <v>0</v>
      </c>
      <c r="U47" s="173" t="s">
        <v>803</v>
      </c>
      <c r="V47" s="178" t="s">
        <v>802</v>
      </c>
      <c r="W47" s="178" t="s">
        <v>802</v>
      </c>
      <c r="X47" s="177">
        <v>2014</v>
      </c>
      <c r="Y47" s="169" t="s">
        <v>2185</v>
      </c>
    </row>
    <row r="48" spans="1:25" ht="44.25" customHeight="1" x14ac:dyDescent="0.25">
      <c r="A48" s="167">
        <v>43</v>
      </c>
      <c r="B48" s="168"/>
      <c r="C48" s="167" t="s">
        <v>873</v>
      </c>
      <c r="D48" s="167" t="s">
        <v>788</v>
      </c>
      <c r="E48" s="166" t="s">
        <v>807</v>
      </c>
      <c r="F48" s="165" t="s">
        <v>184</v>
      </c>
      <c r="G48" s="164" t="s">
        <v>2187</v>
      </c>
      <c r="H48" s="182">
        <v>17.600000000000001</v>
      </c>
      <c r="I48" s="162" t="s">
        <v>39</v>
      </c>
      <c r="J48" s="161" t="s">
        <v>44</v>
      </c>
      <c r="K48" s="161" t="s">
        <v>2186</v>
      </c>
      <c r="L48" s="181">
        <v>67285</v>
      </c>
      <c r="M48" s="181">
        <v>6729</v>
      </c>
      <c r="N48" s="159">
        <v>74014</v>
      </c>
      <c r="O48" s="174">
        <v>67200</v>
      </c>
      <c r="P48" s="180">
        <f t="shared" si="8"/>
        <v>0.9987367169502861</v>
      </c>
      <c r="Q48" s="158">
        <v>6729</v>
      </c>
      <c r="R48" s="179">
        <f t="shared" si="9"/>
        <v>1</v>
      </c>
      <c r="S48" s="156">
        <f t="shared" si="10"/>
        <v>73929</v>
      </c>
      <c r="T48" s="156">
        <f t="shared" si="11"/>
        <v>85</v>
      </c>
      <c r="U48" s="173" t="s">
        <v>803</v>
      </c>
      <c r="V48" s="178" t="s">
        <v>802</v>
      </c>
      <c r="W48" s="178" t="s">
        <v>802</v>
      </c>
      <c r="X48" s="177">
        <v>2014</v>
      </c>
      <c r="Y48" s="169" t="s">
        <v>2185</v>
      </c>
    </row>
    <row r="49" spans="1:25" ht="52.5" customHeight="1" x14ac:dyDescent="0.25">
      <c r="A49" s="167">
        <v>44</v>
      </c>
      <c r="B49" s="175"/>
      <c r="C49" s="167" t="str">
        <f t="shared" ref="C49:C57" si="12">+D49</f>
        <v>Ing. José Enciso</v>
      </c>
      <c r="D49" s="167" t="s">
        <v>873</v>
      </c>
      <c r="E49" s="166" t="s">
        <v>787</v>
      </c>
      <c r="F49" s="165" t="s">
        <v>2168</v>
      </c>
      <c r="G49" s="164" t="s">
        <v>2184</v>
      </c>
      <c r="H49" s="163">
        <v>25.41</v>
      </c>
      <c r="I49" s="162" t="s">
        <v>111</v>
      </c>
      <c r="J49" s="161" t="s">
        <v>302</v>
      </c>
      <c r="K49" s="161" t="s">
        <v>2183</v>
      </c>
      <c r="L49" s="160">
        <v>79279</v>
      </c>
      <c r="M49" s="160">
        <v>7928</v>
      </c>
      <c r="N49" s="159">
        <v>87207</v>
      </c>
      <c r="O49" s="174">
        <v>78000</v>
      </c>
      <c r="P49" s="180">
        <f t="shared" si="8"/>
        <v>0.98386710225911023</v>
      </c>
      <c r="Q49" s="174">
        <v>7800</v>
      </c>
      <c r="R49" s="179">
        <f t="shared" si="9"/>
        <v>0.9838546922300706</v>
      </c>
      <c r="S49" s="156">
        <f t="shared" si="10"/>
        <v>85800</v>
      </c>
      <c r="T49" s="156">
        <f t="shared" si="11"/>
        <v>1407</v>
      </c>
      <c r="U49" s="173" t="s">
        <v>803</v>
      </c>
      <c r="V49" s="178" t="s">
        <v>802</v>
      </c>
      <c r="W49" s="178" t="s">
        <v>802</v>
      </c>
      <c r="X49" s="177">
        <v>2014</v>
      </c>
      <c r="Y49" s="176" t="s">
        <v>2165</v>
      </c>
    </row>
    <row r="50" spans="1:25" ht="52.5" customHeight="1" x14ac:dyDescent="0.25">
      <c r="A50" s="167">
        <v>45</v>
      </c>
      <c r="B50" s="168"/>
      <c r="C50" s="167" t="str">
        <f t="shared" si="12"/>
        <v>Ing. José Enciso</v>
      </c>
      <c r="D50" s="167" t="s">
        <v>873</v>
      </c>
      <c r="E50" s="166" t="s">
        <v>787</v>
      </c>
      <c r="F50" s="165" t="s">
        <v>2168</v>
      </c>
      <c r="G50" s="164" t="s">
        <v>2182</v>
      </c>
      <c r="H50" s="163">
        <v>25</v>
      </c>
      <c r="I50" s="162" t="s">
        <v>111</v>
      </c>
      <c r="J50" s="161" t="s">
        <v>302</v>
      </c>
      <c r="K50" s="161" t="s">
        <v>2181</v>
      </c>
      <c r="L50" s="160">
        <v>78001</v>
      </c>
      <c r="M50" s="160">
        <v>7800</v>
      </c>
      <c r="N50" s="159">
        <v>85801</v>
      </c>
      <c r="O50" s="174">
        <v>78000</v>
      </c>
      <c r="P50" s="180">
        <f t="shared" si="8"/>
        <v>0.99998717965154293</v>
      </c>
      <c r="Q50" s="174">
        <v>7800</v>
      </c>
      <c r="R50" s="179">
        <f t="shared" si="9"/>
        <v>1</v>
      </c>
      <c r="S50" s="156">
        <f t="shared" si="10"/>
        <v>85800</v>
      </c>
      <c r="T50" s="156">
        <f t="shared" si="11"/>
        <v>1</v>
      </c>
      <c r="U50" s="173" t="s">
        <v>803</v>
      </c>
      <c r="V50" s="178" t="s">
        <v>802</v>
      </c>
      <c r="W50" s="178" t="s">
        <v>802</v>
      </c>
      <c r="X50" s="177">
        <v>2014</v>
      </c>
      <c r="Y50" s="176" t="s">
        <v>2165</v>
      </c>
    </row>
    <row r="51" spans="1:25" ht="52.5" customHeight="1" x14ac:dyDescent="0.25">
      <c r="A51" s="167">
        <v>46</v>
      </c>
      <c r="B51" s="168"/>
      <c r="C51" s="167" t="str">
        <f t="shared" si="12"/>
        <v>Ing. José Enciso</v>
      </c>
      <c r="D51" s="167" t="s">
        <v>873</v>
      </c>
      <c r="E51" s="166" t="s">
        <v>787</v>
      </c>
      <c r="F51" s="165" t="s">
        <v>2168</v>
      </c>
      <c r="G51" s="164" t="s">
        <v>2180</v>
      </c>
      <c r="H51" s="163">
        <v>18</v>
      </c>
      <c r="I51" s="162" t="s">
        <v>111</v>
      </c>
      <c r="J51" s="161" t="s">
        <v>302</v>
      </c>
      <c r="K51" s="161" t="s">
        <v>2179</v>
      </c>
      <c r="L51" s="160">
        <v>56161</v>
      </c>
      <c r="M51" s="160">
        <v>5616</v>
      </c>
      <c r="N51" s="159">
        <v>61777</v>
      </c>
      <c r="O51" s="174">
        <v>56160</v>
      </c>
      <c r="P51" s="180">
        <f t="shared" si="8"/>
        <v>0.99998219404925126</v>
      </c>
      <c r="Q51" s="174">
        <v>5616</v>
      </c>
      <c r="R51" s="179">
        <f t="shared" si="9"/>
        <v>1</v>
      </c>
      <c r="S51" s="156">
        <f t="shared" si="10"/>
        <v>61776</v>
      </c>
      <c r="T51" s="156">
        <f t="shared" si="11"/>
        <v>1</v>
      </c>
      <c r="U51" s="173" t="s">
        <v>803</v>
      </c>
      <c r="V51" s="178" t="s">
        <v>802</v>
      </c>
      <c r="W51" s="178" t="s">
        <v>802</v>
      </c>
      <c r="X51" s="177">
        <v>2014</v>
      </c>
      <c r="Y51" s="176" t="s">
        <v>2165</v>
      </c>
    </row>
    <row r="52" spans="1:25" ht="52.5" customHeight="1" x14ac:dyDescent="0.25">
      <c r="A52" s="167">
        <v>47</v>
      </c>
      <c r="B52" s="168"/>
      <c r="C52" s="167" t="str">
        <f t="shared" si="12"/>
        <v>Ing. José Enciso</v>
      </c>
      <c r="D52" s="167" t="s">
        <v>873</v>
      </c>
      <c r="E52" s="166" t="s">
        <v>787</v>
      </c>
      <c r="F52" s="165" t="s">
        <v>2168</v>
      </c>
      <c r="G52" s="164" t="s">
        <v>2178</v>
      </c>
      <c r="H52" s="163">
        <v>11</v>
      </c>
      <c r="I52" s="162" t="s">
        <v>111</v>
      </c>
      <c r="J52" s="161" t="s">
        <v>302</v>
      </c>
      <c r="K52" s="161" t="s">
        <v>2177</v>
      </c>
      <c r="L52" s="160">
        <v>34321</v>
      </c>
      <c r="M52" s="160">
        <v>3432</v>
      </c>
      <c r="N52" s="159">
        <v>37753</v>
      </c>
      <c r="O52" s="174">
        <v>34320</v>
      </c>
      <c r="P52" s="180">
        <f t="shared" si="8"/>
        <v>0.99997086331983331</v>
      </c>
      <c r="Q52" s="174">
        <v>3432</v>
      </c>
      <c r="R52" s="179">
        <f t="shared" si="9"/>
        <v>1</v>
      </c>
      <c r="S52" s="156">
        <f t="shared" si="10"/>
        <v>37752</v>
      </c>
      <c r="T52" s="156">
        <f t="shared" si="11"/>
        <v>1</v>
      </c>
      <c r="U52" s="173" t="s">
        <v>803</v>
      </c>
      <c r="V52" s="178" t="s">
        <v>802</v>
      </c>
      <c r="W52" s="178" t="s">
        <v>802</v>
      </c>
      <c r="X52" s="177">
        <v>2014</v>
      </c>
      <c r="Y52" s="176" t="s">
        <v>2165</v>
      </c>
    </row>
    <row r="53" spans="1:25" ht="52.5" customHeight="1" x14ac:dyDescent="0.25">
      <c r="A53" s="167">
        <v>48</v>
      </c>
      <c r="B53" s="168"/>
      <c r="C53" s="167" t="str">
        <f t="shared" si="12"/>
        <v>Ing. José Enciso</v>
      </c>
      <c r="D53" s="167" t="s">
        <v>873</v>
      </c>
      <c r="E53" s="166" t="s">
        <v>787</v>
      </c>
      <c r="F53" s="165" t="s">
        <v>2168</v>
      </c>
      <c r="G53" s="164" t="s">
        <v>2176</v>
      </c>
      <c r="H53" s="163">
        <v>9</v>
      </c>
      <c r="I53" s="162" t="s">
        <v>111</v>
      </c>
      <c r="J53" s="161" t="s">
        <v>302</v>
      </c>
      <c r="K53" s="161" t="s">
        <v>2175</v>
      </c>
      <c r="L53" s="160">
        <v>28081</v>
      </c>
      <c r="M53" s="160">
        <v>2808</v>
      </c>
      <c r="N53" s="159">
        <v>30889</v>
      </c>
      <c r="O53" s="174">
        <v>28080</v>
      </c>
      <c r="P53" s="180">
        <f t="shared" si="8"/>
        <v>0.99996438873259497</v>
      </c>
      <c r="Q53" s="174">
        <v>2808</v>
      </c>
      <c r="R53" s="179">
        <f t="shared" si="9"/>
        <v>1</v>
      </c>
      <c r="S53" s="156">
        <f t="shared" si="10"/>
        <v>30888</v>
      </c>
      <c r="T53" s="156">
        <f t="shared" si="11"/>
        <v>1</v>
      </c>
      <c r="U53" s="173" t="s">
        <v>803</v>
      </c>
      <c r="V53" s="178" t="s">
        <v>802</v>
      </c>
      <c r="W53" s="178" t="s">
        <v>802</v>
      </c>
      <c r="X53" s="177">
        <v>2014</v>
      </c>
      <c r="Y53" s="176" t="s">
        <v>2165</v>
      </c>
    </row>
    <row r="54" spans="1:25" ht="52.5" customHeight="1" x14ac:dyDescent="0.25">
      <c r="A54" s="167">
        <v>49</v>
      </c>
      <c r="B54" s="175"/>
      <c r="C54" s="167" t="str">
        <f t="shared" si="12"/>
        <v>Ing. José Enciso</v>
      </c>
      <c r="D54" s="167" t="s">
        <v>873</v>
      </c>
      <c r="E54" s="166" t="s">
        <v>787</v>
      </c>
      <c r="F54" s="165" t="s">
        <v>2168</v>
      </c>
      <c r="G54" s="164" t="s">
        <v>2174</v>
      </c>
      <c r="H54" s="163">
        <v>10.76</v>
      </c>
      <c r="I54" s="162" t="s">
        <v>111</v>
      </c>
      <c r="J54" s="161" t="s">
        <v>302</v>
      </c>
      <c r="K54" s="161" t="s">
        <v>2173</v>
      </c>
      <c r="L54" s="160">
        <v>33572</v>
      </c>
      <c r="M54" s="160">
        <v>3357</v>
      </c>
      <c r="N54" s="159">
        <v>36929</v>
      </c>
      <c r="O54" s="174">
        <v>33571</v>
      </c>
      <c r="P54" s="180">
        <f t="shared" si="8"/>
        <v>0.99997021327296554</v>
      </c>
      <c r="Q54" s="174">
        <v>3357.1</v>
      </c>
      <c r="R54" s="179">
        <f t="shared" si="9"/>
        <v>1.0000297885016383</v>
      </c>
      <c r="S54" s="156">
        <f t="shared" si="10"/>
        <v>36928.1</v>
      </c>
      <c r="T54" s="156">
        <f>+N54-S54+0.1</f>
        <v>1.0000000000014553</v>
      </c>
      <c r="U54" s="173" t="s">
        <v>803</v>
      </c>
      <c r="V54" s="178" t="s">
        <v>802</v>
      </c>
      <c r="W54" s="178" t="s">
        <v>802</v>
      </c>
      <c r="X54" s="177">
        <v>2014</v>
      </c>
      <c r="Y54" s="176" t="s">
        <v>2165</v>
      </c>
    </row>
    <row r="55" spans="1:25" ht="52.5" customHeight="1" x14ac:dyDescent="0.25">
      <c r="A55" s="167">
        <v>50</v>
      </c>
      <c r="B55" s="168"/>
      <c r="C55" s="167" t="str">
        <f t="shared" si="12"/>
        <v>Ing. José Enciso</v>
      </c>
      <c r="D55" s="167" t="s">
        <v>873</v>
      </c>
      <c r="E55" s="166" t="s">
        <v>787</v>
      </c>
      <c r="F55" s="165" t="s">
        <v>2168</v>
      </c>
      <c r="G55" s="164" t="s">
        <v>2172</v>
      </c>
      <c r="H55" s="163">
        <v>25</v>
      </c>
      <c r="I55" s="162" t="s">
        <v>111</v>
      </c>
      <c r="J55" s="161" t="s">
        <v>302</v>
      </c>
      <c r="K55" s="161" t="s">
        <v>2171</v>
      </c>
      <c r="L55" s="160">
        <v>78001</v>
      </c>
      <c r="M55" s="160">
        <v>7800</v>
      </c>
      <c r="N55" s="159">
        <v>85801</v>
      </c>
      <c r="O55" s="174">
        <v>78000</v>
      </c>
      <c r="P55" s="180">
        <f t="shared" si="8"/>
        <v>0.99998717965154293</v>
      </c>
      <c r="Q55" s="174">
        <v>7800</v>
      </c>
      <c r="R55" s="179">
        <f t="shared" si="9"/>
        <v>1</v>
      </c>
      <c r="S55" s="156">
        <f t="shared" si="10"/>
        <v>85800</v>
      </c>
      <c r="T55" s="156">
        <f>+N55-S55</f>
        <v>1</v>
      </c>
      <c r="U55" s="173" t="s">
        <v>803</v>
      </c>
      <c r="V55" s="178" t="s">
        <v>802</v>
      </c>
      <c r="W55" s="178" t="s">
        <v>802</v>
      </c>
      <c r="X55" s="177">
        <v>2014</v>
      </c>
      <c r="Y55" s="176" t="s">
        <v>2165</v>
      </c>
    </row>
    <row r="56" spans="1:25" ht="52.5" customHeight="1" x14ac:dyDescent="0.25">
      <c r="A56" s="167">
        <v>51</v>
      </c>
      <c r="B56" s="175"/>
      <c r="C56" s="167" t="str">
        <f t="shared" si="12"/>
        <v>Ing. José Enciso</v>
      </c>
      <c r="D56" s="167" t="s">
        <v>873</v>
      </c>
      <c r="E56" s="166" t="s">
        <v>787</v>
      </c>
      <c r="F56" s="165" t="s">
        <v>2168</v>
      </c>
      <c r="G56" s="183" t="s">
        <v>2170</v>
      </c>
      <c r="H56" s="163">
        <v>10.6</v>
      </c>
      <c r="I56" s="162" t="s">
        <v>111</v>
      </c>
      <c r="J56" s="161" t="s">
        <v>302</v>
      </c>
      <c r="K56" s="161" t="s">
        <v>2169</v>
      </c>
      <c r="L56" s="160">
        <v>33073</v>
      </c>
      <c r="M56" s="160">
        <v>3307</v>
      </c>
      <c r="N56" s="159">
        <v>36380</v>
      </c>
      <c r="O56" s="174">
        <v>33072</v>
      </c>
      <c r="P56" s="180">
        <f t="shared" si="8"/>
        <v>0.99996976385571312</v>
      </c>
      <c r="Q56" s="174">
        <v>3307.2</v>
      </c>
      <c r="R56" s="179">
        <f t="shared" si="9"/>
        <v>1.0000604777744178</v>
      </c>
      <c r="S56" s="156">
        <f t="shared" si="10"/>
        <v>36379.199999999997</v>
      </c>
      <c r="T56" s="156">
        <f>+N56-S56+0.2</f>
        <v>1.0000000000029103</v>
      </c>
      <c r="U56" s="173" t="s">
        <v>803</v>
      </c>
      <c r="V56" s="178" t="s">
        <v>802</v>
      </c>
      <c r="W56" s="178" t="s">
        <v>802</v>
      </c>
      <c r="X56" s="177">
        <v>2014</v>
      </c>
      <c r="Y56" s="176" t="s">
        <v>2165</v>
      </c>
    </row>
    <row r="57" spans="1:25" ht="52.5" customHeight="1" x14ac:dyDescent="0.25">
      <c r="A57" s="167">
        <v>52</v>
      </c>
      <c r="B57" s="168"/>
      <c r="C57" s="167" t="str">
        <f t="shared" si="12"/>
        <v>Ing. José Enciso</v>
      </c>
      <c r="D57" s="167" t="s">
        <v>873</v>
      </c>
      <c r="E57" s="166" t="s">
        <v>787</v>
      </c>
      <c r="F57" s="165" t="s">
        <v>2168</v>
      </c>
      <c r="G57" s="164" t="s">
        <v>2167</v>
      </c>
      <c r="H57" s="163">
        <v>40.799999999999997</v>
      </c>
      <c r="I57" s="162" t="s">
        <v>111</v>
      </c>
      <c r="J57" s="161" t="s">
        <v>302</v>
      </c>
      <c r="K57" s="161" t="s">
        <v>2166</v>
      </c>
      <c r="L57" s="160">
        <v>127296</v>
      </c>
      <c r="M57" s="160">
        <v>12730</v>
      </c>
      <c r="N57" s="159">
        <v>140026</v>
      </c>
      <c r="O57" s="174">
        <v>126000</v>
      </c>
      <c r="P57" s="180">
        <f t="shared" si="8"/>
        <v>0.98981900452488691</v>
      </c>
      <c r="Q57" s="174">
        <v>11100</v>
      </c>
      <c r="R57" s="179">
        <f t="shared" si="9"/>
        <v>0.87195600942655149</v>
      </c>
      <c r="S57" s="156">
        <f t="shared" si="10"/>
        <v>137100</v>
      </c>
      <c r="T57" s="156">
        <f>+N57-S57</f>
        <v>2926</v>
      </c>
      <c r="U57" s="173" t="s">
        <v>803</v>
      </c>
      <c r="V57" s="178" t="s">
        <v>802</v>
      </c>
      <c r="W57" s="178" t="s">
        <v>802</v>
      </c>
      <c r="X57" s="177">
        <v>2014</v>
      </c>
      <c r="Y57" s="176" t="s">
        <v>2165</v>
      </c>
    </row>
    <row r="58" spans="1:25" ht="36" hidden="1" customHeight="1" x14ac:dyDescent="0.25">
      <c r="A58" s="167">
        <v>53</v>
      </c>
      <c r="B58" s="168"/>
      <c r="C58" s="167" t="s">
        <v>873</v>
      </c>
      <c r="D58" s="167" t="s">
        <v>788</v>
      </c>
      <c r="E58" s="166" t="s">
        <v>787</v>
      </c>
      <c r="F58" s="165" t="s">
        <v>198</v>
      </c>
      <c r="G58" s="164" t="s">
        <v>2164</v>
      </c>
      <c r="H58" s="163">
        <v>13.73</v>
      </c>
      <c r="I58" s="162" t="s">
        <v>94</v>
      </c>
      <c r="J58" s="161" t="s">
        <v>97</v>
      </c>
      <c r="K58" s="161" t="s">
        <v>97</v>
      </c>
      <c r="L58" s="160">
        <v>37364</v>
      </c>
      <c r="M58" s="160">
        <v>3737</v>
      </c>
      <c r="N58" s="159">
        <v>41101</v>
      </c>
      <c r="O58" s="174"/>
      <c r="P58" s="158"/>
      <c r="Q58" s="174"/>
      <c r="R58" s="156"/>
      <c r="S58" s="156"/>
      <c r="T58" s="156"/>
      <c r="U58" s="173"/>
      <c r="V58" s="172"/>
      <c r="W58" s="171"/>
      <c r="X58" s="170"/>
      <c r="Y58" s="169"/>
    </row>
    <row r="59" spans="1:25" ht="49.5" hidden="1" customHeight="1" x14ac:dyDescent="0.25">
      <c r="A59" s="167">
        <v>54</v>
      </c>
      <c r="B59" s="168"/>
      <c r="C59" s="167" t="s">
        <v>873</v>
      </c>
      <c r="D59" s="167" t="s">
        <v>788</v>
      </c>
      <c r="E59" s="166" t="s">
        <v>787</v>
      </c>
      <c r="F59" s="165" t="s">
        <v>198</v>
      </c>
      <c r="G59" s="183" t="s">
        <v>2163</v>
      </c>
      <c r="H59" s="163">
        <v>38.5</v>
      </c>
      <c r="I59" s="162" t="s">
        <v>94</v>
      </c>
      <c r="J59" s="161" t="s">
        <v>97</v>
      </c>
      <c r="K59" s="161" t="s">
        <v>2162</v>
      </c>
      <c r="L59" s="160">
        <v>94711</v>
      </c>
      <c r="M59" s="160">
        <v>9471</v>
      </c>
      <c r="N59" s="159">
        <v>104182</v>
      </c>
      <c r="O59" s="174"/>
      <c r="P59" s="158"/>
      <c r="Q59" s="174"/>
      <c r="R59" s="156"/>
      <c r="S59" s="156"/>
      <c r="T59" s="156"/>
      <c r="U59" s="173"/>
      <c r="V59" s="172"/>
      <c r="W59" s="171"/>
      <c r="X59" s="170"/>
      <c r="Y59" s="169"/>
    </row>
    <row r="60" spans="1:25" ht="58.5" hidden="1" customHeight="1" x14ac:dyDescent="0.25">
      <c r="A60" s="167">
        <v>55</v>
      </c>
      <c r="B60" s="168"/>
      <c r="C60" s="167" t="s">
        <v>873</v>
      </c>
      <c r="D60" s="167" t="s">
        <v>788</v>
      </c>
      <c r="E60" s="166" t="s">
        <v>787</v>
      </c>
      <c r="F60" s="165" t="s">
        <v>198</v>
      </c>
      <c r="G60" s="164" t="s">
        <v>2161</v>
      </c>
      <c r="H60" s="163">
        <v>14.1</v>
      </c>
      <c r="I60" s="162" t="s">
        <v>94</v>
      </c>
      <c r="J60" s="161" t="s">
        <v>97</v>
      </c>
      <c r="K60" s="161" t="s">
        <v>2159</v>
      </c>
      <c r="L60" s="160">
        <v>38372</v>
      </c>
      <c r="M60" s="160">
        <v>3837</v>
      </c>
      <c r="N60" s="159">
        <v>42209</v>
      </c>
      <c r="O60" s="174"/>
      <c r="P60" s="158"/>
      <c r="Q60" s="174"/>
      <c r="R60" s="156"/>
      <c r="S60" s="156"/>
      <c r="T60" s="156"/>
      <c r="U60" s="202"/>
      <c r="V60" s="172"/>
      <c r="W60" s="171"/>
      <c r="X60" s="170"/>
      <c r="Y60" s="169"/>
    </row>
    <row r="61" spans="1:25" ht="40.5" hidden="1" customHeight="1" x14ac:dyDescent="0.25">
      <c r="A61" s="167">
        <v>56</v>
      </c>
      <c r="B61" s="168"/>
      <c r="C61" s="167" t="s">
        <v>873</v>
      </c>
      <c r="D61" s="167" t="s">
        <v>788</v>
      </c>
      <c r="E61" s="166" t="s">
        <v>787</v>
      </c>
      <c r="F61" s="165" t="s">
        <v>198</v>
      </c>
      <c r="G61" s="164" t="s">
        <v>2160</v>
      </c>
      <c r="H61" s="163">
        <v>11.52</v>
      </c>
      <c r="I61" s="162" t="s">
        <v>94</v>
      </c>
      <c r="J61" s="161" t="s">
        <v>97</v>
      </c>
      <c r="K61" s="161" t="s">
        <v>2159</v>
      </c>
      <c r="L61" s="160">
        <v>31351</v>
      </c>
      <c r="M61" s="160">
        <v>3135</v>
      </c>
      <c r="N61" s="159">
        <v>34486</v>
      </c>
      <c r="O61" s="174"/>
      <c r="P61" s="158"/>
      <c r="Q61" s="174"/>
      <c r="R61" s="156"/>
      <c r="S61" s="156"/>
      <c r="T61" s="156"/>
      <c r="U61" s="202"/>
      <c r="V61" s="172"/>
      <c r="W61" s="171"/>
      <c r="X61" s="170"/>
      <c r="Y61" s="169"/>
    </row>
    <row r="62" spans="1:25" ht="59.25" hidden="1" customHeight="1" x14ac:dyDescent="0.25">
      <c r="A62" s="167">
        <v>57</v>
      </c>
      <c r="B62" s="168"/>
      <c r="C62" s="167" t="str">
        <f>+D62</f>
        <v>Ing. José Enciso</v>
      </c>
      <c r="D62" s="167" t="s">
        <v>873</v>
      </c>
      <c r="E62" s="166" t="s">
        <v>787</v>
      </c>
      <c r="F62" s="165" t="s">
        <v>180</v>
      </c>
      <c r="G62" s="164" t="s">
        <v>2158</v>
      </c>
      <c r="H62" s="182">
        <v>6</v>
      </c>
      <c r="I62" s="162" t="s">
        <v>32</v>
      </c>
      <c r="J62" s="161" t="s">
        <v>35</v>
      </c>
      <c r="K62" s="161" t="s">
        <v>2157</v>
      </c>
      <c r="L62" s="181">
        <v>11521</v>
      </c>
      <c r="M62" s="181">
        <v>1152</v>
      </c>
      <c r="N62" s="159">
        <v>12673</v>
      </c>
      <c r="O62" s="174"/>
      <c r="P62" s="158"/>
      <c r="Q62" s="174"/>
      <c r="R62" s="156"/>
      <c r="S62" s="156"/>
      <c r="T62" s="156"/>
      <c r="U62" s="173"/>
      <c r="V62" s="172"/>
      <c r="W62" s="171"/>
      <c r="X62" s="170"/>
      <c r="Y62" s="176"/>
    </row>
    <row r="63" spans="1:25" ht="46.5" hidden="1" customHeight="1" x14ac:dyDescent="0.25">
      <c r="A63" s="167">
        <v>58</v>
      </c>
      <c r="B63" s="168"/>
      <c r="C63" s="167" t="str">
        <f>+D63</f>
        <v>Ing. José Enciso</v>
      </c>
      <c r="D63" s="167" t="s">
        <v>873</v>
      </c>
      <c r="E63" s="166" t="s">
        <v>787</v>
      </c>
      <c r="F63" s="165" t="s">
        <v>180</v>
      </c>
      <c r="G63" s="164" t="s">
        <v>2156</v>
      </c>
      <c r="H63" s="182">
        <v>19</v>
      </c>
      <c r="I63" s="162" t="s">
        <v>32</v>
      </c>
      <c r="J63" s="161" t="s">
        <v>35</v>
      </c>
      <c r="K63" s="161" t="s">
        <v>36</v>
      </c>
      <c r="L63" s="181">
        <v>36481</v>
      </c>
      <c r="M63" s="181">
        <v>3648</v>
      </c>
      <c r="N63" s="159">
        <v>40129</v>
      </c>
      <c r="O63" s="174"/>
      <c r="P63" s="158"/>
      <c r="Q63" s="174"/>
      <c r="R63" s="156"/>
      <c r="S63" s="156"/>
      <c r="T63" s="156"/>
      <c r="U63" s="173"/>
      <c r="V63" s="172"/>
      <c r="W63" s="171"/>
      <c r="X63" s="170"/>
      <c r="Y63" s="176"/>
    </row>
    <row r="64" spans="1:25" ht="42.75" hidden="1" customHeight="1" x14ac:dyDescent="0.25">
      <c r="A64" s="167">
        <v>59</v>
      </c>
      <c r="B64" s="168"/>
      <c r="C64" s="167" t="s">
        <v>808</v>
      </c>
      <c r="D64" s="167" t="s">
        <v>788</v>
      </c>
      <c r="E64" s="166" t="s">
        <v>787</v>
      </c>
      <c r="F64" s="165" t="s">
        <v>2155</v>
      </c>
      <c r="G64" s="164" t="s">
        <v>2154</v>
      </c>
      <c r="H64" s="182">
        <v>38.6</v>
      </c>
      <c r="I64" s="162" t="s">
        <v>69</v>
      </c>
      <c r="J64" s="161" t="s">
        <v>69</v>
      </c>
      <c r="K64" s="161" t="s">
        <v>2153</v>
      </c>
      <c r="L64" s="181">
        <v>113484</v>
      </c>
      <c r="M64" s="181">
        <v>11349</v>
      </c>
      <c r="N64" s="159">
        <v>124833</v>
      </c>
      <c r="O64" s="174"/>
      <c r="P64" s="158"/>
      <c r="Q64" s="174"/>
      <c r="R64" s="156"/>
      <c r="S64" s="156"/>
      <c r="T64" s="156"/>
      <c r="U64" s="173"/>
      <c r="V64" s="172"/>
      <c r="W64" s="171"/>
      <c r="X64" s="170"/>
      <c r="Y64" s="169"/>
    </row>
    <row r="65" spans="1:25" ht="52.5" customHeight="1" x14ac:dyDescent="0.25">
      <c r="A65" s="167">
        <v>60</v>
      </c>
      <c r="B65" s="168"/>
      <c r="C65" s="167" t="str">
        <f t="shared" ref="C65:C81" si="13">+D65</f>
        <v>Ing. José Enciso</v>
      </c>
      <c r="D65" s="167" t="s">
        <v>873</v>
      </c>
      <c r="E65" s="166" t="s">
        <v>787</v>
      </c>
      <c r="F65" s="165" t="s">
        <v>2148</v>
      </c>
      <c r="G65" s="183" t="s">
        <v>2152</v>
      </c>
      <c r="H65" s="182">
        <v>11</v>
      </c>
      <c r="I65" s="162" t="s">
        <v>172</v>
      </c>
      <c r="J65" s="161" t="s">
        <v>2146</v>
      </c>
      <c r="K65" s="161" t="s">
        <v>2149</v>
      </c>
      <c r="L65" s="181">
        <v>34320</v>
      </c>
      <c r="M65" s="181">
        <v>3432</v>
      </c>
      <c r="N65" s="159">
        <v>37753</v>
      </c>
      <c r="O65" s="174">
        <v>34320</v>
      </c>
      <c r="P65" s="180">
        <f t="shared" ref="P65:P81" si="14">O65/L65</f>
        <v>1</v>
      </c>
      <c r="Q65" s="174">
        <v>3432</v>
      </c>
      <c r="R65" s="179">
        <f t="shared" ref="R65:R81" si="15">Q65/M65</f>
        <v>1</v>
      </c>
      <c r="S65" s="156">
        <f t="shared" ref="S65:S81" si="16">+O65+Q65</f>
        <v>37752</v>
      </c>
      <c r="T65" s="156">
        <f>+N65-S65</f>
        <v>1</v>
      </c>
      <c r="U65" s="173" t="s">
        <v>803</v>
      </c>
      <c r="V65" s="178" t="s">
        <v>802</v>
      </c>
      <c r="W65" s="178" t="s">
        <v>802</v>
      </c>
      <c r="X65" s="177">
        <v>2014</v>
      </c>
      <c r="Y65" s="176" t="s">
        <v>2144</v>
      </c>
    </row>
    <row r="66" spans="1:25" ht="52.5" customHeight="1" x14ac:dyDescent="0.25">
      <c r="A66" s="167">
        <v>61</v>
      </c>
      <c r="B66" s="168"/>
      <c r="C66" s="167" t="str">
        <f t="shared" si="13"/>
        <v>Ing. José Enciso</v>
      </c>
      <c r="D66" s="167" t="s">
        <v>873</v>
      </c>
      <c r="E66" s="166" t="s">
        <v>787</v>
      </c>
      <c r="F66" s="165" t="s">
        <v>2148</v>
      </c>
      <c r="G66" s="183" t="s">
        <v>2151</v>
      </c>
      <c r="H66" s="182">
        <v>76</v>
      </c>
      <c r="I66" s="162" t="s">
        <v>172</v>
      </c>
      <c r="J66" s="161" t="s">
        <v>2146</v>
      </c>
      <c r="K66" s="161" t="s">
        <v>2149</v>
      </c>
      <c r="L66" s="181">
        <v>237121</v>
      </c>
      <c r="M66" s="181">
        <v>23712</v>
      </c>
      <c r="N66" s="159">
        <v>260833</v>
      </c>
      <c r="O66" s="174">
        <v>237120</v>
      </c>
      <c r="P66" s="180">
        <f t="shared" si="14"/>
        <v>0.99999578274383116</v>
      </c>
      <c r="Q66" s="174">
        <v>23712</v>
      </c>
      <c r="R66" s="179">
        <f t="shared" si="15"/>
        <v>1</v>
      </c>
      <c r="S66" s="156">
        <f t="shared" si="16"/>
        <v>260832</v>
      </c>
      <c r="T66" s="156">
        <f>+N66-S66</f>
        <v>1</v>
      </c>
      <c r="U66" s="173" t="s">
        <v>803</v>
      </c>
      <c r="V66" s="178" t="s">
        <v>802</v>
      </c>
      <c r="W66" s="178" t="s">
        <v>802</v>
      </c>
      <c r="X66" s="177">
        <v>2014</v>
      </c>
      <c r="Y66" s="176" t="s">
        <v>2144</v>
      </c>
    </row>
    <row r="67" spans="1:25" ht="52.5" customHeight="1" x14ac:dyDescent="0.25">
      <c r="A67" s="167">
        <v>62</v>
      </c>
      <c r="B67" s="168"/>
      <c r="C67" s="167" t="str">
        <f t="shared" si="13"/>
        <v>Ing. José Enciso</v>
      </c>
      <c r="D67" s="167" t="s">
        <v>873</v>
      </c>
      <c r="E67" s="166" t="s">
        <v>787</v>
      </c>
      <c r="F67" s="165" t="s">
        <v>2148</v>
      </c>
      <c r="G67" s="183" t="s">
        <v>2150</v>
      </c>
      <c r="H67" s="182">
        <v>15</v>
      </c>
      <c r="I67" s="162" t="s">
        <v>172</v>
      </c>
      <c r="J67" s="161" t="s">
        <v>2146</v>
      </c>
      <c r="K67" s="161" t="s">
        <v>2149</v>
      </c>
      <c r="L67" s="181">
        <v>46801</v>
      </c>
      <c r="M67" s="181">
        <v>4680</v>
      </c>
      <c r="N67" s="159">
        <v>51481</v>
      </c>
      <c r="O67" s="174">
        <v>46800</v>
      </c>
      <c r="P67" s="180">
        <f t="shared" si="14"/>
        <v>0.99997863293519373</v>
      </c>
      <c r="Q67" s="174">
        <v>4680</v>
      </c>
      <c r="R67" s="179">
        <f t="shared" si="15"/>
        <v>1</v>
      </c>
      <c r="S67" s="156">
        <f t="shared" si="16"/>
        <v>51480</v>
      </c>
      <c r="T67" s="156">
        <f>+N67-S67</f>
        <v>1</v>
      </c>
      <c r="U67" s="173" t="s">
        <v>803</v>
      </c>
      <c r="V67" s="178" t="s">
        <v>802</v>
      </c>
      <c r="W67" s="178" t="s">
        <v>802</v>
      </c>
      <c r="X67" s="177">
        <v>2014</v>
      </c>
      <c r="Y67" s="176" t="s">
        <v>2144</v>
      </c>
    </row>
    <row r="68" spans="1:25" ht="43.5" customHeight="1" x14ac:dyDescent="0.25">
      <c r="A68" s="167">
        <v>63</v>
      </c>
      <c r="B68" s="168"/>
      <c r="C68" s="167" t="str">
        <f t="shared" si="13"/>
        <v>Ing. José Enciso</v>
      </c>
      <c r="D68" s="167" t="s">
        <v>873</v>
      </c>
      <c r="E68" s="166" t="s">
        <v>807</v>
      </c>
      <c r="F68" s="201" t="s">
        <v>2148</v>
      </c>
      <c r="G68" s="183" t="s">
        <v>2147</v>
      </c>
      <c r="H68" s="163">
        <v>42.25</v>
      </c>
      <c r="I68" s="196" t="s">
        <v>172</v>
      </c>
      <c r="J68" s="195" t="s">
        <v>2146</v>
      </c>
      <c r="K68" s="195" t="s">
        <v>2145</v>
      </c>
      <c r="L68" s="160">
        <v>131820</v>
      </c>
      <c r="M68" s="160">
        <v>13182</v>
      </c>
      <c r="N68" s="194">
        <v>145002</v>
      </c>
      <c r="O68" s="193">
        <v>131820</v>
      </c>
      <c r="P68" s="180">
        <f t="shared" si="14"/>
        <v>1</v>
      </c>
      <c r="Q68" s="174">
        <v>13182</v>
      </c>
      <c r="R68" s="179">
        <f t="shared" si="15"/>
        <v>1</v>
      </c>
      <c r="S68" s="156">
        <f t="shared" si="16"/>
        <v>145002</v>
      </c>
      <c r="T68" s="156">
        <f>+N68-S68</f>
        <v>0</v>
      </c>
      <c r="U68" s="173" t="s">
        <v>803</v>
      </c>
      <c r="V68" s="178" t="s">
        <v>802</v>
      </c>
      <c r="W68" s="178" t="s">
        <v>802</v>
      </c>
      <c r="X68" s="177">
        <v>2014</v>
      </c>
      <c r="Y68" s="176" t="s">
        <v>2144</v>
      </c>
    </row>
    <row r="69" spans="1:25" ht="26.25" customHeight="1" x14ac:dyDescent="0.25">
      <c r="A69" s="167">
        <v>64</v>
      </c>
      <c r="B69" s="168"/>
      <c r="C69" s="167" t="str">
        <f t="shared" si="13"/>
        <v>Ing. Edy Linares</v>
      </c>
      <c r="D69" s="167" t="s">
        <v>789</v>
      </c>
      <c r="E69" s="166" t="s">
        <v>787</v>
      </c>
      <c r="F69" s="165" t="s">
        <v>2127</v>
      </c>
      <c r="G69" s="164" t="s">
        <v>2143</v>
      </c>
      <c r="H69" s="163">
        <v>36</v>
      </c>
      <c r="I69" s="162" t="s">
        <v>985</v>
      </c>
      <c r="J69" s="161" t="s">
        <v>2125</v>
      </c>
      <c r="K69" s="161" t="s">
        <v>2125</v>
      </c>
      <c r="L69" s="160">
        <v>132624</v>
      </c>
      <c r="M69" s="160">
        <v>13263</v>
      </c>
      <c r="N69" s="159">
        <v>145887</v>
      </c>
      <c r="O69" s="174">
        <v>132624</v>
      </c>
      <c r="P69" s="180">
        <f t="shared" si="14"/>
        <v>1</v>
      </c>
      <c r="Q69" s="174">
        <v>13263</v>
      </c>
      <c r="R69" s="179">
        <f t="shared" si="15"/>
        <v>1</v>
      </c>
      <c r="S69" s="156">
        <f t="shared" si="16"/>
        <v>145887</v>
      </c>
      <c r="T69" s="156">
        <f>+N69-S69</f>
        <v>0</v>
      </c>
      <c r="U69" s="173" t="s">
        <v>803</v>
      </c>
      <c r="V69" s="178" t="s">
        <v>802</v>
      </c>
      <c r="W69" s="178" t="s">
        <v>802</v>
      </c>
      <c r="X69" s="177">
        <v>2014</v>
      </c>
      <c r="Y69" s="176" t="s">
        <v>2123</v>
      </c>
    </row>
    <row r="70" spans="1:25" ht="35.25" customHeight="1" x14ac:dyDescent="0.25">
      <c r="A70" s="167">
        <v>65</v>
      </c>
      <c r="B70" s="175"/>
      <c r="C70" s="167" t="str">
        <f t="shared" si="13"/>
        <v>Ing. Edy Linares</v>
      </c>
      <c r="D70" s="167" t="s">
        <v>789</v>
      </c>
      <c r="E70" s="166" t="s">
        <v>787</v>
      </c>
      <c r="F70" s="165" t="s">
        <v>2127</v>
      </c>
      <c r="G70" s="164" t="s">
        <v>2142</v>
      </c>
      <c r="H70" s="163">
        <v>3</v>
      </c>
      <c r="I70" s="162" t="s">
        <v>985</v>
      </c>
      <c r="J70" s="161" t="s">
        <v>2125</v>
      </c>
      <c r="K70" s="161" t="s">
        <v>2125</v>
      </c>
      <c r="L70" s="160">
        <v>11053</v>
      </c>
      <c r="M70" s="160">
        <v>1105</v>
      </c>
      <c r="N70" s="159">
        <v>12158</v>
      </c>
      <c r="O70" s="174">
        <v>11053.02</v>
      </c>
      <c r="P70" s="180">
        <f t="shared" si="14"/>
        <v>1.0000018094634942</v>
      </c>
      <c r="Q70" s="174">
        <v>1105</v>
      </c>
      <c r="R70" s="179">
        <f t="shared" si="15"/>
        <v>1</v>
      </c>
      <c r="S70" s="156">
        <f t="shared" si="16"/>
        <v>12158.02</v>
      </c>
      <c r="T70" s="156">
        <f>+N70-S70+0.02</f>
        <v>-4.3655704051737132E-13</v>
      </c>
      <c r="U70" s="173" t="s">
        <v>803</v>
      </c>
      <c r="V70" s="178" t="s">
        <v>802</v>
      </c>
      <c r="W70" s="178" t="s">
        <v>802</v>
      </c>
      <c r="X70" s="177">
        <v>2014</v>
      </c>
      <c r="Y70" s="176" t="s">
        <v>2123</v>
      </c>
    </row>
    <row r="71" spans="1:25" ht="35.25" customHeight="1" x14ac:dyDescent="0.25">
      <c r="A71" s="167">
        <v>66</v>
      </c>
      <c r="B71" s="168"/>
      <c r="C71" s="167" t="str">
        <f t="shared" si="13"/>
        <v>Ing. Edy Linares</v>
      </c>
      <c r="D71" s="167" t="s">
        <v>789</v>
      </c>
      <c r="E71" s="166" t="s">
        <v>787</v>
      </c>
      <c r="F71" s="165" t="s">
        <v>2127</v>
      </c>
      <c r="G71" s="164" t="s">
        <v>2141</v>
      </c>
      <c r="H71" s="163">
        <v>18</v>
      </c>
      <c r="I71" s="162" t="s">
        <v>985</v>
      </c>
      <c r="J71" s="161" t="s">
        <v>2125</v>
      </c>
      <c r="K71" s="161" t="s">
        <v>2125</v>
      </c>
      <c r="L71" s="160">
        <v>66313</v>
      </c>
      <c r="M71" s="160">
        <v>6631</v>
      </c>
      <c r="N71" s="159">
        <v>72944</v>
      </c>
      <c r="O71" s="174">
        <v>66313</v>
      </c>
      <c r="P71" s="180">
        <f t="shared" si="14"/>
        <v>1</v>
      </c>
      <c r="Q71" s="174">
        <v>6631</v>
      </c>
      <c r="R71" s="179">
        <f t="shared" si="15"/>
        <v>1</v>
      </c>
      <c r="S71" s="156">
        <f t="shared" si="16"/>
        <v>72944</v>
      </c>
      <c r="T71" s="156">
        <f t="shared" ref="T71:T81" si="17">+N71-S71</f>
        <v>0</v>
      </c>
      <c r="U71" s="173" t="s">
        <v>803</v>
      </c>
      <c r="V71" s="178" t="s">
        <v>802</v>
      </c>
      <c r="W71" s="178" t="s">
        <v>802</v>
      </c>
      <c r="X71" s="177">
        <v>2014</v>
      </c>
      <c r="Y71" s="176" t="s">
        <v>2123</v>
      </c>
    </row>
    <row r="72" spans="1:25" ht="35.25" customHeight="1" x14ac:dyDescent="0.25">
      <c r="A72" s="167">
        <v>67</v>
      </c>
      <c r="B72" s="168"/>
      <c r="C72" s="167" t="str">
        <f t="shared" si="13"/>
        <v>Ing. Edy Linares</v>
      </c>
      <c r="D72" s="167" t="s">
        <v>789</v>
      </c>
      <c r="E72" s="166" t="s">
        <v>787</v>
      </c>
      <c r="F72" s="165" t="s">
        <v>2127</v>
      </c>
      <c r="G72" s="164" t="s">
        <v>2140</v>
      </c>
      <c r="H72" s="163">
        <v>30</v>
      </c>
      <c r="I72" s="162" t="s">
        <v>985</v>
      </c>
      <c r="J72" s="161" t="s">
        <v>2125</v>
      </c>
      <c r="K72" s="161" t="s">
        <v>2128</v>
      </c>
      <c r="L72" s="160">
        <v>110521</v>
      </c>
      <c r="M72" s="160">
        <v>11052</v>
      </c>
      <c r="N72" s="159">
        <v>121573</v>
      </c>
      <c r="O72" s="174">
        <v>110520</v>
      </c>
      <c r="P72" s="180">
        <f t="shared" si="14"/>
        <v>0.99999095194578402</v>
      </c>
      <c r="Q72" s="174">
        <v>11052</v>
      </c>
      <c r="R72" s="179">
        <f t="shared" si="15"/>
        <v>1</v>
      </c>
      <c r="S72" s="156">
        <f t="shared" si="16"/>
        <v>121572</v>
      </c>
      <c r="T72" s="156">
        <f t="shared" si="17"/>
        <v>1</v>
      </c>
      <c r="U72" s="173" t="s">
        <v>803</v>
      </c>
      <c r="V72" s="178" t="s">
        <v>802</v>
      </c>
      <c r="W72" s="178" t="s">
        <v>802</v>
      </c>
      <c r="X72" s="177">
        <v>2014</v>
      </c>
      <c r="Y72" s="176" t="s">
        <v>2123</v>
      </c>
    </row>
    <row r="73" spans="1:25" ht="35.25" customHeight="1" x14ac:dyDescent="0.25">
      <c r="A73" s="167">
        <v>68</v>
      </c>
      <c r="B73" s="168"/>
      <c r="C73" s="167" t="str">
        <f t="shared" si="13"/>
        <v>Ing. Edy Linares</v>
      </c>
      <c r="D73" s="167" t="s">
        <v>789</v>
      </c>
      <c r="E73" s="166" t="s">
        <v>787</v>
      </c>
      <c r="F73" s="165" t="s">
        <v>2127</v>
      </c>
      <c r="G73" s="164" t="s">
        <v>2139</v>
      </c>
      <c r="H73" s="163">
        <v>45</v>
      </c>
      <c r="I73" s="162" t="s">
        <v>985</v>
      </c>
      <c r="J73" s="161" t="s">
        <v>2125</v>
      </c>
      <c r="K73" s="161" t="s">
        <v>2124</v>
      </c>
      <c r="L73" s="160">
        <v>165781</v>
      </c>
      <c r="M73" s="160">
        <v>16578</v>
      </c>
      <c r="N73" s="159">
        <v>182359</v>
      </c>
      <c r="O73" s="174">
        <v>165780</v>
      </c>
      <c r="P73" s="180">
        <f t="shared" si="14"/>
        <v>0.99999396794566331</v>
      </c>
      <c r="Q73" s="174">
        <v>16578</v>
      </c>
      <c r="R73" s="179">
        <f t="shared" si="15"/>
        <v>1</v>
      </c>
      <c r="S73" s="156">
        <f t="shared" si="16"/>
        <v>182358</v>
      </c>
      <c r="T73" s="156">
        <f t="shared" si="17"/>
        <v>1</v>
      </c>
      <c r="U73" s="173" t="s">
        <v>803</v>
      </c>
      <c r="V73" s="178" t="s">
        <v>802</v>
      </c>
      <c r="W73" s="178" t="s">
        <v>802</v>
      </c>
      <c r="X73" s="177">
        <v>2014</v>
      </c>
      <c r="Y73" s="176" t="s">
        <v>2123</v>
      </c>
    </row>
    <row r="74" spans="1:25" ht="35.25" customHeight="1" x14ac:dyDescent="0.25">
      <c r="A74" s="167">
        <v>69</v>
      </c>
      <c r="B74" s="168"/>
      <c r="C74" s="167" t="str">
        <f t="shared" si="13"/>
        <v>Ing. Edy Linares</v>
      </c>
      <c r="D74" s="167" t="s">
        <v>789</v>
      </c>
      <c r="E74" s="166" t="s">
        <v>807</v>
      </c>
      <c r="F74" s="165" t="s">
        <v>2127</v>
      </c>
      <c r="G74" s="164" t="s">
        <v>2138</v>
      </c>
      <c r="H74" s="163">
        <v>19.899999999999999</v>
      </c>
      <c r="I74" s="162" t="s">
        <v>985</v>
      </c>
      <c r="J74" s="161" t="s">
        <v>2125</v>
      </c>
      <c r="K74" s="161" t="s">
        <v>2125</v>
      </c>
      <c r="L74" s="160">
        <v>73312</v>
      </c>
      <c r="M74" s="160">
        <v>7331</v>
      </c>
      <c r="N74" s="159">
        <v>80643</v>
      </c>
      <c r="O74" s="174">
        <v>73312</v>
      </c>
      <c r="P74" s="180">
        <f t="shared" si="14"/>
        <v>1</v>
      </c>
      <c r="Q74" s="174">
        <v>7113.23</v>
      </c>
      <c r="R74" s="179">
        <f t="shared" si="15"/>
        <v>0.97029463920338288</v>
      </c>
      <c r="S74" s="156">
        <f t="shared" si="16"/>
        <v>80425.23</v>
      </c>
      <c r="T74" s="156">
        <f t="shared" si="17"/>
        <v>217.77000000000407</v>
      </c>
      <c r="U74" s="173" t="s">
        <v>803</v>
      </c>
      <c r="V74" s="178" t="s">
        <v>802</v>
      </c>
      <c r="W74" s="178" t="s">
        <v>802</v>
      </c>
      <c r="X74" s="177">
        <v>2014</v>
      </c>
      <c r="Y74" s="176" t="s">
        <v>2123</v>
      </c>
    </row>
    <row r="75" spans="1:25" ht="35.25" customHeight="1" x14ac:dyDescent="0.25">
      <c r="A75" s="167">
        <v>70</v>
      </c>
      <c r="B75" s="175"/>
      <c r="C75" s="167" t="str">
        <f t="shared" si="13"/>
        <v>Ing. Edy Linares</v>
      </c>
      <c r="D75" s="167" t="s">
        <v>789</v>
      </c>
      <c r="E75" s="166" t="s">
        <v>807</v>
      </c>
      <c r="F75" s="165" t="s">
        <v>2127</v>
      </c>
      <c r="G75" s="164" t="s">
        <v>2137</v>
      </c>
      <c r="H75" s="163">
        <v>33.17</v>
      </c>
      <c r="I75" s="162" t="s">
        <v>985</v>
      </c>
      <c r="J75" s="161" t="s">
        <v>2125</v>
      </c>
      <c r="K75" s="161" t="s">
        <v>2125</v>
      </c>
      <c r="L75" s="160">
        <v>122199</v>
      </c>
      <c r="M75" s="160">
        <v>12220</v>
      </c>
      <c r="N75" s="159">
        <v>134419</v>
      </c>
      <c r="O75" s="174">
        <v>120000</v>
      </c>
      <c r="P75" s="180">
        <f t="shared" si="14"/>
        <v>0.98200476272309922</v>
      </c>
      <c r="Q75" s="174">
        <v>11856.6</v>
      </c>
      <c r="R75" s="179">
        <f t="shared" si="15"/>
        <v>0.97026186579378071</v>
      </c>
      <c r="S75" s="156">
        <f t="shared" si="16"/>
        <v>131856.6</v>
      </c>
      <c r="T75" s="156">
        <f t="shared" si="17"/>
        <v>2562.3999999999942</v>
      </c>
      <c r="U75" s="173" t="s">
        <v>803</v>
      </c>
      <c r="V75" s="178" t="s">
        <v>802</v>
      </c>
      <c r="W75" s="178" t="s">
        <v>802</v>
      </c>
      <c r="X75" s="177">
        <v>2014</v>
      </c>
      <c r="Y75" s="176" t="s">
        <v>2123</v>
      </c>
    </row>
    <row r="76" spans="1:25" ht="58.5" customHeight="1" x14ac:dyDescent="0.25">
      <c r="A76" s="167">
        <v>71</v>
      </c>
      <c r="B76" s="168"/>
      <c r="C76" s="167" t="str">
        <f t="shared" si="13"/>
        <v>Ing. Edy Linares</v>
      </c>
      <c r="D76" s="167" t="s">
        <v>789</v>
      </c>
      <c r="E76" s="166" t="s">
        <v>807</v>
      </c>
      <c r="F76" s="165" t="s">
        <v>2127</v>
      </c>
      <c r="G76" s="164" t="s">
        <v>2136</v>
      </c>
      <c r="H76" s="163">
        <v>27.75</v>
      </c>
      <c r="I76" s="162" t="s">
        <v>985</v>
      </c>
      <c r="J76" s="161" t="s">
        <v>2125</v>
      </c>
      <c r="K76" s="161" t="s">
        <v>2135</v>
      </c>
      <c r="L76" s="160">
        <v>102231</v>
      </c>
      <c r="M76" s="160">
        <v>10223</v>
      </c>
      <c r="N76" s="159">
        <v>112454</v>
      </c>
      <c r="O76" s="174">
        <v>102231</v>
      </c>
      <c r="P76" s="180">
        <f t="shared" si="14"/>
        <v>1</v>
      </c>
      <c r="Q76" s="174">
        <v>9919.2099999999991</v>
      </c>
      <c r="R76" s="179">
        <f t="shared" si="15"/>
        <v>0.97028367406827731</v>
      </c>
      <c r="S76" s="156">
        <f t="shared" si="16"/>
        <v>112150.20999999999</v>
      </c>
      <c r="T76" s="156">
        <f t="shared" si="17"/>
        <v>303.79000000000815</v>
      </c>
      <c r="U76" s="173" t="s">
        <v>803</v>
      </c>
      <c r="V76" s="178" t="s">
        <v>802</v>
      </c>
      <c r="W76" s="178" t="s">
        <v>802</v>
      </c>
      <c r="X76" s="177">
        <v>2014</v>
      </c>
      <c r="Y76" s="176" t="s">
        <v>2123</v>
      </c>
    </row>
    <row r="77" spans="1:25" ht="33" customHeight="1" x14ac:dyDescent="0.25">
      <c r="A77" s="167">
        <v>72</v>
      </c>
      <c r="B77" s="168"/>
      <c r="C77" s="167" t="str">
        <f t="shared" si="13"/>
        <v>Ing. Edy Linares</v>
      </c>
      <c r="D77" s="167" t="s">
        <v>789</v>
      </c>
      <c r="E77" s="166" t="s">
        <v>807</v>
      </c>
      <c r="F77" s="165" t="s">
        <v>2127</v>
      </c>
      <c r="G77" s="164" t="s">
        <v>2134</v>
      </c>
      <c r="H77" s="163">
        <v>22</v>
      </c>
      <c r="I77" s="162" t="s">
        <v>985</v>
      </c>
      <c r="J77" s="161" t="s">
        <v>2125</v>
      </c>
      <c r="K77" s="161" t="s">
        <v>2133</v>
      </c>
      <c r="L77" s="160">
        <v>81048</v>
      </c>
      <c r="M77" s="160">
        <v>8105</v>
      </c>
      <c r="N77" s="159">
        <v>89153</v>
      </c>
      <c r="O77" s="174">
        <v>81048</v>
      </c>
      <c r="P77" s="180">
        <f t="shared" si="14"/>
        <v>1</v>
      </c>
      <c r="Q77" s="174">
        <v>2621.29</v>
      </c>
      <c r="R77" s="179">
        <f t="shared" si="15"/>
        <v>0.32341640962368906</v>
      </c>
      <c r="S77" s="156">
        <f t="shared" si="16"/>
        <v>83669.289999999994</v>
      </c>
      <c r="T77" s="156">
        <f t="shared" si="17"/>
        <v>5483.7100000000064</v>
      </c>
      <c r="U77" s="173" t="s">
        <v>803</v>
      </c>
      <c r="V77" s="178" t="s">
        <v>802</v>
      </c>
      <c r="W77" s="178" t="s">
        <v>802</v>
      </c>
      <c r="X77" s="177">
        <v>2014</v>
      </c>
      <c r="Y77" s="176" t="s">
        <v>2123</v>
      </c>
    </row>
    <row r="78" spans="1:25" ht="33" customHeight="1" x14ac:dyDescent="0.25">
      <c r="A78" s="167">
        <v>73</v>
      </c>
      <c r="B78" s="168"/>
      <c r="C78" s="167" t="str">
        <f t="shared" si="13"/>
        <v>Ing. Edy Linares</v>
      </c>
      <c r="D78" s="167" t="s">
        <v>789</v>
      </c>
      <c r="E78" s="166" t="s">
        <v>807</v>
      </c>
      <c r="F78" s="165" t="s">
        <v>2127</v>
      </c>
      <c r="G78" s="164" t="s">
        <v>2132</v>
      </c>
      <c r="H78" s="163">
        <v>32.716999999999999</v>
      </c>
      <c r="I78" s="162" t="s">
        <v>985</v>
      </c>
      <c r="J78" s="161" t="s">
        <v>2125</v>
      </c>
      <c r="K78" s="161" t="s">
        <v>2130</v>
      </c>
      <c r="L78" s="160">
        <v>120530</v>
      </c>
      <c r="M78" s="160">
        <v>12053</v>
      </c>
      <c r="N78" s="159">
        <v>132583</v>
      </c>
      <c r="O78" s="174">
        <v>120530</v>
      </c>
      <c r="P78" s="180">
        <f t="shared" si="14"/>
        <v>1</v>
      </c>
      <c r="Q78" s="174">
        <v>11694.65</v>
      </c>
      <c r="R78" s="179">
        <f t="shared" si="15"/>
        <v>0.97026881274371524</v>
      </c>
      <c r="S78" s="156">
        <f t="shared" si="16"/>
        <v>132224.65</v>
      </c>
      <c r="T78" s="156">
        <f t="shared" si="17"/>
        <v>358.35000000000582</v>
      </c>
      <c r="U78" s="173" t="s">
        <v>803</v>
      </c>
      <c r="V78" s="178" t="s">
        <v>802</v>
      </c>
      <c r="W78" s="178" t="s">
        <v>802</v>
      </c>
      <c r="X78" s="177">
        <v>2014</v>
      </c>
      <c r="Y78" s="176" t="s">
        <v>2123</v>
      </c>
    </row>
    <row r="79" spans="1:25" ht="33" customHeight="1" x14ac:dyDescent="0.25">
      <c r="A79" s="167">
        <v>74</v>
      </c>
      <c r="B79" s="168"/>
      <c r="C79" s="167" t="str">
        <f t="shared" si="13"/>
        <v>Ing. Edy Linares</v>
      </c>
      <c r="D79" s="167" t="s">
        <v>789</v>
      </c>
      <c r="E79" s="166" t="s">
        <v>807</v>
      </c>
      <c r="F79" s="165" t="s">
        <v>2127</v>
      </c>
      <c r="G79" s="164" t="s">
        <v>2131</v>
      </c>
      <c r="H79" s="163">
        <v>25.25</v>
      </c>
      <c r="I79" s="162" t="s">
        <v>985</v>
      </c>
      <c r="J79" s="161" t="s">
        <v>2125</v>
      </c>
      <c r="K79" s="161" t="s">
        <v>2130</v>
      </c>
      <c r="L79" s="160">
        <v>93021</v>
      </c>
      <c r="M79" s="160">
        <v>9302</v>
      </c>
      <c r="N79" s="159">
        <v>102323</v>
      </c>
      <c r="O79" s="174">
        <v>83718.899999999994</v>
      </c>
      <c r="P79" s="180">
        <f t="shared" si="14"/>
        <v>0.89999999999999991</v>
      </c>
      <c r="Q79" s="174">
        <v>9025.6</v>
      </c>
      <c r="R79" s="179">
        <f t="shared" si="15"/>
        <v>0.97028596000860035</v>
      </c>
      <c r="S79" s="156">
        <f t="shared" si="16"/>
        <v>92744.5</v>
      </c>
      <c r="T79" s="156">
        <f t="shared" si="17"/>
        <v>9578.5</v>
      </c>
      <c r="U79" s="173" t="s">
        <v>803</v>
      </c>
      <c r="V79" s="178" t="s">
        <v>802</v>
      </c>
      <c r="W79" s="178" t="s">
        <v>802</v>
      </c>
      <c r="X79" s="177">
        <v>2014</v>
      </c>
      <c r="Y79" s="176" t="s">
        <v>2123</v>
      </c>
    </row>
    <row r="80" spans="1:25" ht="33" customHeight="1" x14ac:dyDescent="0.25">
      <c r="A80" s="167">
        <v>75</v>
      </c>
      <c r="B80" s="175"/>
      <c r="C80" s="167" t="str">
        <f t="shared" si="13"/>
        <v>Ing. Edy Linares</v>
      </c>
      <c r="D80" s="167" t="s">
        <v>789</v>
      </c>
      <c r="E80" s="166" t="s">
        <v>807</v>
      </c>
      <c r="F80" s="165" t="s">
        <v>2127</v>
      </c>
      <c r="G80" s="164" t="s">
        <v>2129</v>
      </c>
      <c r="H80" s="163">
        <v>8.08</v>
      </c>
      <c r="I80" s="162" t="s">
        <v>985</v>
      </c>
      <c r="J80" s="161" t="s">
        <v>2125</v>
      </c>
      <c r="K80" s="161" t="s">
        <v>2128</v>
      </c>
      <c r="L80" s="160">
        <v>29767</v>
      </c>
      <c r="M80" s="160">
        <v>2977</v>
      </c>
      <c r="N80" s="159">
        <v>32744</v>
      </c>
      <c r="O80" s="174">
        <v>29767</v>
      </c>
      <c r="P80" s="180">
        <f t="shared" si="14"/>
        <v>1</v>
      </c>
      <c r="Q80" s="174">
        <v>2888.19</v>
      </c>
      <c r="R80" s="179">
        <f t="shared" si="15"/>
        <v>0.970167954316426</v>
      </c>
      <c r="S80" s="156">
        <f t="shared" si="16"/>
        <v>32655.19</v>
      </c>
      <c r="T80" s="156">
        <f t="shared" si="17"/>
        <v>88.81000000000131</v>
      </c>
      <c r="U80" s="173" t="s">
        <v>803</v>
      </c>
      <c r="V80" s="178" t="s">
        <v>802</v>
      </c>
      <c r="W80" s="178" t="s">
        <v>802</v>
      </c>
      <c r="X80" s="177">
        <v>2014</v>
      </c>
      <c r="Y80" s="176" t="s">
        <v>2123</v>
      </c>
    </row>
    <row r="81" spans="1:25" ht="33" customHeight="1" x14ac:dyDescent="0.25">
      <c r="A81" s="167">
        <v>76</v>
      </c>
      <c r="B81" s="168"/>
      <c r="C81" s="167" t="str">
        <f t="shared" si="13"/>
        <v>Ing. Edy Linares</v>
      </c>
      <c r="D81" s="167" t="s">
        <v>789</v>
      </c>
      <c r="E81" s="166" t="s">
        <v>807</v>
      </c>
      <c r="F81" s="165" t="s">
        <v>2127</v>
      </c>
      <c r="G81" s="164" t="s">
        <v>2126</v>
      </c>
      <c r="H81" s="163">
        <v>21.37</v>
      </c>
      <c r="I81" s="162" t="s">
        <v>985</v>
      </c>
      <c r="J81" s="161" t="s">
        <v>2125</v>
      </c>
      <c r="K81" s="161" t="s">
        <v>2124</v>
      </c>
      <c r="L81" s="160">
        <v>78728</v>
      </c>
      <c r="M81" s="160">
        <v>7873</v>
      </c>
      <c r="N81" s="159">
        <v>86601</v>
      </c>
      <c r="O81" s="174">
        <v>78728</v>
      </c>
      <c r="P81" s="180">
        <f t="shared" si="14"/>
        <v>1</v>
      </c>
      <c r="Q81" s="174">
        <v>7638.7</v>
      </c>
      <c r="R81" s="179">
        <f t="shared" si="15"/>
        <v>0.97024006096786486</v>
      </c>
      <c r="S81" s="156">
        <f t="shared" si="16"/>
        <v>86366.7</v>
      </c>
      <c r="T81" s="156">
        <f t="shared" si="17"/>
        <v>234.30000000000291</v>
      </c>
      <c r="U81" s="173" t="s">
        <v>803</v>
      </c>
      <c r="V81" s="178" t="s">
        <v>802</v>
      </c>
      <c r="W81" s="178" t="s">
        <v>802</v>
      </c>
      <c r="X81" s="177">
        <v>2014</v>
      </c>
      <c r="Y81" s="176" t="s">
        <v>2123</v>
      </c>
    </row>
    <row r="82" spans="1:25" ht="33" hidden="1" customHeight="1" x14ac:dyDescent="0.25">
      <c r="A82" s="167">
        <v>77</v>
      </c>
      <c r="B82" s="168"/>
      <c r="C82" s="167" t="s">
        <v>789</v>
      </c>
      <c r="D82" s="167" t="s">
        <v>788</v>
      </c>
      <c r="E82" s="166" t="s">
        <v>787</v>
      </c>
      <c r="F82" s="165" t="s">
        <v>222</v>
      </c>
      <c r="G82" s="164" t="s">
        <v>2122</v>
      </c>
      <c r="H82" s="163">
        <v>24.5</v>
      </c>
      <c r="I82" s="162" t="s">
        <v>140</v>
      </c>
      <c r="J82" s="161" t="s">
        <v>162</v>
      </c>
      <c r="K82" s="161" t="s">
        <v>2117</v>
      </c>
      <c r="L82" s="160">
        <v>61741</v>
      </c>
      <c r="M82" s="160">
        <v>6174</v>
      </c>
      <c r="N82" s="159">
        <v>67915</v>
      </c>
      <c r="O82" s="174"/>
      <c r="P82" s="158"/>
      <c r="Q82" s="174"/>
      <c r="R82" s="156"/>
      <c r="S82" s="156"/>
      <c r="T82" s="156"/>
      <c r="U82" s="173"/>
      <c r="V82" s="172"/>
      <c r="W82" s="171"/>
      <c r="X82" s="170"/>
      <c r="Y82" s="169"/>
    </row>
    <row r="83" spans="1:25" ht="33" hidden="1" customHeight="1" x14ac:dyDescent="0.25">
      <c r="A83" s="167">
        <v>78</v>
      </c>
      <c r="B83" s="175"/>
      <c r="C83" s="167" t="s">
        <v>789</v>
      </c>
      <c r="D83" s="167" t="s">
        <v>788</v>
      </c>
      <c r="E83" s="166" t="s">
        <v>787</v>
      </c>
      <c r="F83" s="165" t="s">
        <v>222</v>
      </c>
      <c r="G83" s="164" t="s">
        <v>2121</v>
      </c>
      <c r="H83" s="163">
        <v>8.5</v>
      </c>
      <c r="I83" s="162" t="s">
        <v>140</v>
      </c>
      <c r="J83" s="161" t="s">
        <v>162</v>
      </c>
      <c r="K83" s="161" t="s">
        <v>2117</v>
      </c>
      <c r="L83" s="160">
        <v>21421</v>
      </c>
      <c r="M83" s="160">
        <v>2142</v>
      </c>
      <c r="N83" s="159">
        <v>23563</v>
      </c>
      <c r="O83" s="174"/>
      <c r="P83" s="158"/>
      <c r="Q83" s="174"/>
      <c r="R83" s="156"/>
      <c r="S83" s="156"/>
      <c r="T83" s="156"/>
      <c r="U83" s="173"/>
      <c r="V83" s="172"/>
      <c r="W83" s="171"/>
      <c r="X83" s="170"/>
      <c r="Y83" s="169"/>
    </row>
    <row r="84" spans="1:25" ht="33" hidden="1" customHeight="1" x14ac:dyDescent="0.25">
      <c r="A84" s="167">
        <v>79</v>
      </c>
      <c r="B84" s="168"/>
      <c r="C84" s="167" t="s">
        <v>789</v>
      </c>
      <c r="D84" s="167" t="s">
        <v>788</v>
      </c>
      <c r="E84" s="166" t="s">
        <v>787</v>
      </c>
      <c r="F84" s="165" t="s">
        <v>222</v>
      </c>
      <c r="G84" s="164" t="s">
        <v>2120</v>
      </c>
      <c r="H84" s="163">
        <v>18</v>
      </c>
      <c r="I84" s="162" t="s">
        <v>140</v>
      </c>
      <c r="J84" s="161" t="s">
        <v>162</v>
      </c>
      <c r="K84" s="161" t="s">
        <v>2117</v>
      </c>
      <c r="L84" s="160">
        <v>45361</v>
      </c>
      <c r="M84" s="160">
        <v>4536</v>
      </c>
      <c r="N84" s="159">
        <v>49897</v>
      </c>
      <c r="O84" s="174"/>
      <c r="P84" s="158"/>
      <c r="Q84" s="174"/>
      <c r="R84" s="156"/>
      <c r="S84" s="156"/>
      <c r="T84" s="156"/>
      <c r="U84" s="173"/>
      <c r="V84" s="172"/>
      <c r="W84" s="171"/>
      <c r="X84" s="170"/>
      <c r="Y84" s="169"/>
    </row>
    <row r="85" spans="1:25" ht="33" hidden="1" customHeight="1" x14ac:dyDescent="0.25">
      <c r="A85" s="167">
        <v>80</v>
      </c>
      <c r="B85" s="168"/>
      <c r="C85" s="167" t="s">
        <v>789</v>
      </c>
      <c r="D85" s="167" t="s">
        <v>788</v>
      </c>
      <c r="E85" s="166" t="s">
        <v>787</v>
      </c>
      <c r="F85" s="165" t="s">
        <v>222</v>
      </c>
      <c r="G85" s="164" t="s">
        <v>2119</v>
      </c>
      <c r="H85" s="163">
        <v>17</v>
      </c>
      <c r="I85" s="162" t="s">
        <v>140</v>
      </c>
      <c r="J85" s="161" t="s">
        <v>162</v>
      </c>
      <c r="K85" s="161" t="s">
        <v>2117</v>
      </c>
      <c r="L85" s="160">
        <v>42841</v>
      </c>
      <c r="M85" s="160">
        <v>4284</v>
      </c>
      <c r="N85" s="159">
        <v>47125</v>
      </c>
      <c r="O85" s="174"/>
      <c r="P85" s="158"/>
      <c r="Q85" s="174"/>
      <c r="R85" s="156"/>
      <c r="S85" s="156"/>
      <c r="T85" s="156"/>
      <c r="U85" s="173"/>
      <c r="V85" s="172"/>
      <c r="W85" s="171"/>
      <c r="X85" s="170"/>
      <c r="Y85" s="169"/>
    </row>
    <row r="86" spans="1:25" ht="33" hidden="1" customHeight="1" x14ac:dyDescent="0.25">
      <c r="A86" s="167">
        <v>81</v>
      </c>
      <c r="B86" s="168"/>
      <c r="C86" s="167" t="s">
        <v>789</v>
      </c>
      <c r="D86" s="167" t="s">
        <v>788</v>
      </c>
      <c r="E86" s="166" t="s">
        <v>787</v>
      </c>
      <c r="F86" s="165" t="s">
        <v>222</v>
      </c>
      <c r="G86" s="164" t="s">
        <v>2118</v>
      </c>
      <c r="H86" s="163">
        <v>8.5</v>
      </c>
      <c r="I86" s="162" t="s">
        <v>140</v>
      </c>
      <c r="J86" s="161" t="s">
        <v>162</v>
      </c>
      <c r="K86" s="161" t="s">
        <v>2117</v>
      </c>
      <c r="L86" s="160">
        <v>21421</v>
      </c>
      <c r="M86" s="160">
        <v>2142</v>
      </c>
      <c r="N86" s="159">
        <v>23563</v>
      </c>
      <c r="O86" s="174"/>
      <c r="P86" s="158"/>
      <c r="Q86" s="174"/>
      <c r="R86" s="156"/>
      <c r="S86" s="156"/>
      <c r="T86" s="156"/>
      <c r="U86" s="173"/>
      <c r="V86" s="172"/>
      <c r="W86" s="171"/>
      <c r="X86" s="170"/>
      <c r="Y86" s="169"/>
    </row>
    <row r="87" spans="1:25" ht="33" hidden="1" customHeight="1" x14ac:dyDescent="0.25">
      <c r="A87" s="167">
        <v>82</v>
      </c>
      <c r="B87" s="168"/>
      <c r="C87" s="167" t="s">
        <v>789</v>
      </c>
      <c r="D87" s="167" t="s">
        <v>788</v>
      </c>
      <c r="E87" s="166" t="s">
        <v>787</v>
      </c>
      <c r="F87" s="165" t="s">
        <v>222</v>
      </c>
      <c r="G87" s="164" t="s">
        <v>2116</v>
      </c>
      <c r="H87" s="163">
        <v>4.5</v>
      </c>
      <c r="I87" s="162" t="s">
        <v>140</v>
      </c>
      <c r="J87" s="161" t="s">
        <v>162</v>
      </c>
      <c r="K87" s="161" t="s">
        <v>2115</v>
      </c>
      <c r="L87" s="160">
        <v>11341</v>
      </c>
      <c r="M87" s="160">
        <v>1134</v>
      </c>
      <c r="N87" s="159">
        <v>12475</v>
      </c>
      <c r="O87" s="174"/>
      <c r="P87" s="158"/>
      <c r="Q87" s="174"/>
      <c r="R87" s="156"/>
      <c r="S87" s="156"/>
      <c r="T87" s="156"/>
      <c r="U87" s="173"/>
      <c r="V87" s="172"/>
      <c r="W87" s="171"/>
      <c r="X87" s="170"/>
      <c r="Y87" s="169"/>
    </row>
    <row r="88" spans="1:25" ht="33" hidden="1" customHeight="1" x14ac:dyDescent="0.25">
      <c r="A88" s="167">
        <v>83</v>
      </c>
      <c r="B88" s="168"/>
      <c r="C88" s="167" t="s">
        <v>789</v>
      </c>
      <c r="D88" s="167" t="s">
        <v>788</v>
      </c>
      <c r="E88" s="166" t="s">
        <v>787</v>
      </c>
      <c r="F88" s="165" t="s">
        <v>222</v>
      </c>
      <c r="G88" s="164" t="s">
        <v>2114</v>
      </c>
      <c r="H88" s="163">
        <v>7</v>
      </c>
      <c r="I88" s="162" t="s">
        <v>140</v>
      </c>
      <c r="J88" s="161" t="s">
        <v>162</v>
      </c>
      <c r="K88" s="161" t="s">
        <v>163</v>
      </c>
      <c r="L88" s="160">
        <v>17641</v>
      </c>
      <c r="M88" s="160">
        <v>1764</v>
      </c>
      <c r="N88" s="159">
        <v>19405</v>
      </c>
      <c r="O88" s="174"/>
      <c r="P88" s="158"/>
      <c r="Q88" s="174"/>
      <c r="R88" s="156"/>
      <c r="S88" s="156"/>
      <c r="T88" s="156"/>
      <c r="U88" s="173"/>
      <c r="V88" s="172"/>
      <c r="W88" s="171"/>
      <c r="X88" s="170"/>
      <c r="Y88" s="169"/>
    </row>
    <row r="89" spans="1:25" ht="33" hidden="1" customHeight="1" x14ac:dyDescent="0.25">
      <c r="A89" s="167">
        <v>84</v>
      </c>
      <c r="B89" s="168"/>
      <c r="C89" s="167" t="s">
        <v>789</v>
      </c>
      <c r="D89" s="167" t="s">
        <v>788</v>
      </c>
      <c r="E89" s="166" t="s">
        <v>787</v>
      </c>
      <c r="F89" s="165" t="s">
        <v>222</v>
      </c>
      <c r="G89" s="164" t="s">
        <v>2113</v>
      </c>
      <c r="H89" s="163">
        <v>28.5</v>
      </c>
      <c r="I89" s="162" t="s">
        <v>140</v>
      </c>
      <c r="J89" s="161" t="s">
        <v>162</v>
      </c>
      <c r="K89" s="161" t="s">
        <v>2111</v>
      </c>
      <c r="L89" s="160">
        <v>71821</v>
      </c>
      <c r="M89" s="160">
        <v>7182</v>
      </c>
      <c r="N89" s="159">
        <v>79003</v>
      </c>
      <c r="O89" s="174"/>
      <c r="P89" s="158"/>
      <c r="Q89" s="174"/>
      <c r="R89" s="156"/>
      <c r="S89" s="156"/>
      <c r="T89" s="156"/>
      <c r="U89" s="173"/>
      <c r="V89" s="172"/>
      <c r="W89" s="171"/>
      <c r="X89" s="170"/>
      <c r="Y89" s="169"/>
    </row>
    <row r="90" spans="1:25" ht="33" hidden="1" customHeight="1" x14ac:dyDescent="0.25">
      <c r="A90" s="167">
        <v>85</v>
      </c>
      <c r="B90" s="168"/>
      <c r="C90" s="167" t="s">
        <v>789</v>
      </c>
      <c r="D90" s="167" t="s">
        <v>788</v>
      </c>
      <c r="E90" s="166" t="s">
        <v>787</v>
      </c>
      <c r="F90" s="165" t="s">
        <v>222</v>
      </c>
      <c r="G90" s="164" t="s">
        <v>2112</v>
      </c>
      <c r="H90" s="163">
        <v>20</v>
      </c>
      <c r="I90" s="162" t="s">
        <v>140</v>
      </c>
      <c r="J90" s="161" t="s">
        <v>162</v>
      </c>
      <c r="K90" s="161" t="s">
        <v>2111</v>
      </c>
      <c r="L90" s="160">
        <v>50401</v>
      </c>
      <c r="M90" s="160">
        <v>5040</v>
      </c>
      <c r="N90" s="159">
        <v>55441</v>
      </c>
      <c r="O90" s="174"/>
      <c r="P90" s="158"/>
      <c r="Q90" s="174"/>
      <c r="R90" s="156"/>
      <c r="S90" s="156"/>
      <c r="T90" s="156"/>
      <c r="U90" s="173"/>
      <c r="V90" s="172"/>
      <c r="W90" s="171"/>
      <c r="X90" s="170"/>
      <c r="Y90" s="169"/>
    </row>
    <row r="91" spans="1:25" ht="33" hidden="1" customHeight="1" x14ac:dyDescent="0.25">
      <c r="A91" s="167">
        <v>86</v>
      </c>
      <c r="B91" s="175"/>
      <c r="C91" s="167" t="s">
        <v>789</v>
      </c>
      <c r="D91" s="167" t="s">
        <v>788</v>
      </c>
      <c r="E91" s="166" t="s">
        <v>787</v>
      </c>
      <c r="F91" s="165" t="s">
        <v>222</v>
      </c>
      <c r="G91" s="164" t="s">
        <v>2110</v>
      </c>
      <c r="H91" s="163">
        <v>11.93</v>
      </c>
      <c r="I91" s="162" t="s">
        <v>140</v>
      </c>
      <c r="J91" s="161" t="s">
        <v>162</v>
      </c>
      <c r="K91" s="161" t="s">
        <v>2108</v>
      </c>
      <c r="L91" s="160">
        <v>30064</v>
      </c>
      <c r="M91" s="160">
        <v>3007</v>
      </c>
      <c r="N91" s="159">
        <v>33071</v>
      </c>
      <c r="O91" s="174"/>
      <c r="P91" s="158"/>
      <c r="Q91" s="174"/>
      <c r="R91" s="156"/>
      <c r="S91" s="156"/>
      <c r="T91" s="156"/>
      <c r="U91" s="173"/>
      <c r="V91" s="172"/>
      <c r="W91" s="171"/>
      <c r="X91" s="170"/>
      <c r="Y91" s="169"/>
    </row>
    <row r="92" spans="1:25" ht="33" hidden="1" customHeight="1" x14ac:dyDescent="0.25">
      <c r="A92" s="167">
        <v>87</v>
      </c>
      <c r="B92" s="168"/>
      <c r="C92" s="167" t="s">
        <v>789</v>
      </c>
      <c r="D92" s="167" t="s">
        <v>788</v>
      </c>
      <c r="E92" s="166" t="s">
        <v>787</v>
      </c>
      <c r="F92" s="165" t="s">
        <v>222</v>
      </c>
      <c r="G92" s="164" t="s">
        <v>2109</v>
      </c>
      <c r="H92" s="163">
        <v>11.3</v>
      </c>
      <c r="I92" s="162" t="s">
        <v>140</v>
      </c>
      <c r="J92" s="161" t="s">
        <v>162</v>
      </c>
      <c r="K92" s="161" t="s">
        <v>2108</v>
      </c>
      <c r="L92" s="160">
        <v>28476</v>
      </c>
      <c r="M92" s="160">
        <v>2848</v>
      </c>
      <c r="N92" s="159">
        <v>31324</v>
      </c>
      <c r="O92" s="174"/>
      <c r="P92" s="158"/>
      <c r="Q92" s="174"/>
      <c r="R92" s="156"/>
      <c r="S92" s="156"/>
      <c r="T92" s="156"/>
      <c r="U92" s="173"/>
      <c r="V92" s="172"/>
      <c r="W92" s="171"/>
      <c r="X92" s="170"/>
      <c r="Y92" s="169"/>
    </row>
    <row r="93" spans="1:25" ht="33" hidden="1" customHeight="1" x14ac:dyDescent="0.25">
      <c r="A93" s="167">
        <v>88</v>
      </c>
      <c r="B93" s="168"/>
      <c r="C93" s="167" t="s">
        <v>789</v>
      </c>
      <c r="D93" s="167" t="s">
        <v>788</v>
      </c>
      <c r="E93" s="166" t="s">
        <v>787</v>
      </c>
      <c r="F93" s="165" t="s">
        <v>222</v>
      </c>
      <c r="G93" s="164" t="s">
        <v>2107</v>
      </c>
      <c r="H93" s="163">
        <v>8.1999999999999993</v>
      </c>
      <c r="I93" s="162" t="s">
        <v>140</v>
      </c>
      <c r="J93" s="161" t="s">
        <v>162</v>
      </c>
      <c r="K93" s="161" t="s">
        <v>2105</v>
      </c>
      <c r="L93" s="160">
        <v>20664</v>
      </c>
      <c r="M93" s="160">
        <v>2067</v>
      </c>
      <c r="N93" s="159">
        <v>22731</v>
      </c>
      <c r="O93" s="174"/>
      <c r="P93" s="158"/>
      <c r="Q93" s="174"/>
      <c r="R93" s="156"/>
      <c r="S93" s="156"/>
      <c r="T93" s="156"/>
      <c r="U93" s="173"/>
      <c r="V93" s="172"/>
      <c r="W93" s="171"/>
      <c r="X93" s="170"/>
      <c r="Y93" s="169"/>
    </row>
    <row r="94" spans="1:25" ht="33" hidden="1" customHeight="1" x14ac:dyDescent="0.25">
      <c r="A94" s="167">
        <v>89</v>
      </c>
      <c r="B94" s="168"/>
      <c r="C94" s="167" t="s">
        <v>789</v>
      </c>
      <c r="D94" s="167" t="s">
        <v>788</v>
      </c>
      <c r="E94" s="166" t="s">
        <v>787</v>
      </c>
      <c r="F94" s="165" t="s">
        <v>222</v>
      </c>
      <c r="G94" s="164" t="s">
        <v>2106</v>
      </c>
      <c r="H94" s="163">
        <v>7.2</v>
      </c>
      <c r="I94" s="162" t="s">
        <v>140</v>
      </c>
      <c r="J94" s="161" t="s">
        <v>162</v>
      </c>
      <c r="K94" s="161" t="s">
        <v>2105</v>
      </c>
      <c r="L94" s="160">
        <v>18144</v>
      </c>
      <c r="M94" s="160">
        <v>1815</v>
      </c>
      <c r="N94" s="159">
        <v>19959</v>
      </c>
      <c r="O94" s="174"/>
      <c r="P94" s="158"/>
      <c r="Q94" s="174"/>
      <c r="R94" s="156"/>
      <c r="S94" s="156"/>
      <c r="T94" s="156"/>
      <c r="U94" s="173"/>
      <c r="V94" s="172"/>
      <c r="W94" s="171"/>
      <c r="X94" s="170"/>
      <c r="Y94" s="169"/>
    </row>
    <row r="95" spans="1:25" ht="33" hidden="1" customHeight="1" x14ac:dyDescent="0.25">
      <c r="A95" s="167">
        <v>90</v>
      </c>
      <c r="B95" s="168"/>
      <c r="C95" s="167" t="s">
        <v>789</v>
      </c>
      <c r="D95" s="167" t="s">
        <v>788</v>
      </c>
      <c r="E95" s="166" t="s">
        <v>787</v>
      </c>
      <c r="F95" s="165" t="s">
        <v>222</v>
      </c>
      <c r="G95" s="164" t="s">
        <v>2104</v>
      </c>
      <c r="H95" s="163">
        <v>28.2</v>
      </c>
      <c r="I95" s="162" t="s">
        <v>140</v>
      </c>
      <c r="J95" s="161" t="s">
        <v>162</v>
      </c>
      <c r="K95" s="161" t="s">
        <v>2103</v>
      </c>
      <c r="L95" s="160">
        <v>71064</v>
      </c>
      <c r="M95" s="160">
        <v>7107</v>
      </c>
      <c r="N95" s="159">
        <v>78171</v>
      </c>
      <c r="O95" s="174"/>
      <c r="P95" s="158"/>
      <c r="Q95" s="174"/>
      <c r="R95" s="156"/>
      <c r="S95" s="156"/>
      <c r="T95" s="156"/>
      <c r="U95" s="173"/>
      <c r="V95" s="172"/>
      <c r="W95" s="171"/>
      <c r="X95" s="170"/>
      <c r="Y95" s="169"/>
    </row>
    <row r="96" spans="1:25" ht="33" hidden="1" customHeight="1" x14ac:dyDescent="0.25">
      <c r="A96" s="167">
        <v>91</v>
      </c>
      <c r="B96" s="175"/>
      <c r="C96" s="167" t="s">
        <v>789</v>
      </c>
      <c r="D96" s="167" t="s">
        <v>788</v>
      </c>
      <c r="E96" s="166" t="s">
        <v>787</v>
      </c>
      <c r="F96" s="165" t="s">
        <v>2101</v>
      </c>
      <c r="G96" s="164" t="s">
        <v>2102</v>
      </c>
      <c r="H96" s="163">
        <v>10.9</v>
      </c>
      <c r="I96" s="162" t="s">
        <v>140</v>
      </c>
      <c r="J96" s="161" t="s">
        <v>2099</v>
      </c>
      <c r="K96" s="161" t="s">
        <v>2098</v>
      </c>
      <c r="L96" s="160">
        <v>27468</v>
      </c>
      <c r="M96" s="160">
        <v>2747</v>
      </c>
      <c r="N96" s="159">
        <v>30215</v>
      </c>
      <c r="O96" s="174"/>
      <c r="P96" s="158"/>
      <c r="Q96" s="174"/>
      <c r="R96" s="156"/>
      <c r="S96" s="156"/>
      <c r="T96" s="156"/>
      <c r="U96" s="173"/>
      <c r="V96" s="172"/>
      <c r="W96" s="171"/>
      <c r="X96" s="170"/>
      <c r="Y96" s="169"/>
    </row>
    <row r="97" spans="1:25" ht="33" hidden="1" customHeight="1" x14ac:dyDescent="0.25">
      <c r="A97" s="167">
        <v>92</v>
      </c>
      <c r="B97" s="168"/>
      <c r="C97" s="167" t="s">
        <v>789</v>
      </c>
      <c r="D97" s="167" t="s">
        <v>788</v>
      </c>
      <c r="E97" s="166" t="s">
        <v>787</v>
      </c>
      <c r="F97" s="165" t="s">
        <v>2101</v>
      </c>
      <c r="G97" s="164" t="s">
        <v>2100</v>
      </c>
      <c r="H97" s="163">
        <v>12</v>
      </c>
      <c r="I97" s="162" t="s">
        <v>140</v>
      </c>
      <c r="J97" s="161" t="s">
        <v>2099</v>
      </c>
      <c r="K97" s="161" t="s">
        <v>2098</v>
      </c>
      <c r="L97" s="160">
        <v>30241</v>
      </c>
      <c r="M97" s="160">
        <v>3024</v>
      </c>
      <c r="N97" s="159">
        <v>33265</v>
      </c>
      <c r="O97" s="174"/>
      <c r="P97" s="158"/>
      <c r="Q97" s="174"/>
      <c r="R97" s="156"/>
      <c r="S97" s="156"/>
      <c r="T97" s="156"/>
      <c r="U97" s="173"/>
      <c r="V97" s="172"/>
      <c r="W97" s="171"/>
      <c r="X97" s="170"/>
      <c r="Y97" s="169"/>
    </row>
    <row r="98" spans="1:25" ht="33" hidden="1" customHeight="1" x14ac:dyDescent="0.25">
      <c r="A98" s="167">
        <v>93</v>
      </c>
      <c r="B98" s="168"/>
      <c r="C98" s="167" t="str">
        <f t="shared" ref="C98:C110" si="18">+D98</f>
        <v>Ing. José Enciso</v>
      </c>
      <c r="D98" s="167" t="s">
        <v>873</v>
      </c>
      <c r="E98" s="166" t="s">
        <v>787</v>
      </c>
      <c r="F98" s="165" t="s">
        <v>177</v>
      </c>
      <c r="G98" s="164" t="s">
        <v>2097</v>
      </c>
      <c r="H98" s="182">
        <v>1.552</v>
      </c>
      <c r="I98" s="162" t="s">
        <v>27</v>
      </c>
      <c r="J98" s="161" t="s">
        <v>28</v>
      </c>
      <c r="K98" s="161" t="s">
        <v>29</v>
      </c>
      <c r="L98" s="181">
        <v>4611</v>
      </c>
      <c r="M98" s="160">
        <v>462</v>
      </c>
      <c r="N98" s="159">
        <f t="shared" ref="N98:N103" si="19">SUM(L98:M98)</f>
        <v>5073</v>
      </c>
      <c r="O98" s="174"/>
      <c r="P98" s="158"/>
      <c r="Q98" s="174"/>
      <c r="R98" s="156"/>
      <c r="S98" s="156"/>
      <c r="T98" s="156"/>
      <c r="U98" s="173"/>
      <c r="V98" s="172"/>
      <c r="W98" s="171"/>
      <c r="X98" s="170"/>
      <c r="Y98" s="169"/>
    </row>
    <row r="99" spans="1:25" ht="33" hidden="1" customHeight="1" x14ac:dyDescent="0.25">
      <c r="A99" s="167">
        <v>94</v>
      </c>
      <c r="B99" s="175"/>
      <c r="C99" s="167" t="str">
        <f t="shared" si="18"/>
        <v>Ing. José Enciso</v>
      </c>
      <c r="D99" s="167" t="s">
        <v>873</v>
      </c>
      <c r="E99" s="166" t="s">
        <v>787</v>
      </c>
      <c r="F99" s="165" t="s">
        <v>177</v>
      </c>
      <c r="G99" s="164" t="s">
        <v>2096</v>
      </c>
      <c r="H99" s="182">
        <v>2.2000000000000002</v>
      </c>
      <c r="I99" s="162" t="s">
        <v>27</v>
      </c>
      <c r="J99" s="161" t="s">
        <v>28</v>
      </c>
      <c r="K99" s="161" t="s">
        <v>29</v>
      </c>
      <c r="L99" s="181">
        <v>6538</v>
      </c>
      <c r="M99" s="160">
        <v>654</v>
      </c>
      <c r="N99" s="159">
        <f t="shared" si="19"/>
        <v>7192</v>
      </c>
      <c r="O99" s="174"/>
      <c r="P99" s="158"/>
      <c r="Q99" s="174"/>
      <c r="R99" s="156"/>
      <c r="S99" s="156"/>
      <c r="T99" s="156"/>
      <c r="U99" s="173"/>
      <c r="V99" s="172"/>
      <c r="W99" s="171"/>
      <c r="X99" s="170"/>
      <c r="Y99" s="169"/>
    </row>
    <row r="100" spans="1:25" ht="33" hidden="1" customHeight="1" x14ac:dyDescent="0.25">
      <c r="A100" s="167">
        <v>95</v>
      </c>
      <c r="B100" s="168"/>
      <c r="C100" s="167" t="str">
        <f t="shared" si="18"/>
        <v>Ing. José Enciso</v>
      </c>
      <c r="D100" s="167" t="s">
        <v>873</v>
      </c>
      <c r="E100" s="166" t="s">
        <v>787</v>
      </c>
      <c r="F100" s="165" t="s">
        <v>177</v>
      </c>
      <c r="G100" s="164" t="s">
        <v>2095</v>
      </c>
      <c r="H100" s="182">
        <v>2.3250000000000002</v>
      </c>
      <c r="I100" s="162" t="s">
        <v>27</v>
      </c>
      <c r="J100" s="161" t="s">
        <v>28</v>
      </c>
      <c r="K100" s="161" t="s">
        <v>29</v>
      </c>
      <c r="L100" s="181">
        <v>6912</v>
      </c>
      <c r="M100" s="160">
        <v>691</v>
      </c>
      <c r="N100" s="159">
        <f t="shared" si="19"/>
        <v>7603</v>
      </c>
      <c r="O100" s="174"/>
      <c r="P100" s="158"/>
      <c r="Q100" s="174"/>
      <c r="R100" s="156"/>
      <c r="S100" s="156"/>
      <c r="T100" s="156"/>
      <c r="U100" s="173"/>
      <c r="V100" s="172"/>
      <c r="W100" s="171"/>
      <c r="X100" s="170"/>
      <c r="Y100" s="169"/>
    </row>
    <row r="101" spans="1:25" ht="33" hidden="1" customHeight="1" x14ac:dyDescent="0.25">
      <c r="A101" s="167">
        <v>96</v>
      </c>
      <c r="B101" s="168"/>
      <c r="C101" s="167" t="str">
        <f t="shared" si="18"/>
        <v>Ing. José Enciso</v>
      </c>
      <c r="D101" s="167" t="s">
        <v>873</v>
      </c>
      <c r="E101" s="166" t="s">
        <v>787</v>
      </c>
      <c r="F101" s="165" t="s">
        <v>177</v>
      </c>
      <c r="G101" s="164" t="s">
        <v>2094</v>
      </c>
      <c r="H101" s="182">
        <v>10</v>
      </c>
      <c r="I101" s="162" t="s">
        <v>27</v>
      </c>
      <c r="J101" s="161" t="s">
        <v>28</v>
      </c>
      <c r="K101" s="161" t="s">
        <v>29</v>
      </c>
      <c r="L101" s="181">
        <v>29676</v>
      </c>
      <c r="M101" s="160">
        <v>2968</v>
      </c>
      <c r="N101" s="159">
        <f t="shared" si="19"/>
        <v>32644</v>
      </c>
      <c r="O101" s="174"/>
      <c r="P101" s="158"/>
      <c r="Q101" s="174"/>
      <c r="R101" s="156"/>
      <c r="S101" s="156"/>
      <c r="T101" s="156"/>
      <c r="U101" s="173"/>
      <c r="V101" s="172"/>
      <c r="W101" s="171"/>
      <c r="X101" s="170"/>
      <c r="Y101" s="169"/>
    </row>
    <row r="102" spans="1:25" ht="33" hidden="1" customHeight="1" x14ac:dyDescent="0.25">
      <c r="A102" s="167">
        <v>97</v>
      </c>
      <c r="B102" s="168"/>
      <c r="C102" s="167" t="str">
        <f t="shared" si="18"/>
        <v>Ing. José Enciso</v>
      </c>
      <c r="D102" s="167" t="s">
        <v>873</v>
      </c>
      <c r="E102" s="166" t="s">
        <v>787</v>
      </c>
      <c r="F102" s="165" t="s">
        <v>177</v>
      </c>
      <c r="G102" s="164" t="s">
        <v>2093</v>
      </c>
      <c r="H102" s="182">
        <v>5</v>
      </c>
      <c r="I102" s="162" t="s">
        <v>27</v>
      </c>
      <c r="J102" s="161" t="s">
        <v>28</v>
      </c>
      <c r="K102" s="161" t="s">
        <v>29</v>
      </c>
      <c r="L102" s="181">
        <v>14859</v>
      </c>
      <c r="M102" s="160">
        <v>1487</v>
      </c>
      <c r="N102" s="159">
        <f t="shared" si="19"/>
        <v>16346</v>
      </c>
      <c r="O102" s="174"/>
      <c r="P102" s="158"/>
      <c r="Q102" s="174"/>
      <c r="R102" s="156"/>
      <c r="S102" s="156"/>
      <c r="T102" s="156"/>
      <c r="U102" s="173"/>
      <c r="V102" s="172"/>
      <c r="W102" s="171"/>
      <c r="X102" s="170"/>
      <c r="Y102" s="169"/>
    </row>
    <row r="103" spans="1:25" ht="33" hidden="1" customHeight="1" x14ac:dyDescent="0.25">
      <c r="A103" s="167">
        <v>98</v>
      </c>
      <c r="B103" s="168"/>
      <c r="C103" s="167" t="str">
        <f t="shared" si="18"/>
        <v>Ing. José Enciso</v>
      </c>
      <c r="D103" s="167" t="s">
        <v>873</v>
      </c>
      <c r="E103" s="166" t="s">
        <v>787</v>
      </c>
      <c r="F103" s="165" t="s">
        <v>177</v>
      </c>
      <c r="G103" s="164" t="s">
        <v>2092</v>
      </c>
      <c r="H103" s="182">
        <v>3</v>
      </c>
      <c r="I103" s="162" t="s">
        <v>27</v>
      </c>
      <c r="J103" s="161" t="s">
        <v>28</v>
      </c>
      <c r="K103" s="161" t="s">
        <v>29</v>
      </c>
      <c r="L103" s="181">
        <v>8914</v>
      </c>
      <c r="M103" s="160">
        <v>892</v>
      </c>
      <c r="N103" s="159">
        <f t="shared" si="19"/>
        <v>9806</v>
      </c>
      <c r="O103" s="174"/>
      <c r="P103" s="158"/>
      <c r="Q103" s="174"/>
      <c r="R103" s="156"/>
      <c r="S103" s="156"/>
      <c r="T103" s="156"/>
      <c r="U103" s="173"/>
      <c r="V103" s="172"/>
      <c r="W103" s="171"/>
      <c r="X103" s="170"/>
      <c r="Y103" s="169"/>
    </row>
    <row r="104" spans="1:25" ht="33" customHeight="1" x14ac:dyDescent="0.25">
      <c r="A104" s="167">
        <v>99</v>
      </c>
      <c r="B104" s="175"/>
      <c r="C104" s="167" t="str">
        <f t="shared" si="18"/>
        <v>Ing. Edy Linares</v>
      </c>
      <c r="D104" s="167" t="s">
        <v>789</v>
      </c>
      <c r="E104" s="166" t="s">
        <v>787</v>
      </c>
      <c r="F104" s="165" t="s">
        <v>2084</v>
      </c>
      <c r="G104" s="164" t="s">
        <v>2091</v>
      </c>
      <c r="H104" s="163">
        <v>15.8</v>
      </c>
      <c r="I104" s="162" t="s">
        <v>88</v>
      </c>
      <c r="J104" s="161" t="s">
        <v>2082</v>
      </c>
      <c r="K104" s="161" t="s">
        <v>2087</v>
      </c>
      <c r="L104" s="160">
        <v>42661</v>
      </c>
      <c r="M104" s="160">
        <v>4266</v>
      </c>
      <c r="N104" s="159">
        <v>46927</v>
      </c>
      <c r="O104" s="174">
        <v>42660</v>
      </c>
      <c r="P104" s="180">
        <f t="shared" ref="P104:P110" si="20">O104/L104</f>
        <v>0.99997655938679353</v>
      </c>
      <c r="Q104" s="174">
        <v>1080</v>
      </c>
      <c r="R104" s="179">
        <f t="shared" ref="R104:R110" si="21">Q104/M104</f>
        <v>0.25316455696202533</v>
      </c>
      <c r="S104" s="156">
        <f t="shared" ref="S104:S110" si="22">+O104+Q104</f>
        <v>43740</v>
      </c>
      <c r="T104" s="156">
        <f t="shared" ref="T104:T110" si="23">+N104-S104</f>
        <v>3187</v>
      </c>
      <c r="U104" s="173" t="s">
        <v>803</v>
      </c>
      <c r="V104" s="178" t="s">
        <v>802</v>
      </c>
      <c r="W104" s="178" t="s">
        <v>802</v>
      </c>
      <c r="X104" s="177">
        <v>2014</v>
      </c>
      <c r="Y104" s="176" t="s">
        <v>2080</v>
      </c>
    </row>
    <row r="105" spans="1:25" ht="33" customHeight="1" x14ac:dyDescent="0.25">
      <c r="A105" s="167">
        <v>100</v>
      </c>
      <c r="B105" s="168"/>
      <c r="C105" s="167" t="str">
        <f t="shared" si="18"/>
        <v>Ing. Edy Linares</v>
      </c>
      <c r="D105" s="167" t="s">
        <v>789</v>
      </c>
      <c r="E105" s="166" t="s">
        <v>787</v>
      </c>
      <c r="F105" s="165" t="s">
        <v>2084</v>
      </c>
      <c r="G105" s="164" t="s">
        <v>2090</v>
      </c>
      <c r="H105" s="163">
        <v>7.57</v>
      </c>
      <c r="I105" s="162" t="s">
        <v>88</v>
      </c>
      <c r="J105" s="161" t="s">
        <v>2082</v>
      </c>
      <c r="K105" s="161" t="s">
        <v>2087</v>
      </c>
      <c r="L105" s="160">
        <v>19985</v>
      </c>
      <c r="M105" s="160">
        <v>1999</v>
      </c>
      <c r="N105" s="159">
        <v>21984</v>
      </c>
      <c r="O105" s="174">
        <v>19984.98</v>
      </c>
      <c r="P105" s="180">
        <f t="shared" si="20"/>
        <v>0.99999899924943703</v>
      </c>
      <c r="Q105" s="174">
        <v>481.8</v>
      </c>
      <c r="R105" s="179">
        <f t="shared" si="21"/>
        <v>0.24102051025512758</v>
      </c>
      <c r="S105" s="156">
        <f t="shared" si="22"/>
        <v>20466.78</v>
      </c>
      <c r="T105" s="156">
        <f t="shared" si="23"/>
        <v>1517.2200000000012</v>
      </c>
      <c r="U105" s="173" t="s">
        <v>803</v>
      </c>
      <c r="V105" s="178" t="s">
        <v>802</v>
      </c>
      <c r="W105" s="178" t="s">
        <v>802</v>
      </c>
      <c r="X105" s="177">
        <v>2014</v>
      </c>
      <c r="Y105" s="176" t="s">
        <v>2080</v>
      </c>
    </row>
    <row r="106" spans="1:25" ht="33" customHeight="1" x14ac:dyDescent="0.25">
      <c r="A106" s="167">
        <v>101</v>
      </c>
      <c r="B106" s="168"/>
      <c r="C106" s="167" t="str">
        <f t="shared" si="18"/>
        <v>Ing. Edy Linares</v>
      </c>
      <c r="D106" s="167" t="s">
        <v>789</v>
      </c>
      <c r="E106" s="166" t="s">
        <v>787</v>
      </c>
      <c r="F106" s="165" t="s">
        <v>2084</v>
      </c>
      <c r="G106" s="164" t="s">
        <v>2089</v>
      </c>
      <c r="H106" s="163">
        <v>6</v>
      </c>
      <c r="I106" s="162" t="s">
        <v>88</v>
      </c>
      <c r="J106" s="161" t="s">
        <v>2082</v>
      </c>
      <c r="K106" s="161" t="s">
        <v>2087</v>
      </c>
      <c r="L106" s="160">
        <v>15841</v>
      </c>
      <c r="M106" s="160">
        <v>1584</v>
      </c>
      <c r="N106" s="159">
        <v>17425</v>
      </c>
      <c r="O106" s="174">
        <v>15840</v>
      </c>
      <c r="P106" s="180">
        <f t="shared" si="20"/>
        <v>0.99993687267217979</v>
      </c>
      <c r="Q106" s="174">
        <v>346</v>
      </c>
      <c r="R106" s="179">
        <f t="shared" si="21"/>
        <v>0.21843434343434343</v>
      </c>
      <c r="S106" s="156">
        <f t="shared" si="22"/>
        <v>16186</v>
      </c>
      <c r="T106" s="156">
        <f t="shared" si="23"/>
        <v>1239</v>
      </c>
      <c r="U106" s="173" t="s">
        <v>803</v>
      </c>
      <c r="V106" s="178" t="s">
        <v>802</v>
      </c>
      <c r="W106" s="178" t="s">
        <v>802</v>
      </c>
      <c r="X106" s="177">
        <v>2014</v>
      </c>
      <c r="Y106" s="176" t="s">
        <v>2080</v>
      </c>
    </row>
    <row r="107" spans="1:25" ht="33" customHeight="1" x14ac:dyDescent="0.25">
      <c r="A107" s="167">
        <v>102</v>
      </c>
      <c r="B107" s="168"/>
      <c r="C107" s="167" t="str">
        <f t="shared" si="18"/>
        <v>Ing. Edy Linares</v>
      </c>
      <c r="D107" s="167" t="s">
        <v>789</v>
      </c>
      <c r="E107" s="166" t="s">
        <v>787</v>
      </c>
      <c r="F107" s="165" t="s">
        <v>2084</v>
      </c>
      <c r="G107" s="164" t="s">
        <v>2088</v>
      </c>
      <c r="H107" s="163">
        <v>6</v>
      </c>
      <c r="I107" s="162" t="s">
        <v>88</v>
      </c>
      <c r="J107" s="161" t="s">
        <v>2082</v>
      </c>
      <c r="K107" s="161" t="s">
        <v>2087</v>
      </c>
      <c r="L107" s="160">
        <v>15121</v>
      </c>
      <c r="M107" s="160">
        <v>1512</v>
      </c>
      <c r="N107" s="159">
        <v>16633</v>
      </c>
      <c r="O107" s="174">
        <v>15120</v>
      </c>
      <c r="P107" s="180">
        <f t="shared" si="20"/>
        <v>0.99993386680775076</v>
      </c>
      <c r="Q107" s="174">
        <v>390.6</v>
      </c>
      <c r="R107" s="179">
        <f t="shared" si="21"/>
        <v>0.25833333333333336</v>
      </c>
      <c r="S107" s="156">
        <f t="shared" si="22"/>
        <v>15510.6</v>
      </c>
      <c r="T107" s="156">
        <f t="shared" si="23"/>
        <v>1122.3999999999996</v>
      </c>
      <c r="U107" s="173" t="s">
        <v>803</v>
      </c>
      <c r="V107" s="178" t="s">
        <v>802</v>
      </c>
      <c r="W107" s="178" t="s">
        <v>802</v>
      </c>
      <c r="X107" s="177">
        <v>2014</v>
      </c>
      <c r="Y107" s="176" t="s">
        <v>2080</v>
      </c>
    </row>
    <row r="108" spans="1:25" ht="33" customHeight="1" x14ac:dyDescent="0.25">
      <c r="A108" s="167">
        <v>103</v>
      </c>
      <c r="B108" s="168"/>
      <c r="C108" s="167" t="str">
        <f t="shared" si="18"/>
        <v>Ing. Edy Linares</v>
      </c>
      <c r="D108" s="167" t="s">
        <v>789</v>
      </c>
      <c r="E108" s="166" t="s">
        <v>787</v>
      </c>
      <c r="F108" s="165" t="s">
        <v>2084</v>
      </c>
      <c r="G108" s="164" t="s">
        <v>2086</v>
      </c>
      <c r="H108" s="163">
        <v>5.6</v>
      </c>
      <c r="I108" s="162" t="s">
        <v>88</v>
      </c>
      <c r="J108" s="161" t="s">
        <v>2082</v>
      </c>
      <c r="K108" s="161" t="s">
        <v>2081</v>
      </c>
      <c r="L108" s="160">
        <v>14448</v>
      </c>
      <c r="M108" s="160">
        <v>1445</v>
      </c>
      <c r="N108" s="159">
        <v>15893</v>
      </c>
      <c r="O108" s="174">
        <v>14447.94</v>
      </c>
      <c r="P108" s="180">
        <f t="shared" si="20"/>
        <v>0.99999584717607981</v>
      </c>
      <c r="Q108" s="174">
        <v>355.8</v>
      </c>
      <c r="R108" s="179">
        <f t="shared" si="21"/>
        <v>0.24622837370242215</v>
      </c>
      <c r="S108" s="156">
        <f t="shared" si="22"/>
        <v>14803.74</v>
      </c>
      <c r="T108" s="156">
        <f t="shared" si="23"/>
        <v>1089.2600000000002</v>
      </c>
      <c r="U108" s="173" t="s">
        <v>803</v>
      </c>
      <c r="V108" s="178" t="s">
        <v>802</v>
      </c>
      <c r="W108" s="178" t="s">
        <v>802</v>
      </c>
      <c r="X108" s="177">
        <v>2014</v>
      </c>
      <c r="Y108" s="176" t="s">
        <v>2080</v>
      </c>
    </row>
    <row r="109" spans="1:25" ht="33" customHeight="1" x14ac:dyDescent="0.25">
      <c r="A109" s="167">
        <v>104</v>
      </c>
      <c r="B109" s="175"/>
      <c r="C109" s="167" t="str">
        <f t="shared" si="18"/>
        <v>Ing. Edy Linares</v>
      </c>
      <c r="D109" s="167" t="s">
        <v>789</v>
      </c>
      <c r="E109" s="166" t="s">
        <v>787</v>
      </c>
      <c r="F109" s="165" t="s">
        <v>2084</v>
      </c>
      <c r="G109" s="164" t="s">
        <v>2085</v>
      </c>
      <c r="H109" s="163">
        <v>7.5</v>
      </c>
      <c r="I109" s="162" t="s">
        <v>88</v>
      </c>
      <c r="J109" s="161" t="s">
        <v>2082</v>
      </c>
      <c r="K109" s="161" t="s">
        <v>2081</v>
      </c>
      <c r="L109" s="160">
        <v>20071</v>
      </c>
      <c r="M109" s="160">
        <v>2007</v>
      </c>
      <c r="N109" s="159">
        <v>22078</v>
      </c>
      <c r="O109" s="174">
        <v>20070</v>
      </c>
      <c r="P109" s="180">
        <f t="shared" si="20"/>
        <v>0.99995017687210408</v>
      </c>
      <c r="Q109" s="174">
        <v>505.9</v>
      </c>
      <c r="R109" s="179">
        <f t="shared" si="21"/>
        <v>0.25206776283009463</v>
      </c>
      <c r="S109" s="156">
        <f t="shared" si="22"/>
        <v>20575.900000000001</v>
      </c>
      <c r="T109" s="156">
        <f t="shared" si="23"/>
        <v>1502.0999999999985</v>
      </c>
      <c r="U109" s="173" t="s">
        <v>803</v>
      </c>
      <c r="V109" s="178" t="s">
        <v>802</v>
      </c>
      <c r="W109" s="178" t="s">
        <v>802</v>
      </c>
      <c r="X109" s="177">
        <v>2014</v>
      </c>
      <c r="Y109" s="176" t="s">
        <v>2080</v>
      </c>
    </row>
    <row r="110" spans="1:25" ht="33" customHeight="1" x14ac:dyDescent="0.25">
      <c r="A110" s="167">
        <v>105</v>
      </c>
      <c r="B110" s="168"/>
      <c r="C110" s="167" t="str">
        <f t="shared" si="18"/>
        <v>Ing. Edy Linares</v>
      </c>
      <c r="D110" s="167" t="s">
        <v>789</v>
      </c>
      <c r="E110" s="166" t="s">
        <v>787</v>
      </c>
      <c r="F110" s="165" t="s">
        <v>2084</v>
      </c>
      <c r="G110" s="164" t="s">
        <v>2083</v>
      </c>
      <c r="H110" s="163">
        <v>6.5</v>
      </c>
      <c r="I110" s="162" t="s">
        <v>88</v>
      </c>
      <c r="J110" s="161" t="s">
        <v>2082</v>
      </c>
      <c r="K110" s="161" t="s">
        <v>2081</v>
      </c>
      <c r="L110" s="160">
        <v>16770</v>
      </c>
      <c r="M110" s="160">
        <v>1677</v>
      </c>
      <c r="N110" s="159">
        <v>18447</v>
      </c>
      <c r="O110" s="174">
        <v>16770</v>
      </c>
      <c r="P110" s="180">
        <f t="shared" si="20"/>
        <v>1</v>
      </c>
      <c r="Q110" s="174">
        <v>359.3</v>
      </c>
      <c r="R110" s="179">
        <f t="shared" si="21"/>
        <v>0.21425163983303519</v>
      </c>
      <c r="S110" s="156">
        <f t="shared" si="22"/>
        <v>17129.3</v>
      </c>
      <c r="T110" s="156">
        <f t="shared" si="23"/>
        <v>1317.7000000000007</v>
      </c>
      <c r="U110" s="173" t="s">
        <v>803</v>
      </c>
      <c r="V110" s="178" t="s">
        <v>802</v>
      </c>
      <c r="W110" s="178" t="s">
        <v>802</v>
      </c>
      <c r="X110" s="177">
        <v>2014</v>
      </c>
      <c r="Y110" s="176" t="s">
        <v>2080</v>
      </c>
    </row>
    <row r="111" spans="1:25" ht="45.75" hidden="1" customHeight="1" x14ac:dyDescent="0.25">
      <c r="A111" s="167">
        <v>106</v>
      </c>
      <c r="B111" s="168"/>
      <c r="C111" s="167" t="s">
        <v>873</v>
      </c>
      <c r="D111" s="167" t="s">
        <v>788</v>
      </c>
      <c r="E111" s="166" t="s">
        <v>787</v>
      </c>
      <c r="F111" s="165" t="s">
        <v>201</v>
      </c>
      <c r="G111" s="164" t="s">
        <v>2079</v>
      </c>
      <c r="H111" s="163">
        <v>13</v>
      </c>
      <c r="I111" s="162" t="s">
        <v>94</v>
      </c>
      <c r="J111" s="161" t="s">
        <v>102</v>
      </c>
      <c r="K111" s="161" t="s">
        <v>2078</v>
      </c>
      <c r="L111" s="160">
        <v>28734</v>
      </c>
      <c r="M111" s="160">
        <v>2874</v>
      </c>
      <c r="N111" s="159">
        <v>31608</v>
      </c>
      <c r="O111" s="174"/>
      <c r="P111" s="158"/>
      <c r="Q111" s="174"/>
      <c r="R111" s="156"/>
      <c r="S111" s="156"/>
      <c r="T111" s="156"/>
      <c r="U111" s="173"/>
      <c r="V111" s="172"/>
      <c r="W111" s="171"/>
      <c r="X111" s="170"/>
      <c r="Y111" s="169"/>
    </row>
    <row r="112" spans="1:25" ht="35.25" hidden="1" customHeight="1" x14ac:dyDescent="0.25">
      <c r="A112" s="167">
        <v>107</v>
      </c>
      <c r="B112" s="168"/>
      <c r="C112" s="167" t="s">
        <v>873</v>
      </c>
      <c r="D112" s="167" t="s">
        <v>788</v>
      </c>
      <c r="E112" s="166" t="s">
        <v>787</v>
      </c>
      <c r="F112" s="165" t="s">
        <v>201</v>
      </c>
      <c r="G112" s="164" t="s">
        <v>2077</v>
      </c>
      <c r="H112" s="163">
        <v>11.27</v>
      </c>
      <c r="I112" s="162" t="s">
        <v>94</v>
      </c>
      <c r="J112" s="161" t="s">
        <v>102</v>
      </c>
      <c r="K112" s="161" t="s">
        <v>2076</v>
      </c>
      <c r="L112" s="160">
        <v>24911</v>
      </c>
      <c r="M112" s="160">
        <v>2491</v>
      </c>
      <c r="N112" s="159">
        <v>27402</v>
      </c>
      <c r="O112" s="174"/>
      <c r="P112" s="158"/>
      <c r="Q112" s="174"/>
      <c r="R112" s="156"/>
      <c r="S112" s="156"/>
      <c r="T112" s="156"/>
      <c r="U112" s="173"/>
      <c r="V112" s="172"/>
      <c r="W112" s="171"/>
      <c r="X112" s="170"/>
      <c r="Y112" s="169"/>
    </row>
    <row r="113" spans="1:25" ht="35.25" hidden="1" customHeight="1" x14ac:dyDescent="0.25">
      <c r="A113" s="167">
        <v>108</v>
      </c>
      <c r="B113" s="168"/>
      <c r="C113" s="167" t="s">
        <v>873</v>
      </c>
      <c r="D113" s="167" t="s">
        <v>788</v>
      </c>
      <c r="E113" s="166" t="s">
        <v>787</v>
      </c>
      <c r="F113" s="165" t="s">
        <v>201</v>
      </c>
      <c r="G113" s="164" t="s">
        <v>2075</v>
      </c>
      <c r="H113" s="163">
        <v>4.0199999999999996</v>
      </c>
      <c r="I113" s="162" t="s">
        <v>94</v>
      </c>
      <c r="J113" s="161" t="s">
        <v>102</v>
      </c>
      <c r="K113" s="161" t="s">
        <v>103</v>
      </c>
      <c r="L113" s="160">
        <v>8636</v>
      </c>
      <c r="M113" s="160">
        <v>864</v>
      </c>
      <c r="N113" s="159">
        <v>9500</v>
      </c>
      <c r="O113" s="174"/>
      <c r="P113" s="158"/>
      <c r="Q113" s="174"/>
      <c r="R113" s="156"/>
      <c r="S113" s="156"/>
      <c r="T113" s="156"/>
      <c r="U113" s="173"/>
      <c r="V113" s="172"/>
      <c r="W113" s="171"/>
      <c r="X113" s="170"/>
      <c r="Y113" s="169"/>
    </row>
    <row r="114" spans="1:25" ht="35.25" hidden="1" customHeight="1" x14ac:dyDescent="0.25">
      <c r="A114" s="167">
        <v>109</v>
      </c>
      <c r="B114" s="168"/>
      <c r="C114" s="167" t="s">
        <v>873</v>
      </c>
      <c r="D114" s="167" t="s">
        <v>788</v>
      </c>
      <c r="E114" s="166" t="s">
        <v>787</v>
      </c>
      <c r="F114" s="165" t="s">
        <v>201</v>
      </c>
      <c r="G114" s="164" t="s">
        <v>2074</v>
      </c>
      <c r="H114" s="163">
        <v>4.4000000000000004</v>
      </c>
      <c r="I114" s="162" t="s">
        <v>94</v>
      </c>
      <c r="J114" s="161" t="s">
        <v>102</v>
      </c>
      <c r="K114" s="161" t="s">
        <v>2073</v>
      </c>
      <c r="L114" s="160">
        <v>9725</v>
      </c>
      <c r="M114" s="160">
        <v>973</v>
      </c>
      <c r="N114" s="159">
        <v>10698</v>
      </c>
      <c r="O114" s="174"/>
      <c r="P114" s="158"/>
      <c r="Q114" s="174"/>
      <c r="R114" s="156"/>
      <c r="S114" s="156"/>
      <c r="T114" s="156"/>
      <c r="U114" s="173"/>
      <c r="V114" s="172"/>
      <c r="W114" s="171"/>
      <c r="X114" s="170"/>
      <c r="Y114" s="169"/>
    </row>
    <row r="115" spans="1:25" ht="35.25" hidden="1" customHeight="1" x14ac:dyDescent="0.25">
      <c r="A115" s="167">
        <v>110</v>
      </c>
      <c r="B115" s="175"/>
      <c r="C115" s="167" t="s">
        <v>873</v>
      </c>
      <c r="D115" s="167" t="s">
        <v>788</v>
      </c>
      <c r="E115" s="166" t="s">
        <v>787</v>
      </c>
      <c r="F115" s="165" t="s">
        <v>201</v>
      </c>
      <c r="G115" s="164" t="s">
        <v>2072</v>
      </c>
      <c r="H115" s="163">
        <v>22</v>
      </c>
      <c r="I115" s="162" t="s">
        <v>94</v>
      </c>
      <c r="J115" s="161" t="s">
        <v>102</v>
      </c>
      <c r="K115" s="161" t="s">
        <v>2071</v>
      </c>
      <c r="L115" s="160">
        <v>49194</v>
      </c>
      <c r="M115" s="160">
        <v>4920</v>
      </c>
      <c r="N115" s="159">
        <v>54114</v>
      </c>
      <c r="O115" s="174"/>
      <c r="P115" s="158"/>
      <c r="Q115" s="174"/>
      <c r="R115" s="156"/>
      <c r="S115" s="156"/>
      <c r="T115" s="156"/>
      <c r="U115" s="173"/>
      <c r="V115" s="172"/>
      <c r="W115" s="171"/>
      <c r="X115" s="170"/>
      <c r="Y115" s="169"/>
    </row>
    <row r="116" spans="1:25" ht="35.25" hidden="1" customHeight="1" x14ac:dyDescent="0.25">
      <c r="A116" s="167">
        <v>111</v>
      </c>
      <c r="B116" s="175"/>
      <c r="C116" s="167" t="s">
        <v>873</v>
      </c>
      <c r="D116" s="167" t="s">
        <v>788</v>
      </c>
      <c r="E116" s="166" t="s">
        <v>807</v>
      </c>
      <c r="F116" s="165" t="s">
        <v>201</v>
      </c>
      <c r="G116" s="164" t="s">
        <v>2070</v>
      </c>
      <c r="H116" s="163">
        <v>33.25</v>
      </c>
      <c r="I116" s="162" t="s">
        <v>94</v>
      </c>
      <c r="J116" s="161" t="s">
        <v>102</v>
      </c>
      <c r="K116" s="161" t="s">
        <v>331</v>
      </c>
      <c r="L116" s="160">
        <v>77227</v>
      </c>
      <c r="M116" s="160">
        <v>7723</v>
      </c>
      <c r="N116" s="159">
        <v>84950</v>
      </c>
      <c r="O116" s="174"/>
      <c r="P116" s="158"/>
      <c r="Q116" s="174"/>
      <c r="R116" s="156"/>
      <c r="S116" s="156"/>
      <c r="T116" s="156"/>
      <c r="U116" s="173"/>
      <c r="V116" s="172"/>
      <c r="W116" s="171"/>
      <c r="X116" s="170"/>
      <c r="Y116" s="169"/>
    </row>
    <row r="117" spans="1:25" ht="35.25" hidden="1" customHeight="1" x14ac:dyDescent="0.25">
      <c r="A117" s="167">
        <v>112</v>
      </c>
      <c r="B117" s="168"/>
      <c r="C117" s="167" t="s">
        <v>873</v>
      </c>
      <c r="D117" s="167" t="s">
        <v>788</v>
      </c>
      <c r="E117" s="166" t="s">
        <v>787</v>
      </c>
      <c r="F117" s="165" t="s">
        <v>2066</v>
      </c>
      <c r="G117" s="164" t="s">
        <v>2069</v>
      </c>
      <c r="H117" s="163">
        <v>18</v>
      </c>
      <c r="I117" s="162" t="s">
        <v>94</v>
      </c>
      <c r="J117" s="161" t="s">
        <v>2064</v>
      </c>
      <c r="K117" s="161" t="s">
        <v>2068</v>
      </c>
      <c r="L117" s="160">
        <v>33492</v>
      </c>
      <c r="M117" s="160">
        <v>3349</v>
      </c>
      <c r="N117" s="159">
        <v>36841</v>
      </c>
      <c r="O117" s="174"/>
      <c r="P117" s="158"/>
      <c r="Q117" s="174"/>
      <c r="R117" s="156"/>
      <c r="S117" s="156"/>
      <c r="T117" s="156"/>
      <c r="U117" s="173"/>
      <c r="V117" s="172"/>
      <c r="W117" s="171"/>
      <c r="X117" s="170"/>
      <c r="Y117" s="169"/>
    </row>
    <row r="118" spans="1:25" ht="35.25" hidden="1" customHeight="1" x14ac:dyDescent="0.25">
      <c r="A118" s="167">
        <v>113</v>
      </c>
      <c r="B118" s="168"/>
      <c r="C118" s="167" t="s">
        <v>873</v>
      </c>
      <c r="D118" s="167" t="s">
        <v>788</v>
      </c>
      <c r="E118" s="166" t="s">
        <v>807</v>
      </c>
      <c r="F118" s="165" t="s">
        <v>2066</v>
      </c>
      <c r="G118" s="164" t="s">
        <v>2067</v>
      </c>
      <c r="H118" s="163">
        <v>12.5</v>
      </c>
      <c r="I118" s="162" t="s">
        <v>94</v>
      </c>
      <c r="J118" s="161" t="s">
        <v>2064</v>
      </c>
      <c r="K118" s="161" t="s">
        <v>2063</v>
      </c>
      <c r="L118" s="160">
        <v>32706</v>
      </c>
      <c r="M118" s="160">
        <v>3271</v>
      </c>
      <c r="N118" s="159">
        <v>35977</v>
      </c>
      <c r="O118" s="174"/>
      <c r="P118" s="158"/>
      <c r="Q118" s="174"/>
      <c r="R118" s="156"/>
      <c r="S118" s="156"/>
      <c r="T118" s="156"/>
      <c r="U118" s="173"/>
      <c r="V118" s="172"/>
      <c r="W118" s="171"/>
      <c r="X118" s="170"/>
      <c r="Y118" s="169"/>
    </row>
    <row r="119" spans="1:25" ht="35.25" hidden="1" customHeight="1" x14ac:dyDescent="0.25">
      <c r="A119" s="167">
        <v>114</v>
      </c>
      <c r="B119" s="168"/>
      <c r="C119" s="167" t="s">
        <v>873</v>
      </c>
      <c r="D119" s="167" t="s">
        <v>788</v>
      </c>
      <c r="E119" s="166" t="s">
        <v>807</v>
      </c>
      <c r="F119" s="165" t="s">
        <v>2066</v>
      </c>
      <c r="G119" s="164" t="s">
        <v>2065</v>
      </c>
      <c r="H119" s="163">
        <v>8.1999999999999993</v>
      </c>
      <c r="I119" s="162" t="s">
        <v>94</v>
      </c>
      <c r="J119" s="161" t="s">
        <v>2064</v>
      </c>
      <c r="K119" s="161" t="s">
        <v>2063</v>
      </c>
      <c r="L119" s="160">
        <v>21844</v>
      </c>
      <c r="M119" s="160">
        <v>2184</v>
      </c>
      <c r="N119" s="159">
        <v>24028</v>
      </c>
      <c r="O119" s="174"/>
      <c r="P119" s="158"/>
      <c r="Q119" s="174"/>
      <c r="R119" s="156"/>
      <c r="S119" s="156"/>
      <c r="T119" s="156"/>
      <c r="U119" s="173"/>
      <c r="V119" s="172"/>
      <c r="W119" s="171"/>
      <c r="X119" s="170"/>
      <c r="Y119" s="169"/>
    </row>
    <row r="120" spans="1:25" ht="51.75" customHeight="1" x14ac:dyDescent="0.25">
      <c r="A120" s="167">
        <v>115</v>
      </c>
      <c r="B120" s="168"/>
      <c r="C120" s="167" t="str">
        <f t="shared" ref="C120:C125" si="24">+D120</f>
        <v>Ing. Edy Linares</v>
      </c>
      <c r="D120" s="167" t="s">
        <v>789</v>
      </c>
      <c r="E120" s="166" t="s">
        <v>787</v>
      </c>
      <c r="F120" s="165" t="s">
        <v>2054</v>
      </c>
      <c r="G120" s="164" t="s">
        <v>2062</v>
      </c>
      <c r="H120" s="182">
        <v>58</v>
      </c>
      <c r="I120" s="162" t="s">
        <v>72</v>
      </c>
      <c r="J120" s="161" t="s">
        <v>2052</v>
      </c>
      <c r="K120" s="161" t="s">
        <v>2061</v>
      </c>
      <c r="L120" s="181">
        <v>144891</v>
      </c>
      <c r="M120" s="181">
        <v>14489</v>
      </c>
      <c r="N120" s="159">
        <v>159380</v>
      </c>
      <c r="O120" s="174">
        <f>62097.5+75894</f>
        <v>137991.5</v>
      </c>
      <c r="P120" s="180">
        <f t="shared" ref="P120:P125" si="25">O120/L120</f>
        <v>0.9523814453623759</v>
      </c>
      <c r="Q120" s="174">
        <f>7244.5+7244.5</f>
        <v>14489</v>
      </c>
      <c r="R120" s="179">
        <f t="shared" ref="R120:R125" si="26">Q120/M120</f>
        <v>1</v>
      </c>
      <c r="S120" s="156">
        <f t="shared" ref="S120:S125" si="27">+O120+Q120</f>
        <v>152480.5</v>
      </c>
      <c r="T120" s="156">
        <f>+N120-S120</f>
        <v>6899.5</v>
      </c>
      <c r="U120" s="173" t="s">
        <v>803</v>
      </c>
      <c r="V120" s="178" t="s">
        <v>802</v>
      </c>
      <c r="W120" s="178" t="s">
        <v>802</v>
      </c>
      <c r="X120" s="177">
        <v>2015</v>
      </c>
      <c r="Y120" s="169" t="s">
        <v>2050</v>
      </c>
    </row>
    <row r="121" spans="1:25" ht="51.75" customHeight="1" x14ac:dyDescent="0.25">
      <c r="A121" s="167">
        <v>116</v>
      </c>
      <c r="B121" s="168"/>
      <c r="C121" s="167" t="str">
        <f t="shared" si="24"/>
        <v>Ing. Edy Linares</v>
      </c>
      <c r="D121" s="167" t="s">
        <v>789</v>
      </c>
      <c r="E121" s="166" t="s">
        <v>787</v>
      </c>
      <c r="F121" s="165" t="s">
        <v>2054</v>
      </c>
      <c r="G121" s="164" t="s">
        <v>2060</v>
      </c>
      <c r="H121" s="182">
        <v>27</v>
      </c>
      <c r="I121" s="162" t="s">
        <v>72</v>
      </c>
      <c r="J121" s="161" t="s">
        <v>2052</v>
      </c>
      <c r="K121" s="161" t="s">
        <v>2051</v>
      </c>
      <c r="L121" s="181">
        <v>66728</v>
      </c>
      <c r="M121" s="181">
        <v>6673</v>
      </c>
      <c r="N121" s="159">
        <v>73401</v>
      </c>
      <c r="O121" s="174">
        <v>66728</v>
      </c>
      <c r="P121" s="180">
        <f t="shared" si="25"/>
        <v>1</v>
      </c>
      <c r="Q121" s="174">
        <v>6673</v>
      </c>
      <c r="R121" s="179">
        <f t="shared" si="26"/>
        <v>1</v>
      </c>
      <c r="S121" s="156">
        <f t="shared" si="27"/>
        <v>73401</v>
      </c>
      <c r="T121" s="156">
        <f>+N121-S121</f>
        <v>0</v>
      </c>
      <c r="U121" s="173" t="s">
        <v>803</v>
      </c>
      <c r="V121" s="178" t="s">
        <v>802</v>
      </c>
      <c r="W121" s="178" t="s">
        <v>802</v>
      </c>
      <c r="X121" s="177">
        <v>2015</v>
      </c>
      <c r="Y121" s="169" t="s">
        <v>2050</v>
      </c>
    </row>
    <row r="122" spans="1:25" ht="51.75" customHeight="1" x14ac:dyDescent="0.25">
      <c r="A122" s="167">
        <v>117</v>
      </c>
      <c r="B122" s="168"/>
      <c r="C122" s="167" t="str">
        <f t="shared" si="24"/>
        <v>Ing. Edy Linares</v>
      </c>
      <c r="D122" s="167" t="s">
        <v>789</v>
      </c>
      <c r="E122" s="166" t="s">
        <v>787</v>
      </c>
      <c r="F122" s="165" t="s">
        <v>2054</v>
      </c>
      <c r="G122" s="164" t="s">
        <v>2059</v>
      </c>
      <c r="H122" s="182">
        <v>13</v>
      </c>
      <c r="I122" s="162" t="s">
        <v>72</v>
      </c>
      <c r="J122" s="161" t="s">
        <v>2052</v>
      </c>
      <c r="K122" s="161" t="s">
        <v>2058</v>
      </c>
      <c r="L122" s="181">
        <v>29819</v>
      </c>
      <c r="M122" s="181">
        <v>2982</v>
      </c>
      <c r="N122" s="159">
        <v>32801</v>
      </c>
      <c r="O122" s="174">
        <v>29819</v>
      </c>
      <c r="P122" s="180">
        <f t="shared" si="25"/>
        <v>1</v>
      </c>
      <c r="Q122" s="174">
        <v>2982</v>
      </c>
      <c r="R122" s="179">
        <f t="shared" si="26"/>
        <v>1</v>
      </c>
      <c r="S122" s="156">
        <f t="shared" si="27"/>
        <v>32801</v>
      </c>
      <c r="T122" s="156">
        <f>+N122-S122</f>
        <v>0</v>
      </c>
      <c r="U122" s="173" t="s">
        <v>803</v>
      </c>
      <c r="V122" s="178" t="s">
        <v>802</v>
      </c>
      <c r="W122" s="178" t="s">
        <v>802</v>
      </c>
      <c r="X122" s="177">
        <v>2015</v>
      </c>
      <c r="Y122" s="169" t="s">
        <v>2050</v>
      </c>
    </row>
    <row r="123" spans="1:25" ht="51.75" customHeight="1" x14ac:dyDescent="0.25">
      <c r="A123" s="167">
        <v>118</v>
      </c>
      <c r="B123" s="168"/>
      <c r="C123" s="167" t="str">
        <f t="shared" si="24"/>
        <v>Ing. Edy Linares</v>
      </c>
      <c r="D123" s="167" t="s">
        <v>789</v>
      </c>
      <c r="E123" s="166" t="s">
        <v>787</v>
      </c>
      <c r="F123" s="165" t="s">
        <v>2054</v>
      </c>
      <c r="G123" s="164" t="s">
        <v>2057</v>
      </c>
      <c r="H123" s="182">
        <v>40</v>
      </c>
      <c r="I123" s="162" t="s">
        <v>72</v>
      </c>
      <c r="J123" s="161" t="s">
        <v>2052</v>
      </c>
      <c r="K123" s="161" t="s">
        <v>2055</v>
      </c>
      <c r="L123" s="181">
        <v>91546</v>
      </c>
      <c r="M123" s="181">
        <v>9155</v>
      </c>
      <c r="N123" s="159">
        <v>100701</v>
      </c>
      <c r="O123" s="174">
        <f>41389+41001.1</f>
        <v>82390.100000000006</v>
      </c>
      <c r="P123" s="180">
        <f t="shared" si="25"/>
        <v>0.89998579948878166</v>
      </c>
      <c r="Q123" s="174">
        <f>4577.6+4577.6</f>
        <v>9155.2000000000007</v>
      </c>
      <c r="R123" s="179">
        <f t="shared" si="26"/>
        <v>1.0000218459858001</v>
      </c>
      <c r="S123" s="156">
        <f t="shared" si="27"/>
        <v>91545.3</v>
      </c>
      <c r="T123" s="156">
        <f>+N123-S123</f>
        <v>9155.6999999999971</v>
      </c>
      <c r="U123" s="173" t="s">
        <v>803</v>
      </c>
      <c r="V123" s="178" t="s">
        <v>802</v>
      </c>
      <c r="W123" s="178" t="s">
        <v>802</v>
      </c>
      <c r="X123" s="177">
        <v>2015</v>
      </c>
      <c r="Y123" s="169" t="s">
        <v>2050</v>
      </c>
    </row>
    <row r="124" spans="1:25" ht="51.75" customHeight="1" x14ac:dyDescent="0.25">
      <c r="A124" s="167">
        <v>119</v>
      </c>
      <c r="B124" s="168"/>
      <c r="C124" s="167" t="str">
        <f t="shared" si="24"/>
        <v>Ing. Edy Linares</v>
      </c>
      <c r="D124" s="167" t="s">
        <v>789</v>
      </c>
      <c r="E124" s="166" t="s">
        <v>807</v>
      </c>
      <c r="F124" s="165" t="s">
        <v>2054</v>
      </c>
      <c r="G124" s="164" t="s">
        <v>2056</v>
      </c>
      <c r="H124" s="163">
        <v>10</v>
      </c>
      <c r="I124" s="162" t="s">
        <v>72</v>
      </c>
      <c r="J124" s="161" t="s">
        <v>2052</v>
      </c>
      <c r="K124" s="161" t="s">
        <v>2055</v>
      </c>
      <c r="L124" s="160">
        <v>23852</v>
      </c>
      <c r="M124" s="160">
        <v>2385</v>
      </c>
      <c r="N124" s="159">
        <v>26237</v>
      </c>
      <c r="O124" s="174">
        <v>23613.3</v>
      </c>
      <c r="P124" s="180">
        <f t="shared" si="25"/>
        <v>0.98999245346302189</v>
      </c>
      <c r="Q124" s="174">
        <v>2623.73</v>
      </c>
      <c r="R124" s="179">
        <f t="shared" si="26"/>
        <v>1.1000964360587002</v>
      </c>
      <c r="S124" s="156">
        <f t="shared" si="27"/>
        <v>26237.03</v>
      </c>
      <c r="T124" s="156">
        <f>+N124-S124+0.03</f>
        <v>1.1641521080463235E-12</v>
      </c>
      <c r="U124" s="173" t="s">
        <v>803</v>
      </c>
      <c r="V124" s="178" t="s">
        <v>802</v>
      </c>
      <c r="W124" s="178" t="s">
        <v>802</v>
      </c>
      <c r="X124" s="177">
        <v>2015</v>
      </c>
      <c r="Y124" s="169" t="s">
        <v>2050</v>
      </c>
    </row>
    <row r="125" spans="1:25" ht="25.5" customHeight="1" x14ac:dyDescent="0.25">
      <c r="A125" s="167">
        <v>120</v>
      </c>
      <c r="B125" s="168"/>
      <c r="C125" s="167" t="str">
        <f t="shared" si="24"/>
        <v>Ing. Edy Linares</v>
      </c>
      <c r="D125" s="167" t="s">
        <v>789</v>
      </c>
      <c r="E125" s="166" t="s">
        <v>807</v>
      </c>
      <c r="F125" s="165" t="s">
        <v>2054</v>
      </c>
      <c r="G125" s="164" t="s">
        <v>2053</v>
      </c>
      <c r="H125" s="163">
        <v>10</v>
      </c>
      <c r="I125" s="162" t="s">
        <v>72</v>
      </c>
      <c r="J125" s="161" t="s">
        <v>2052</v>
      </c>
      <c r="K125" s="161" t="s">
        <v>2051</v>
      </c>
      <c r="L125" s="160">
        <v>23852</v>
      </c>
      <c r="M125" s="160">
        <v>2385</v>
      </c>
      <c r="N125" s="159">
        <v>26237</v>
      </c>
      <c r="O125" s="174">
        <v>23613.3</v>
      </c>
      <c r="P125" s="180">
        <f t="shared" si="25"/>
        <v>0.98999245346302189</v>
      </c>
      <c r="Q125" s="174">
        <v>2623.74</v>
      </c>
      <c r="R125" s="179">
        <f t="shared" si="26"/>
        <v>1.1001006289308175</v>
      </c>
      <c r="S125" s="156">
        <f t="shared" si="27"/>
        <v>26237.040000000001</v>
      </c>
      <c r="T125" s="156">
        <f>+N125-S125+0.04</f>
        <v>-8.7311408103474264E-13</v>
      </c>
      <c r="U125" s="173" t="s">
        <v>803</v>
      </c>
      <c r="V125" s="178" t="s">
        <v>802</v>
      </c>
      <c r="W125" s="178" t="s">
        <v>802</v>
      </c>
      <c r="X125" s="177">
        <v>2015</v>
      </c>
      <c r="Y125" s="169" t="s">
        <v>2050</v>
      </c>
    </row>
    <row r="126" spans="1:25" ht="25.5" hidden="1" customHeight="1" x14ac:dyDescent="0.25">
      <c r="A126" s="167">
        <v>121</v>
      </c>
      <c r="B126" s="168"/>
      <c r="C126" s="167" t="s">
        <v>789</v>
      </c>
      <c r="D126" s="167" t="s">
        <v>788</v>
      </c>
      <c r="E126" s="166" t="s">
        <v>787</v>
      </c>
      <c r="F126" s="165" t="s">
        <v>2038</v>
      </c>
      <c r="G126" s="164" t="s">
        <v>2049</v>
      </c>
      <c r="H126" s="163">
        <v>22.15</v>
      </c>
      <c r="I126" s="162" t="s">
        <v>140</v>
      </c>
      <c r="J126" s="161" t="s">
        <v>141</v>
      </c>
      <c r="K126" s="161" t="s">
        <v>2048</v>
      </c>
      <c r="L126" s="160">
        <v>46434</v>
      </c>
      <c r="M126" s="160">
        <v>4643</v>
      </c>
      <c r="N126" s="159">
        <v>51077</v>
      </c>
      <c r="O126" s="174"/>
      <c r="P126" s="158"/>
      <c r="Q126" s="174"/>
      <c r="R126" s="156"/>
      <c r="S126" s="156"/>
      <c r="T126" s="156"/>
      <c r="U126" s="173"/>
      <c r="V126" s="172"/>
      <c r="W126" s="171"/>
      <c r="X126" s="170"/>
      <c r="Y126" s="169"/>
    </row>
    <row r="127" spans="1:25" ht="25.5" hidden="1" customHeight="1" x14ac:dyDescent="0.25">
      <c r="A127" s="167">
        <v>122</v>
      </c>
      <c r="B127" s="168"/>
      <c r="C127" s="167" t="s">
        <v>789</v>
      </c>
      <c r="D127" s="167" t="s">
        <v>788</v>
      </c>
      <c r="E127" s="166" t="s">
        <v>787</v>
      </c>
      <c r="F127" s="165" t="s">
        <v>2038</v>
      </c>
      <c r="G127" s="164" t="s">
        <v>2047</v>
      </c>
      <c r="H127" s="163">
        <v>23.35</v>
      </c>
      <c r="I127" s="162" t="s">
        <v>140</v>
      </c>
      <c r="J127" s="161" t="s">
        <v>141</v>
      </c>
      <c r="K127" s="161" t="s">
        <v>2046</v>
      </c>
      <c r="L127" s="160">
        <v>48948</v>
      </c>
      <c r="M127" s="160">
        <v>4895</v>
      </c>
      <c r="N127" s="159">
        <v>53843</v>
      </c>
      <c r="O127" s="174"/>
      <c r="P127" s="158"/>
      <c r="Q127" s="174"/>
      <c r="R127" s="156"/>
      <c r="S127" s="156"/>
      <c r="T127" s="156"/>
      <c r="U127" s="173"/>
      <c r="V127" s="172"/>
      <c r="W127" s="171"/>
      <c r="X127" s="170"/>
      <c r="Y127" s="169"/>
    </row>
    <row r="128" spans="1:25" ht="45" hidden="1" customHeight="1" x14ac:dyDescent="0.25">
      <c r="A128" s="167">
        <v>123</v>
      </c>
      <c r="B128" s="168"/>
      <c r="C128" s="167" t="s">
        <v>789</v>
      </c>
      <c r="D128" s="167" t="s">
        <v>788</v>
      </c>
      <c r="E128" s="166" t="s">
        <v>787</v>
      </c>
      <c r="F128" s="165" t="s">
        <v>2038</v>
      </c>
      <c r="G128" s="164" t="s">
        <v>2045</v>
      </c>
      <c r="H128" s="163">
        <v>39.25</v>
      </c>
      <c r="I128" s="162" t="s">
        <v>140</v>
      </c>
      <c r="J128" s="161" t="s">
        <v>141</v>
      </c>
      <c r="K128" s="161" t="s">
        <v>2043</v>
      </c>
      <c r="L128" s="160">
        <v>82279</v>
      </c>
      <c r="M128" s="160">
        <v>8228</v>
      </c>
      <c r="N128" s="159">
        <v>90507</v>
      </c>
      <c r="O128" s="174"/>
      <c r="P128" s="158"/>
      <c r="Q128" s="174"/>
      <c r="R128" s="156"/>
      <c r="S128" s="156"/>
      <c r="T128" s="156"/>
      <c r="U128" s="173"/>
      <c r="V128" s="172"/>
      <c r="W128" s="171"/>
      <c r="X128" s="170"/>
      <c r="Y128" s="169"/>
    </row>
    <row r="129" spans="1:25" ht="45" hidden="1" customHeight="1" x14ac:dyDescent="0.25">
      <c r="A129" s="167">
        <v>124</v>
      </c>
      <c r="B129" s="175"/>
      <c r="C129" s="167" t="s">
        <v>789</v>
      </c>
      <c r="D129" s="167" t="s">
        <v>788</v>
      </c>
      <c r="E129" s="166" t="s">
        <v>787</v>
      </c>
      <c r="F129" s="165" t="s">
        <v>2038</v>
      </c>
      <c r="G129" s="164" t="s">
        <v>2044</v>
      </c>
      <c r="H129" s="163">
        <v>22.45</v>
      </c>
      <c r="I129" s="162" t="s">
        <v>140</v>
      </c>
      <c r="J129" s="161" t="s">
        <v>141</v>
      </c>
      <c r="K129" s="161" t="s">
        <v>2043</v>
      </c>
      <c r="L129" s="160">
        <v>47062</v>
      </c>
      <c r="M129" s="160">
        <v>4706</v>
      </c>
      <c r="N129" s="159">
        <v>51768</v>
      </c>
      <c r="O129" s="174"/>
      <c r="P129" s="158"/>
      <c r="Q129" s="174"/>
      <c r="R129" s="156"/>
      <c r="S129" s="156"/>
      <c r="T129" s="156"/>
      <c r="U129" s="173"/>
      <c r="V129" s="172"/>
      <c r="W129" s="171"/>
      <c r="X129" s="170"/>
      <c r="Y129" s="169"/>
    </row>
    <row r="130" spans="1:25" ht="45" hidden="1" customHeight="1" x14ac:dyDescent="0.25">
      <c r="A130" s="167">
        <v>125</v>
      </c>
      <c r="B130" s="168"/>
      <c r="C130" s="167" t="s">
        <v>789</v>
      </c>
      <c r="D130" s="167" t="s">
        <v>788</v>
      </c>
      <c r="E130" s="166" t="s">
        <v>787</v>
      </c>
      <c r="F130" s="165" t="s">
        <v>2038</v>
      </c>
      <c r="G130" s="164" t="s">
        <v>2042</v>
      </c>
      <c r="H130" s="163">
        <v>71.239999999999995</v>
      </c>
      <c r="I130" s="162" t="s">
        <v>140</v>
      </c>
      <c r="J130" s="161" t="s">
        <v>141</v>
      </c>
      <c r="K130" s="161" t="s">
        <v>2041</v>
      </c>
      <c r="L130" s="160">
        <v>149339</v>
      </c>
      <c r="M130" s="160">
        <v>14934</v>
      </c>
      <c r="N130" s="159">
        <v>164273</v>
      </c>
      <c r="O130" s="174"/>
      <c r="P130" s="158"/>
      <c r="Q130" s="174"/>
      <c r="R130" s="156"/>
      <c r="S130" s="156"/>
      <c r="T130" s="156"/>
      <c r="U130" s="173"/>
      <c r="V130" s="172"/>
      <c r="W130" s="171"/>
      <c r="X130" s="170"/>
      <c r="Y130" s="169"/>
    </row>
    <row r="131" spans="1:25" ht="45" hidden="1" customHeight="1" x14ac:dyDescent="0.25">
      <c r="A131" s="167">
        <v>126</v>
      </c>
      <c r="B131" s="168"/>
      <c r="C131" s="167" t="s">
        <v>789</v>
      </c>
      <c r="D131" s="167" t="s">
        <v>788</v>
      </c>
      <c r="E131" s="166" t="s">
        <v>787</v>
      </c>
      <c r="F131" s="165" t="s">
        <v>2038</v>
      </c>
      <c r="G131" s="164" t="s">
        <v>2040</v>
      </c>
      <c r="H131" s="163">
        <v>23.45</v>
      </c>
      <c r="I131" s="162" t="s">
        <v>140</v>
      </c>
      <c r="J131" s="161" t="s">
        <v>141</v>
      </c>
      <c r="K131" s="161" t="s">
        <v>2036</v>
      </c>
      <c r="L131" s="160">
        <v>49158</v>
      </c>
      <c r="M131" s="160">
        <v>4916</v>
      </c>
      <c r="N131" s="159">
        <v>54074</v>
      </c>
      <c r="O131" s="174"/>
      <c r="P131" s="158"/>
      <c r="Q131" s="174"/>
      <c r="R131" s="156"/>
      <c r="S131" s="156"/>
      <c r="T131" s="156"/>
      <c r="U131" s="173"/>
      <c r="V131" s="172"/>
      <c r="W131" s="171"/>
      <c r="X131" s="170"/>
      <c r="Y131" s="169"/>
    </row>
    <row r="132" spans="1:25" ht="45" hidden="1" customHeight="1" x14ac:dyDescent="0.25">
      <c r="A132" s="167">
        <v>127</v>
      </c>
      <c r="B132" s="168"/>
      <c r="C132" s="167" t="s">
        <v>789</v>
      </c>
      <c r="D132" s="167" t="s">
        <v>788</v>
      </c>
      <c r="E132" s="166" t="s">
        <v>787</v>
      </c>
      <c r="F132" s="165" t="s">
        <v>2038</v>
      </c>
      <c r="G132" s="164" t="s">
        <v>2039</v>
      </c>
      <c r="H132" s="163">
        <v>26.25</v>
      </c>
      <c r="I132" s="162" t="s">
        <v>140</v>
      </c>
      <c r="J132" s="161" t="s">
        <v>141</v>
      </c>
      <c r="K132" s="161" t="s">
        <v>2036</v>
      </c>
      <c r="L132" s="160">
        <v>55027</v>
      </c>
      <c r="M132" s="160">
        <v>5503</v>
      </c>
      <c r="N132" s="159">
        <v>60530</v>
      </c>
      <c r="O132" s="174"/>
      <c r="P132" s="158"/>
      <c r="Q132" s="174"/>
      <c r="R132" s="156"/>
      <c r="S132" s="156"/>
      <c r="T132" s="156"/>
      <c r="U132" s="173"/>
      <c r="V132" s="172"/>
      <c r="W132" s="171"/>
      <c r="X132" s="170"/>
      <c r="Y132" s="169"/>
    </row>
    <row r="133" spans="1:25" ht="45" hidden="1" customHeight="1" x14ac:dyDescent="0.25">
      <c r="A133" s="167">
        <v>128</v>
      </c>
      <c r="B133" s="168"/>
      <c r="C133" s="167" t="s">
        <v>789</v>
      </c>
      <c r="D133" s="167" t="s">
        <v>788</v>
      </c>
      <c r="E133" s="166" t="s">
        <v>787</v>
      </c>
      <c r="F133" s="165" t="s">
        <v>2038</v>
      </c>
      <c r="G133" s="164" t="s">
        <v>2037</v>
      </c>
      <c r="H133" s="163">
        <v>18.649999999999999</v>
      </c>
      <c r="I133" s="162" t="s">
        <v>140</v>
      </c>
      <c r="J133" s="161" t="s">
        <v>141</v>
      </c>
      <c r="K133" s="161" t="s">
        <v>2036</v>
      </c>
      <c r="L133" s="160">
        <v>39096</v>
      </c>
      <c r="M133" s="160">
        <v>3910</v>
      </c>
      <c r="N133" s="159">
        <v>43006</v>
      </c>
      <c r="O133" s="174"/>
      <c r="P133" s="158"/>
      <c r="Q133" s="174"/>
      <c r="R133" s="156"/>
      <c r="S133" s="156"/>
      <c r="T133" s="156"/>
      <c r="U133" s="173"/>
      <c r="V133" s="172"/>
      <c r="W133" s="171"/>
      <c r="X133" s="170"/>
      <c r="Y133" s="169"/>
    </row>
    <row r="134" spans="1:25" ht="45" hidden="1" customHeight="1" x14ac:dyDescent="0.25">
      <c r="A134" s="167">
        <v>129</v>
      </c>
      <c r="B134" s="168"/>
      <c r="C134" s="167" t="str">
        <f t="shared" ref="C134:C139" si="28">+D134</f>
        <v>Ing. José Enciso</v>
      </c>
      <c r="D134" s="167" t="s">
        <v>873</v>
      </c>
      <c r="E134" s="166" t="s">
        <v>787</v>
      </c>
      <c r="F134" s="165" t="s">
        <v>181</v>
      </c>
      <c r="G134" s="164" t="s">
        <v>2035</v>
      </c>
      <c r="H134" s="182">
        <v>18</v>
      </c>
      <c r="I134" s="162" t="s">
        <v>32</v>
      </c>
      <c r="J134" s="161" t="s">
        <v>37</v>
      </c>
      <c r="K134" s="161" t="s">
        <v>38</v>
      </c>
      <c r="L134" s="181">
        <v>35123</v>
      </c>
      <c r="M134" s="181">
        <v>3512</v>
      </c>
      <c r="N134" s="159">
        <v>38635</v>
      </c>
      <c r="O134" s="174"/>
      <c r="P134" s="158"/>
      <c r="Q134" s="174"/>
      <c r="R134" s="156"/>
      <c r="S134" s="156"/>
      <c r="T134" s="156"/>
      <c r="U134" s="173"/>
      <c r="V134" s="172"/>
      <c r="W134" s="171"/>
      <c r="X134" s="170"/>
      <c r="Y134" s="169"/>
    </row>
    <row r="135" spans="1:25" ht="26.25" customHeight="1" x14ac:dyDescent="0.25">
      <c r="A135" s="167">
        <v>130</v>
      </c>
      <c r="B135" s="168"/>
      <c r="C135" s="167" t="str">
        <f t="shared" si="28"/>
        <v>Ing. José Enciso</v>
      </c>
      <c r="D135" s="167" t="s">
        <v>873</v>
      </c>
      <c r="E135" s="166" t="s">
        <v>787</v>
      </c>
      <c r="F135" s="165" t="s">
        <v>2028</v>
      </c>
      <c r="G135" s="164" t="s">
        <v>2034</v>
      </c>
      <c r="H135" s="163">
        <v>13.5</v>
      </c>
      <c r="I135" s="162" t="s">
        <v>111</v>
      </c>
      <c r="J135" s="161" t="s">
        <v>300</v>
      </c>
      <c r="K135" s="161" t="s">
        <v>2032</v>
      </c>
      <c r="L135" s="160">
        <v>25111</v>
      </c>
      <c r="M135" s="160">
        <v>2511</v>
      </c>
      <c r="N135" s="159">
        <v>27622</v>
      </c>
      <c r="O135" s="174">
        <v>21615.55</v>
      </c>
      <c r="P135" s="180">
        <f>O135/L135</f>
        <v>0.86080004778782204</v>
      </c>
      <c r="Q135" s="174">
        <v>1883.19</v>
      </c>
      <c r="R135" s="179">
        <f>Q135/M135</f>
        <v>0.74997610513739543</v>
      </c>
      <c r="S135" s="156">
        <f>+O135+Q135</f>
        <v>23498.739999999998</v>
      </c>
      <c r="T135" s="156">
        <f>+N135-S135</f>
        <v>4123.260000000002</v>
      </c>
      <c r="U135" s="173" t="s">
        <v>803</v>
      </c>
      <c r="V135" s="178" t="s">
        <v>802</v>
      </c>
      <c r="W135" s="178" t="s">
        <v>802</v>
      </c>
      <c r="X135" s="177">
        <v>2014</v>
      </c>
      <c r="Y135" s="169" t="s">
        <v>2025</v>
      </c>
    </row>
    <row r="136" spans="1:25" ht="26.25" customHeight="1" x14ac:dyDescent="0.25">
      <c r="A136" s="167">
        <v>131</v>
      </c>
      <c r="B136" s="168"/>
      <c r="C136" s="167" t="str">
        <f t="shared" si="28"/>
        <v>Ing. José Enciso</v>
      </c>
      <c r="D136" s="167" t="s">
        <v>873</v>
      </c>
      <c r="E136" s="166" t="s">
        <v>787</v>
      </c>
      <c r="F136" s="165" t="s">
        <v>2028</v>
      </c>
      <c r="G136" s="164" t="s">
        <v>2033</v>
      </c>
      <c r="H136" s="163">
        <v>21.603000000000002</v>
      </c>
      <c r="I136" s="162" t="s">
        <v>111</v>
      </c>
      <c r="J136" s="161" t="s">
        <v>300</v>
      </c>
      <c r="K136" s="161" t="s">
        <v>2032</v>
      </c>
      <c r="L136" s="160">
        <v>45366</v>
      </c>
      <c r="M136" s="160">
        <v>4537</v>
      </c>
      <c r="N136" s="159">
        <v>49903</v>
      </c>
      <c r="O136" s="174">
        <v>22944.59</v>
      </c>
      <c r="P136" s="180">
        <f>O136/L136</f>
        <v>0.50576621258210996</v>
      </c>
      <c r="Q136" s="174">
        <v>1871.38</v>
      </c>
      <c r="R136" s="179">
        <f>Q136/M136</f>
        <v>0.41247079567996475</v>
      </c>
      <c r="S136" s="156">
        <f>+O136+Q136</f>
        <v>24815.97</v>
      </c>
      <c r="T136" s="156">
        <f>+N136-S136</f>
        <v>25087.03</v>
      </c>
      <c r="U136" s="173" t="s">
        <v>803</v>
      </c>
      <c r="V136" s="178" t="s">
        <v>802</v>
      </c>
      <c r="W136" s="178" t="s">
        <v>802</v>
      </c>
      <c r="X136" s="177">
        <v>2014</v>
      </c>
      <c r="Y136" s="169" t="s">
        <v>2025</v>
      </c>
    </row>
    <row r="137" spans="1:25" ht="26.25" customHeight="1" x14ac:dyDescent="0.25">
      <c r="A137" s="167">
        <v>132</v>
      </c>
      <c r="B137" s="168"/>
      <c r="C137" s="167" t="str">
        <f t="shared" si="28"/>
        <v>Ing. José Enciso</v>
      </c>
      <c r="D137" s="167" t="s">
        <v>873</v>
      </c>
      <c r="E137" s="166" t="s">
        <v>787</v>
      </c>
      <c r="F137" s="165" t="s">
        <v>2028</v>
      </c>
      <c r="G137" s="164" t="s">
        <v>2031</v>
      </c>
      <c r="H137" s="163">
        <v>42.28</v>
      </c>
      <c r="I137" s="162" t="s">
        <v>111</v>
      </c>
      <c r="J137" s="161" t="s">
        <v>300</v>
      </c>
      <c r="K137" s="161" t="s">
        <v>2030</v>
      </c>
      <c r="L137" s="160">
        <v>89682</v>
      </c>
      <c r="M137" s="160">
        <v>8968</v>
      </c>
      <c r="N137" s="159">
        <v>98650</v>
      </c>
      <c r="O137" s="174">
        <v>89681</v>
      </c>
      <c r="P137" s="180">
        <f>O137/L137</f>
        <v>0.99998884949042166</v>
      </c>
      <c r="Q137" s="174">
        <v>7241.61</v>
      </c>
      <c r="R137" s="179">
        <f>Q137/M137</f>
        <v>0.80749442462087417</v>
      </c>
      <c r="S137" s="156">
        <f>+O137+Q137</f>
        <v>96922.61</v>
      </c>
      <c r="T137" s="156">
        <f>+N137-S137</f>
        <v>1727.3899999999994</v>
      </c>
      <c r="U137" s="173" t="s">
        <v>803</v>
      </c>
      <c r="V137" s="178" t="s">
        <v>802</v>
      </c>
      <c r="W137" s="178" t="s">
        <v>802</v>
      </c>
      <c r="X137" s="177">
        <v>2014</v>
      </c>
      <c r="Y137" s="169" t="s">
        <v>2025</v>
      </c>
    </row>
    <row r="138" spans="1:25" ht="26.25" customHeight="1" x14ac:dyDescent="0.25">
      <c r="A138" s="167">
        <v>133</v>
      </c>
      <c r="B138" s="175"/>
      <c r="C138" s="167" t="str">
        <f t="shared" si="28"/>
        <v>Ing. José Enciso</v>
      </c>
      <c r="D138" s="167" t="s">
        <v>873</v>
      </c>
      <c r="E138" s="166" t="s">
        <v>787</v>
      </c>
      <c r="F138" s="165" t="s">
        <v>2028</v>
      </c>
      <c r="G138" s="164" t="s">
        <v>2029</v>
      </c>
      <c r="H138" s="163">
        <v>12.275</v>
      </c>
      <c r="I138" s="162" t="s">
        <v>111</v>
      </c>
      <c r="J138" s="161" t="s">
        <v>300</v>
      </c>
      <c r="K138" s="161" t="s">
        <v>2026</v>
      </c>
      <c r="L138" s="160">
        <v>22833</v>
      </c>
      <c r="M138" s="160">
        <v>2283</v>
      </c>
      <c r="N138" s="159">
        <v>25116</v>
      </c>
      <c r="O138" s="174">
        <v>22832</v>
      </c>
      <c r="P138" s="180">
        <f>O138/L138</f>
        <v>0.99995620374020056</v>
      </c>
      <c r="Q138" s="174">
        <v>2103.29</v>
      </c>
      <c r="R138" s="179">
        <f>Q138/M138</f>
        <v>0.9212833990363557</v>
      </c>
      <c r="S138" s="156">
        <f>+O138+Q138</f>
        <v>24935.29</v>
      </c>
      <c r="T138" s="156">
        <f>+N138-S138</f>
        <v>180.70999999999913</v>
      </c>
      <c r="U138" s="173" t="s">
        <v>803</v>
      </c>
      <c r="V138" s="178" t="s">
        <v>802</v>
      </c>
      <c r="W138" s="178" t="s">
        <v>802</v>
      </c>
      <c r="X138" s="177">
        <v>2014</v>
      </c>
      <c r="Y138" s="169" t="s">
        <v>2025</v>
      </c>
    </row>
    <row r="139" spans="1:25" ht="26.25" customHeight="1" x14ac:dyDescent="0.25">
      <c r="A139" s="167">
        <v>134</v>
      </c>
      <c r="B139" s="175"/>
      <c r="C139" s="167" t="str">
        <f t="shared" si="28"/>
        <v>Ing. José Enciso</v>
      </c>
      <c r="D139" s="167" t="s">
        <v>873</v>
      </c>
      <c r="E139" s="166" t="s">
        <v>787</v>
      </c>
      <c r="F139" s="165" t="s">
        <v>2028</v>
      </c>
      <c r="G139" s="183" t="s">
        <v>2027</v>
      </c>
      <c r="H139" s="163">
        <v>36.700000000000003</v>
      </c>
      <c r="I139" s="162" t="s">
        <v>111</v>
      </c>
      <c r="J139" s="161" t="s">
        <v>300</v>
      </c>
      <c r="K139" s="161" t="s">
        <v>2026</v>
      </c>
      <c r="L139" s="160">
        <v>76719</v>
      </c>
      <c r="M139" s="160">
        <v>7672</v>
      </c>
      <c r="N139" s="159">
        <v>84391</v>
      </c>
      <c r="O139" s="174">
        <v>76718</v>
      </c>
      <c r="P139" s="180">
        <f>O139/L139</f>
        <v>0.99998696541925725</v>
      </c>
      <c r="Q139" s="174">
        <v>6285.87</v>
      </c>
      <c r="R139" s="179">
        <f>Q139/M139</f>
        <v>0.81932612095933266</v>
      </c>
      <c r="S139" s="156">
        <f>+O139+Q139</f>
        <v>83003.87</v>
      </c>
      <c r="T139" s="156">
        <f>+N139-S139</f>
        <v>1387.1300000000047</v>
      </c>
      <c r="U139" s="173" t="s">
        <v>803</v>
      </c>
      <c r="V139" s="178" t="s">
        <v>802</v>
      </c>
      <c r="W139" s="178" t="s">
        <v>802</v>
      </c>
      <c r="X139" s="177">
        <v>2014</v>
      </c>
      <c r="Y139" s="169" t="s">
        <v>2025</v>
      </c>
    </row>
    <row r="140" spans="1:25" ht="48.75" hidden="1" customHeight="1" x14ac:dyDescent="0.25">
      <c r="A140" s="167">
        <v>135</v>
      </c>
      <c r="B140" s="168"/>
      <c r="C140" s="167" t="s">
        <v>808</v>
      </c>
      <c r="D140" s="167" t="s">
        <v>788</v>
      </c>
      <c r="E140" s="166" t="s">
        <v>787</v>
      </c>
      <c r="F140" s="165" t="s">
        <v>1994</v>
      </c>
      <c r="G140" s="164" t="s">
        <v>2024</v>
      </c>
      <c r="H140" s="182">
        <v>1.69</v>
      </c>
      <c r="I140" s="162" t="s">
        <v>69</v>
      </c>
      <c r="J140" s="161" t="s">
        <v>1992</v>
      </c>
      <c r="K140" s="161" t="s">
        <v>2005</v>
      </c>
      <c r="L140" s="181">
        <v>5401</v>
      </c>
      <c r="M140" s="181">
        <v>540</v>
      </c>
      <c r="N140" s="159">
        <v>5941</v>
      </c>
      <c r="O140" s="174"/>
      <c r="P140" s="158"/>
      <c r="Q140" s="174"/>
      <c r="R140" s="156"/>
      <c r="S140" s="156"/>
      <c r="T140" s="156"/>
      <c r="U140" s="173"/>
      <c r="V140" s="172"/>
      <c r="W140" s="171"/>
      <c r="X140" s="170"/>
      <c r="Y140" s="169"/>
    </row>
    <row r="141" spans="1:25" ht="48.75" hidden="1" customHeight="1" x14ac:dyDescent="0.25">
      <c r="A141" s="167">
        <v>136</v>
      </c>
      <c r="B141" s="168"/>
      <c r="C141" s="167" t="s">
        <v>808</v>
      </c>
      <c r="D141" s="167" t="s">
        <v>788</v>
      </c>
      <c r="E141" s="166" t="s">
        <v>787</v>
      </c>
      <c r="F141" s="165" t="s">
        <v>1994</v>
      </c>
      <c r="G141" s="164" t="s">
        <v>2023</v>
      </c>
      <c r="H141" s="182">
        <v>17.7</v>
      </c>
      <c r="I141" s="162" t="s">
        <v>69</v>
      </c>
      <c r="J141" s="161" t="s">
        <v>1992</v>
      </c>
      <c r="K141" s="161" t="s">
        <v>2001</v>
      </c>
      <c r="L141" s="181">
        <v>56556</v>
      </c>
      <c r="M141" s="181">
        <v>5656</v>
      </c>
      <c r="N141" s="159">
        <v>62212</v>
      </c>
      <c r="O141" s="174"/>
      <c r="P141" s="158"/>
      <c r="Q141" s="174"/>
      <c r="R141" s="156"/>
      <c r="S141" s="156"/>
      <c r="T141" s="156"/>
      <c r="U141" s="173"/>
      <c r="V141" s="172"/>
      <c r="W141" s="171"/>
      <c r="X141" s="170"/>
      <c r="Y141" s="169"/>
    </row>
    <row r="142" spans="1:25" ht="48.75" hidden="1" customHeight="1" x14ac:dyDescent="0.25">
      <c r="A142" s="167">
        <v>137</v>
      </c>
      <c r="B142" s="175"/>
      <c r="C142" s="167" t="s">
        <v>808</v>
      </c>
      <c r="D142" s="167" t="s">
        <v>788</v>
      </c>
      <c r="E142" s="166" t="s">
        <v>787</v>
      </c>
      <c r="F142" s="165" t="s">
        <v>1994</v>
      </c>
      <c r="G142" s="164" t="s">
        <v>2022</v>
      </c>
      <c r="H142" s="182">
        <v>19.7</v>
      </c>
      <c r="I142" s="162" t="s">
        <v>69</v>
      </c>
      <c r="J142" s="161" t="s">
        <v>1992</v>
      </c>
      <c r="K142" s="161" t="s">
        <v>2001</v>
      </c>
      <c r="L142" s="181">
        <v>62946</v>
      </c>
      <c r="M142" s="181">
        <v>6295</v>
      </c>
      <c r="N142" s="159">
        <v>69241</v>
      </c>
      <c r="O142" s="174"/>
      <c r="P142" s="158"/>
      <c r="Q142" s="174"/>
      <c r="R142" s="156"/>
      <c r="S142" s="156"/>
      <c r="T142" s="156"/>
      <c r="U142" s="173"/>
      <c r="V142" s="172"/>
      <c r="W142" s="171"/>
      <c r="X142" s="170"/>
      <c r="Y142" s="169"/>
    </row>
    <row r="143" spans="1:25" ht="48.75" hidden="1" customHeight="1" x14ac:dyDescent="0.25">
      <c r="A143" s="167">
        <v>138</v>
      </c>
      <c r="B143" s="168"/>
      <c r="C143" s="167" t="s">
        <v>808</v>
      </c>
      <c r="D143" s="167" t="s">
        <v>788</v>
      </c>
      <c r="E143" s="166" t="s">
        <v>787</v>
      </c>
      <c r="F143" s="165" t="s">
        <v>1994</v>
      </c>
      <c r="G143" s="164" t="s">
        <v>2021</v>
      </c>
      <c r="H143" s="182">
        <v>25.23</v>
      </c>
      <c r="I143" s="162" t="s">
        <v>69</v>
      </c>
      <c r="J143" s="161" t="s">
        <v>1992</v>
      </c>
      <c r="K143" s="161" t="s">
        <v>1992</v>
      </c>
      <c r="L143" s="181">
        <v>80616</v>
      </c>
      <c r="M143" s="181">
        <v>8062</v>
      </c>
      <c r="N143" s="159">
        <v>88678</v>
      </c>
      <c r="O143" s="174"/>
      <c r="P143" s="158"/>
      <c r="Q143" s="174"/>
      <c r="R143" s="156"/>
      <c r="S143" s="156"/>
      <c r="T143" s="156"/>
      <c r="U143" s="173"/>
      <c r="V143" s="172"/>
      <c r="W143" s="171"/>
      <c r="X143" s="170"/>
      <c r="Y143" s="169"/>
    </row>
    <row r="144" spans="1:25" ht="48.75" hidden="1" customHeight="1" x14ac:dyDescent="0.25">
      <c r="A144" s="167">
        <v>139</v>
      </c>
      <c r="B144" s="168"/>
      <c r="C144" s="167" t="s">
        <v>808</v>
      </c>
      <c r="D144" s="167" t="s">
        <v>788</v>
      </c>
      <c r="E144" s="166" t="s">
        <v>787</v>
      </c>
      <c r="F144" s="165" t="s">
        <v>1994</v>
      </c>
      <c r="G144" s="164" t="s">
        <v>2020</v>
      </c>
      <c r="H144" s="182">
        <v>3.11</v>
      </c>
      <c r="I144" s="162" t="s">
        <v>69</v>
      </c>
      <c r="J144" s="161" t="s">
        <v>1992</v>
      </c>
      <c r="K144" s="161" t="s">
        <v>1992</v>
      </c>
      <c r="L144" s="181">
        <v>9937</v>
      </c>
      <c r="M144" s="181">
        <v>994</v>
      </c>
      <c r="N144" s="159">
        <v>10931</v>
      </c>
      <c r="O144" s="174"/>
      <c r="P144" s="158"/>
      <c r="Q144" s="174"/>
      <c r="R144" s="156"/>
      <c r="S144" s="156"/>
      <c r="T144" s="156"/>
      <c r="U144" s="173"/>
      <c r="V144" s="172"/>
      <c r="W144" s="171"/>
      <c r="X144" s="170"/>
      <c r="Y144" s="169"/>
    </row>
    <row r="145" spans="1:25" ht="48.75" hidden="1" customHeight="1" x14ac:dyDescent="0.25">
      <c r="A145" s="167">
        <v>140</v>
      </c>
      <c r="B145" s="168"/>
      <c r="C145" s="167" t="s">
        <v>808</v>
      </c>
      <c r="D145" s="167" t="s">
        <v>788</v>
      </c>
      <c r="E145" s="166" t="s">
        <v>787</v>
      </c>
      <c r="F145" s="165" t="s">
        <v>1994</v>
      </c>
      <c r="G145" s="164" t="s">
        <v>2019</v>
      </c>
      <c r="H145" s="182">
        <v>2.65</v>
      </c>
      <c r="I145" s="162" t="s">
        <v>69</v>
      </c>
      <c r="J145" s="161" t="s">
        <v>1992</v>
      </c>
      <c r="K145" s="161" t="s">
        <v>1782</v>
      </c>
      <c r="L145" s="181">
        <v>8467</v>
      </c>
      <c r="M145" s="181">
        <v>847</v>
      </c>
      <c r="N145" s="159">
        <v>9314</v>
      </c>
      <c r="O145" s="174"/>
      <c r="P145" s="158"/>
      <c r="Q145" s="174"/>
      <c r="R145" s="156"/>
      <c r="S145" s="156"/>
      <c r="T145" s="156"/>
      <c r="U145" s="173"/>
      <c r="V145" s="172"/>
      <c r="W145" s="171"/>
      <c r="X145" s="170"/>
      <c r="Y145" s="169"/>
    </row>
    <row r="146" spans="1:25" ht="48.75" hidden="1" customHeight="1" x14ac:dyDescent="0.25">
      <c r="A146" s="167">
        <v>141</v>
      </c>
      <c r="B146" s="168"/>
      <c r="C146" s="167" t="s">
        <v>808</v>
      </c>
      <c r="D146" s="167" t="s">
        <v>788</v>
      </c>
      <c r="E146" s="166" t="s">
        <v>787</v>
      </c>
      <c r="F146" s="165" t="s">
        <v>1994</v>
      </c>
      <c r="G146" s="164" t="s">
        <v>2018</v>
      </c>
      <c r="H146" s="182">
        <v>1.5</v>
      </c>
      <c r="I146" s="162" t="s">
        <v>69</v>
      </c>
      <c r="J146" s="161" t="s">
        <v>1992</v>
      </c>
      <c r="K146" s="161" t="s">
        <v>1782</v>
      </c>
      <c r="L146" s="181">
        <v>4794</v>
      </c>
      <c r="M146" s="181">
        <v>479</v>
      </c>
      <c r="N146" s="159">
        <v>5273</v>
      </c>
      <c r="O146" s="174"/>
      <c r="P146" s="158"/>
      <c r="Q146" s="174"/>
      <c r="R146" s="156"/>
      <c r="S146" s="156"/>
      <c r="T146" s="156"/>
      <c r="U146" s="173"/>
      <c r="V146" s="172"/>
      <c r="W146" s="171"/>
      <c r="X146" s="170"/>
      <c r="Y146" s="169"/>
    </row>
    <row r="147" spans="1:25" ht="48.75" hidden="1" customHeight="1" x14ac:dyDescent="0.25">
      <c r="A147" s="167">
        <v>142</v>
      </c>
      <c r="B147" s="175"/>
      <c r="C147" s="167" t="s">
        <v>808</v>
      </c>
      <c r="D147" s="167" t="s">
        <v>788</v>
      </c>
      <c r="E147" s="166" t="s">
        <v>787</v>
      </c>
      <c r="F147" s="165" t="s">
        <v>1994</v>
      </c>
      <c r="G147" s="164" t="s">
        <v>2017</v>
      </c>
      <c r="H147" s="182">
        <v>8</v>
      </c>
      <c r="I147" s="162" t="s">
        <v>69</v>
      </c>
      <c r="J147" s="161" t="s">
        <v>1992</v>
      </c>
      <c r="K147" s="161" t="s">
        <v>2015</v>
      </c>
      <c r="L147" s="181">
        <v>25563</v>
      </c>
      <c r="M147" s="181">
        <v>2556</v>
      </c>
      <c r="N147" s="159">
        <v>28119</v>
      </c>
      <c r="O147" s="174"/>
      <c r="P147" s="158"/>
      <c r="Q147" s="174"/>
      <c r="R147" s="156"/>
      <c r="S147" s="156"/>
      <c r="T147" s="156"/>
      <c r="U147" s="173"/>
      <c r="V147" s="172"/>
      <c r="W147" s="171"/>
      <c r="X147" s="170"/>
      <c r="Y147" s="169"/>
    </row>
    <row r="148" spans="1:25" ht="48.75" hidden="1" customHeight="1" x14ac:dyDescent="0.25">
      <c r="A148" s="167">
        <v>143</v>
      </c>
      <c r="B148" s="168"/>
      <c r="C148" s="167" t="s">
        <v>808</v>
      </c>
      <c r="D148" s="167" t="s">
        <v>788</v>
      </c>
      <c r="E148" s="166" t="s">
        <v>787</v>
      </c>
      <c r="F148" s="165" t="s">
        <v>1994</v>
      </c>
      <c r="G148" s="164" t="s">
        <v>2016</v>
      </c>
      <c r="H148" s="182">
        <v>5</v>
      </c>
      <c r="I148" s="162" t="s">
        <v>69</v>
      </c>
      <c r="J148" s="161" t="s">
        <v>1992</v>
      </c>
      <c r="K148" s="161" t="s">
        <v>2015</v>
      </c>
      <c r="L148" s="181">
        <v>15976</v>
      </c>
      <c r="M148" s="181">
        <v>1598</v>
      </c>
      <c r="N148" s="159">
        <v>17574</v>
      </c>
      <c r="O148" s="174"/>
      <c r="P148" s="158"/>
      <c r="Q148" s="174"/>
      <c r="R148" s="156"/>
      <c r="S148" s="156"/>
      <c r="T148" s="156"/>
      <c r="U148" s="173"/>
      <c r="V148" s="172"/>
      <c r="W148" s="171"/>
      <c r="X148" s="170"/>
      <c r="Y148" s="169"/>
    </row>
    <row r="149" spans="1:25" ht="48.75" hidden="1" customHeight="1" x14ac:dyDescent="0.25">
      <c r="A149" s="167">
        <v>144</v>
      </c>
      <c r="B149" s="168"/>
      <c r="C149" s="167" t="s">
        <v>808</v>
      </c>
      <c r="D149" s="167" t="s">
        <v>788</v>
      </c>
      <c r="E149" s="166" t="s">
        <v>787</v>
      </c>
      <c r="F149" s="165" t="s">
        <v>1994</v>
      </c>
      <c r="G149" s="164" t="s">
        <v>2014</v>
      </c>
      <c r="H149" s="182">
        <v>23.4</v>
      </c>
      <c r="I149" s="162" t="s">
        <v>69</v>
      </c>
      <c r="J149" s="161" t="s">
        <v>1992</v>
      </c>
      <c r="K149" s="161" t="s">
        <v>1998</v>
      </c>
      <c r="L149" s="181">
        <v>74769</v>
      </c>
      <c r="M149" s="181">
        <v>7477</v>
      </c>
      <c r="N149" s="159">
        <v>82246</v>
      </c>
      <c r="O149" s="174"/>
      <c r="P149" s="158"/>
      <c r="Q149" s="174"/>
      <c r="R149" s="156"/>
      <c r="S149" s="156"/>
      <c r="T149" s="156"/>
      <c r="U149" s="173"/>
      <c r="V149" s="172"/>
      <c r="W149" s="171"/>
      <c r="X149" s="170"/>
      <c r="Y149" s="169"/>
    </row>
    <row r="150" spans="1:25" ht="48.75" hidden="1" customHeight="1" x14ac:dyDescent="0.25">
      <c r="A150" s="167">
        <v>145</v>
      </c>
      <c r="B150" s="168"/>
      <c r="C150" s="167" t="s">
        <v>808</v>
      </c>
      <c r="D150" s="167" t="s">
        <v>788</v>
      </c>
      <c r="E150" s="166" t="s">
        <v>787</v>
      </c>
      <c r="F150" s="165" t="s">
        <v>1994</v>
      </c>
      <c r="G150" s="164" t="s">
        <v>2013</v>
      </c>
      <c r="H150" s="182">
        <v>4.3</v>
      </c>
      <c r="I150" s="162" t="s">
        <v>69</v>
      </c>
      <c r="J150" s="161" t="s">
        <v>1992</v>
      </c>
      <c r="K150" s="161" t="s">
        <v>1998</v>
      </c>
      <c r="L150" s="181">
        <v>13741</v>
      </c>
      <c r="M150" s="181">
        <v>1374</v>
      </c>
      <c r="N150" s="159">
        <v>15115</v>
      </c>
      <c r="O150" s="174"/>
      <c r="P150" s="158"/>
      <c r="Q150" s="174"/>
      <c r="R150" s="156"/>
      <c r="S150" s="156"/>
      <c r="T150" s="156"/>
      <c r="U150" s="173"/>
      <c r="V150" s="172"/>
      <c r="W150" s="171"/>
      <c r="X150" s="170"/>
      <c r="Y150" s="169"/>
    </row>
    <row r="151" spans="1:25" ht="48.75" hidden="1" customHeight="1" x14ac:dyDescent="0.25">
      <c r="A151" s="167">
        <v>146</v>
      </c>
      <c r="B151" s="168"/>
      <c r="C151" s="167" t="s">
        <v>808</v>
      </c>
      <c r="D151" s="167" t="s">
        <v>788</v>
      </c>
      <c r="E151" s="166" t="s">
        <v>787</v>
      </c>
      <c r="F151" s="165" t="s">
        <v>1994</v>
      </c>
      <c r="G151" s="164" t="s">
        <v>2012</v>
      </c>
      <c r="H151" s="182">
        <v>2.29</v>
      </c>
      <c r="I151" s="162" t="s">
        <v>69</v>
      </c>
      <c r="J151" s="161" t="s">
        <v>1992</v>
      </c>
      <c r="K151" s="161" t="s">
        <v>1991</v>
      </c>
      <c r="L151" s="181">
        <v>7317</v>
      </c>
      <c r="M151" s="181">
        <v>732</v>
      </c>
      <c r="N151" s="159">
        <v>8049</v>
      </c>
      <c r="O151" s="174"/>
      <c r="P151" s="158"/>
      <c r="Q151" s="174"/>
      <c r="R151" s="156"/>
      <c r="S151" s="156"/>
      <c r="T151" s="156"/>
      <c r="U151" s="173"/>
      <c r="V151" s="172"/>
      <c r="W151" s="171"/>
      <c r="X151" s="170"/>
      <c r="Y151" s="169"/>
    </row>
    <row r="152" spans="1:25" ht="48.75" hidden="1" customHeight="1" x14ac:dyDescent="0.25">
      <c r="A152" s="167">
        <v>147</v>
      </c>
      <c r="B152" s="175"/>
      <c r="C152" s="167" t="s">
        <v>808</v>
      </c>
      <c r="D152" s="167" t="s">
        <v>788</v>
      </c>
      <c r="E152" s="166" t="s">
        <v>787</v>
      </c>
      <c r="F152" s="165" t="s">
        <v>1994</v>
      </c>
      <c r="G152" s="164" t="s">
        <v>2011</v>
      </c>
      <c r="H152" s="182">
        <v>49.64</v>
      </c>
      <c r="I152" s="162" t="s">
        <v>69</v>
      </c>
      <c r="J152" s="161" t="s">
        <v>1992</v>
      </c>
      <c r="K152" s="161" t="s">
        <v>2010</v>
      </c>
      <c r="L152" s="181">
        <v>158613</v>
      </c>
      <c r="M152" s="181">
        <v>15861</v>
      </c>
      <c r="N152" s="159">
        <v>174474</v>
      </c>
      <c r="O152" s="174"/>
      <c r="P152" s="158"/>
      <c r="Q152" s="174"/>
      <c r="R152" s="156"/>
      <c r="S152" s="156"/>
      <c r="T152" s="156"/>
      <c r="U152" s="173"/>
      <c r="V152" s="172"/>
      <c r="W152" s="171"/>
      <c r="X152" s="170"/>
      <c r="Y152" s="169"/>
    </row>
    <row r="153" spans="1:25" ht="48.75" hidden="1" customHeight="1" x14ac:dyDescent="0.25">
      <c r="A153" s="167">
        <v>148</v>
      </c>
      <c r="B153" s="168"/>
      <c r="C153" s="167" t="s">
        <v>808</v>
      </c>
      <c r="D153" s="167" t="s">
        <v>788</v>
      </c>
      <c r="E153" s="166" t="s">
        <v>787</v>
      </c>
      <c r="F153" s="165" t="s">
        <v>1994</v>
      </c>
      <c r="G153" s="164" t="s">
        <v>2009</v>
      </c>
      <c r="H153" s="182">
        <v>36.450000000000003</v>
      </c>
      <c r="I153" s="162" t="s">
        <v>69</v>
      </c>
      <c r="J153" s="161" t="s">
        <v>1992</v>
      </c>
      <c r="K153" s="161" t="s">
        <v>2007</v>
      </c>
      <c r="L153" s="181">
        <v>116466</v>
      </c>
      <c r="M153" s="181">
        <v>11647</v>
      </c>
      <c r="N153" s="159">
        <v>128113</v>
      </c>
      <c r="O153" s="174"/>
      <c r="P153" s="158"/>
      <c r="Q153" s="174"/>
      <c r="R153" s="156"/>
      <c r="S153" s="156"/>
      <c r="T153" s="156"/>
      <c r="U153" s="173"/>
      <c r="V153" s="172"/>
      <c r="W153" s="171"/>
      <c r="X153" s="170"/>
      <c r="Y153" s="169"/>
    </row>
    <row r="154" spans="1:25" ht="48.75" hidden="1" customHeight="1" x14ac:dyDescent="0.25">
      <c r="A154" s="167">
        <v>149</v>
      </c>
      <c r="B154" s="168"/>
      <c r="C154" s="167" t="s">
        <v>808</v>
      </c>
      <c r="D154" s="167" t="s">
        <v>788</v>
      </c>
      <c r="E154" s="166" t="s">
        <v>787</v>
      </c>
      <c r="F154" s="165" t="s">
        <v>1994</v>
      </c>
      <c r="G154" s="164" t="s">
        <v>2008</v>
      </c>
      <c r="H154" s="182">
        <v>2.89</v>
      </c>
      <c r="I154" s="162" t="s">
        <v>69</v>
      </c>
      <c r="J154" s="161" t="s">
        <v>1992</v>
      </c>
      <c r="K154" s="161" t="s">
        <v>2007</v>
      </c>
      <c r="L154" s="181">
        <v>9234</v>
      </c>
      <c r="M154" s="181">
        <v>924</v>
      </c>
      <c r="N154" s="159">
        <v>10158</v>
      </c>
      <c r="O154" s="174"/>
      <c r="P154" s="158"/>
      <c r="Q154" s="174"/>
      <c r="R154" s="156"/>
      <c r="S154" s="156"/>
      <c r="T154" s="156"/>
      <c r="U154" s="173"/>
      <c r="V154" s="172"/>
      <c r="W154" s="171"/>
      <c r="X154" s="170"/>
      <c r="Y154" s="169"/>
    </row>
    <row r="155" spans="1:25" ht="48.75" hidden="1" customHeight="1" x14ac:dyDescent="0.25">
      <c r="A155" s="167">
        <v>150</v>
      </c>
      <c r="B155" s="168"/>
      <c r="C155" s="167" t="s">
        <v>808</v>
      </c>
      <c r="D155" s="167" t="s">
        <v>788</v>
      </c>
      <c r="E155" s="166" t="s">
        <v>807</v>
      </c>
      <c r="F155" s="165" t="s">
        <v>1994</v>
      </c>
      <c r="G155" s="164" t="s">
        <v>2006</v>
      </c>
      <c r="H155" s="182">
        <v>2.66</v>
      </c>
      <c r="I155" s="162" t="s">
        <v>69</v>
      </c>
      <c r="J155" s="161" t="s">
        <v>1992</v>
      </c>
      <c r="K155" s="161" t="s">
        <v>2005</v>
      </c>
      <c r="L155" s="181">
        <v>8504</v>
      </c>
      <c r="M155" s="181">
        <v>850</v>
      </c>
      <c r="N155" s="159">
        <v>9354</v>
      </c>
      <c r="O155" s="174"/>
      <c r="P155" s="158"/>
      <c r="Q155" s="174"/>
      <c r="R155" s="156"/>
      <c r="S155" s="156"/>
      <c r="T155" s="156"/>
      <c r="U155" s="173"/>
      <c r="V155" s="172"/>
      <c r="W155" s="171"/>
      <c r="X155" s="170"/>
      <c r="Y155" s="169"/>
    </row>
    <row r="156" spans="1:25" ht="48.75" hidden="1" customHeight="1" x14ac:dyDescent="0.25">
      <c r="A156" s="167">
        <v>151</v>
      </c>
      <c r="B156" s="175"/>
      <c r="C156" s="167" t="s">
        <v>808</v>
      </c>
      <c r="D156" s="167" t="s">
        <v>788</v>
      </c>
      <c r="E156" s="166" t="s">
        <v>807</v>
      </c>
      <c r="F156" s="165" t="s">
        <v>1994</v>
      </c>
      <c r="G156" s="164" t="s">
        <v>2004</v>
      </c>
      <c r="H156" s="182">
        <v>32.5</v>
      </c>
      <c r="I156" s="162" t="s">
        <v>69</v>
      </c>
      <c r="J156" s="161" t="s">
        <v>1992</v>
      </c>
      <c r="K156" s="161" t="s">
        <v>2001</v>
      </c>
      <c r="L156" s="181">
        <v>103898</v>
      </c>
      <c r="M156" s="181">
        <v>10390</v>
      </c>
      <c r="N156" s="159">
        <v>114288</v>
      </c>
      <c r="O156" s="174"/>
      <c r="P156" s="158"/>
      <c r="Q156" s="174"/>
      <c r="R156" s="156"/>
      <c r="S156" s="156"/>
      <c r="T156" s="156"/>
      <c r="U156" s="173"/>
      <c r="V156" s="172"/>
      <c r="W156" s="171"/>
      <c r="X156" s="170"/>
      <c r="Y156" s="169"/>
    </row>
    <row r="157" spans="1:25" ht="48.75" hidden="1" customHeight="1" x14ac:dyDescent="0.25">
      <c r="A157" s="167">
        <v>152</v>
      </c>
      <c r="B157" s="168"/>
      <c r="C157" s="167" t="s">
        <v>808</v>
      </c>
      <c r="D157" s="167" t="s">
        <v>788</v>
      </c>
      <c r="E157" s="166" t="s">
        <v>807</v>
      </c>
      <c r="F157" s="165" t="s">
        <v>1994</v>
      </c>
      <c r="G157" s="164" t="s">
        <v>2003</v>
      </c>
      <c r="H157" s="182">
        <v>18.7</v>
      </c>
      <c r="I157" s="162" t="s">
        <v>69</v>
      </c>
      <c r="J157" s="161" t="s">
        <v>1992</v>
      </c>
      <c r="K157" s="161" t="s">
        <v>2001</v>
      </c>
      <c r="L157" s="181">
        <v>59782</v>
      </c>
      <c r="M157" s="181">
        <v>5978</v>
      </c>
      <c r="N157" s="159">
        <v>65760</v>
      </c>
      <c r="O157" s="174"/>
      <c r="P157" s="158"/>
      <c r="Q157" s="174"/>
      <c r="R157" s="156"/>
      <c r="S157" s="156"/>
      <c r="T157" s="156"/>
      <c r="U157" s="173"/>
      <c r="V157" s="172"/>
      <c r="W157" s="171"/>
      <c r="X157" s="170"/>
      <c r="Y157" s="169"/>
    </row>
    <row r="158" spans="1:25" ht="48.75" hidden="1" customHeight="1" x14ac:dyDescent="0.25">
      <c r="A158" s="167">
        <v>153</v>
      </c>
      <c r="B158" s="168"/>
      <c r="C158" s="167" t="s">
        <v>808</v>
      </c>
      <c r="D158" s="167" t="s">
        <v>788</v>
      </c>
      <c r="E158" s="166" t="s">
        <v>807</v>
      </c>
      <c r="F158" s="165" t="s">
        <v>1994</v>
      </c>
      <c r="G158" s="164" t="s">
        <v>2002</v>
      </c>
      <c r="H158" s="182">
        <v>3.66</v>
      </c>
      <c r="I158" s="162" t="s">
        <v>69</v>
      </c>
      <c r="J158" s="161" t="s">
        <v>1992</v>
      </c>
      <c r="K158" s="161" t="s">
        <v>2001</v>
      </c>
      <c r="L158" s="181">
        <v>11701</v>
      </c>
      <c r="M158" s="181">
        <v>1170</v>
      </c>
      <c r="N158" s="159">
        <v>12871</v>
      </c>
      <c r="O158" s="174"/>
      <c r="P158" s="158"/>
      <c r="Q158" s="174"/>
      <c r="R158" s="156"/>
      <c r="S158" s="156"/>
      <c r="T158" s="156"/>
      <c r="U158" s="173"/>
      <c r="V158" s="172"/>
      <c r="W158" s="171"/>
      <c r="X158" s="170"/>
      <c r="Y158" s="169"/>
    </row>
    <row r="159" spans="1:25" ht="48.75" hidden="1" customHeight="1" x14ac:dyDescent="0.25">
      <c r="A159" s="167">
        <v>154</v>
      </c>
      <c r="B159" s="168"/>
      <c r="C159" s="167" t="s">
        <v>808</v>
      </c>
      <c r="D159" s="167" t="s">
        <v>788</v>
      </c>
      <c r="E159" s="166" t="s">
        <v>807</v>
      </c>
      <c r="F159" s="165" t="s">
        <v>1994</v>
      </c>
      <c r="G159" s="164" t="s">
        <v>2000</v>
      </c>
      <c r="H159" s="182">
        <v>1.74</v>
      </c>
      <c r="I159" s="162" t="s">
        <v>69</v>
      </c>
      <c r="J159" s="161" t="s">
        <v>1992</v>
      </c>
      <c r="K159" s="161" t="s">
        <v>1782</v>
      </c>
      <c r="L159" s="181">
        <v>5563</v>
      </c>
      <c r="M159" s="181">
        <v>556</v>
      </c>
      <c r="N159" s="159">
        <v>6119</v>
      </c>
      <c r="O159" s="174"/>
      <c r="P159" s="158"/>
      <c r="Q159" s="174"/>
      <c r="R159" s="156"/>
      <c r="S159" s="156"/>
      <c r="T159" s="156"/>
      <c r="U159" s="173"/>
      <c r="V159" s="172"/>
      <c r="W159" s="171"/>
      <c r="X159" s="170"/>
      <c r="Y159" s="169"/>
    </row>
    <row r="160" spans="1:25" ht="48.75" hidden="1" customHeight="1" x14ac:dyDescent="0.25">
      <c r="A160" s="167">
        <v>155</v>
      </c>
      <c r="B160" s="168"/>
      <c r="C160" s="167" t="s">
        <v>808</v>
      </c>
      <c r="D160" s="167" t="s">
        <v>788</v>
      </c>
      <c r="E160" s="166" t="s">
        <v>807</v>
      </c>
      <c r="F160" s="165" t="s">
        <v>1994</v>
      </c>
      <c r="G160" s="164" t="s">
        <v>1999</v>
      </c>
      <c r="H160" s="182">
        <v>1.1000000000000001</v>
      </c>
      <c r="I160" s="162" t="s">
        <v>69</v>
      </c>
      <c r="J160" s="161" t="s">
        <v>1992</v>
      </c>
      <c r="K160" s="161" t="s">
        <v>1998</v>
      </c>
      <c r="L160" s="181">
        <v>3517</v>
      </c>
      <c r="M160" s="181">
        <v>352</v>
      </c>
      <c r="N160" s="159">
        <v>3869</v>
      </c>
      <c r="O160" s="174"/>
      <c r="P160" s="158"/>
      <c r="Q160" s="174"/>
      <c r="R160" s="156"/>
      <c r="S160" s="156"/>
      <c r="T160" s="156"/>
      <c r="U160" s="173"/>
      <c r="V160" s="172"/>
      <c r="W160" s="171"/>
      <c r="X160" s="170"/>
      <c r="Y160" s="169"/>
    </row>
    <row r="161" spans="1:25" ht="48.75" hidden="1" customHeight="1" x14ac:dyDescent="0.25">
      <c r="A161" s="167">
        <v>156</v>
      </c>
      <c r="B161" s="175"/>
      <c r="C161" s="167" t="s">
        <v>808</v>
      </c>
      <c r="D161" s="167" t="s">
        <v>788</v>
      </c>
      <c r="E161" s="166" t="s">
        <v>807</v>
      </c>
      <c r="F161" s="165" t="s">
        <v>1994</v>
      </c>
      <c r="G161" s="164" t="s">
        <v>1997</v>
      </c>
      <c r="H161" s="182">
        <v>38.4</v>
      </c>
      <c r="I161" s="162" t="s">
        <v>69</v>
      </c>
      <c r="J161" s="161" t="s">
        <v>1992</v>
      </c>
      <c r="K161" s="161" t="s">
        <v>1996</v>
      </c>
      <c r="L161" s="181">
        <v>122760</v>
      </c>
      <c r="M161" s="181">
        <v>12276</v>
      </c>
      <c r="N161" s="159">
        <v>135036</v>
      </c>
      <c r="O161" s="174"/>
      <c r="P161" s="158"/>
      <c r="Q161" s="174"/>
      <c r="R161" s="156"/>
      <c r="S161" s="156"/>
      <c r="T161" s="156"/>
      <c r="U161" s="173"/>
      <c r="V161" s="172"/>
      <c r="W161" s="171"/>
      <c r="X161" s="170"/>
      <c r="Y161" s="169"/>
    </row>
    <row r="162" spans="1:25" ht="48.75" hidden="1" customHeight="1" x14ac:dyDescent="0.25">
      <c r="A162" s="167">
        <v>157</v>
      </c>
      <c r="B162" s="168"/>
      <c r="C162" s="167" t="s">
        <v>808</v>
      </c>
      <c r="D162" s="167" t="s">
        <v>788</v>
      </c>
      <c r="E162" s="166" t="s">
        <v>807</v>
      </c>
      <c r="F162" s="165" t="s">
        <v>1994</v>
      </c>
      <c r="G162" s="164" t="s">
        <v>1995</v>
      </c>
      <c r="H162" s="182">
        <v>6.5</v>
      </c>
      <c r="I162" s="162" t="s">
        <v>69</v>
      </c>
      <c r="J162" s="161" t="s">
        <v>1992</v>
      </c>
      <c r="K162" s="161" t="s">
        <v>1991</v>
      </c>
      <c r="L162" s="181">
        <v>20780</v>
      </c>
      <c r="M162" s="181">
        <v>2078</v>
      </c>
      <c r="N162" s="159">
        <v>22858</v>
      </c>
      <c r="O162" s="174"/>
      <c r="P162" s="158"/>
      <c r="Q162" s="174"/>
      <c r="R162" s="156"/>
      <c r="S162" s="156"/>
      <c r="T162" s="156"/>
      <c r="U162" s="173"/>
      <c r="V162" s="172"/>
      <c r="W162" s="171"/>
      <c r="X162" s="170"/>
      <c r="Y162" s="169"/>
    </row>
    <row r="163" spans="1:25" ht="48.75" hidden="1" customHeight="1" x14ac:dyDescent="0.25">
      <c r="A163" s="167">
        <v>158</v>
      </c>
      <c r="B163" s="168"/>
      <c r="C163" s="167" t="s">
        <v>808</v>
      </c>
      <c r="D163" s="167" t="s">
        <v>788</v>
      </c>
      <c r="E163" s="166" t="s">
        <v>807</v>
      </c>
      <c r="F163" s="165" t="s">
        <v>1994</v>
      </c>
      <c r="G163" s="164" t="s">
        <v>1993</v>
      </c>
      <c r="H163" s="182">
        <v>4.13</v>
      </c>
      <c r="I163" s="162" t="s">
        <v>69</v>
      </c>
      <c r="J163" s="161" t="s">
        <v>1992</v>
      </c>
      <c r="K163" s="161" t="s">
        <v>1991</v>
      </c>
      <c r="L163" s="181">
        <v>13204</v>
      </c>
      <c r="M163" s="181">
        <v>1320</v>
      </c>
      <c r="N163" s="159">
        <v>14524</v>
      </c>
      <c r="O163" s="174"/>
      <c r="P163" s="158"/>
      <c r="Q163" s="174"/>
      <c r="R163" s="156"/>
      <c r="S163" s="156"/>
      <c r="T163" s="156"/>
      <c r="U163" s="173"/>
      <c r="V163" s="172"/>
      <c r="W163" s="171"/>
      <c r="X163" s="170"/>
      <c r="Y163" s="169"/>
    </row>
    <row r="164" spans="1:25" ht="48.75" hidden="1" customHeight="1" x14ac:dyDescent="0.25">
      <c r="A164" s="167">
        <v>159</v>
      </c>
      <c r="B164" s="168"/>
      <c r="C164" s="167" t="str">
        <f>+D164</f>
        <v>Ing. Ana Orcón</v>
      </c>
      <c r="D164" s="167" t="s">
        <v>808</v>
      </c>
      <c r="E164" s="166" t="s">
        <v>787</v>
      </c>
      <c r="F164" s="165" t="s">
        <v>1986</v>
      </c>
      <c r="G164" s="164" t="s">
        <v>1990</v>
      </c>
      <c r="H164" s="163">
        <v>84</v>
      </c>
      <c r="I164" s="162" t="s">
        <v>1984</v>
      </c>
      <c r="J164" s="161" t="s">
        <v>1983</v>
      </c>
      <c r="K164" s="161" t="s">
        <v>1982</v>
      </c>
      <c r="L164" s="160">
        <v>226801</v>
      </c>
      <c r="M164" s="160">
        <v>22680</v>
      </c>
      <c r="N164" s="159">
        <v>249481</v>
      </c>
      <c r="O164" s="174"/>
      <c r="P164" s="158"/>
      <c r="Q164" s="174"/>
      <c r="R164" s="156"/>
      <c r="S164" s="156"/>
      <c r="T164" s="156"/>
      <c r="U164" s="173"/>
      <c r="V164" s="172"/>
      <c r="W164" s="171"/>
      <c r="X164" s="170"/>
      <c r="Y164" s="176"/>
    </row>
    <row r="165" spans="1:25" ht="48.75" hidden="1" customHeight="1" x14ac:dyDescent="0.25">
      <c r="A165" s="167">
        <v>160</v>
      </c>
      <c r="B165" s="175"/>
      <c r="C165" s="167" t="str">
        <f>+D165</f>
        <v>Ing. Ana Orcón</v>
      </c>
      <c r="D165" s="167" t="s">
        <v>808</v>
      </c>
      <c r="E165" s="166" t="s">
        <v>787</v>
      </c>
      <c r="F165" s="165" t="s">
        <v>1986</v>
      </c>
      <c r="G165" s="164" t="s">
        <v>1989</v>
      </c>
      <c r="H165" s="163">
        <v>31</v>
      </c>
      <c r="I165" s="162" t="s">
        <v>1984</v>
      </c>
      <c r="J165" s="161" t="s">
        <v>1983</v>
      </c>
      <c r="K165" s="161" t="s">
        <v>1982</v>
      </c>
      <c r="L165" s="160">
        <v>83701</v>
      </c>
      <c r="M165" s="160">
        <v>8370</v>
      </c>
      <c r="N165" s="159">
        <v>92071</v>
      </c>
      <c r="O165" s="174"/>
      <c r="P165" s="158"/>
      <c r="Q165" s="174"/>
      <c r="R165" s="156"/>
      <c r="S165" s="156"/>
      <c r="T165" s="156"/>
      <c r="U165" s="173"/>
      <c r="V165" s="172"/>
      <c r="W165" s="171"/>
      <c r="X165" s="170"/>
      <c r="Y165" s="176"/>
    </row>
    <row r="166" spans="1:25" ht="48.75" hidden="1" customHeight="1" x14ac:dyDescent="0.25">
      <c r="A166" s="167">
        <v>161</v>
      </c>
      <c r="B166" s="168"/>
      <c r="C166" s="167" t="str">
        <f>+D166</f>
        <v>Ing. Ana Orcón</v>
      </c>
      <c r="D166" s="167" t="s">
        <v>808</v>
      </c>
      <c r="E166" s="166" t="s">
        <v>787</v>
      </c>
      <c r="F166" s="165" t="s">
        <v>1986</v>
      </c>
      <c r="G166" s="164" t="s">
        <v>1988</v>
      </c>
      <c r="H166" s="163">
        <v>17</v>
      </c>
      <c r="I166" s="162" t="s">
        <v>1984</v>
      </c>
      <c r="J166" s="161" t="s">
        <v>1983</v>
      </c>
      <c r="K166" s="161" t="s">
        <v>1982</v>
      </c>
      <c r="L166" s="160">
        <v>45901</v>
      </c>
      <c r="M166" s="160">
        <v>4590</v>
      </c>
      <c r="N166" s="159">
        <v>50491</v>
      </c>
      <c r="O166" s="174"/>
      <c r="P166" s="158"/>
      <c r="Q166" s="174"/>
      <c r="R166" s="156"/>
      <c r="S166" s="156"/>
      <c r="T166" s="156"/>
      <c r="U166" s="173"/>
      <c r="V166" s="172"/>
      <c r="W166" s="171"/>
      <c r="X166" s="170"/>
      <c r="Y166" s="176"/>
    </row>
    <row r="167" spans="1:25" ht="48.75" hidden="1" customHeight="1" x14ac:dyDescent="0.25">
      <c r="A167" s="167">
        <v>162</v>
      </c>
      <c r="B167" s="168"/>
      <c r="C167" s="167" t="str">
        <f>+D167</f>
        <v>Ing. Ana Orcón</v>
      </c>
      <c r="D167" s="167" t="s">
        <v>808</v>
      </c>
      <c r="E167" s="166" t="s">
        <v>787</v>
      </c>
      <c r="F167" s="165" t="s">
        <v>1986</v>
      </c>
      <c r="G167" s="164" t="s">
        <v>1987</v>
      </c>
      <c r="H167" s="163">
        <v>16</v>
      </c>
      <c r="I167" s="162" t="s">
        <v>1984</v>
      </c>
      <c r="J167" s="161" t="s">
        <v>1983</v>
      </c>
      <c r="K167" s="161" t="s">
        <v>1982</v>
      </c>
      <c r="L167" s="160">
        <v>43201</v>
      </c>
      <c r="M167" s="160">
        <v>4320</v>
      </c>
      <c r="N167" s="159">
        <v>47521</v>
      </c>
      <c r="O167" s="174"/>
      <c r="P167" s="158"/>
      <c r="Q167" s="174"/>
      <c r="R167" s="156"/>
      <c r="S167" s="156"/>
      <c r="T167" s="156"/>
      <c r="U167" s="173"/>
      <c r="V167" s="172"/>
      <c r="W167" s="171"/>
      <c r="X167" s="170"/>
      <c r="Y167" s="169"/>
    </row>
    <row r="168" spans="1:25" ht="48.75" hidden="1" customHeight="1" x14ac:dyDescent="0.25">
      <c r="A168" s="167">
        <v>163</v>
      </c>
      <c r="B168" s="168"/>
      <c r="C168" s="167" t="str">
        <f>+D168</f>
        <v>Ing. Ana Orcón</v>
      </c>
      <c r="D168" s="167" t="s">
        <v>808</v>
      </c>
      <c r="E168" s="166" t="s">
        <v>787</v>
      </c>
      <c r="F168" s="165" t="s">
        <v>1986</v>
      </c>
      <c r="G168" s="164" t="s">
        <v>1985</v>
      </c>
      <c r="H168" s="163">
        <v>10</v>
      </c>
      <c r="I168" s="162" t="s">
        <v>1984</v>
      </c>
      <c r="J168" s="161" t="s">
        <v>1983</v>
      </c>
      <c r="K168" s="161" t="s">
        <v>1982</v>
      </c>
      <c r="L168" s="160">
        <v>27001</v>
      </c>
      <c r="M168" s="160">
        <v>2700</v>
      </c>
      <c r="N168" s="159">
        <v>29701</v>
      </c>
      <c r="O168" s="174"/>
      <c r="P168" s="158"/>
      <c r="Q168" s="174"/>
      <c r="R168" s="156"/>
      <c r="S168" s="156"/>
      <c r="T168" s="156"/>
      <c r="U168" s="173"/>
      <c r="V168" s="172"/>
      <c r="W168" s="171"/>
      <c r="X168" s="170"/>
      <c r="Y168" s="169"/>
    </row>
    <row r="169" spans="1:25" ht="48.75" customHeight="1" x14ac:dyDescent="0.25">
      <c r="A169" s="167">
        <v>164</v>
      </c>
      <c r="B169" s="168"/>
      <c r="C169" s="167" t="s">
        <v>873</v>
      </c>
      <c r="D169" s="167" t="s">
        <v>788</v>
      </c>
      <c r="E169" s="166" t="s">
        <v>807</v>
      </c>
      <c r="F169" s="165" t="s">
        <v>183</v>
      </c>
      <c r="G169" s="164" t="s">
        <v>1981</v>
      </c>
      <c r="H169" s="182">
        <v>23</v>
      </c>
      <c r="I169" s="162" t="s">
        <v>39</v>
      </c>
      <c r="J169" s="161" t="s">
        <v>42</v>
      </c>
      <c r="K169" s="161" t="s">
        <v>330</v>
      </c>
      <c r="L169" s="181">
        <v>77454</v>
      </c>
      <c r="M169" s="181">
        <v>7745</v>
      </c>
      <c r="N169" s="159">
        <v>85199</v>
      </c>
      <c r="O169" s="174">
        <v>77210</v>
      </c>
      <c r="P169" s="180">
        <f t="shared" ref="P169:P182" si="29">O169/L169</f>
        <v>0.99684974307330798</v>
      </c>
      <c r="Q169" s="174">
        <v>6852.65</v>
      </c>
      <c r="R169" s="179">
        <f t="shared" ref="R169:R182" si="30">Q169/M169</f>
        <v>0.8847837314396384</v>
      </c>
      <c r="S169" s="156">
        <f t="shared" ref="S169:S182" si="31">+O169+Q169</f>
        <v>84062.65</v>
      </c>
      <c r="T169" s="156">
        <f t="shared" ref="T169:T182" si="32">+N169-S169</f>
        <v>1136.3500000000058</v>
      </c>
      <c r="U169" s="173" t="s">
        <v>803</v>
      </c>
      <c r="V169" s="178" t="s">
        <v>802</v>
      </c>
      <c r="W169" s="178" t="s">
        <v>802</v>
      </c>
      <c r="X169" s="177">
        <v>2014</v>
      </c>
      <c r="Y169" s="176" t="s">
        <v>1969</v>
      </c>
    </row>
    <row r="170" spans="1:25" ht="48.75" customHeight="1" x14ac:dyDescent="0.25">
      <c r="A170" s="167">
        <v>165</v>
      </c>
      <c r="B170" s="168"/>
      <c r="C170" s="167" t="s">
        <v>873</v>
      </c>
      <c r="D170" s="167" t="s">
        <v>788</v>
      </c>
      <c r="E170" s="166" t="s">
        <v>807</v>
      </c>
      <c r="F170" s="165" t="s">
        <v>183</v>
      </c>
      <c r="G170" s="164" t="s">
        <v>1976</v>
      </c>
      <c r="H170" s="182">
        <v>4</v>
      </c>
      <c r="I170" s="162" t="s">
        <v>39</v>
      </c>
      <c r="J170" s="161" t="s">
        <v>42</v>
      </c>
      <c r="K170" s="161" t="s">
        <v>330</v>
      </c>
      <c r="L170" s="181">
        <v>12668</v>
      </c>
      <c r="M170" s="181">
        <v>1267</v>
      </c>
      <c r="N170" s="159">
        <v>13935</v>
      </c>
      <c r="O170" s="174">
        <v>12668</v>
      </c>
      <c r="P170" s="180">
        <f t="shared" si="29"/>
        <v>1</v>
      </c>
      <c r="Q170" s="174">
        <v>1191.76</v>
      </c>
      <c r="R170" s="179">
        <f t="shared" si="30"/>
        <v>0.94061562746645622</v>
      </c>
      <c r="S170" s="156">
        <f t="shared" si="31"/>
        <v>13859.76</v>
      </c>
      <c r="T170" s="156">
        <f t="shared" si="32"/>
        <v>75.239999999999782</v>
      </c>
      <c r="U170" s="173" t="s">
        <v>803</v>
      </c>
      <c r="V170" s="178" t="s">
        <v>802</v>
      </c>
      <c r="W170" s="178" t="s">
        <v>802</v>
      </c>
      <c r="X170" s="177">
        <v>2014</v>
      </c>
      <c r="Y170" s="176" t="s">
        <v>1969</v>
      </c>
    </row>
    <row r="171" spans="1:25" ht="48.75" customHeight="1" x14ac:dyDescent="0.25">
      <c r="A171" s="167">
        <v>166</v>
      </c>
      <c r="B171" s="175"/>
      <c r="C171" s="167" t="s">
        <v>873</v>
      </c>
      <c r="D171" s="167" t="s">
        <v>788</v>
      </c>
      <c r="E171" s="166" t="s">
        <v>807</v>
      </c>
      <c r="F171" s="165" t="s">
        <v>183</v>
      </c>
      <c r="G171" s="164" t="s">
        <v>1980</v>
      </c>
      <c r="H171" s="182">
        <v>8</v>
      </c>
      <c r="I171" s="162" t="s">
        <v>39</v>
      </c>
      <c r="J171" s="161" t="s">
        <v>42</v>
      </c>
      <c r="K171" s="161" t="s">
        <v>330</v>
      </c>
      <c r="L171" s="181">
        <v>23899</v>
      </c>
      <c r="M171" s="181">
        <v>2390</v>
      </c>
      <c r="N171" s="159">
        <v>26289</v>
      </c>
      <c r="O171" s="174">
        <v>23899</v>
      </c>
      <c r="P171" s="180">
        <f t="shared" si="29"/>
        <v>1</v>
      </c>
      <c r="Q171" s="174">
        <v>2390</v>
      </c>
      <c r="R171" s="179">
        <f t="shared" si="30"/>
        <v>1</v>
      </c>
      <c r="S171" s="156">
        <f t="shared" si="31"/>
        <v>26289</v>
      </c>
      <c r="T171" s="156">
        <f t="shared" si="32"/>
        <v>0</v>
      </c>
      <c r="U171" s="173" t="s">
        <v>803</v>
      </c>
      <c r="V171" s="178" t="s">
        <v>802</v>
      </c>
      <c r="W171" s="178" t="s">
        <v>802</v>
      </c>
      <c r="X171" s="177">
        <v>2014</v>
      </c>
      <c r="Y171" s="176" t="s">
        <v>1969</v>
      </c>
    </row>
    <row r="172" spans="1:25" ht="48.75" customHeight="1" x14ac:dyDescent="0.25">
      <c r="A172" s="167">
        <v>167</v>
      </c>
      <c r="B172" s="168"/>
      <c r="C172" s="167" t="s">
        <v>873</v>
      </c>
      <c r="D172" s="167" t="s">
        <v>788</v>
      </c>
      <c r="E172" s="166" t="s">
        <v>807</v>
      </c>
      <c r="F172" s="165" t="s">
        <v>183</v>
      </c>
      <c r="G172" s="164" t="s">
        <v>1979</v>
      </c>
      <c r="H172" s="182">
        <v>17</v>
      </c>
      <c r="I172" s="162" t="s">
        <v>39</v>
      </c>
      <c r="J172" s="161" t="s">
        <v>42</v>
      </c>
      <c r="K172" s="161" t="s">
        <v>329</v>
      </c>
      <c r="L172" s="181">
        <v>56991</v>
      </c>
      <c r="M172" s="181">
        <v>5699</v>
      </c>
      <c r="N172" s="159">
        <v>62690</v>
      </c>
      <c r="O172" s="174">
        <v>54141.45</v>
      </c>
      <c r="P172" s="180">
        <f t="shared" si="29"/>
        <v>0.95</v>
      </c>
      <c r="Q172" s="174">
        <v>5699</v>
      </c>
      <c r="R172" s="179">
        <f t="shared" si="30"/>
        <v>1</v>
      </c>
      <c r="S172" s="156">
        <f t="shared" si="31"/>
        <v>59840.45</v>
      </c>
      <c r="T172" s="156">
        <f t="shared" si="32"/>
        <v>2849.5500000000029</v>
      </c>
      <c r="U172" s="173" t="s">
        <v>803</v>
      </c>
      <c r="V172" s="178" t="s">
        <v>802</v>
      </c>
      <c r="W172" s="178" t="s">
        <v>802</v>
      </c>
      <c r="X172" s="177">
        <v>2014</v>
      </c>
      <c r="Y172" s="176" t="s">
        <v>1969</v>
      </c>
    </row>
    <row r="173" spans="1:25" ht="48.75" customHeight="1" x14ac:dyDescent="0.25">
      <c r="A173" s="167">
        <v>168</v>
      </c>
      <c r="B173" s="168"/>
      <c r="C173" s="167" t="s">
        <v>873</v>
      </c>
      <c r="D173" s="167" t="s">
        <v>788</v>
      </c>
      <c r="E173" s="166" t="s">
        <v>807</v>
      </c>
      <c r="F173" s="165" t="s">
        <v>183</v>
      </c>
      <c r="G173" s="164" t="s">
        <v>1978</v>
      </c>
      <c r="H173" s="182">
        <v>13</v>
      </c>
      <c r="I173" s="162" t="s">
        <v>39</v>
      </c>
      <c r="J173" s="161" t="s">
        <v>42</v>
      </c>
      <c r="K173" s="161" t="s">
        <v>1977</v>
      </c>
      <c r="L173" s="181">
        <v>44209</v>
      </c>
      <c r="M173" s="181">
        <v>4421</v>
      </c>
      <c r="N173" s="159">
        <v>48630</v>
      </c>
      <c r="O173" s="174">
        <v>40000</v>
      </c>
      <c r="P173" s="180">
        <f t="shared" si="29"/>
        <v>0.90479314166798619</v>
      </c>
      <c r="Q173" s="174">
        <v>3873.24</v>
      </c>
      <c r="R173" s="179">
        <f t="shared" si="30"/>
        <v>0.87610042976702096</v>
      </c>
      <c r="S173" s="156">
        <f t="shared" si="31"/>
        <v>43873.24</v>
      </c>
      <c r="T173" s="156">
        <f t="shared" si="32"/>
        <v>4756.760000000002</v>
      </c>
      <c r="U173" s="173" t="s">
        <v>803</v>
      </c>
      <c r="V173" s="178" t="s">
        <v>802</v>
      </c>
      <c r="W173" s="178" t="s">
        <v>802</v>
      </c>
      <c r="X173" s="177">
        <v>2014</v>
      </c>
      <c r="Y173" s="176" t="s">
        <v>1969</v>
      </c>
    </row>
    <row r="174" spans="1:25" ht="48.75" customHeight="1" x14ac:dyDescent="0.25">
      <c r="A174" s="167">
        <v>169</v>
      </c>
      <c r="B174" s="168"/>
      <c r="C174" s="167" t="s">
        <v>873</v>
      </c>
      <c r="D174" s="167" t="s">
        <v>788</v>
      </c>
      <c r="E174" s="166" t="s">
        <v>807</v>
      </c>
      <c r="F174" s="165" t="s">
        <v>183</v>
      </c>
      <c r="G174" s="164" t="s">
        <v>1976</v>
      </c>
      <c r="H174" s="182">
        <v>12</v>
      </c>
      <c r="I174" s="162" t="s">
        <v>39</v>
      </c>
      <c r="J174" s="161" t="s">
        <v>42</v>
      </c>
      <c r="K174" s="161" t="s">
        <v>1975</v>
      </c>
      <c r="L174" s="181">
        <v>38003</v>
      </c>
      <c r="M174" s="181">
        <v>3800</v>
      </c>
      <c r="N174" s="159">
        <v>41803</v>
      </c>
      <c r="O174" s="174">
        <v>38003</v>
      </c>
      <c r="P174" s="180">
        <f t="shared" si="29"/>
        <v>1</v>
      </c>
      <c r="Q174" s="174">
        <v>3575.29</v>
      </c>
      <c r="R174" s="179">
        <f t="shared" si="30"/>
        <v>0.94086578947368416</v>
      </c>
      <c r="S174" s="156">
        <f t="shared" si="31"/>
        <v>41578.29</v>
      </c>
      <c r="T174" s="156">
        <f t="shared" si="32"/>
        <v>224.70999999999913</v>
      </c>
      <c r="U174" s="173" t="s">
        <v>803</v>
      </c>
      <c r="V174" s="178" t="s">
        <v>802</v>
      </c>
      <c r="W174" s="178" t="s">
        <v>802</v>
      </c>
      <c r="X174" s="177">
        <v>2014</v>
      </c>
      <c r="Y174" s="176" t="s">
        <v>1969</v>
      </c>
    </row>
    <row r="175" spans="1:25" ht="48.75" customHeight="1" x14ac:dyDescent="0.25">
      <c r="A175" s="167">
        <v>170</v>
      </c>
      <c r="B175" s="168"/>
      <c r="C175" s="167" t="s">
        <v>873</v>
      </c>
      <c r="D175" s="167" t="s">
        <v>788</v>
      </c>
      <c r="E175" s="166" t="s">
        <v>807</v>
      </c>
      <c r="F175" s="165" t="s">
        <v>183</v>
      </c>
      <c r="G175" s="164" t="s">
        <v>1974</v>
      </c>
      <c r="H175" s="182">
        <v>18</v>
      </c>
      <c r="I175" s="162" t="s">
        <v>39</v>
      </c>
      <c r="J175" s="161" t="s">
        <v>42</v>
      </c>
      <c r="K175" s="161" t="s">
        <v>42</v>
      </c>
      <c r="L175" s="181">
        <v>60617</v>
      </c>
      <c r="M175" s="181">
        <v>6062</v>
      </c>
      <c r="N175" s="159">
        <v>66679</v>
      </c>
      <c r="O175" s="174">
        <v>60000</v>
      </c>
      <c r="P175" s="180">
        <f t="shared" si="29"/>
        <v>0.98982133724862664</v>
      </c>
      <c r="Q175" s="174">
        <v>5362.64</v>
      </c>
      <c r="R175" s="179">
        <f t="shared" si="30"/>
        <v>0.88463213460904</v>
      </c>
      <c r="S175" s="156">
        <f t="shared" si="31"/>
        <v>65362.64</v>
      </c>
      <c r="T175" s="156">
        <f t="shared" si="32"/>
        <v>1316.3600000000006</v>
      </c>
      <c r="U175" s="173" t="s">
        <v>803</v>
      </c>
      <c r="V175" s="178" t="s">
        <v>802</v>
      </c>
      <c r="W175" s="178" t="s">
        <v>802</v>
      </c>
      <c r="X175" s="177">
        <v>2014</v>
      </c>
      <c r="Y175" s="176" t="s">
        <v>1969</v>
      </c>
    </row>
    <row r="176" spans="1:25" ht="48.75" customHeight="1" x14ac:dyDescent="0.25">
      <c r="A176" s="167">
        <v>171</v>
      </c>
      <c r="B176" s="175"/>
      <c r="C176" s="167" t="s">
        <v>873</v>
      </c>
      <c r="D176" s="167" t="s">
        <v>788</v>
      </c>
      <c r="E176" s="166" t="s">
        <v>807</v>
      </c>
      <c r="F176" s="165" t="s">
        <v>183</v>
      </c>
      <c r="G176" s="164" t="s">
        <v>1973</v>
      </c>
      <c r="H176" s="182">
        <v>4</v>
      </c>
      <c r="I176" s="162" t="s">
        <v>39</v>
      </c>
      <c r="J176" s="161" t="s">
        <v>42</v>
      </c>
      <c r="K176" s="161" t="s">
        <v>42</v>
      </c>
      <c r="L176" s="181">
        <v>13603</v>
      </c>
      <c r="M176" s="181">
        <v>1360</v>
      </c>
      <c r="N176" s="159">
        <v>14963</v>
      </c>
      <c r="O176" s="174">
        <v>13113</v>
      </c>
      <c r="P176" s="180">
        <f t="shared" si="29"/>
        <v>0.9639785341468794</v>
      </c>
      <c r="Q176" s="174">
        <v>1191.76</v>
      </c>
      <c r="R176" s="179">
        <f t="shared" si="30"/>
        <v>0.87629411764705878</v>
      </c>
      <c r="S176" s="156">
        <f t="shared" si="31"/>
        <v>14304.76</v>
      </c>
      <c r="T176" s="156">
        <f t="shared" si="32"/>
        <v>658.23999999999978</v>
      </c>
      <c r="U176" s="173" t="s">
        <v>803</v>
      </c>
      <c r="V176" s="178" t="s">
        <v>802</v>
      </c>
      <c r="W176" s="178" t="s">
        <v>802</v>
      </c>
      <c r="X176" s="177">
        <v>2014</v>
      </c>
      <c r="Y176" s="176" t="s">
        <v>1969</v>
      </c>
    </row>
    <row r="177" spans="1:25" ht="48.75" customHeight="1" x14ac:dyDescent="0.25">
      <c r="A177" s="167">
        <v>172</v>
      </c>
      <c r="B177" s="168"/>
      <c r="C177" s="167" t="s">
        <v>873</v>
      </c>
      <c r="D177" s="167" t="s">
        <v>788</v>
      </c>
      <c r="E177" s="166" t="s">
        <v>807</v>
      </c>
      <c r="F177" s="165" t="s">
        <v>183</v>
      </c>
      <c r="G177" s="164" t="s">
        <v>1972</v>
      </c>
      <c r="H177" s="182">
        <v>5</v>
      </c>
      <c r="I177" s="162" t="s">
        <v>39</v>
      </c>
      <c r="J177" s="161" t="s">
        <v>42</v>
      </c>
      <c r="K177" s="161" t="s">
        <v>1970</v>
      </c>
      <c r="L177" s="181">
        <v>16838</v>
      </c>
      <c r="M177" s="181">
        <v>1684</v>
      </c>
      <c r="N177" s="159">
        <v>18522</v>
      </c>
      <c r="O177" s="174">
        <v>16300</v>
      </c>
      <c r="P177" s="180">
        <f t="shared" si="29"/>
        <v>0.96804846181256676</v>
      </c>
      <c r="Q177" s="174">
        <v>1489.71</v>
      </c>
      <c r="R177" s="179">
        <f t="shared" si="30"/>
        <v>0.88462589073634201</v>
      </c>
      <c r="S177" s="156">
        <f t="shared" si="31"/>
        <v>17789.71</v>
      </c>
      <c r="T177" s="156">
        <f t="shared" si="32"/>
        <v>732.29000000000087</v>
      </c>
      <c r="U177" s="173" t="s">
        <v>803</v>
      </c>
      <c r="V177" s="178" t="s">
        <v>802</v>
      </c>
      <c r="W177" s="178" t="s">
        <v>802</v>
      </c>
      <c r="X177" s="177">
        <v>2014</v>
      </c>
      <c r="Y177" s="176" t="s">
        <v>1969</v>
      </c>
    </row>
    <row r="178" spans="1:25" ht="48.75" customHeight="1" x14ac:dyDescent="0.25">
      <c r="A178" s="167">
        <v>173</v>
      </c>
      <c r="B178" s="175"/>
      <c r="C178" s="167" t="s">
        <v>873</v>
      </c>
      <c r="D178" s="167" t="s">
        <v>788</v>
      </c>
      <c r="E178" s="166" t="s">
        <v>807</v>
      </c>
      <c r="F178" s="165" t="s">
        <v>183</v>
      </c>
      <c r="G178" s="164" t="s">
        <v>1971</v>
      </c>
      <c r="H178" s="182">
        <v>23</v>
      </c>
      <c r="I178" s="162" t="s">
        <v>39</v>
      </c>
      <c r="J178" s="161" t="s">
        <v>42</v>
      </c>
      <c r="K178" s="161" t="s">
        <v>1970</v>
      </c>
      <c r="L178" s="181">
        <v>74300</v>
      </c>
      <c r="M178" s="181">
        <v>7430</v>
      </c>
      <c r="N178" s="159">
        <v>81730</v>
      </c>
      <c r="O178" s="174">
        <v>73500</v>
      </c>
      <c r="P178" s="180">
        <f t="shared" si="29"/>
        <v>0.98923283983849264</v>
      </c>
      <c r="Q178" s="174">
        <v>6852.65</v>
      </c>
      <c r="R178" s="179">
        <f t="shared" si="30"/>
        <v>0.92229475100942127</v>
      </c>
      <c r="S178" s="156">
        <f t="shared" si="31"/>
        <v>80352.649999999994</v>
      </c>
      <c r="T178" s="156">
        <f t="shared" si="32"/>
        <v>1377.3500000000058</v>
      </c>
      <c r="U178" s="173" t="s">
        <v>803</v>
      </c>
      <c r="V178" s="178" t="s">
        <v>802</v>
      </c>
      <c r="W178" s="178" t="s">
        <v>802</v>
      </c>
      <c r="X178" s="177">
        <v>2014</v>
      </c>
      <c r="Y178" s="176" t="s">
        <v>1969</v>
      </c>
    </row>
    <row r="179" spans="1:25" ht="48.75" customHeight="1" x14ac:dyDescent="0.25">
      <c r="A179" s="167">
        <v>174</v>
      </c>
      <c r="B179" s="168"/>
      <c r="C179" s="167" t="str">
        <f>+D179</f>
        <v>Ing. Edy Linares</v>
      </c>
      <c r="D179" s="167" t="s">
        <v>789</v>
      </c>
      <c r="E179" s="166" t="s">
        <v>787</v>
      </c>
      <c r="F179" s="165" t="s">
        <v>196</v>
      </c>
      <c r="G179" s="164" t="s">
        <v>1968</v>
      </c>
      <c r="H179" s="182">
        <v>8.5</v>
      </c>
      <c r="I179" s="162" t="s">
        <v>88</v>
      </c>
      <c r="J179" s="161" t="s">
        <v>89</v>
      </c>
      <c r="K179" s="161" t="s">
        <v>1967</v>
      </c>
      <c r="L179" s="181">
        <v>27285</v>
      </c>
      <c r="M179" s="160">
        <v>2729</v>
      </c>
      <c r="N179" s="159">
        <v>30014</v>
      </c>
      <c r="O179" s="174">
        <v>27285</v>
      </c>
      <c r="P179" s="180">
        <f t="shared" si="29"/>
        <v>1</v>
      </c>
      <c r="Q179" s="174">
        <v>2728.5</v>
      </c>
      <c r="R179" s="179">
        <f t="shared" si="30"/>
        <v>0.99981678270428731</v>
      </c>
      <c r="S179" s="156">
        <f t="shared" si="31"/>
        <v>30013.5</v>
      </c>
      <c r="T179" s="156">
        <f t="shared" si="32"/>
        <v>0.5</v>
      </c>
      <c r="U179" s="173" t="s">
        <v>803</v>
      </c>
      <c r="V179" s="178" t="s">
        <v>802</v>
      </c>
      <c r="W179" s="178" t="s">
        <v>802</v>
      </c>
      <c r="X179" s="177">
        <v>2014</v>
      </c>
      <c r="Y179" s="176" t="s">
        <v>1960</v>
      </c>
    </row>
    <row r="180" spans="1:25" ht="48.75" customHeight="1" x14ac:dyDescent="0.25">
      <c r="A180" s="167">
        <v>175</v>
      </c>
      <c r="B180" s="168"/>
      <c r="C180" s="167" t="str">
        <f>+D180</f>
        <v>Ing. Edy Linares</v>
      </c>
      <c r="D180" s="167" t="s">
        <v>789</v>
      </c>
      <c r="E180" s="166" t="s">
        <v>787</v>
      </c>
      <c r="F180" s="165" t="s">
        <v>196</v>
      </c>
      <c r="G180" s="164" t="s">
        <v>1966</v>
      </c>
      <c r="H180" s="182">
        <v>12.54</v>
      </c>
      <c r="I180" s="162" t="s">
        <v>88</v>
      </c>
      <c r="J180" s="161" t="s">
        <v>89</v>
      </c>
      <c r="K180" s="161" t="s">
        <v>1965</v>
      </c>
      <c r="L180" s="181">
        <v>44015</v>
      </c>
      <c r="M180" s="160">
        <v>4402</v>
      </c>
      <c r="N180" s="159">
        <v>48417</v>
      </c>
      <c r="O180" s="174">
        <v>44015</v>
      </c>
      <c r="P180" s="180">
        <f t="shared" si="29"/>
        <v>1</v>
      </c>
      <c r="Q180" s="174">
        <v>4401.5</v>
      </c>
      <c r="R180" s="179">
        <f t="shared" si="30"/>
        <v>0.99988641526578825</v>
      </c>
      <c r="S180" s="156">
        <f t="shared" si="31"/>
        <v>48416.5</v>
      </c>
      <c r="T180" s="156">
        <f t="shared" si="32"/>
        <v>0.5</v>
      </c>
      <c r="U180" s="173" t="s">
        <v>803</v>
      </c>
      <c r="V180" s="178" t="s">
        <v>802</v>
      </c>
      <c r="W180" s="178" t="s">
        <v>802</v>
      </c>
      <c r="X180" s="177">
        <v>2014</v>
      </c>
      <c r="Y180" s="176" t="s">
        <v>1960</v>
      </c>
    </row>
    <row r="181" spans="1:25" ht="48.75" customHeight="1" x14ac:dyDescent="0.25">
      <c r="A181" s="167">
        <v>176</v>
      </c>
      <c r="B181" s="168"/>
      <c r="C181" s="167" t="str">
        <f>+D181</f>
        <v>Ing. Edy Linares</v>
      </c>
      <c r="D181" s="167" t="s">
        <v>789</v>
      </c>
      <c r="E181" s="166" t="s">
        <v>787</v>
      </c>
      <c r="F181" s="165" t="s">
        <v>196</v>
      </c>
      <c r="G181" s="164" t="s">
        <v>1964</v>
      </c>
      <c r="H181" s="182">
        <v>43.6</v>
      </c>
      <c r="I181" s="162" t="s">
        <v>88</v>
      </c>
      <c r="J181" s="161" t="s">
        <v>89</v>
      </c>
      <c r="K181" s="161" t="s">
        <v>1963</v>
      </c>
      <c r="L181" s="181">
        <v>154344</v>
      </c>
      <c r="M181" s="160">
        <v>15435</v>
      </c>
      <c r="N181" s="159">
        <v>169779</v>
      </c>
      <c r="O181" s="174">
        <v>154344</v>
      </c>
      <c r="P181" s="180">
        <f t="shared" si="29"/>
        <v>1</v>
      </c>
      <c r="Q181" s="174">
        <v>15434.4</v>
      </c>
      <c r="R181" s="179">
        <f t="shared" si="30"/>
        <v>0.99996112730806608</v>
      </c>
      <c r="S181" s="156">
        <f t="shared" si="31"/>
        <v>169778.4</v>
      </c>
      <c r="T181" s="156">
        <f t="shared" si="32"/>
        <v>0.60000000000582077</v>
      </c>
      <c r="U181" s="173" t="s">
        <v>803</v>
      </c>
      <c r="V181" s="178" t="s">
        <v>802</v>
      </c>
      <c r="W181" s="178" t="s">
        <v>802</v>
      </c>
      <c r="X181" s="177">
        <v>2014</v>
      </c>
      <c r="Y181" s="176" t="s">
        <v>1960</v>
      </c>
    </row>
    <row r="182" spans="1:25" ht="48.75" customHeight="1" x14ac:dyDescent="0.25">
      <c r="A182" s="167">
        <v>177</v>
      </c>
      <c r="B182" s="168"/>
      <c r="C182" s="167" t="str">
        <f>+D182</f>
        <v>Ing. Edy Linares</v>
      </c>
      <c r="D182" s="167" t="s">
        <v>789</v>
      </c>
      <c r="E182" s="166" t="s">
        <v>787</v>
      </c>
      <c r="F182" s="165" t="s">
        <v>196</v>
      </c>
      <c r="G182" s="164" t="s">
        <v>1962</v>
      </c>
      <c r="H182" s="182">
        <v>7.5</v>
      </c>
      <c r="I182" s="162" t="s">
        <v>88</v>
      </c>
      <c r="J182" s="161" t="s">
        <v>89</v>
      </c>
      <c r="K182" s="161" t="s">
        <v>1961</v>
      </c>
      <c r="L182" s="181">
        <v>26325</v>
      </c>
      <c r="M182" s="160">
        <v>2633</v>
      </c>
      <c r="N182" s="159">
        <v>28958</v>
      </c>
      <c r="O182" s="174">
        <v>26325</v>
      </c>
      <c r="P182" s="180">
        <f t="shared" si="29"/>
        <v>1</v>
      </c>
      <c r="Q182" s="174">
        <v>2632.6</v>
      </c>
      <c r="R182" s="179">
        <f t="shared" si="30"/>
        <v>0.99984808203570064</v>
      </c>
      <c r="S182" s="156">
        <f t="shared" si="31"/>
        <v>28957.599999999999</v>
      </c>
      <c r="T182" s="156">
        <f t="shared" si="32"/>
        <v>0.40000000000145519</v>
      </c>
      <c r="U182" s="173" t="s">
        <v>803</v>
      </c>
      <c r="V182" s="178" t="s">
        <v>802</v>
      </c>
      <c r="W182" s="178" t="s">
        <v>802</v>
      </c>
      <c r="X182" s="177">
        <v>2014</v>
      </c>
      <c r="Y182" s="176" t="s">
        <v>1960</v>
      </c>
    </row>
    <row r="183" spans="1:25" ht="48.75" hidden="1" customHeight="1" x14ac:dyDescent="0.25">
      <c r="A183" s="167">
        <v>178</v>
      </c>
      <c r="B183" s="168"/>
      <c r="C183" s="167" t="s">
        <v>789</v>
      </c>
      <c r="D183" s="167" t="s">
        <v>788</v>
      </c>
      <c r="E183" s="166" t="s">
        <v>787</v>
      </c>
      <c r="F183" s="165" t="s">
        <v>1943</v>
      </c>
      <c r="G183" s="164" t="s">
        <v>1959</v>
      </c>
      <c r="H183" s="163">
        <v>30</v>
      </c>
      <c r="I183" s="162" t="s">
        <v>140</v>
      </c>
      <c r="J183" s="161" t="s">
        <v>143</v>
      </c>
      <c r="K183" s="161" t="s">
        <v>1956</v>
      </c>
      <c r="L183" s="160">
        <v>54001</v>
      </c>
      <c r="M183" s="160">
        <v>5400</v>
      </c>
      <c r="N183" s="159">
        <v>59401</v>
      </c>
      <c r="O183" s="174"/>
      <c r="P183" s="158"/>
      <c r="Q183" s="174"/>
      <c r="R183" s="156"/>
      <c r="S183" s="156"/>
      <c r="T183" s="156"/>
      <c r="U183" s="173"/>
      <c r="V183" s="172"/>
      <c r="W183" s="171"/>
      <c r="X183" s="170"/>
      <c r="Y183" s="169"/>
    </row>
    <row r="184" spans="1:25" ht="48.75" hidden="1" customHeight="1" x14ac:dyDescent="0.25">
      <c r="A184" s="167">
        <v>179</v>
      </c>
      <c r="B184" s="168"/>
      <c r="C184" s="167" t="s">
        <v>789</v>
      </c>
      <c r="D184" s="167" t="s">
        <v>788</v>
      </c>
      <c r="E184" s="166" t="s">
        <v>787</v>
      </c>
      <c r="F184" s="165" t="s">
        <v>1943</v>
      </c>
      <c r="G184" s="164" t="s">
        <v>1958</v>
      </c>
      <c r="H184" s="163">
        <v>18</v>
      </c>
      <c r="I184" s="162" t="s">
        <v>140</v>
      </c>
      <c r="J184" s="161" t="s">
        <v>143</v>
      </c>
      <c r="K184" s="161" t="s">
        <v>1956</v>
      </c>
      <c r="L184" s="160">
        <v>32401</v>
      </c>
      <c r="M184" s="160">
        <v>3240</v>
      </c>
      <c r="N184" s="159">
        <v>35641</v>
      </c>
      <c r="O184" s="174"/>
      <c r="P184" s="158"/>
      <c r="Q184" s="174"/>
      <c r="R184" s="156"/>
      <c r="S184" s="156"/>
      <c r="T184" s="156"/>
      <c r="U184" s="173"/>
      <c r="V184" s="172"/>
      <c r="W184" s="171"/>
      <c r="X184" s="170"/>
      <c r="Y184" s="169"/>
    </row>
    <row r="185" spans="1:25" ht="48.75" hidden="1" customHeight="1" x14ac:dyDescent="0.25">
      <c r="A185" s="167">
        <v>180</v>
      </c>
      <c r="B185" s="175"/>
      <c r="C185" s="167" t="s">
        <v>789</v>
      </c>
      <c r="D185" s="167" t="s">
        <v>788</v>
      </c>
      <c r="E185" s="166" t="s">
        <v>787</v>
      </c>
      <c r="F185" s="165" t="s">
        <v>1943</v>
      </c>
      <c r="G185" s="164" t="s">
        <v>1957</v>
      </c>
      <c r="H185" s="163">
        <v>42</v>
      </c>
      <c r="I185" s="162" t="s">
        <v>140</v>
      </c>
      <c r="J185" s="161" t="s">
        <v>143</v>
      </c>
      <c r="K185" s="161" t="s">
        <v>1956</v>
      </c>
      <c r="L185" s="160">
        <v>75601</v>
      </c>
      <c r="M185" s="160">
        <v>7560</v>
      </c>
      <c r="N185" s="159">
        <v>83161</v>
      </c>
      <c r="O185" s="174"/>
      <c r="P185" s="158"/>
      <c r="Q185" s="174"/>
      <c r="R185" s="156"/>
      <c r="S185" s="156"/>
      <c r="T185" s="156"/>
      <c r="U185" s="173"/>
      <c r="V185" s="172"/>
      <c r="W185" s="171"/>
      <c r="X185" s="170"/>
      <c r="Y185" s="169"/>
    </row>
    <row r="186" spans="1:25" ht="48.75" hidden="1" customHeight="1" x14ac:dyDescent="0.25">
      <c r="A186" s="167">
        <v>181</v>
      </c>
      <c r="B186" s="168"/>
      <c r="C186" s="167" t="s">
        <v>789</v>
      </c>
      <c r="D186" s="167" t="s">
        <v>788</v>
      </c>
      <c r="E186" s="166" t="s">
        <v>787</v>
      </c>
      <c r="F186" s="165" t="s">
        <v>1943</v>
      </c>
      <c r="G186" s="164" t="s">
        <v>1955</v>
      </c>
      <c r="H186" s="163">
        <v>13</v>
      </c>
      <c r="I186" s="162" t="s">
        <v>140</v>
      </c>
      <c r="J186" s="161" t="s">
        <v>143</v>
      </c>
      <c r="K186" s="161" t="s">
        <v>1954</v>
      </c>
      <c r="L186" s="160">
        <v>23401</v>
      </c>
      <c r="M186" s="160">
        <v>2340</v>
      </c>
      <c r="N186" s="159">
        <v>25741</v>
      </c>
      <c r="O186" s="174"/>
      <c r="P186" s="158"/>
      <c r="Q186" s="174"/>
      <c r="R186" s="156"/>
      <c r="S186" s="156"/>
      <c r="T186" s="156"/>
      <c r="U186" s="173"/>
      <c r="V186" s="172"/>
      <c r="W186" s="171"/>
      <c r="X186" s="170"/>
      <c r="Y186" s="169"/>
    </row>
    <row r="187" spans="1:25" ht="48.75" hidden="1" customHeight="1" x14ac:dyDescent="0.25">
      <c r="A187" s="167">
        <v>182</v>
      </c>
      <c r="B187" s="175"/>
      <c r="C187" s="167" t="s">
        <v>789</v>
      </c>
      <c r="D187" s="167" t="s">
        <v>788</v>
      </c>
      <c r="E187" s="166" t="s">
        <v>787</v>
      </c>
      <c r="F187" s="165" t="s">
        <v>1943</v>
      </c>
      <c r="G187" s="164" t="s">
        <v>1953</v>
      </c>
      <c r="H187" s="163">
        <v>15</v>
      </c>
      <c r="I187" s="162" t="s">
        <v>140</v>
      </c>
      <c r="J187" s="161" t="s">
        <v>143</v>
      </c>
      <c r="K187" s="161" t="s">
        <v>1950</v>
      </c>
      <c r="L187" s="160">
        <v>27001</v>
      </c>
      <c r="M187" s="160">
        <v>2700</v>
      </c>
      <c r="N187" s="159">
        <v>29701</v>
      </c>
      <c r="O187" s="174"/>
      <c r="P187" s="158"/>
      <c r="Q187" s="174"/>
      <c r="R187" s="156"/>
      <c r="S187" s="156"/>
      <c r="T187" s="156"/>
      <c r="U187" s="173"/>
      <c r="V187" s="172"/>
      <c r="W187" s="171"/>
      <c r="X187" s="170"/>
      <c r="Y187" s="169"/>
    </row>
    <row r="188" spans="1:25" ht="25.5" hidden="1" customHeight="1" x14ac:dyDescent="0.25">
      <c r="A188" s="167">
        <v>183</v>
      </c>
      <c r="B188" s="168"/>
      <c r="C188" s="167" t="s">
        <v>789</v>
      </c>
      <c r="D188" s="167" t="s">
        <v>788</v>
      </c>
      <c r="E188" s="166" t="s">
        <v>787</v>
      </c>
      <c r="F188" s="165" t="s">
        <v>1943</v>
      </c>
      <c r="G188" s="164" t="s">
        <v>1952</v>
      </c>
      <c r="H188" s="163">
        <v>7</v>
      </c>
      <c r="I188" s="162" t="s">
        <v>140</v>
      </c>
      <c r="J188" s="161" t="s">
        <v>143</v>
      </c>
      <c r="K188" s="161" t="s">
        <v>1950</v>
      </c>
      <c r="L188" s="160">
        <v>12601</v>
      </c>
      <c r="M188" s="160">
        <v>1260</v>
      </c>
      <c r="N188" s="159">
        <v>13861</v>
      </c>
      <c r="O188" s="174"/>
      <c r="P188" s="158"/>
      <c r="Q188" s="174"/>
      <c r="R188" s="156"/>
      <c r="S188" s="156"/>
      <c r="T188" s="156"/>
      <c r="U188" s="173"/>
      <c r="V188" s="172"/>
      <c r="W188" s="171"/>
      <c r="X188" s="170"/>
      <c r="Y188" s="169"/>
    </row>
    <row r="189" spans="1:25" ht="25.5" hidden="1" customHeight="1" x14ac:dyDescent="0.25">
      <c r="A189" s="167">
        <v>184</v>
      </c>
      <c r="B189" s="168"/>
      <c r="C189" s="167" t="s">
        <v>789</v>
      </c>
      <c r="D189" s="167" t="s">
        <v>788</v>
      </c>
      <c r="E189" s="166" t="s">
        <v>787</v>
      </c>
      <c r="F189" s="165" t="s">
        <v>1943</v>
      </c>
      <c r="G189" s="164" t="s">
        <v>1951</v>
      </c>
      <c r="H189" s="182">
        <v>11</v>
      </c>
      <c r="I189" s="162" t="s">
        <v>140</v>
      </c>
      <c r="J189" s="161" t="s">
        <v>143</v>
      </c>
      <c r="K189" s="161" t="s">
        <v>1950</v>
      </c>
      <c r="L189" s="181">
        <v>19801</v>
      </c>
      <c r="M189" s="181">
        <v>1980</v>
      </c>
      <c r="N189" s="159">
        <v>21781</v>
      </c>
      <c r="O189" s="174"/>
      <c r="P189" s="158"/>
      <c r="Q189" s="174"/>
      <c r="R189" s="156"/>
      <c r="S189" s="156"/>
      <c r="T189" s="156"/>
      <c r="U189" s="173"/>
      <c r="V189" s="172"/>
      <c r="W189" s="171"/>
      <c r="X189" s="170"/>
      <c r="Y189" s="169"/>
    </row>
    <row r="190" spans="1:25" ht="39.75" hidden="1" customHeight="1" x14ac:dyDescent="0.25">
      <c r="A190" s="167">
        <v>185</v>
      </c>
      <c r="B190" s="168"/>
      <c r="C190" s="167" t="s">
        <v>789</v>
      </c>
      <c r="D190" s="167" t="s">
        <v>788</v>
      </c>
      <c r="E190" s="166" t="s">
        <v>787</v>
      </c>
      <c r="F190" s="165" t="s">
        <v>1943</v>
      </c>
      <c r="G190" s="164" t="s">
        <v>1949</v>
      </c>
      <c r="H190" s="182">
        <v>48</v>
      </c>
      <c r="I190" s="162" t="s">
        <v>140</v>
      </c>
      <c r="J190" s="161" t="s">
        <v>143</v>
      </c>
      <c r="K190" s="161" t="s">
        <v>144</v>
      </c>
      <c r="L190" s="181">
        <v>86401</v>
      </c>
      <c r="M190" s="181">
        <v>8640</v>
      </c>
      <c r="N190" s="159">
        <v>95041</v>
      </c>
      <c r="O190" s="174"/>
      <c r="P190" s="158"/>
      <c r="Q190" s="174"/>
      <c r="R190" s="156"/>
      <c r="S190" s="156"/>
      <c r="T190" s="156"/>
      <c r="U190" s="173"/>
      <c r="V190" s="172"/>
      <c r="W190" s="171"/>
      <c r="X190" s="170"/>
      <c r="Y190" s="169"/>
    </row>
    <row r="191" spans="1:25" ht="39.75" hidden="1" customHeight="1" x14ac:dyDescent="0.25">
      <c r="A191" s="167">
        <v>186</v>
      </c>
      <c r="B191" s="168"/>
      <c r="C191" s="167" t="s">
        <v>789</v>
      </c>
      <c r="D191" s="167" t="s">
        <v>788</v>
      </c>
      <c r="E191" s="166" t="s">
        <v>787</v>
      </c>
      <c r="F191" s="165" t="s">
        <v>1943</v>
      </c>
      <c r="G191" s="164" t="s">
        <v>1948</v>
      </c>
      <c r="H191" s="182">
        <v>7</v>
      </c>
      <c r="I191" s="162" t="s">
        <v>140</v>
      </c>
      <c r="J191" s="161" t="s">
        <v>143</v>
      </c>
      <c r="K191" s="161" t="s">
        <v>1945</v>
      </c>
      <c r="L191" s="181">
        <v>12601</v>
      </c>
      <c r="M191" s="181">
        <v>1260</v>
      </c>
      <c r="N191" s="159">
        <v>13861</v>
      </c>
      <c r="O191" s="174"/>
      <c r="P191" s="158"/>
      <c r="Q191" s="174"/>
      <c r="R191" s="156"/>
      <c r="S191" s="156"/>
      <c r="T191" s="156"/>
      <c r="U191" s="173"/>
      <c r="V191" s="172"/>
      <c r="W191" s="171"/>
      <c r="X191" s="170"/>
      <c r="Y191" s="169"/>
    </row>
    <row r="192" spans="1:25" ht="39.75" hidden="1" customHeight="1" x14ac:dyDescent="0.25">
      <c r="A192" s="167">
        <v>187</v>
      </c>
      <c r="B192" s="175"/>
      <c r="C192" s="167" t="s">
        <v>789</v>
      </c>
      <c r="D192" s="167" t="s">
        <v>788</v>
      </c>
      <c r="E192" s="166" t="s">
        <v>787</v>
      </c>
      <c r="F192" s="165" t="s">
        <v>1943</v>
      </c>
      <c r="G192" s="164" t="s">
        <v>1947</v>
      </c>
      <c r="H192" s="182">
        <v>4</v>
      </c>
      <c r="I192" s="162" t="s">
        <v>140</v>
      </c>
      <c r="J192" s="161" t="s">
        <v>143</v>
      </c>
      <c r="K192" s="161" t="s">
        <v>1945</v>
      </c>
      <c r="L192" s="181">
        <v>7201</v>
      </c>
      <c r="M192" s="181">
        <v>720</v>
      </c>
      <c r="N192" s="159">
        <v>7921</v>
      </c>
      <c r="O192" s="174"/>
      <c r="P192" s="158"/>
      <c r="Q192" s="174"/>
      <c r="R192" s="156"/>
      <c r="S192" s="156"/>
      <c r="T192" s="156"/>
      <c r="U192" s="173"/>
      <c r="V192" s="172"/>
      <c r="W192" s="171"/>
      <c r="X192" s="170"/>
      <c r="Y192" s="169"/>
    </row>
    <row r="193" spans="1:25" ht="39.75" hidden="1" customHeight="1" x14ac:dyDescent="0.25">
      <c r="A193" s="167">
        <v>188</v>
      </c>
      <c r="B193" s="168"/>
      <c r="C193" s="167" t="s">
        <v>789</v>
      </c>
      <c r="D193" s="167" t="s">
        <v>788</v>
      </c>
      <c r="E193" s="166" t="s">
        <v>787</v>
      </c>
      <c r="F193" s="165" t="s">
        <v>1943</v>
      </c>
      <c r="G193" s="164" t="s">
        <v>1946</v>
      </c>
      <c r="H193" s="182">
        <v>4</v>
      </c>
      <c r="I193" s="162" t="s">
        <v>140</v>
      </c>
      <c r="J193" s="161" t="s">
        <v>143</v>
      </c>
      <c r="K193" s="161" t="s">
        <v>1945</v>
      </c>
      <c r="L193" s="181">
        <v>7201</v>
      </c>
      <c r="M193" s="181">
        <v>720</v>
      </c>
      <c r="N193" s="159">
        <v>7921</v>
      </c>
      <c r="O193" s="174"/>
      <c r="P193" s="158"/>
      <c r="Q193" s="174"/>
      <c r="R193" s="156"/>
      <c r="S193" s="156"/>
      <c r="T193" s="156"/>
      <c r="U193" s="173"/>
      <c r="V193" s="172"/>
      <c r="W193" s="171"/>
      <c r="X193" s="170"/>
      <c r="Y193" s="169"/>
    </row>
    <row r="194" spans="1:25" ht="39.75" hidden="1" customHeight="1" x14ac:dyDescent="0.25">
      <c r="A194" s="167">
        <v>189</v>
      </c>
      <c r="B194" s="168"/>
      <c r="C194" s="167" t="s">
        <v>789</v>
      </c>
      <c r="D194" s="167" t="s">
        <v>788</v>
      </c>
      <c r="E194" s="166" t="s">
        <v>787</v>
      </c>
      <c r="F194" s="165" t="s">
        <v>1943</v>
      </c>
      <c r="G194" s="164" t="s">
        <v>1944</v>
      </c>
      <c r="H194" s="182">
        <v>9</v>
      </c>
      <c r="I194" s="162" t="s">
        <v>140</v>
      </c>
      <c r="J194" s="161" t="s">
        <v>143</v>
      </c>
      <c r="K194" s="161" t="s">
        <v>1941</v>
      </c>
      <c r="L194" s="181">
        <v>16201</v>
      </c>
      <c r="M194" s="181">
        <v>1620</v>
      </c>
      <c r="N194" s="159">
        <v>17821</v>
      </c>
      <c r="O194" s="174"/>
      <c r="P194" s="158"/>
      <c r="Q194" s="174"/>
      <c r="R194" s="156"/>
      <c r="S194" s="156"/>
      <c r="T194" s="156"/>
      <c r="U194" s="173"/>
      <c r="V194" s="172"/>
      <c r="W194" s="171"/>
      <c r="X194" s="170"/>
      <c r="Y194" s="169"/>
    </row>
    <row r="195" spans="1:25" ht="39.75" hidden="1" customHeight="1" x14ac:dyDescent="0.25">
      <c r="A195" s="167">
        <v>190</v>
      </c>
      <c r="B195" s="168"/>
      <c r="C195" s="167" t="s">
        <v>789</v>
      </c>
      <c r="D195" s="167" t="s">
        <v>788</v>
      </c>
      <c r="E195" s="166" t="s">
        <v>787</v>
      </c>
      <c r="F195" s="165" t="s">
        <v>1943</v>
      </c>
      <c r="G195" s="183" t="s">
        <v>1942</v>
      </c>
      <c r="H195" s="182">
        <v>12</v>
      </c>
      <c r="I195" s="162" t="s">
        <v>140</v>
      </c>
      <c r="J195" s="161" t="s">
        <v>143</v>
      </c>
      <c r="K195" s="161" t="s">
        <v>1941</v>
      </c>
      <c r="L195" s="181">
        <v>21601</v>
      </c>
      <c r="M195" s="181">
        <v>2160</v>
      </c>
      <c r="N195" s="159">
        <v>23761</v>
      </c>
      <c r="O195" s="174"/>
      <c r="P195" s="158"/>
      <c r="Q195" s="174"/>
      <c r="R195" s="156"/>
      <c r="S195" s="156"/>
      <c r="T195" s="156"/>
      <c r="U195" s="173"/>
      <c r="V195" s="172"/>
      <c r="W195" s="171"/>
      <c r="X195" s="170"/>
      <c r="Y195" s="169"/>
    </row>
    <row r="196" spans="1:25" ht="39.75" hidden="1" customHeight="1" x14ac:dyDescent="0.25">
      <c r="A196" s="167">
        <v>191</v>
      </c>
      <c r="B196" s="168"/>
      <c r="C196" s="167" t="s">
        <v>873</v>
      </c>
      <c r="D196" s="167" t="s">
        <v>788</v>
      </c>
      <c r="E196" s="166" t="s">
        <v>787</v>
      </c>
      <c r="F196" s="165" t="s">
        <v>1933</v>
      </c>
      <c r="G196" s="164" t="s">
        <v>1940</v>
      </c>
      <c r="H196" s="163">
        <v>10.36</v>
      </c>
      <c r="I196" s="162" t="s">
        <v>94</v>
      </c>
      <c r="J196" s="161" t="s">
        <v>95</v>
      </c>
      <c r="K196" s="161" t="s">
        <v>1935</v>
      </c>
      <c r="L196" s="160">
        <v>30785</v>
      </c>
      <c r="M196" s="160">
        <v>3079</v>
      </c>
      <c r="N196" s="159">
        <v>33864</v>
      </c>
      <c r="O196" s="174"/>
      <c r="P196" s="158"/>
      <c r="Q196" s="174"/>
      <c r="R196" s="156"/>
      <c r="S196" s="156"/>
      <c r="T196" s="156"/>
      <c r="U196" s="173"/>
      <c r="V196" s="172"/>
      <c r="W196" s="171"/>
      <c r="X196" s="170"/>
      <c r="Y196" s="169"/>
    </row>
    <row r="197" spans="1:25" ht="39.75" hidden="1" customHeight="1" x14ac:dyDescent="0.25">
      <c r="A197" s="167">
        <v>192</v>
      </c>
      <c r="B197" s="168"/>
      <c r="C197" s="167" t="s">
        <v>873</v>
      </c>
      <c r="D197" s="167" t="s">
        <v>788</v>
      </c>
      <c r="E197" s="166" t="s">
        <v>787</v>
      </c>
      <c r="F197" s="165" t="s">
        <v>1933</v>
      </c>
      <c r="G197" s="164" t="s">
        <v>1939</v>
      </c>
      <c r="H197" s="163">
        <v>5.46</v>
      </c>
      <c r="I197" s="162" t="s">
        <v>94</v>
      </c>
      <c r="J197" s="161" t="s">
        <v>95</v>
      </c>
      <c r="K197" s="161" t="s">
        <v>1935</v>
      </c>
      <c r="L197" s="160">
        <v>13617</v>
      </c>
      <c r="M197" s="160">
        <v>1362</v>
      </c>
      <c r="N197" s="159">
        <v>14979</v>
      </c>
      <c r="O197" s="174"/>
      <c r="P197" s="158"/>
      <c r="Q197" s="174"/>
      <c r="R197" s="156"/>
      <c r="S197" s="156"/>
      <c r="T197" s="156"/>
      <c r="U197" s="173"/>
      <c r="V197" s="172"/>
      <c r="W197" s="171"/>
      <c r="X197" s="170"/>
      <c r="Y197" s="169"/>
    </row>
    <row r="198" spans="1:25" ht="39.75" hidden="1" customHeight="1" x14ac:dyDescent="0.25">
      <c r="A198" s="167">
        <v>193</v>
      </c>
      <c r="B198" s="168"/>
      <c r="C198" s="167" t="s">
        <v>873</v>
      </c>
      <c r="D198" s="167" t="s">
        <v>788</v>
      </c>
      <c r="E198" s="166" t="s">
        <v>787</v>
      </c>
      <c r="F198" s="165" t="s">
        <v>1933</v>
      </c>
      <c r="G198" s="164" t="s">
        <v>1938</v>
      </c>
      <c r="H198" s="163">
        <v>7.3760000000000003</v>
      </c>
      <c r="I198" s="162" t="s">
        <v>94</v>
      </c>
      <c r="J198" s="161" t="s">
        <v>95</v>
      </c>
      <c r="K198" s="161" t="s">
        <v>1935</v>
      </c>
      <c r="L198" s="160">
        <v>18189</v>
      </c>
      <c r="M198" s="160">
        <v>1819</v>
      </c>
      <c r="N198" s="159">
        <v>20008</v>
      </c>
      <c r="O198" s="174"/>
      <c r="P198" s="158"/>
      <c r="Q198" s="174"/>
      <c r="R198" s="156"/>
      <c r="S198" s="156"/>
      <c r="T198" s="156"/>
      <c r="U198" s="173"/>
      <c r="V198" s="172"/>
      <c r="W198" s="171"/>
      <c r="X198" s="170"/>
      <c r="Y198" s="169"/>
    </row>
    <row r="199" spans="1:25" ht="39.75" hidden="1" customHeight="1" x14ac:dyDescent="0.25">
      <c r="A199" s="167">
        <v>194</v>
      </c>
      <c r="B199" s="175"/>
      <c r="C199" s="167" t="s">
        <v>873</v>
      </c>
      <c r="D199" s="167" t="s">
        <v>788</v>
      </c>
      <c r="E199" s="166" t="s">
        <v>787</v>
      </c>
      <c r="F199" s="165" t="s">
        <v>1933</v>
      </c>
      <c r="G199" s="164" t="s">
        <v>1937</v>
      </c>
      <c r="H199" s="163">
        <v>10.659000000000001</v>
      </c>
      <c r="I199" s="162" t="s">
        <v>94</v>
      </c>
      <c r="J199" s="161" t="s">
        <v>95</v>
      </c>
      <c r="K199" s="161" t="s">
        <v>1935</v>
      </c>
      <c r="L199" s="160">
        <v>25711</v>
      </c>
      <c r="M199" s="160">
        <v>2571</v>
      </c>
      <c r="N199" s="159">
        <v>28282</v>
      </c>
      <c r="O199" s="174"/>
      <c r="P199" s="158"/>
      <c r="Q199" s="174"/>
      <c r="R199" s="156"/>
      <c r="S199" s="156"/>
      <c r="T199" s="156"/>
      <c r="U199" s="173"/>
      <c r="V199" s="172"/>
      <c r="W199" s="171"/>
      <c r="X199" s="170"/>
      <c r="Y199" s="169"/>
    </row>
    <row r="200" spans="1:25" ht="39.75" hidden="1" customHeight="1" x14ac:dyDescent="0.25">
      <c r="A200" s="167">
        <v>195</v>
      </c>
      <c r="B200" s="168"/>
      <c r="C200" s="167" t="s">
        <v>873</v>
      </c>
      <c r="D200" s="167" t="s">
        <v>788</v>
      </c>
      <c r="E200" s="166" t="s">
        <v>787</v>
      </c>
      <c r="F200" s="165" t="s">
        <v>1933</v>
      </c>
      <c r="G200" s="164" t="s">
        <v>1936</v>
      </c>
      <c r="H200" s="163">
        <v>11</v>
      </c>
      <c r="I200" s="162" t="s">
        <v>94</v>
      </c>
      <c r="J200" s="161" t="s">
        <v>95</v>
      </c>
      <c r="K200" s="161" t="s">
        <v>1935</v>
      </c>
      <c r="L200" s="160">
        <v>26004</v>
      </c>
      <c r="M200" s="160">
        <v>2601</v>
      </c>
      <c r="N200" s="159">
        <v>28605</v>
      </c>
      <c r="O200" s="174"/>
      <c r="P200" s="158"/>
      <c r="Q200" s="174"/>
      <c r="R200" s="156"/>
      <c r="S200" s="156"/>
      <c r="T200" s="156"/>
      <c r="U200" s="173"/>
      <c r="V200" s="172"/>
      <c r="W200" s="171"/>
      <c r="X200" s="170"/>
      <c r="Y200" s="169"/>
    </row>
    <row r="201" spans="1:25" ht="39.75" hidden="1" customHeight="1" x14ac:dyDescent="0.25">
      <c r="A201" s="167">
        <v>196</v>
      </c>
      <c r="B201" s="168"/>
      <c r="C201" s="167" t="s">
        <v>873</v>
      </c>
      <c r="D201" s="167" t="s">
        <v>788</v>
      </c>
      <c r="E201" s="166" t="s">
        <v>787</v>
      </c>
      <c r="F201" s="165" t="s">
        <v>1933</v>
      </c>
      <c r="G201" s="164" t="s">
        <v>1934</v>
      </c>
      <c r="H201" s="163">
        <v>52.72</v>
      </c>
      <c r="I201" s="162" t="s">
        <v>94</v>
      </c>
      <c r="J201" s="161" t="s">
        <v>95</v>
      </c>
      <c r="K201" s="161" t="s">
        <v>328</v>
      </c>
      <c r="L201" s="160">
        <v>126038</v>
      </c>
      <c r="M201" s="160">
        <v>12604</v>
      </c>
      <c r="N201" s="159">
        <v>138642</v>
      </c>
      <c r="O201" s="174"/>
      <c r="P201" s="158"/>
      <c r="Q201" s="174"/>
      <c r="R201" s="156"/>
      <c r="S201" s="156"/>
      <c r="T201" s="156"/>
      <c r="U201" s="173"/>
      <c r="V201" s="172"/>
      <c r="W201" s="171"/>
      <c r="X201" s="170"/>
      <c r="Y201" s="169"/>
    </row>
    <row r="202" spans="1:25" ht="39.75" hidden="1" customHeight="1" x14ac:dyDescent="0.25">
      <c r="A202" s="167">
        <v>197</v>
      </c>
      <c r="B202" s="168"/>
      <c r="C202" s="167" t="s">
        <v>873</v>
      </c>
      <c r="D202" s="167" t="s">
        <v>788</v>
      </c>
      <c r="E202" s="166" t="s">
        <v>787</v>
      </c>
      <c r="F202" s="165" t="s">
        <v>1933</v>
      </c>
      <c r="G202" s="164" t="s">
        <v>1932</v>
      </c>
      <c r="H202" s="163">
        <v>10.36</v>
      </c>
      <c r="I202" s="162" t="s">
        <v>94</v>
      </c>
      <c r="J202" s="161" t="s">
        <v>95</v>
      </c>
      <c r="K202" s="161" t="s">
        <v>1931</v>
      </c>
      <c r="L202" s="160">
        <v>26863</v>
      </c>
      <c r="M202" s="160">
        <v>2686</v>
      </c>
      <c r="N202" s="159">
        <v>29549</v>
      </c>
      <c r="O202" s="174"/>
      <c r="P202" s="158"/>
      <c r="Q202" s="174"/>
      <c r="R202" s="156"/>
      <c r="S202" s="156"/>
      <c r="T202" s="156"/>
      <c r="U202" s="173"/>
      <c r="V202" s="172"/>
      <c r="W202" s="171"/>
      <c r="X202" s="170"/>
      <c r="Y202" s="169"/>
    </row>
    <row r="203" spans="1:25" ht="39.75" hidden="1" customHeight="1" x14ac:dyDescent="0.25">
      <c r="A203" s="167">
        <v>198</v>
      </c>
      <c r="B203" s="168"/>
      <c r="C203" s="167" t="s">
        <v>873</v>
      </c>
      <c r="D203" s="167" t="s">
        <v>788</v>
      </c>
      <c r="E203" s="166" t="s">
        <v>787</v>
      </c>
      <c r="F203" s="165" t="s">
        <v>1921</v>
      </c>
      <c r="G203" s="164" t="s">
        <v>1930</v>
      </c>
      <c r="H203" s="163">
        <v>8.0120000000000005</v>
      </c>
      <c r="I203" s="162" t="s">
        <v>94</v>
      </c>
      <c r="J203" s="161" t="s">
        <v>95</v>
      </c>
      <c r="K203" s="161" t="s">
        <v>108</v>
      </c>
      <c r="L203" s="160">
        <v>18701</v>
      </c>
      <c r="M203" s="160">
        <v>1870</v>
      </c>
      <c r="N203" s="159">
        <v>20571</v>
      </c>
      <c r="O203" s="174"/>
      <c r="P203" s="158"/>
      <c r="Q203" s="174"/>
      <c r="R203" s="156"/>
      <c r="S203" s="156"/>
      <c r="T203" s="156"/>
      <c r="U203" s="173"/>
      <c r="V203" s="172"/>
      <c r="W203" s="171"/>
      <c r="X203" s="170"/>
      <c r="Y203" s="169"/>
    </row>
    <row r="204" spans="1:25" ht="39.75" hidden="1" customHeight="1" x14ac:dyDescent="0.25">
      <c r="A204" s="167">
        <v>199</v>
      </c>
      <c r="B204" s="175"/>
      <c r="C204" s="167" t="s">
        <v>873</v>
      </c>
      <c r="D204" s="167" t="s">
        <v>788</v>
      </c>
      <c r="E204" s="166" t="s">
        <v>787</v>
      </c>
      <c r="F204" s="165" t="s">
        <v>1921</v>
      </c>
      <c r="G204" s="164" t="s">
        <v>1929</v>
      </c>
      <c r="H204" s="163">
        <v>27</v>
      </c>
      <c r="I204" s="162" t="s">
        <v>94</v>
      </c>
      <c r="J204" s="161" t="s">
        <v>95</v>
      </c>
      <c r="K204" s="161" t="s">
        <v>109</v>
      </c>
      <c r="L204" s="160">
        <v>68203</v>
      </c>
      <c r="M204" s="160">
        <v>6820</v>
      </c>
      <c r="N204" s="159">
        <v>75023</v>
      </c>
      <c r="O204" s="174"/>
      <c r="P204" s="158"/>
      <c r="Q204" s="174"/>
      <c r="R204" s="156"/>
      <c r="S204" s="156"/>
      <c r="T204" s="156"/>
      <c r="U204" s="173"/>
      <c r="V204" s="172"/>
      <c r="W204" s="171"/>
      <c r="X204" s="170"/>
      <c r="Y204" s="169"/>
    </row>
    <row r="205" spans="1:25" ht="39.75" hidden="1" customHeight="1" x14ac:dyDescent="0.25">
      <c r="A205" s="167">
        <v>200</v>
      </c>
      <c r="B205" s="168"/>
      <c r="C205" s="167" t="s">
        <v>873</v>
      </c>
      <c r="D205" s="167" t="s">
        <v>788</v>
      </c>
      <c r="E205" s="166" t="s">
        <v>787</v>
      </c>
      <c r="F205" s="165" t="s">
        <v>1921</v>
      </c>
      <c r="G205" s="164" t="s">
        <v>1928</v>
      </c>
      <c r="H205" s="163">
        <v>4.3600000000000003</v>
      </c>
      <c r="I205" s="162" t="s">
        <v>94</v>
      </c>
      <c r="J205" s="161" t="s">
        <v>95</v>
      </c>
      <c r="K205" s="161" t="s">
        <v>109</v>
      </c>
      <c r="L205" s="160">
        <v>12741</v>
      </c>
      <c r="M205" s="160">
        <v>1274</v>
      </c>
      <c r="N205" s="159">
        <v>14015</v>
      </c>
      <c r="O205" s="174"/>
      <c r="P205" s="158"/>
      <c r="Q205" s="174"/>
      <c r="R205" s="156"/>
      <c r="S205" s="156"/>
      <c r="T205" s="156"/>
      <c r="U205" s="173"/>
      <c r="V205" s="172"/>
      <c r="W205" s="171"/>
      <c r="X205" s="170"/>
      <c r="Y205" s="169"/>
    </row>
    <row r="206" spans="1:25" ht="39.75" hidden="1" customHeight="1" x14ac:dyDescent="0.25">
      <c r="A206" s="167">
        <v>201</v>
      </c>
      <c r="B206" s="168"/>
      <c r="C206" s="167" t="s">
        <v>873</v>
      </c>
      <c r="D206" s="167" t="s">
        <v>788</v>
      </c>
      <c r="E206" s="166" t="s">
        <v>787</v>
      </c>
      <c r="F206" s="165" t="s">
        <v>1921</v>
      </c>
      <c r="G206" s="164" t="s">
        <v>1927</v>
      </c>
      <c r="H206" s="163">
        <v>12</v>
      </c>
      <c r="I206" s="162" t="s">
        <v>94</v>
      </c>
      <c r="J206" s="161" t="s">
        <v>95</v>
      </c>
      <c r="K206" s="161" t="s">
        <v>109</v>
      </c>
      <c r="L206" s="160">
        <v>29664</v>
      </c>
      <c r="M206" s="160">
        <v>2967</v>
      </c>
      <c r="N206" s="159">
        <v>32631</v>
      </c>
      <c r="O206" s="174"/>
      <c r="P206" s="158"/>
      <c r="Q206" s="174"/>
      <c r="R206" s="156"/>
      <c r="S206" s="156"/>
      <c r="T206" s="156"/>
      <c r="U206" s="173"/>
      <c r="V206" s="172"/>
      <c r="W206" s="171"/>
      <c r="X206" s="170"/>
      <c r="Y206" s="169"/>
    </row>
    <row r="207" spans="1:25" ht="39.75" hidden="1" customHeight="1" x14ac:dyDescent="0.25">
      <c r="A207" s="167">
        <v>202</v>
      </c>
      <c r="B207" s="168"/>
      <c r="C207" s="167" t="s">
        <v>873</v>
      </c>
      <c r="D207" s="167" t="s">
        <v>788</v>
      </c>
      <c r="E207" s="166" t="s">
        <v>787</v>
      </c>
      <c r="F207" s="165" t="s">
        <v>1921</v>
      </c>
      <c r="G207" s="164" t="s">
        <v>1926</v>
      </c>
      <c r="H207" s="163">
        <v>65</v>
      </c>
      <c r="I207" s="162" t="s">
        <v>94</v>
      </c>
      <c r="J207" s="161" t="s">
        <v>95</v>
      </c>
      <c r="K207" s="161" t="s">
        <v>96</v>
      </c>
      <c r="L207" s="160">
        <v>154051</v>
      </c>
      <c r="M207" s="160">
        <v>15405</v>
      </c>
      <c r="N207" s="159">
        <v>169456</v>
      </c>
      <c r="O207" s="174"/>
      <c r="P207" s="158"/>
      <c r="Q207" s="174"/>
      <c r="R207" s="156"/>
      <c r="S207" s="156"/>
      <c r="T207" s="156"/>
      <c r="U207" s="173"/>
      <c r="V207" s="172"/>
      <c r="W207" s="171"/>
      <c r="X207" s="170"/>
      <c r="Y207" s="169"/>
    </row>
    <row r="208" spans="1:25" ht="39.75" hidden="1" customHeight="1" x14ac:dyDescent="0.25">
      <c r="A208" s="167">
        <v>203</v>
      </c>
      <c r="B208" s="168"/>
      <c r="C208" s="167" t="s">
        <v>873</v>
      </c>
      <c r="D208" s="167" t="s">
        <v>788</v>
      </c>
      <c r="E208" s="166" t="s">
        <v>787</v>
      </c>
      <c r="F208" s="165" t="s">
        <v>1921</v>
      </c>
      <c r="G208" s="164" t="s">
        <v>1925</v>
      </c>
      <c r="H208" s="163">
        <v>70</v>
      </c>
      <c r="I208" s="162" t="s">
        <v>94</v>
      </c>
      <c r="J208" s="161" t="s">
        <v>95</v>
      </c>
      <c r="K208" s="161" t="s">
        <v>96</v>
      </c>
      <c r="L208" s="160">
        <v>163381</v>
      </c>
      <c r="M208" s="160">
        <v>16338</v>
      </c>
      <c r="N208" s="159">
        <v>179719</v>
      </c>
      <c r="O208" s="174"/>
      <c r="P208" s="158"/>
      <c r="Q208" s="174"/>
      <c r="R208" s="156"/>
      <c r="S208" s="156"/>
      <c r="T208" s="156"/>
      <c r="U208" s="173"/>
      <c r="V208" s="172"/>
      <c r="W208" s="171"/>
      <c r="X208" s="170"/>
      <c r="Y208" s="169"/>
    </row>
    <row r="209" spans="1:25" ht="39.75" hidden="1" customHeight="1" x14ac:dyDescent="0.25">
      <c r="A209" s="167">
        <v>204</v>
      </c>
      <c r="B209" s="175"/>
      <c r="C209" s="167" t="s">
        <v>873</v>
      </c>
      <c r="D209" s="167" t="s">
        <v>788</v>
      </c>
      <c r="E209" s="166" t="s">
        <v>787</v>
      </c>
      <c r="F209" s="165" t="s">
        <v>1921</v>
      </c>
      <c r="G209" s="164" t="s">
        <v>1924</v>
      </c>
      <c r="H209" s="163">
        <v>16</v>
      </c>
      <c r="I209" s="162" t="s">
        <v>94</v>
      </c>
      <c r="J209" s="161" t="s">
        <v>95</v>
      </c>
      <c r="K209" s="161" t="s">
        <v>96</v>
      </c>
      <c r="L209" s="160">
        <v>38113</v>
      </c>
      <c r="M209" s="160">
        <v>3811</v>
      </c>
      <c r="N209" s="159">
        <v>41924</v>
      </c>
      <c r="O209" s="174"/>
      <c r="P209" s="158"/>
      <c r="Q209" s="174"/>
      <c r="R209" s="156"/>
      <c r="S209" s="156"/>
      <c r="T209" s="156"/>
      <c r="U209" s="173"/>
      <c r="V209" s="172"/>
      <c r="W209" s="171"/>
      <c r="X209" s="170"/>
      <c r="Y209" s="169"/>
    </row>
    <row r="210" spans="1:25" ht="39.75" hidden="1" customHeight="1" x14ac:dyDescent="0.25">
      <c r="A210" s="167">
        <v>205</v>
      </c>
      <c r="B210" s="168"/>
      <c r="C210" s="167" t="s">
        <v>873</v>
      </c>
      <c r="D210" s="167" t="s">
        <v>788</v>
      </c>
      <c r="E210" s="166" t="s">
        <v>787</v>
      </c>
      <c r="F210" s="165" t="s">
        <v>1921</v>
      </c>
      <c r="G210" s="164" t="s">
        <v>1923</v>
      </c>
      <c r="H210" s="163">
        <v>10</v>
      </c>
      <c r="I210" s="162" t="s">
        <v>94</v>
      </c>
      <c r="J210" s="161" t="s">
        <v>95</v>
      </c>
      <c r="K210" s="161" t="s">
        <v>1919</v>
      </c>
      <c r="L210" s="160">
        <v>28021</v>
      </c>
      <c r="M210" s="160">
        <v>2802</v>
      </c>
      <c r="N210" s="159">
        <v>30823</v>
      </c>
      <c r="O210" s="174"/>
      <c r="P210" s="158"/>
      <c r="Q210" s="174"/>
      <c r="R210" s="156"/>
      <c r="S210" s="156"/>
      <c r="T210" s="156"/>
      <c r="U210" s="173"/>
      <c r="V210" s="172"/>
      <c r="W210" s="171"/>
      <c r="X210" s="170"/>
      <c r="Y210" s="169"/>
    </row>
    <row r="211" spans="1:25" ht="39.75" hidden="1" customHeight="1" x14ac:dyDescent="0.25">
      <c r="A211" s="167">
        <v>206</v>
      </c>
      <c r="B211" s="168"/>
      <c r="C211" s="167" t="s">
        <v>873</v>
      </c>
      <c r="D211" s="167" t="s">
        <v>788</v>
      </c>
      <c r="E211" s="166" t="s">
        <v>787</v>
      </c>
      <c r="F211" s="165" t="s">
        <v>1921</v>
      </c>
      <c r="G211" s="164" t="s">
        <v>1922</v>
      </c>
      <c r="H211" s="163">
        <v>7</v>
      </c>
      <c r="I211" s="162" t="s">
        <v>94</v>
      </c>
      <c r="J211" s="161" t="s">
        <v>95</v>
      </c>
      <c r="K211" s="161" t="s">
        <v>1919</v>
      </c>
      <c r="L211" s="160">
        <v>20286</v>
      </c>
      <c r="M211" s="160">
        <v>2029</v>
      </c>
      <c r="N211" s="159">
        <v>22315</v>
      </c>
      <c r="O211" s="174"/>
      <c r="P211" s="158"/>
      <c r="Q211" s="174"/>
      <c r="R211" s="156"/>
      <c r="S211" s="156"/>
      <c r="T211" s="156"/>
      <c r="U211" s="173"/>
      <c r="V211" s="172"/>
      <c r="W211" s="171"/>
      <c r="X211" s="170"/>
      <c r="Y211" s="169"/>
    </row>
    <row r="212" spans="1:25" ht="39.75" hidden="1" customHeight="1" x14ac:dyDescent="0.25">
      <c r="A212" s="167">
        <v>207</v>
      </c>
      <c r="B212" s="168"/>
      <c r="C212" s="167" t="s">
        <v>873</v>
      </c>
      <c r="D212" s="167" t="s">
        <v>788</v>
      </c>
      <c r="E212" s="166" t="s">
        <v>787</v>
      </c>
      <c r="F212" s="165" t="s">
        <v>1921</v>
      </c>
      <c r="G212" s="164" t="s">
        <v>1920</v>
      </c>
      <c r="H212" s="163">
        <v>8</v>
      </c>
      <c r="I212" s="162" t="s">
        <v>94</v>
      </c>
      <c r="J212" s="161" t="s">
        <v>95</v>
      </c>
      <c r="K212" s="161" t="s">
        <v>1919</v>
      </c>
      <c r="L212" s="160">
        <v>21744</v>
      </c>
      <c r="M212" s="160">
        <v>2175</v>
      </c>
      <c r="N212" s="159">
        <v>23919</v>
      </c>
      <c r="O212" s="174"/>
      <c r="P212" s="158"/>
      <c r="Q212" s="174"/>
      <c r="R212" s="156"/>
      <c r="S212" s="156"/>
      <c r="T212" s="156"/>
      <c r="U212" s="173"/>
      <c r="V212" s="172"/>
      <c r="W212" s="171"/>
      <c r="X212" s="170"/>
      <c r="Y212" s="169"/>
    </row>
    <row r="213" spans="1:25" ht="39.75" customHeight="1" x14ac:dyDescent="0.25">
      <c r="A213" s="167">
        <v>208</v>
      </c>
      <c r="B213" s="175"/>
      <c r="C213" s="167" t="str">
        <f t="shared" ref="C213:C256" si="33">+D213</f>
        <v>Ing. José Enciso</v>
      </c>
      <c r="D213" s="167" t="s">
        <v>873</v>
      </c>
      <c r="E213" s="166" t="s">
        <v>787</v>
      </c>
      <c r="F213" s="165" t="s">
        <v>206</v>
      </c>
      <c r="G213" s="164" t="s">
        <v>1918</v>
      </c>
      <c r="H213" s="163">
        <v>17.12</v>
      </c>
      <c r="I213" s="162" t="s">
        <v>111</v>
      </c>
      <c r="J213" s="161" t="s">
        <v>117</v>
      </c>
      <c r="K213" s="161" t="s">
        <v>291</v>
      </c>
      <c r="L213" s="160">
        <v>39034</v>
      </c>
      <c r="M213" s="160">
        <v>3904</v>
      </c>
      <c r="N213" s="159">
        <v>42938</v>
      </c>
      <c r="O213" s="174">
        <v>39034</v>
      </c>
      <c r="P213" s="158"/>
      <c r="Q213" s="174">
        <v>3904</v>
      </c>
      <c r="R213" s="156"/>
      <c r="S213" s="156">
        <f t="shared" ref="S213:S227" si="34">+O213+Q213</f>
        <v>42938</v>
      </c>
      <c r="T213" s="156">
        <f t="shared" ref="T213:T221" si="35">+N213-S213</f>
        <v>0</v>
      </c>
      <c r="U213" s="173" t="s">
        <v>803</v>
      </c>
      <c r="V213" s="178" t="s">
        <v>802</v>
      </c>
      <c r="W213" s="178" t="s">
        <v>802</v>
      </c>
      <c r="X213" s="177">
        <v>2016</v>
      </c>
      <c r="Y213" s="176" t="s">
        <v>1907</v>
      </c>
    </row>
    <row r="214" spans="1:25" ht="39.75" customHeight="1" x14ac:dyDescent="0.25">
      <c r="A214" s="167">
        <v>209</v>
      </c>
      <c r="B214" s="168"/>
      <c r="C214" s="167" t="str">
        <f t="shared" si="33"/>
        <v>Ing. José Enciso</v>
      </c>
      <c r="D214" s="167" t="s">
        <v>873</v>
      </c>
      <c r="E214" s="166" t="s">
        <v>787</v>
      </c>
      <c r="F214" s="165" t="s">
        <v>206</v>
      </c>
      <c r="G214" s="164" t="s">
        <v>1917</v>
      </c>
      <c r="H214" s="163">
        <v>13</v>
      </c>
      <c r="I214" s="162" t="s">
        <v>111</v>
      </c>
      <c r="J214" s="161" t="s">
        <v>117</v>
      </c>
      <c r="K214" s="161" t="s">
        <v>291</v>
      </c>
      <c r="L214" s="160">
        <v>29641</v>
      </c>
      <c r="M214" s="160">
        <v>2964</v>
      </c>
      <c r="N214" s="159">
        <v>32605</v>
      </c>
      <c r="O214" s="174">
        <v>29641</v>
      </c>
      <c r="P214" s="158"/>
      <c r="Q214" s="174">
        <v>2964</v>
      </c>
      <c r="R214" s="156"/>
      <c r="S214" s="156">
        <f t="shared" si="34"/>
        <v>32605</v>
      </c>
      <c r="T214" s="156">
        <f t="shared" si="35"/>
        <v>0</v>
      </c>
      <c r="U214" s="173" t="s">
        <v>803</v>
      </c>
      <c r="V214" s="178" t="s">
        <v>802</v>
      </c>
      <c r="W214" s="178" t="s">
        <v>802</v>
      </c>
      <c r="X214" s="177">
        <v>2016</v>
      </c>
      <c r="Y214" s="176" t="s">
        <v>1907</v>
      </c>
    </row>
    <row r="215" spans="1:25" ht="39.75" customHeight="1" x14ac:dyDescent="0.25">
      <c r="A215" s="167">
        <v>210</v>
      </c>
      <c r="B215" s="168"/>
      <c r="C215" s="167" t="str">
        <f t="shared" si="33"/>
        <v>Ing. José Enciso</v>
      </c>
      <c r="D215" s="167" t="s">
        <v>873</v>
      </c>
      <c r="E215" s="166" t="s">
        <v>787</v>
      </c>
      <c r="F215" s="165" t="s">
        <v>206</v>
      </c>
      <c r="G215" s="164" t="s">
        <v>1916</v>
      </c>
      <c r="H215" s="163">
        <v>15.3</v>
      </c>
      <c r="I215" s="162" t="s">
        <v>111</v>
      </c>
      <c r="J215" s="161" t="s">
        <v>117</v>
      </c>
      <c r="K215" s="161" t="s">
        <v>291</v>
      </c>
      <c r="L215" s="160">
        <v>34884</v>
      </c>
      <c r="M215" s="160">
        <v>3489</v>
      </c>
      <c r="N215" s="159">
        <v>38373</v>
      </c>
      <c r="O215" s="174">
        <v>34884</v>
      </c>
      <c r="P215" s="158"/>
      <c r="Q215" s="174">
        <v>3489</v>
      </c>
      <c r="R215" s="156"/>
      <c r="S215" s="156">
        <f t="shared" si="34"/>
        <v>38373</v>
      </c>
      <c r="T215" s="156">
        <f t="shared" si="35"/>
        <v>0</v>
      </c>
      <c r="U215" s="173" t="s">
        <v>803</v>
      </c>
      <c r="V215" s="178" t="s">
        <v>802</v>
      </c>
      <c r="W215" s="178" t="s">
        <v>802</v>
      </c>
      <c r="X215" s="177">
        <v>2016</v>
      </c>
      <c r="Y215" s="176" t="s">
        <v>1907</v>
      </c>
    </row>
    <row r="216" spans="1:25" ht="39.75" customHeight="1" x14ac:dyDescent="0.25">
      <c r="A216" s="167">
        <v>211</v>
      </c>
      <c r="B216" s="168"/>
      <c r="C216" s="167" t="str">
        <f t="shared" si="33"/>
        <v>Ing. José Enciso</v>
      </c>
      <c r="D216" s="167" t="s">
        <v>873</v>
      </c>
      <c r="E216" s="166" t="s">
        <v>787</v>
      </c>
      <c r="F216" s="165" t="s">
        <v>206</v>
      </c>
      <c r="G216" s="164" t="s">
        <v>1915</v>
      </c>
      <c r="H216" s="163">
        <v>19</v>
      </c>
      <c r="I216" s="162" t="s">
        <v>111</v>
      </c>
      <c r="J216" s="161" t="s">
        <v>117</v>
      </c>
      <c r="K216" s="161" t="s">
        <v>118</v>
      </c>
      <c r="L216" s="160">
        <v>43321</v>
      </c>
      <c r="M216" s="160">
        <v>4332</v>
      </c>
      <c r="N216" s="159">
        <v>47653</v>
      </c>
      <c r="O216" s="174">
        <v>43321</v>
      </c>
      <c r="P216" s="158"/>
      <c r="Q216" s="174">
        <v>4332</v>
      </c>
      <c r="R216" s="156"/>
      <c r="S216" s="156">
        <f t="shared" si="34"/>
        <v>47653</v>
      </c>
      <c r="T216" s="156">
        <f t="shared" si="35"/>
        <v>0</v>
      </c>
      <c r="U216" s="173" t="s">
        <v>803</v>
      </c>
      <c r="V216" s="178" t="s">
        <v>802</v>
      </c>
      <c r="W216" s="178" t="s">
        <v>802</v>
      </c>
      <c r="X216" s="177">
        <v>2016</v>
      </c>
      <c r="Y216" s="176" t="s">
        <v>1907</v>
      </c>
    </row>
    <row r="217" spans="1:25" ht="39.75" customHeight="1" x14ac:dyDescent="0.25">
      <c r="A217" s="167">
        <v>212</v>
      </c>
      <c r="B217" s="168"/>
      <c r="C217" s="167" t="str">
        <f t="shared" si="33"/>
        <v>Ing. José Enciso</v>
      </c>
      <c r="D217" s="167" t="s">
        <v>873</v>
      </c>
      <c r="E217" s="166" t="s">
        <v>787</v>
      </c>
      <c r="F217" s="165" t="s">
        <v>206</v>
      </c>
      <c r="G217" s="164" t="s">
        <v>1914</v>
      </c>
      <c r="H217" s="163">
        <v>9.6199999999999992</v>
      </c>
      <c r="I217" s="162" t="s">
        <v>111</v>
      </c>
      <c r="J217" s="161" t="s">
        <v>117</v>
      </c>
      <c r="K217" s="161" t="s">
        <v>296</v>
      </c>
      <c r="L217" s="160">
        <v>21934</v>
      </c>
      <c r="M217" s="160">
        <v>2194</v>
      </c>
      <c r="N217" s="159">
        <v>24128</v>
      </c>
      <c r="O217" s="174">
        <v>21934</v>
      </c>
      <c r="P217" s="158"/>
      <c r="Q217" s="174">
        <v>2194</v>
      </c>
      <c r="R217" s="156"/>
      <c r="S217" s="156">
        <f t="shared" si="34"/>
        <v>24128</v>
      </c>
      <c r="T217" s="156">
        <f t="shared" si="35"/>
        <v>0</v>
      </c>
      <c r="U217" s="173" t="s">
        <v>803</v>
      </c>
      <c r="V217" s="178" t="s">
        <v>802</v>
      </c>
      <c r="W217" s="178" t="s">
        <v>802</v>
      </c>
      <c r="X217" s="177">
        <v>2016</v>
      </c>
      <c r="Y217" s="176" t="s">
        <v>1907</v>
      </c>
    </row>
    <row r="218" spans="1:25" ht="39.75" customHeight="1" x14ac:dyDescent="0.25">
      <c r="A218" s="167">
        <v>213</v>
      </c>
      <c r="B218" s="175"/>
      <c r="C218" s="167" t="str">
        <f t="shared" si="33"/>
        <v>Ing. José Enciso</v>
      </c>
      <c r="D218" s="167" t="s">
        <v>873</v>
      </c>
      <c r="E218" s="166" t="s">
        <v>787</v>
      </c>
      <c r="F218" s="165" t="s">
        <v>206</v>
      </c>
      <c r="G218" s="164" t="s">
        <v>1913</v>
      </c>
      <c r="H218" s="163">
        <v>8.6999999999999993</v>
      </c>
      <c r="I218" s="162" t="s">
        <v>111</v>
      </c>
      <c r="J218" s="161" t="s">
        <v>117</v>
      </c>
      <c r="K218" s="161" t="s">
        <v>293</v>
      </c>
      <c r="L218" s="160">
        <v>19836</v>
      </c>
      <c r="M218" s="160">
        <v>1984</v>
      </c>
      <c r="N218" s="159">
        <v>21820</v>
      </c>
      <c r="O218" s="174">
        <v>19836</v>
      </c>
      <c r="P218" s="158"/>
      <c r="Q218" s="174">
        <v>1984</v>
      </c>
      <c r="R218" s="156"/>
      <c r="S218" s="156">
        <f t="shared" si="34"/>
        <v>21820</v>
      </c>
      <c r="T218" s="156">
        <f t="shared" si="35"/>
        <v>0</v>
      </c>
      <c r="U218" s="173" t="s">
        <v>803</v>
      </c>
      <c r="V218" s="178" t="s">
        <v>802</v>
      </c>
      <c r="W218" s="178" t="s">
        <v>802</v>
      </c>
      <c r="X218" s="177">
        <v>2016</v>
      </c>
      <c r="Y218" s="176" t="s">
        <v>1907</v>
      </c>
    </row>
    <row r="219" spans="1:25" ht="39.75" customHeight="1" x14ac:dyDescent="0.25">
      <c r="A219" s="167">
        <v>214</v>
      </c>
      <c r="B219" s="168"/>
      <c r="C219" s="167" t="str">
        <f t="shared" si="33"/>
        <v>Ing. José Enciso</v>
      </c>
      <c r="D219" s="167" t="s">
        <v>873</v>
      </c>
      <c r="E219" s="166" t="s">
        <v>787</v>
      </c>
      <c r="F219" s="165" t="s">
        <v>206</v>
      </c>
      <c r="G219" s="164" t="s">
        <v>1912</v>
      </c>
      <c r="H219" s="163">
        <v>7.36</v>
      </c>
      <c r="I219" s="162" t="s">
        <v>111</v>
      </c>
      <c r="J219" s="161" t="s">
        <v>117</v>
      </c>
      <c r="K219" s="161" t="s">
        <v>298</v>
      </c>
      <c r="L219" s="160">
        <v>16782</v>
      </c>
      <c r="M219" s="160">
        <v>1678</v>
      </c>
      <c r="N219" s="159">
        <v>18460</v>
      </c>
      <c r="O219" s="174">
        <v>16782</v>
      </c>
      <c r="P219" s="158"/>
      <c r="Q219" s="174">
        <v>1678</v>
      </c>
      <c r="R219" s="156"/>
      <c r="S219" s="156">
        <f t="shared" si="34"/>
        <v>18460</v>
      </c>
      <c r="T219" s="156">
        <f t="shared" si="35"/>
        <v>0</v>
      </c>
      <c r="U219" s="173" t="s">
        <v>803</v>
      </c>
      <c r="V219" s="178" t="s">
        <v>802</v>
      </c>
      <c r="W219" s="178" t="s">
        <v>802</v>
      </c>
      <c r="X219" s="177">
        <v>2016</v>
      </c>
      <c r="Y219" s="176" t="s">
        <v>1907</v>
      </c>
    </row>
    <row r="220" spans="1:25" ht="39.75" customHeight="1" x14ac:dyDescent="0.25">
      <c r="A220" s="167">
        <v>215</v>
      </c>
      <c r="B220" s="168"/>
      <c r="C220" s="167" t="str">
        <f t="shared" si="33"/>
        <v>Ing. José Enciso</v>
      </c>
      <c r="D220" s="167" t="s">
        <v>873</v>
      </c>
      <c r="E220" s="166" t="s">
        <v>787</v>
      </c>
      <c r="F220" s="165" t="s">
        <v>206</v>
      </c>
      <c r="G220" s="164" t="s">
        <v>1911</v>
      </c>
      <c r="H220" s="163">
        <v>20</v>
      </c>
      <c r="I220" s="162" t="s">
        <v>111</v>
      </c>
      <c r="J220" s="161" t="s">
        <v>117</v>
      </c>
      <c r="K220" s="161" t="s">
        <v>1910</v>
      </c>
      <c r="L220" s="160">
        <v>45601</v>
      </c>
      <c r="M220" s="160">
        <v>4560</v>
      </c>
      <c r="N220" s="159">
        <v>50161</v>
      </c>
      <c r="O220" s="174">
        <v>45601</v>
      </c>
      <c r="P220" s="158"/>
      <c r="Q220" s="174">
        <v>4560</v>
      </c>
      <c r="R220" s="156"/>
      <c r="S220" s="156">
        <f t="shared" si="34"/>
        <v>50161</v>
      </c>
      <c r="T220" s="156">
        <f t="shared" si="35"/>
        <v>0</v>
      </c>
      <c r="U220" s="173" t="s">
        <v>803</v>
      </c>
      <c r="V220" s="178" t="s">
        <v>802</v>
      </c>
      <c r="W220" s="178" t="s">
        <v>802</v>
      </c>
      <c r="X220" s="177">
        <v>2016</v>
      </c>
      <c r="Y220" s="176" t="s">
        <v>1907</v>
      </c>
    </row>
    <row r="221" spans="1:25" ht="39.75" customHeight="1" x14ac:dyDescent="0.25">
      <c r="A221" s="167">
        <v>216</v>
      </c>
      <c r="B221" s="168"/>
      <c r="C221" s="167" t="str">
        <f t="shared" si="33"/>
        <v>Ing. José Enciso</v>
      </c>
      <c r="D221" s="167" t="s">
        <v>873</v>
      </c>
      <c r="E221" s="166" t="s">
        <v>787</v>
      </c>
      <c r="F221" s="165" t="s">
        <v>206</v>
      </c>
      <c r="G221" s="164" t="s">
        <v>1909</v>
      </c>
      <c r="H221" s="163">
        <v>10</v>
      </c>
      <c r="I221" s="162" t="s">
        <v>111</v>
      </c>
      <c r="J221" s="161" t="s">
        <v>117</v>
      </c>
      <c r="K221" s="161" t="s">
        <v>1908</v>
      </c>
      <c r="L221" s="160">
        <v>22801</v>
      </c>
      <c r="M221" s="160">
        <v>2280</v>
      </c>
      <c r="N221" s="159">
        <v>25081</v>
      </c>
      <c r="O221" s="174">
        <v>22801</v>
      </c>
      <c r="P221" s="158"/>
      <c r="Q221" s="174">
        <v>2280</v>
      </c>
      <c r="R221" s="156"/>
      <c r="S221" s="156">
        <f t="shared" si="34"/>
        <v>25081</v>
      </c>
      <c r="T221" s="156">
        <f t="shared" si="35"/>
        <v>0</v>
      </c>
      <c r="U221" s="173" t="s">
        <v>803</v>
      </c>
      <c r="V221" s="178" t="s">
        <v>802</v>
      </c>
      <c r="W221" s="178" t="s">
        <v>802</v>
      </c>
      <c r="X221" s="177">
        <v>2016</v>
      </c>
      <c r="Y221" s="176" t="s">
        <v>1907</v>
      </c>
    </row>
    <row r="222" spans="1:25" ht="39.75" customHeight="1" x14ac:dyDescent="0.25">
      <c r="A222" s="167">
        <v>217</v>
      </c>
      <c r="B222" s="168"/>
      <c r="C222" s="167" t="str">
        <f t="shared" si="33"/>
        <v>Ing. Ana Orcón</v>
      </c>
      <c r="D222" s="167" t="s">
        <v>808</v>
      </c>
      <c r="E222" s="166" t="s">
        <v>787</v>
      </c>
      <c r="F222" s="165" t="s">
        <v>1900</v>
      </c>
      <c r="G222" s="164" t="s">
        <v>1906</v>
      </c>
      <c r="H222" s="163">
        <v>18.5</v>
      </c>
      <c r="I222" s="162" t="s">
        <v>134</v>
      </c>
      <c r="J222" s="161" t="s">
        <v>832</v>
      </c>
      <c r="K222" s="161" t="s">
        <v>1901</v>
      </c>
      <c r="L222" s="160">
        <v>53234</v>
      </c>
      <c r="M222" s="160">
        <v>5323</v>
      </c>
      <c r="N222" s="159">
        <v>58557</v>
      </c>
      <c r="O222" s="174">
        <v>53234</v>
      </c>
      <c r="P222" s="180">
        <f t="shared" ref="P222:P227" si="36">O222/L222</f>
        <v>1</v>
      </c>
      <c r="Q222" s="174">
        <v>5323</v>
      </c>
      <c r="R222" s="179">
        <f t="shared" ref="R222:R227" si="37">Q222/M222</f>
        <v>1</v>
      </c>
      <c r="S222" s="156">
        <f t="shared" si="34"/>
        <v>58557</v>
      </c>
      <c r="T222" s="156">
        <f>+N222-S222+0.7</f>
        <v>0.7</v>
      </c>
      <c r="U222" s="173" t="s">
        <v>803</v>
      </c>
      <c r="V222" s="178" t="s">
        <v>802</v>
      </c>
      <c r="W222" s="178" t="s">
        <v>802</v>
      </c>
      <c r="X222" s="177">
        <v>2014</v>
      </c>
      <c r="Y222" s="176" t="s">
        <v>1897</v>
      </c>
    </row>
    <row r="223" spans="1:25" ht="39.75" customHeight="1" x14ac:dyDescent="0.25">
      <c r="A223" s="167">
        <v>218</v>
      </c>
      <c r="B223" s="168"/>
      <c r="C223" s="167" t="str">
        <f t="shared" si="33"/>
        <v>Ing. Ana Orcón</v>
      </c>
      <c r="D223" s="167" t="s">
        <v>808</v>
      </c>
      <c r="E223" s="166" t="s">
        <v>787</v>
      </c>
      <c r="F223" s="165" t="s">
        <v>1900</v>
      </c>
      <c r="G223" s="164" t="s">
        <v>1905</v>
      </c>
      <c r="H223" s="163">
        <v>20</v>
      </c>
      <c r="I223" s="162" t="s">
        <v>134</v>
      </c>
      <c r="J223" s="161" t="s">
        <v>832</v>
      </c>
      <c r="K223" s="161" t="s">
        <v>1901</v>
      </c>
      <c r="L223" s="160">
        <v>50401</v>
      </c>
      <c r="M223" s="160">
        <v>5040</v>
      </c>
      <c r="N223" s="159">
        <v>55441</v>
      </c>
      <c r="O223" s="174">
        <v>50401</v>
      </c>
      <c r="P223" s="180">
        <f t="shared" si="36"/>
        <v>1</v>
      </c>
      <c r="Q223" s="174">
        <v>5040</v>
      </c>
      <c r="R223" s="179">
        <f t="shared" si="37"/>
        <v>1</v>
      </c>
      <c r="S223" s="156">
        <f t="shared" si="34"/>
        <v>55441</v>
      </c>
      <c r="T223" s="156">
        <f>+N223-S223+1</f>
        <v>1</v>
      </c>
      <c r="U223" s="173" t="s">
        <v>803</v>
      </c>
      <c r="V223" s="178" t="s">
        <v>802</v>
      </c>
      <c r="W223" s="178" t="s">
        <v>802</v>
      </c>
      <c r="X223" s="177">
        <v>2014</v>
      </c>
      <c r="Y223" s="176" t="s">
        <v>1897</v>
      </c>
    </row>
    <row r="224" spans="1:25" ht="39.75" customHeight="1" x14ac:dyDescent="0.25">
      <c r="A224" s="167">
        <v>219</v>
      </c>
      <c r="B224" s="168"/>
      <c r="C224" s="167" t="str">
        <f t="shared" si="33"/>
        <v>Ing. Ana Orcón</v>
      </c>
      <c r="D224" s="167" t="s">
        <v>808</v>
      </c>
      <c r="E224" s="166" t="s">
        <v>787</v>
      </c>
      <c r="F224" s="165" t="s">
        <v>1900</v>
      </c>
      <c r="G224" s="164" t="s">
        <v>1904</v>
      </c>
      <c r="H224" s="163">
        <v>17</v>
      </c>
      <c r="I224" s="162" t="s">
        <v>134</v>
      </c>
      <c r="J224" s="161" t="s">
        <v>832</v>
      </c>
      <c r="K224" s="161" t="s">
        <v>1901</v>
      </c>
      <c r="L224" s="160">
        <v>42841</v>
      </c>
      <c r="M224" s="160">
        <v>4284</v>
      </c>
      <c r="N224" s="159">
        <v>47125</v>
      </c>
      <c r="O224" s="174">
        <v>42841</v>
      </c>
      <c r="P224" s="180">
        <f t="shared" si="36"/>
        <v>1</v>
      </c>
      <c r="Q224" s="174">
        <v>4284</v>
      </c>
      <c r="R224" s="179">
        <f t="shared" si="37"/>
        <v>1</v>
      </c>
      <c r="S224" s="156">
        <f t="shared" si="34"/>
        <v>47125</v>
      </c>
      <c r="T224" s="156">
        <f>+N224-S224+1</f>
        <v>1</v>
      </c>
      <c r="U224" s="173" t="s">
        <v>803</v>
      </c>
      <c r="V224" s="178" t="s">
        <v>802</v>
      </c>
      <c r="W224" s="178" t="s">
        <v>802</v>
      </c>
      <c r="X224" s="177">
        <v>2014</v>
      </c>
      <c r="Y224" s="176" t="s">
        <v>1897</v>
      </c>
    </row>
    <row r="225" spans="1:25" ht="39.75" customHeight="1" x14ac:dyDescent="0.25">
      <c r="A225" s="167">
        <v>220</v>
      </c>
      <c r="B225" s="168"/>
      <c r="C225" s="167" t="str">
        <f t="shared" si="33"/>
        <v>Ing. Ana Orcón</v>
      </c>
      <c r="D225" s="167" t="s">
        <v>808</v>
      </c>
      <c r="E225" s="166" t="s">
        <v>787</v>
      </c>
      <c r="F225" s="165" t="s">
        <v>1900</v>
      </c>
      <c r="G225" s="164" t="s">
        <v>1903</v>
      </c>
      <c r="H225" s="163">
        <v>12</v>
      </c>
      <c r="I225" s="162" t="s">
        <v>134</v>
      </c>
      <c r="J225" s="161" t="s">
        <v>832</v>
      </c>
      <c r="K225" s="161" t="s">
        <v>1901</v>
      </c>
      <c r="L225" s="160">
        <v>30241</v>
      </c>
      <c r="M225" s="160">
        <v>3024</v>
      </c>
      <c r="N225" s="159">
        <v>33265</v>
      </c>
      <c r="O225" s="174">
        <v>30241</v>
      </c>
      <c r="P225" s="180">
        <f t="shared" si="36"/>
        <v>1</v>
      </c>
      <c r="Q225" s="174">
        <v>3024</v>
      </c>
      <c r="R225" s="179">
        <f t="shared" si="37"/>
        <v>1</v>
      </c>
      <c r="S225" s="156">
        <f t="shared" si="34"/>
        <v>33265</v>
      </c>
      <c r="T225" s="156">
        <f>+N225-S225+1</f>
        <v>1</v>
      </c>
      <c r="U225" s="173" t="s">
        <v>803</v>
      </c>
      <c r="V225" s="178" t="s">
        <v>802</v>
      </c>
      <c r="W225" s="178" t="s">
        <v>802</v>
      </c>
      <c r="X225" s="177">
        <v>2014</v>
      </c>
      <c r="Y225" s="176" t="s">
        <v>1897</v>
      </c>
    </row>
    <row r="226" spans="1:25" ht="39.75" customHeight="1" x14ac:dyDescent="0.25">
      <c r="A226" s="167">
        <v>221</v>
      </c>
      <c r="B226" s="175"/>
      <c r="C226" s="167" t="str">
        <f t="shared" si="33"/>
        <v>Ing. Ana Orcón</v>
      </c>
      <c r="D226" s="167" t="s">
        <v>808</v>
      </c>
      <c r="E226" s="166" t="s">
        <v>787</v>
      </c>
      <c r="F226" s="165" t="s">
        <v>1900</v>
      </c>
      <c r="G226" s="164" t="s">
        <v>1902</v>
      </c>
      <c r="H226" s="163">
        <v>17</v>
      </c>
      <c r="I226" s="162" t="s">
        <v>134</v>
      </c>
      <c r="J226" s="161" t="s">
        <v>832</v>
      </c>
      <c r="K226" s="161" t="s">
        <v>1901</v>
      </c>
      <c r="L226" s="160">
        <v>42841</v>
      </c>
      <c r="M226" s="160">
        <v>4284</v>
      </c>
      <c r="N226" s="159">
        <v>47125</v>
      </c>
      <c r="O226" s="174">
        <v>42841</v>
      </c>
      <c r="P226" s="180">
        <f t="shared" si="36"/>
        <v>1</v>
      </c>
      <c r="Q226" s="174">
        <v>4284</v>
      </c>
      <c r="R226" s="179">
        <f t="shared" si="37"/>
        <v>1</v>
      </c>
      <c r="S226" s="156">
        <f t="shared" si="34"/>
        <v>47125</v>
      </c>
      <c r="T226" s="156">
        <f>+N226-S226+1</f>
        <v>1</v>
      </c>
      <c r="U226" s="173" t="s">
        <v>803</v>
      </c>
      <c r="V226" s="178" t="s">
        <v>802</v>
      </c>
      <c r="W226" s="178" t="s">
        <v>802</v>
      </c>
      <c r="X226" s="177">
        <v>2014</v>
      </c>
      <c r="Y226" s="176" t="s">
        <v>1897</v>
      </c>
    </row>
    <row r="227" spans="1:25" ht="39.75" customHeight="1" x14ac:dyDescent="0.25">
      <c r="A227" s="167">
        <v>222</v>
      </c>
      <c r="B227" s="168"/>
      <c r="C227" s="167" t="str">
        <f t="shared" si="33"/>
        <v>Ing. Ana Orcón</v>
      </c>
      <c r="D227" s="167" t="s">
        <v>808</v>
      </c>
      <c r="E227" s="166" t="s">
        <v>787</v>
      </c>
      <c r="F227" s="165" t="s">
        <v>1900</v>
      </c>
      <c r="G227" s="164" t="s">
        <v>1899</v>
      </c>
      <c r="H227" s="163">
        <v>44</v>
      </c>
      <c r="I227" s="162" t="s">
        <v>134</v>
      </c>
      <c r="J227" s="161" t="s">
        <v>832</v>
      </c>
      <c r="K227" s="161" t="s">
        <v>1898</v>
      </c>
      <c r="L227" s="160">
        <v>102878</v>
      </c>
      <c r="M227" s="160">
        <v>10288</v>
      </c>
      <c r="N227" s="159">
        <v>113166</v>
      </c>
      <c r="O227" s="174">
        <v>99500</v>
      </c>
      <c r="P227" s="180">
        <f t="shared" si="36"/>
        <v>0.96716499154338154</v>
      </c>
      <c r="Q227" s="174">
        <v>10288</v>
      </c>
      <c r="R227" s="179">
        <f t="shared" si="37"/>
        <v>1</v>
      </c>
      <c r="S227" s="156">
        <f t="shared" si="34"/>
        <v>109788</v>
      </c>
      <c r="T227" s="156">
        <f>+N227-S227</f>
        <v>3378</v>
      </c>
      <c r="U227" s="173" t="s">
        <v>803</v>
      </c>
      <c r="V227" s="178" t="s">
        <v>802</v>
      </c>
      <c r="W227" s="178" t="s">
        <v>802</v>
      </c>
      <c r="X227" s="177">
        <v>2014</v>
      </c>
      <c r="Y227" s="176" t="s">
        <v>1897</v>
      </c>
    </row>
    <row r="228" spans="1:25" ht="39.75" hidden="1" customHeight="1" x14ac:dyDescent="0.25">
      <c r="A228" s="167">
        <v>223</v>
      </c>
      <c r="B228" s="175"/>
      <c r="C228" s="167" t="str">
        <f t="shared" si="33"/>
        <v>Ing. José Enciso</v>
      </c>
      <c r="D228" s="167" t="s">
        <v>873</v>
      </c>
      <c r="E228" s="166" t="s">
        <v>787</v>
      </c>
      <c r="F228" s="165" t="s">
        <v>1892</v>
      </c>
      <c r="G228" s="164" t="s">
        <v>1896</v>
      </c>
      <c r="H228" s="182">
        <v>4</v>
      </c>
      <c r="I228" s="162" t="s">
        <v>27</v>
      </c>
      <c r="J228" s="161" t="s">
        <v>30</v>
      </c>
      <c r="K228" s="161" t="s">
        <v>1895</v>
      </c>
      <c r="L228" s="181">
        <v>13359</v>
      </c>
      <c r="M228" s="181">
        <v>1336</v>
      </c>
      <c r="N228" s="159">
        <v>14695</v>
      </c>
      <c r="O228" s="174"/>
      <c r="P228" s="158"/>
      <c r="Q228" s="174"/>
      <c r="R228" s="156"/>
      <c r="S228" s="156"/>
      <c r="T228" s="156"/>
      <c r="U228" s="173"/>
      <c r="V228" s="172"/>
      <c r="W228" s="171"/>
      <c r="X228" s="170"/>
      <c r="Y228" s="169"/>
    </row>
    <row r="229" spans="1:25" ht="39.75" hidden="1" customHeight="1" x14ac:dyDescent="0.25">
      <c r="A229" s="167">
        <v>224</v>
      </c>
      <c r="B229" s="168"/>
      <c r="C229" s="167" t="str">
        <f t="shared" si="33"/>
        <v>Ing. José Enciso</v>
      </c>
      <c r="D229" s="167" t="s">
        <v>873</v>
      </c>
      <c r="E229" s="166" t="s">
        <v>787</v>
      </c>
      <c r="F229" s="165" t="s">
        <v>1892</v>
      </c>
      <c r="G229" s="164" t="s">
        <v>1894</v>
      </c>
      <c r="H229" s="182">
        <v>13</v>
      </c>
      <c r="I229" s="162" t="s">
        <v>27</v>
      </c>
      <c r="J229" s="161" t="s">
        <v>30</v>
      </c>
      <c r="K229" s="161" t="s">
        <v>1890</v>
      </c>
      <c r="L229" s="181">
        <v>43368</v>
      </c>
      <c r="M229" s="181">
        <v>4337</v>
      </c>
      <c r="N229" s="159">
        <v>47705</v>
      </c>
      <c r="O229" s="174"/>
      <c r="P229" s="158"/>
      <c r="Q229" s="174"/>
      <c r="R229" s="156"/>
      <c r="S229" s="156"/>
      <c r="T229" s="156"/>
      <c r="U229" s="173"/>
      <c r="V229" s="172"/>
      <c r="W229" s="171"/>
      <c r="X229" s="170"/>
      <c r="Y229" s="169"/>
    </row>
    <row r="230" spans="1:25" ht="39.75" hidden="1" customHeight="1" x14ac:dyDescent="0.25">
      <c r="A230" s="167">
        <v>225</v>
      </c>
      <c r="B230" s="168"/>
      <c r="C230" s="167" t="str">
        <f t="shared" si="33"/>
        <v>Ing. José Enciso</v>
      </c>
      <c r="D230" s="167" t="s">
        <v>873</v>
      </c>
      <c r="E230" s="166" t="s">
        <v>787</v>
      </c>
      <c r="F230" s="165" t="s">
        <v>1892</v>
      </c>
      <c r="G230" s="164" t="s">
        <v>1893</v>
      </c>
      <c r="H230" s="182">
        <v>6</v>
      </c>
      <c r="I230" s="162" t="s">
        <v>27</v>
      </c>
      <c r="J230" s="161" t="s">
        <v>30</v>
      </c>
      <c r="K230" s="161" t="s">
        <v>1890</v>
      </c>
      <c r="L230" s="181">
        <v>20016</v>
      </c>
      <c r="M230" s="181">
        <v>2002</v>
      </c>
      <c r="N230" s="159">
        <v>22018</v>
      </c>
      <c r="O230" s="174"/>
      <c r="P230" s="158"/>
      <c r="Q230" s="174"/>
      <c r="R230" s="156"/>
      <c r="S230" s="156"/>
      <c r="T230" s="156"/>
      <c r="U230" s="173"/>
      <c r="V230" s="172"/>
      <c r="W230" s="171"/>
      <c r="X230" s="170"/>
      <c r="Y230" s="169"/>
    </row>
    <row r="231" spans="1:25" ht="39.75" hidden="1" customHeight="1" x14ac:dyDescent="0.25">
      <c r="A231" s="167">
        <v>226</v>
      </c>
      <c r="B231" s="168"/>
      <c r="C231" s="167" t="str">
        <f t="shared" si="33"/>
        <v>Ing. José Enciso</v>
      </c>
      <c r="D231" s="167" t="s">
        <v>873</v>
      </c>
      <c r="E231" s="166" t="s">
        <v>787</v>
      </c>
      <c r="F231" s="165" t="s">
        <v>1892</v>
      </c>
      <c r="G231" s="164" t="s">
        <v>1891</v>
      </c>
      <c r="H231" s="182">
        <v>4</v>
      </c>
      <c r="I231" s="162" t="s">
        <v>27</v>
      </c>
      <c r="J231" s="161" t="s">
        <v>30</v>
      </c>
      <c r="K231" s="161" t="s">
        <v>1890</v>
      </c>
      <c r="L231" s="181">
        <v>13359</v>
      </c>
      <c r="M231" s="181">
        <v>1336</v>
      </c>
      <c r="N231" s="159">
        <v>14695</v>
      </c>
      <c r="O231" s="174"/>
      <c r="P231" s="158"/>
      <c r="Q231" s="174"/>
      <c r="R231" s="156"/>
      <c r="S231" s="156"/>
      <c r="T231" s="156"/>
      <c r="U231" s="173"/>
      <c r="V231" s="172"/>
      <c r="W231" s="171"/>
      <c r="X231" s="170"/>
      <c r="Y231" s="169"/>
    </row>
    <row r="232" spans="1:25" ht="39.75" customHeight="1" x14ac:dyDescent="0.25">
      <c r="A232" s="167">
        <v>227</v>
      </c>
      <c r="B232" s="168"/>
      <c r="C232" s="167" t="str">
        <f t="shared" si="33"/>
        <v>Ing. José Enciso</v>
      </c>
      <c r="D232" s="167" t="s">
        <v>873</v>
      </c>
      <c r="E232" s="166" t="s">
        <v>787</v>
      </c>
      <c r="F232" s="165" t="s">
        <v>1885</v>
      </c>
      <c r="G232" s="164" t="s">
        <v>1889</v>
      </c>
      <c r="H232" s="182">
        <v>23.83</v>
      </c>
      <c r="I232" s="162" t="s">
        <v>172</v>
      </c>
      <c r="J232" s="161" t="s">
        <v>1860</v>
      </c>
      <c r="K232" s="161" t="s">
        <v>175</v>
      </c>
      <c r="L232" s="181">
        <v>62912</v>
      </c>
      <c r="M232" s="181">
        <v>6291</v>
      </c>
      <c r="N232" s="159">
        <v>69203</v>
      </c>
      <c r="O232" s="174">
        <v>53743.44</v>
      </c>
      <c r="P232" s="180">
        <f>O232/L232</f>
        <v>0.85426373346897255</v>
      </c>
      <c r="Q232" s="174">
        <v>5331.44</v>
      </c>
      <c r="R232" s="179">
        <f>Q232/M232</f>
        <v>0.84747099030360828</v>
      </c>
      <c r="S232" s="156">
        <f>+O232+Q232</f>
        <v>59074.880000000005</v>
      </c>
      <c r="T232" s="156">
        <f>+N232-S232</f>
        <v>10128.119999999995</v>
      </c>
      <c r="U232" s="173" t="s">
        <v>803</v>
      </c>
      <c r="V232" s="178" t="s">
        <v>802</v>
      </c>
      <c r="W232" s="178" t="s">
        <v>802</v>
      </c>
      <c r="X232" s="177">
        <v>2014</v>
      </c>
      <c r="Y232" s="176" t="s">
        <v>1859</v>
      </c>
    </row>
    <row r="233" spans="1:25" ht="39.75" customHeight="1" x14ac:dyDescent="0.25">
      <c r="A233" s="167">
        <v>228</v>
      </c>
      <c r="B233" s="175"/>
      <c r="C233" s="167" t="str">
        <f t="shared" si="33"/>
        <v>Ing. José Enciso</v>
      </c>
      <c r="D233" s="167" t="s">
        <v>873</v>
      </c>
      <c r="E233" s="166" t="s">
        <v>787</v>
      </c>
      <c r="F233" s="165" t="s">
        <v>1885</v>
      </c>
      <c r="G233" s="164" t="s">
        <v>1888</v>
      </c>
      <c r="H233" s="182">
        <v>15.2</v>
      </c>
      <c r="I233" s="162" t="s">
        <v>172</v>
      </c>
      <c r="J233" s="161" t="s">
        <v>1860</v>
      </c>
      <c r="K233" s="161" t="s">
        <v>175</v>
      </c>
      <c r="L233" s="181">
        <v>40128</v>
      </c>
      <c r="M233" s="181">
        <v>4013</v>
      </c>
      <c r="N233" s="159">
        <v>44141</v>
      </c>
      <c r="O233" s="174">
        <v>37041.67</v>
      </c>
      <c r="P233" s="180">
        <f>O233/L233</f>
        <v>0.92308786881977667</v>
      </c>
      <c r="Q233" s="174">
        <v>3400.68</v>
      </c>
      <c r="R233" s="179">
        <f>Q233/M233</f>
        <v>0.84741589833042608</v>
      </c>
      <c r="S233" s="156">
        <f>+O233+Q233</f>
        <v>40442.35</v>
      </c>
      <c r="T233" s="156">
        <f>+N233-S233</f>
        <v>3698.6500000000015</v>
      </c>
      <c r="U233" s="173" t="s">
        <v>803</v>
      </c>
      <c r="V233" s="178" t="s">
        <v>802</v>
      </c>
      <c r="W233" s="178" t="s">
        <v>802</v>
      </c>
      <c r="X233" s="177">
        <v>2014</v>
      </c>
      <c r="Y233" s="176" t="s">
        <v>1859</v>
      </c>
    </row>
    <row r="234" spans="1:25" ht="39.75" customHeight="1" x14ac:dyDescent="0.25">
      <c r="A234" s="167">
        <v>229</v>
      </c>
      <c r="B234" s="175"/>
      <c r="C234" s="167" t="str">
        <f t="shared" si="33"/>
        <v>Ing. José Enciso</v>
      </c>
      <c r="D234" s="167" t="s">
        <v>873</v>
      </c>
      <c r="E234" s="166" t="s">
        <v>787</v>
      </c>
      <c r="F234" s="165" t="s">
        <v>1885</v>
      </c>
      <c r="G234" s="164" t="s">
        <v>1887</v>
      </c>
      <c r="H234" s="182">
        <v>9.4</v>
      </c>
      <c r="I234" s="162" t="s">
        <v>172</v>
      </c>
      <c r="J234" s="161" t="s">
        <v>1860</v>
      </c>
      <c r="K234" s="161" t="s">
        <v>1874</v>
      </c>
      <c r="L234" s="181">
        <v>24816</v>
      </c>
      <c r="M234" s="181">
        <v>2482</v>
      </c>
      <c r="N234" s="159">
        <v>27298</v>
      </c>
      <c r="O234" s="174">
        <v>20472.62</v>
      </c>
      <c r="P234" s="180">
        <f>O234/L234</f>
        <v>0.82497662798194704</v>
      </c>
      <c r="Q234" s="174">
        <v>2103.0500000000002</v>
      </c>
      <c r="R234" s="179">
        <f>Q234/M234</f>
        <v>0.84732070910556012</v>
      </c>
      <c r="S234" s="156">
        <f>+O234+Q234</f>
        <v>22575.67</v>
      </c>
      <c r="T234" s="156">
        <f>+N234-S234</f>
        <v>4722.3300000000017</v>
      </c>
      <c r="U234" s="173" t="s">
        <v>803</v>
      </c>
      <c r="V234" s="178" t="s">
        <v>802</v>
      </c>
      <c r="W234" s="178" t="s">
        <v>802</v>
      </c>
      <c r="X234" s="177">
        <v>2014</v>
      </c>
      <c r="Y234" s="176" t="s">
        <v>1859</v>
      </c>
    </row>
    <row r="235" spans="1:25" ht="39.75" customHeight="1" x14ac:dyDescent="0.25">
      <c r="A235" s="167">
        <v>230</v>
      </c>
      <c r="B235" s="168"/>
      <c r="C235" s="167" t="str">
        <f t="shared" si="33"/>
        <v>Ing. José Enciso</v>
      </c>
      <c r="D235" s="167" t="s">
        <v>873</v>
      </c>
      <c r="E235" s="166" t="s">
        <v>787</v>
      </c>
      <c r="F235" s="165" t="s">
        <v>1885</v>
      </c>
      <c r="G235" s="164" t="s">
        <v>1886</v>
      </c>
      <c r="H235" s="182">
        <v>8</v>
      </c>
      <c r="I235" s="162" t="s">
        <v>172</v>
      </c>
      <c r="J235" s="161" t="s">
        <v>1860</v>
      </c>
      <c r="K235" s="161" t="s">
        <v>1874</v>
      </c>
      <c r="L235" s="181">
        <v>21121</v>
      </c>
      <c r="M235" s="181">
        <v>2112</v>
      </c>
      <c r="N235" s="159">
        <v>23233</v>
      </c>
      <c r="O235" s="174">
        <v>17999.41</v>
      </c>
      <c r="P235" s="180">
        <f>O235/L235</f>
        <v>0.85220444107760052</v>
      </c>
      <c r="Q235" s="174">
        <v>1789.83</v>
      </c>
      <c r="R235" s="179">
        <f>Q235/M235</f>
        <v>0.84745738636363632</v>
      </c>
      <c r="S235" s="156">
        <f>+O235+Q235</f>
        <v>19789.239999999998</v>
      </c>
      <c r="T235" s="156">
        <f>+N235-S235</f>
        <v>3443.760000000002</v>
      </c>
      <c r="U235" s="173" t="s">
        <v>803</v>
      </c>
      <c r="V235" s="178" t="s">
        <v>802</v>
      </c>
      <c r="W235" s="178" t="s">
        <v>802</v>
      </c>
      <c r="X235" s="177">
        <v>2014</v>
      </c>
      <c r="Y235" s="176" t="s">
        <v>1859</v>
      </c>
    </row>
    <row r="236" spans="1:25" ht="39.75" hidden="1" customHeight="1" x14ac:dyDescent="0.25">
      <c r="A236" s="167">
        <v>231</v>
      </c>
      <c r="B236" s="168"/>
      <c r="C236" s="167" t="str">
        <f t="shared" si="33"/>
        <v>Ing. José Enciso</v>
      </c>
      <c r="D236" s="167" t="s">
        <v>873</v>
      </c>
      <c r="E236" s="166" t="s">
        <v>787</v>
      </c>
      <c r="F236" s="165" t="s">
        <v>1885</v>
      </c>
      <c r="G236" s="164" t="s">
        <v>1884</v>
      </c>
      <c r="H236" s="182">
        <v>2.76</v>
      </c>
      <c r="I236" s="162" t="s">
        <v>172</v>
      </c>
      <c r="J236" s="161" t="s">
        <v>1860</v>
      </c>
      <c r="K236" s="161" t="s">
        <v>174</v>
      </c>
      <c r="L236" s="181">
        <v>7286</v>
      </c>
      <c r="M236" s="181">
        <v>729</v>
      </c>
      <c r="N236" s="159">
        <v>8015</v>
      </c>
      <c r="O236" s="174"/>
      <c r="P236" s="158"/>
      <c r="Q236" s="174"/>
      <c r="R236" s="156"/>
      <c r="S236" s="156"/>
      <c r="T236" s="156"/>
      <c r="U236" s="173"/>
      <c r="V236" s="173"/>
      <c r="W236" s="171"/>
      <c r="X236" s="170"/>
      <c r="Y236" s="169"/>
    </row>
    <row r="237" spans="1:25" ht="39.75" customHeight="1" x14ac:dyDescent="0.25">
      <c r="A237" s="167">
        <v>232</v>
      </c>
      <c r="B237" s="168"/>
      <c r="C237" s="167" t="str">
        <f t="shared" si="33"/>
        <v>Ing. José Enciso</v>
      </c>
      <c r="D237" s="167" t="s">
        <v>873</v>
      </c>
      <c r="E237" s="166" t="s">
        <v>787</v>
      </c>
      <c r="F237" s="165" t="s">
        <v>1862</v>
      </c>
      <c r="G237" s="164" t="s">
        <v>1883</v>
      </c>
      <c r="H237" s="182">
        <v>8.4499999999999993</v>
      </c>
      <c r="I237" s="162" t="s">
        <v>172</v>
      </c>
      <c r="J237" s="161" t="s">
        <v>1860</v>
      </c>
      <c r="K237" s="161" t="s">
        <v>1863</v>
      </c>
      <c r="L237" s="181">
        <v>22308</v>
      </c>
      <c r="M237" s="181">
        <v>2231</v>
      </c>
      <c r="N237" s="159">
        <v>24539</v>
      </c>
      <c r="O237" s="174">
        <v>19249.41</v>
      </c>
      <c r="P237" s="180">
        <f t="shared" ref="P237:P256" si="38">O237/L237</f>
        <v>0.86289268423883803</v>
      </c>
      <c r="Q237" s="174">
        <v>1890.51</v>
      </c>
      <c r="R237" s="179">
        <f t="shared" ref="R237:R256" si="39">Q237/M237</f>
        <v>0.84738233975795607</v>
      </c>
      <c r="S237" s="156">
        <f t="shared" ref="S237:S256" si="40">+O237+Q237</f>
        <v>21139.919999999998</v>
      </c>
      <c r="T237" s="156">
        <f t="shared" ref="T237:T257" si="41">+N237-S237</f>
        <v>3399.0800000000017</v>
      </c>
      <c r="U237" s="173" t="s">
        <v>803</v>
      </c>
      <c r="V237" s="178" t="s">
        <v>802</v>
      </c>
      <c r="W237" s="178" t="s">
        <v>802</v>
      </c>
      <c r="X237" s="177">
        <v>2014</v>
      </c>
      <c r="Y237" s="176" t="s">
        <v>1859</v>
      </c>
    </row>
    <row r="238" spans="1:25" ht="39.75" customHeight="1" x14ac:dyDescent="0.25">
      <c r="A238" s="167">
        <v>233</v>
      </c>
      <c r="B238" s="175"/>
      <c r="C238" s="167" t="str">
        <f t="shared" si="33"/>
        <v>Ing. José Enciso</v>
      </c>
      <c r="D238" s="167" t="s">
        <v>873</v>
      </c>
      <c r="E238" s="166" t="s">
        <v>787</v>
      </c>
      <c r="F238" s="165" t="s">
        <v>1862</v>
      </c>
      <c r="G238" s="164" t="s">
        <v>1882</v>
      </c>
      <c r="H238" s="182">
        <v>16.91</v>
      </c>
      <c r="I238" s="162" t="s">
        <v>172</v>
      </c>
      <c r="J238" s="161" t="s">
        <v>1860</v>
      </c>
      <c r="K238" s="161" t="s">
        <v>1863</v>
      </c>
      <c r="L238" s="181">
        <v>44643</v>
      </c>
      <c r="M238" s="181">
        <v>4464</v>
      </c>
      <c r="N238" s="159">
        <v>49107</v>
      </c>
      <c r="O238" s="174">
        <v>40383.910000000003</v>
      </c>
      <c r="P238" s="180">
        <f t="shared" si="38"/>
        <v>0.90459668929059434</v>
      </c>
      <c r="Q238" s="174">
        <v>3783.22</v>
      </c>
      <c r="R238" s="179">
        <f t="shared" si="39"/>
        <v>0.84749551971326165</v>
      </c>
      <c r="S238" s="156">
        <f t="shared" si="40"/>
        <v>44167.130000000005</v>
      </c>
      <c r="T238" s="156">
        <f t="shared" si="41"/>
        <v>4939.8699999999953</v>
      </c>
      <c r="U238" s="173" t="s">
        <v>803</v>
      </c>
      <c r="V238" s="178" t="s">
        <v>802</v>
      </c>
      <c r="W238" s="178" t="s">
        <v>802</v>
      </c>
      <c r="X238" s="177">
        <v>2014</v>
      </c>
      <c r="Y238" s="176" t="s">
        <v>1859</v>
      </c>
    </row>
    <row r="239" spans="1:25" ht="39.75" customHeight="1" x14ac:dyDescent="0.25">
      <c r="A239" s="167">
        <v>234</v>
      </c>
      <c r="B239" s="168"/>
      <c r="C239" s="167" t="str">
        <f t="shared" si="33"/>
        <v>Ing. José Enciso</v>
      </c>
      <c r="D239" s="167" t="s">
        <v>873</v>
      </c>
      <c r="E239" s="166" t="s">
        <v>787</v>
      </c>
      <c r="F239" s="165" t="s">
        <v>1862</v>
      </c>
      <c r="G239" s="164" t="s">
        <v>1881</v>
      </c>
      <c r="H239" s="182">
        <v>5.26</v>
      </c>
      <c r="I239" s="162" t="s">
        <v>172</v>
      </c>
      <c r="J239" s="161" t="s">
        <v>1860</v>
      </c>
      <c r="K239" s="161" t="s">
        <v>1863</v>
      </c>
      <c r="L239" s="181">
        <v>13886</v>
      </c>
      <c r="M239" s="181">
        <v>1389</v>
      </c>
      <c r="N239" s="159">
        <v>15275</v>
      </c>
      <c r="O239" s="174">
        <v>12163.75</v>
      </c>
      <c r="P239" s="180">
        <f t="shared" si="38"/>
        <v>0.87597220221806138</v>
      </c>
      <c r="Q239" s="174">
        <v>1176.78</v>
      </c>
      <c r="R239" s="179">
        <f t="shared" si="39"/>
        <v>0.84721382289416847</v>
      </c>
      <c r="S239" s="156">
        <f t="shared" si="40"/>
        <v>13340.53</v>
      </c>
      <c r="T239" s="156">
        <f t="shared" si="41"/>
        <v>1934.4699999999993</v>
      </c>
      <c r="U239" s="173" t="s">
        <v>803</v>
      </c>
      <c r="V239" s="178" t="s">
        <v>802</v>
      </c>
      <c r="W239" s="178" t="s">
        <v>802</v>
      </c>
      <c r="X239" s="177">
        <v>2014</v>
      </c>
      <c r="Y239" s="176" t="s">
        <v>1859</v>
      </c>
    </row>
    <row r="240" spans="1:25" ht="39.75" customHeight="1" x14ac:dyDescent="0.25">
      <c r="A240" s="167">
        <v>235</v>
      </c>
      <c r="B240" s="168"/>
      <c r="C240" s="167" t="str">
        <f t="shared" si="33"/>
        <v>Ing. José Enciso</v>
      </c>
      <c r="D240" s="167" t="s">
        <v>873</v>
      </c>
      <c r="E240" s="166" t="s">
        <v>787</v>
      </c>
      <c r="F240" s="165" t="s">
        <v>1862</v>
      </c>
      <c r="G240" s="164" t="s">
        <v>1880</v>
      </c>
      <c r="H240" s="182">
        <v>9.5</v>
      </c>
      <c r="I240" s="162" t="s">
        <v>172</v>
      </c>
      <c r="J240" s="161" t="s">
        <v>1860</v>
      </c>
      <c r="K240" s="161" t="s">
        <v>175</v>
      </c>
      <c r="L240" s="181">
        <v>25081</v>
      </c>
      <c r="M240" s="181">
        <v>2508</v>
      </c>
      <c r="N240" s="159">
        <v>27589</v>
      </c>
      <c r="O240" s="174">
        <v>21134.27</v>
      </c>
      <c r="P240" s="180">
        <f t="shared" si="38"/>
        <v>0.8426406443124278</v>
      </c>
      <c r="Q240" s="174">
        <v>2125.42</v>
      </c>
      <c r="R240" s="179">
        <f t="shared" si="39"/>
        <v>0.84745614035087724</v>
      </c>
      <c r="S240" s="156">
        <f t="shared" si="40"/>
        <v>23259.690000000002</v>
      </c>
      <c r="T240" s="156">
        <f t="shared" si="41"/>
        <v>4329.3099999999977</v>
      </c>
      <c r="U240" s="173" t="s">
        <v>803</v>
      </c>
      <c r="V240" s="178" t="s">
        <v>802</v>
      </c>
      <c r="W240" s="178" t="s">
        <v>802</v>
      </c>
      <c r="X240" s="177">
        <v>2014</v>
      </c>
      <c r="Y240" s="176" t="s">
        <v>1859</v>
      </c>
    </row>
    <row r="241" spans="1:25" ht="39.75" customHeight="1" x14ac:dyDescent="0.25">
      <c r="A241" s="167">
        <v>236</v>
      </c>
      <c r="B241" s="168"/>
      <c r="C241" s="167" t="str">
        <f t="shared" si="33"/>
        <v>Ing. José Enciso</v>
      </c>
      <c r="D241" s="167" t="s">
        <v>873</v>
      </c>
      <c r="E241" s="166" t="s">
        <v>787</v>
      </c>
      <c r="F241" s="165" t="s">
        <v>1862</v>
      </c>
      <c r="G241" s="164" t="s">
        <v>1879</v>
      </c>
      <c r="H241" s="182">
        <v>10.199999999999999</v>
      </c>
      <c r="I241" s="162" t="s">
        <v>172</v>
      </c>
      <c r="J241" s="161" t="s">
        <v>1860</v>
      </c>
      <c r="K241" s="161" t="s">
        <v>175</v>
      </c>
      <c r="L241" s="181">
        <v>26928</v>
      </c>
      <c r="M241" s="181">
        <v>2693</v>
      </c>
      <c r="N241" s="159">
        <v>29621</v>
      </c>
      <c r="O241" s="174">
        <v>22497.75</v>
      </c>
      <c r="P241" s="180">
        <f t="shared" si="38"/>
        <v>0.83547794117647056</v>
      </c>
      <c r="Q241" s="174">
        <v>2282.0300000000002</v>
      </c>
      <c r="R241" s="179">
        <f t="shared" si="39"/>
        <v>0.84739324173783892</v>
      </c>
      <c r="S241" s="156">
        <f t="shared" si="40"/>
        <v>24779.78</v>
      </c>
      <c r="T241" s="156">
        <f t="shared" si="41"/>
        <v>4841.2200000000012</v>
      </c>
      <c r="U241" s="173" t="s">
        <v>803</v>
      </c>
      <c r="V241" s="178" t="s">
        <v>802</v>
      </c>
      <c r="W241" s="178" t="s">
        <v>802</v>
      </c>
      <c r="X241" s="177">
        <v>2014</v>
      </c>
      <c r="Y241" s="176" t="s">
        <v>1859</v>
      </c>
    </row>
    <row r="242" spans="1:25" ht="39.75" customHeight="1" x14ac:dyDescent="0.25">
      <c r="A242" s="167">
        <v>237</v>
      </c>
      <c r="B242" s="168"/>
      <c r="C242" s="167" t="str">
        <f t="shared" si="33"/>
        <v>Ing. José Enciso</v>
      </c>
      <c r="D242" s="167" t="s">
        <v>873</v>
      </c>
      <c r="E242" s="166" t="s">
        <v>787</v>
      </c>
      <c r="F242" s="165" t="s">
        <v>1862</v>
      </c>
      <c r="G242" s="164" t="s">
        <v>1878</v>
      </c>
      <c r="H242" s="182">
        <v>5.0999999999999996</v>
      </c>
      <c r="I242" s="162" t="s">
        <v>172</v>
      </c>
      <c r="J242" s="161" t="s">
        <v>1860</v>
      </c>
      <c r="K242" s="161" t="s">
        <v>175</v>
      </c>
      <c r="L242" s="181">
        <v>13464</v>
      </c>
      <c r="M242" s="181">
        <v>1347</v>
      </c>
      <c r="N242" s="159">
        <v>14811</v>
      </c>
      <c r="O242" s="174">
        <v>11529.05</v>
      </c>
      <c r="P242" s="180">
        <f t="shared" si="38"/>
        <v>0.85628713606654783</v>
      </c>
      <c r="Q242" s="174">
        <v>1141.02</v>
      </c>
      <c r="R242" s="179">
        <f t="shared" si="39"/>
        <v>0.84708240534521162</v>
      </c>
      <c r="S242" s="156">
        <f t="shared" si="40"/>
        <v>12670.07</v>
      </c>
      <c r="T242" s="156">
        <f t="shared" si="41"/>
        <v>2140.9300000000003</v>
      </c>
      <c r="U242" s="173" t="s">
        <v>803</v>
      </c>
      <c r="V242" s="178" t="s">
        <v>802</v>
      </c>
      <c r="W242" s="178" t="s">
        <v>802</v>
      </c>
      <c r="X242" s="177">
        <v>2014</v>
      </c>
      <c r="Y242" s="176" t="s">
        <v>1859</v>
      </c>
    </row>
    <row r="243" spans="1:25" ht="39.75" customHeight="1" x14ac:dyDescent="0.25">
      <c r="A243" s="167">
        <v>238</v>
      </c>
      <c r="B243" s="175"/>
      <c r="C243" s="167" t="str">
        <f t="shared" si="33"/>
        <v>Ing. José Enciso</v>
      </c>
      <c r="D243" s="167" t="s">
        <v>873</v>
      </c>
      <c r="E243" s="166" t="s">
        <v>787</v>
      </c>
      <c r="F243" s="165" t="s">
        <v>1862</v>
      </c>
      <c r="G243" s="164" t="s">
        <v>1877</v>
      </c>
      <c r="H243" s="182">
        <v>11.3</v>
      </c>
      <c r="I243" s="162" t="s">
        <v>172</v>
      </c>
      <c r="J243" s="161" t="s">
        <v>1860</v>
      </c>
      <c r="K243" s="161" t="s">
        <v>175</v>
      </c>
      <c r="L243" s="181">
        <v>29833</v>
      </c>
      <c r="M243" s="181">
        <v>2983</v>
      </c>
      <c r="N243" s="159">
        <v>32816</v>
      </c>
      <c r="O243" s="174">
        <v>22532.52</v>
      </c>
      <c r="P243" s="180">
        <f t="shared" si="38"/>
        <v>0.75528843897697184</v>
      </c>
      <c r="Q243" s="174">
        <v>2528.14</v>
      </c>
      <c r="R243" s="179">
        <f t="shared" si="39"/>
        <v>0.84751592356687899</v>
      </c>
      <c r="S243" s="156">
        <f t="shared" si="40"/>
        <v>25060.66</v>
      </c>
      <c r="T243" s="156">
        <f t="shared" si="41"/>
        <v>7755.34</v>
      </c>
      <c r="U243" s="173" t="s">
        <v>803</v>
      </c>
      <c r="V243" s="178" t="s">
        <v>802</v>
      </c>
      <c r="W243" s="178" t="s">
        <v>802</v>
      </c>
      <c r="X243" s="177">
        <v>2014</v>
      </c>
      <c r="Y243" s="176" t="s">
        <v>1859</v>
      </c>
    </row>
    <row r="244" spans="1:25" ht="39.75" customHeight="1" x14ac:dyDescent="0.25">
      <c r="A244" s="167">
        <v>239</v>
      </c>
      <c r="B244" s="168"/>
      <c r="C244" s="167" t="str">
        <f t="shared" si="33"/>
        <v>Ing. José Enciso</v>
      </c>
      <c r="D244" s="167" t="s">
        <v>873</v>
      </c>
      <c r="E244" s="166" t="s">
        <v>787</v>
      </c>
      <c r="F244" s="165" t="s">
        <v>1862</v>
      </c>
      <c r="G244" s="164" t="s">
        <v>1876</v>
      </c>
      <c r="H244" s="182">
        <v>6</v>
      </c>
      <c r="I244" s="162" t="s">
        <v>172</v>
      </c>
      <c r="J244" s="161" t="s">
        <v>1860</v>
      </c>
      <c r="K244" s="161" t="s">
        <v>1874</v>
      </c>
      <c r="L244" s="181">
        <v>15841</v>
      </c>
      <c r="M244" s="181">
        <v>1584</v>
      </c>
      <c r="N244" s="159">
        <v>17425</v>
      </c>
      <c r="O244" s="174">
        <v>13672.96</v>
      </c>
      <c r="P244" s="180">
        <f t="shared" si="38"/>
        <v>0.86313742819266459</v>
      </c>
      <c r="Q244" s="174">
        <v>1342.37</v>
      </c>
      <c r="R244" s="179">
        <f t="shared" si="39"/>
        <v>0.847455808080808</v>
      </c>
      <c r="S244" s="156">
        <f t="shared" si="40"/>
        <v>15015.329999999998</v>
      </c>
      <c r="T244" s="156">
        <f t="shared" si="41"/>
        <v>2409.6700000000019</v>
      </c>
      <c r="U244" s="173" t="s">
        <v>803</v>
      </c>
      <c r="V244" s="178" t="s">
        <v>802</v>
      </c>
      <c r="W244" s="178" t="s">
        <v>802</v>
      </c>
      <c r="X244" s="177">
        <v>2014</v>
      </c>
      <c r="Y244" s="176" t="s">
        <v>1859</v>
      </c>
    </row>
    <row r="245" spans="1:25" ht="39.75" customHeight="1" x14ac:dyDescent="0.25">
      <c r="A245" s="167">
        <v>240</v>
      </c>
      <c r="B245" s="168"/>
      <c r="C245" s="167" t="str">
        <f t="shared" si="33"/>
        <v>Ing. José Enciso</v>
      </c>
      <c r="D245" s="167" t="s">
        <v>873</v>
      </c>
      <c r="E245" s="166" t="s">
        <v>787</v>
      </c>
      <c r="F245" s="165" t="s">
        <v>1862</v>
      </c>
      <c r="G245" s="164" t="s">
        <v>1875</v>
      </c>
      <c r="H245" s="182">
        <v>7.8</v>
      </c>
      <c r="I245" s="162" t="s">
        <v>172</v>
      </c>
      <c r="J245" s="161" t="s">
        <v>1860</v>
      </c>
      <c r="K245" s="161" t="s">
        <v>1874</v>
      </c>
      <c r="L245" s="181">
        <v>20593</v>
      </c>
      <c r="M245" s="181">
        <v>2059</v>
      </c>
      <c r="N245" s="159">
        <v>22652</v>
      </c>
      <c r="O245" s="174">
        <v>17089.689999999999</v>
      </c>
      <c r="P245" s="180">
        <f t="shared" si="38"/>
        <v>0.82987859952411003</v>
      </c>
      <c r="Q245" s="174">
        <v>1745.08</v>
      </c>
      <c r="R245" s="179">
        <f t="shared" si="39"/>
        <v>0.84753763963088879</v>
      </c>
      <c r="S245" s="156">
        <f t="shared" si="40"/>
        <v>18834.769999999997</v>
      </c>
      <c r="T245" s="156">
        <f t="shared" si="41"/>
        <v>3817.2300000000032</v>
      </c>
      <c r="U245" s="173" t="s">
        <v>803</v>
      </c>
      <c r="V245" s="178" t="s">
        <v>802</v>
      </c>
      <c r="W245" s="178" t="s">
        <v>802</v>
      </c>
      <c r="X245" s="177">
        <v>2014</v>
      </c>
      <c r="Y245" s="176" t="s">
        <v>1859</v>
      </c>
    </row>
    <row r="246" spans="1:25" ht="39.75" customHeight="1" x14ac:dyDescent="0.25">
      <c r="A246" s="167">
        <v>241</v>
      </c>
      <c r="B246" s="168"/>
      <c r="C246" s="167" t="str">
        <f t="shared" si="33"/>
        <v>Ing. José Enciso</v>
      </c>
      <c r="D246" s="167" t="s">
        <v>873</v>
      </c>
      <c r="E246" s="166" t="s">
        <v>807</v>
      </c>
      <c r="F246" s="165" t="s">
        <v>1862</v>
      </c>
      <c r="G246" s="164" t="s">
        <v>1873</v>
      </c>
      <c r="H246" s="182">
        <v>1.95</v>
      </c>
      <c r="I246" s="162" t="s">
        <v>172</v>
      </c>
      <c r="J246" s="161" t="s">
        <v>1860</v>
      </c>
      <c r="K246" s="161" t="s">
        <v>174</v>
      </c>
      <c r="L246" s="181">
        <v>5055</v>
      </c>
      <c r="M246" s="181">
        <v>506</v>
      </c>
      <c r="N246" s="159">
        <v>5561</v>
      </c>
      <c r="O246" s="174">
        <v>4210.34</v>
      </c>
      <c r="P246" s="180">
        <f t="shared" si="38"/>
        <v>0.83290603363006932</v>
      </c>
      <c r="Q246" s="174">
        <v>364.06</v>
      </c>
      <c r="R246" s="179">
        <f t="shared" si="39"/>
        <v>0.71948616600790516</v>
      </c>
      <c r="S246" s="156">
        <f t="shared" si="40"/>
        <v>4574.4000000000005</v>
      </c>
      <c r="T246" s="156">
        <f t="shared" si="41"/>
        <v>986.59999999999945</v>
      </c>
      <c r="U246" s="173" t="s">
        <v>803</v>
      </c>
      <c r="V246" s="178" t="s">
        <v>802</v>
      </c>
      <c r="W246" s="178" t="s">
        <v>802</v>
      </c>
      <c r="X246" s="177">
        <v>2014</v>
      </c>
      <c r="Y246" s="176" t="s">
        <v>1859</v>
      </c>
    </row>
    <row r="247" spans="1:25" ht="39.75" customHeight="1" x14ac:dyDescent="0.25">
      <c r="A247" s="167">
        <v>242</v>
      </c>
      <c r="B247" s="168"/>
      <c r="C247" s="167" t="str">
        <f t="shared" si="33"/>
        <v>Ing. José Enciso</v>
      </c>
      <c r="D247" s="167" t="s">
        <v>873</v>
      </c>
      <c r="E247" s="166" t="s">
        <v>807</v>
      </c>
      <c r="F247" s="165" t="s">
        <v>1862</v>
      </c>
      <c r="G247" s="164" t="s">
        <v>1872</v>
      </c>
      <c r="H247" s="182">
        <v>8.1999999999999993</v>
      </c>
      <c r="I247" s="162" t="s">
        <v>172</v>
      </c>
      <c r="J247" s="161" t="s">
        <v>1860</v>
      </c>
      <c r="K247" s="161" t="s">
        <v>1863</v>
      </c>
      <c r="L247" s="181">
        <v>19434</v>
      </c>
      <c r="M247" s="181">
        <v>1943</v>
      </c>
      <c r="N247" s="159">
        <v>21377</v>
      </c>
      <c r="O247" s="174">
        <v>16469.490000000002</v>
      </c>
      <c r="P247" s="180">
        <f t="shared" si="38"/>
        <v>0.84745754862611922</v>
      </c>
      <c r="Q247" s="174">
        <v>1358.46</v>
      </c>
      <c r="R247" s="179">
        <f t="shared" si="39"/>
        <v>0.69915594441585183</v>
      </c>
      <c r="S247" s="156">
        <f t="shared" si="40"/>
        <v>17827.95</v>
      </c>
      <c r="T247" s="156">
        <f t="shared" si="41"/>
        <v>3549.0499999999993</v>
      </c>
      <c r="U247" s="173" t="s">
        <v>803</v>
      </c>
      <c r="V247" s="178" t="s">
        <v>802</v>
      </c>
      <c r="W247" s="178" t="s">
        <v>802</v>
      </c>
      <c r="X247" s="177">
        <v>2014</v>
      </c>
      <c r="Y247" s="176" t="s">
        <v>1859</v>
      </c>
    </row>
    <row r="248" spans="1:25" ht="39.75" customHeight="1" x14ac:dyDescent="0.25">
      <c r="A248" s="167">
        <v>243</v>
      </c>
      <c r="B248" s="175"/>
      <c r="C248" s="167" t="str">
        <f t="shared" si="33"/>
        <v>Ing. José Enciso</v>
      </c>
      <c r="D248" s="167" t="s">
        <v>873</v>
      </c>
      <c r="E248" s="166" t="s">
        <v>807</v>
      </c>
      <c r="F248" s="165" t="s">
        <v>1862</v>
      </c>
      <c r="G248" s="164" t="s">
        <v>1871</v>
      </c>
      <c r="H248" s="182">
        <v>5.16</v>
      </c>
      <c r="I248" s="162" t="s">
        <v>172</v>
      </c>
      <c r="J248" s="161" t="s">
        <v>1860</v>
      </c>
      <c r="K248" s="161" t="s">
        <v>1863</v>
      </c>
      <c r="L248" s="181">
        <v>13561</v>
      </c>
      <c r="M248" s="181">
        <v>1356</v>
      </c>
      <c r="N248" s="159">
        <v>14917</v>
      </c>
      <c r="O248" s="174">
        <v>11458.37</v>
      </c>
      <c r="P248" s="180">
        <f t="shared" si="38"/>
        <v>0.84495022490966754</v>
      </c>
      <c r="Q248" s="174">
        <v>947.93</v>
      </c>
      <c r="R248" s="179">
        <f t="shared" si="39"/>
        <v>0.69906342182890857</v>
      </c>
      <c r="S248" s="156">
        <f t="shared" si="40"/>
        <v>12406.300000000001</v>
      </c>
      <c r="T248" s="156">
        <f t="shared" si="41"/>
        <v>2510.6999999999989</v>
      </c>
      <c r="U248" s="173" t="s">
        <v>803</v>
      </c>
      <c r="V248" s="178" t="s">
        <v>802</v>
      </c>
      <c r="W248" s="178" t="s">
        <v>802</v>
      </c>
      <c r="X248" s="177">
        <v>2014</v>
      </c>
      <c r="Y248" s="176" t="s">
        <v>1859</v>
      </c>
    </row>
    <row r="249" spans="1:25" ht="39.75" customHeight="1" x14ac:dyDescent="0.25">
      <c r="A249" s="167">
        <v>244</v>
      </c>
      <c r="B249" s="168"/>
      <c r="C249" s="167" t="str">
        <f t="shared" si="33"/>
        <v>Ing. José Enciso</v>
      </c>
      <c r="D249" s="167" t="s">
        <v>873</v>
      </c>
      <c r="E249" s="166" t="s">
        <v>807</v>
      </c>
      <c r="F249" s="165" t="s">
        <v>1862</v>
      </c>
      <c r="G249" s="164" t="s">
        <v>1870</v>
      </c>
      <c r="H249" s="182">
        <v>13.5</v>
      </c>
      <c r="I249" s="162" t="s">
        <v>172</v>
      </c>
      <c r="J249" s="161" t="s">
        <v>1860</v>
      </c>
      <c r="K249" s="161" t="s">
        <v>1863</v>
      </c>
      <c r="L249" s="181">
        <v>34668</v>
      </c>
      <c r="M249" s="181">
        <v>3467</v>
      </c>
      <c r="N249" s="159">
        <v>38135</v>
      </c>
      <c r="O249" s="174">
        <v>29337.72</v>
      </c>
      <c r="P249" s="180">
        <f t="shared" si="38"/>
        <v>0.84624783662166847</v>
      </c>
      <c r="Q249" s="174">
        <v>2423.33</v>
      </c>
      <c r="R249" s="179">
        <f t="shared" si="39"/>
        <v>0.69897029131814248</v>
      </c>
      <c r="S249" s="156">
        <f t="shared" si="40"/>
        <v>31761.050000000003</v>
      </c>
      <c r="T249" s="156">
        <f t="shared" si="41"/>
        <v>6373.9499999999971</v>
      </c>
      <c r="U249" s="173" t="s">
        <v>803</v>
      </c>
      <c r="V249" s="178" t="s">
        <v>802</v>
      </c>
      <c r="W249" s="178" t="s">
        <v>802</v>
      </c>
      <c r="X249" s="177">
        <v>2014</v>
      </c>
      <c r="Y249" s="176" t="s">
        <v>1859</v>
      </c>
    </row>
    <row r="250" spans="1:25" ht="39.75" customHeight="1" x14ac:dyDescent="0.25">
      <c r="A250" s="167">
        <v>245</v>
      </c>
      <c r="B250" s="168"/>
      <c r="C250" s="167" t="str">
        <f t="shared" si="33"/>
        <v>Ing. José Enciso</v>
      </c>
      <c r="D250" s="167" t="s">
        <v>873</v>
      </c>
      <c r="E250" s="166" t="s">
        <v>807</v>
      </c>
      <c r="F250" s="165" t="s">
        <v>1862</v>
      </c>
      <c r="G250" s="164" t="s">
        <v>1869</v>
      </c>
      <c r="H250" s="182">
        <v>5.38</v>
      </c>
      <c r="I250" s="162" t="s">
        <v>172</v>
      </c>
      <c r="J250" s="161" t="s">
        <v>1860</v>
      </c>
      <c r="K250" s="161" t="s">
        <v>1863</v>
      </c>
      <c r="L250" s="181">
        <v>13300</v>
      </c>
      <c r="M250" s="181">
        <v>1330</v>
      </c>
      <c r="N250" s="159">
        <v>14630</v>
      </c>
      <c r="O250" s="174">
        <v>11228.83</v>
      </c>
      <c r="P250" s="180">
        <f t="shared" si="38"/>
        <v>0.84427293233082701</v>
      </c>
      <c r="Q250" s="174">
        <v>929.68</v>
      </c>
      <c r="R250" s="179">
        <f t="shared" si="39"/>
        <v>0.69900751879699241</v>
      </c>
      <c r="S250" s="156">
        <f t="shared" si="40"/>
        <v>12158.51</v>
      </c>
      <c r="T250" s="156">
        <f t="shared" si="41"/>
        <v>2471.4899999999998</v>
      </c>
      <c r="U250" s="173" t="s">
        <v>803</v>
      </c>
      <c r="V250" s="178" t="s">
        <v>802</v>
      </c>
      <c r="W250" s="178" t="s">
        <v>802</v>
      </c>
      <c r="X250" s="177">
        <v>2014</v>
      </c>
      <c r="Y250" s="176" t="s">
        <v>1859</v>
      </c>
    </row>
    <row r="251" spans="1:25" ht="42" customHeight="1" x14ac:dyDescent="0.25">
      <c r="A251" s="167">
        <v>246</v>
      </c>
      <c r="B251" s="168"/>
      <c r="C251" s="167" t="str">
        <f t="shared" si="33"/>
        <v>Ing. José Enciso</v>
      </c>
      <c r="D251" s="167" t="s">
        <v>873</v>
      </c>
      <c r="E251" s="166" t="s">
        <v>807</v>
      </c>
      <c r="F251" s="165" t="s">
        <v>1862</v>
      </c>
      <c r="G251" s="164" t="s">
        <v>1868</v>
      </c>
      <c r="H251" s="182">
        <v>4.83</v>
      </c>
      <c r="I251" s="162" t="s">
        <v>172</v>
      </c>
      <c r="J251" s="161" t="s">
        <v>1860</v>
      </c>
      <c r="K251" s="161" t="s">
        <v>1863</v>
      </c>
      <c r="L251" s="181">
        <v>11535</v>
      </c>
      <c r="M251" s="181">
        <v>1154</v>
      </c>
      <c r="N251" s="159">
        <v>12689</v>
      </c>
      <c r="O251" s="174">
        <v>9740.74</v>
      </c>
      <c r="P251" s="180">
        <f t="shared" si="38"/>
        <v>0.84445080190723887</v>
      </c>
      <c r="Q251" s="174">
        <v>806.31</v>
      </c>
      <c r="R251" s="179">
        <f t="shared" si="39"/>
        <v>0.69870883882149037</v>
      </c>
      <c r="S251" s="156">
        <f t="shared" si="40"/>
        <v>10547.05</v>
      </c>
      <c r="T251" s="156">
        <f t="shared" si="41"/>
        <v>2141.9500000000007</v>
      </c>
      <c r="U251" s="173" t="s">
        <v>803</v>
      </c>
      <c r="V251" s="178" t="s">
        <v>802</v>
      </c>
      <c r="W251" s="178" t="s">
        <v>802</v>
      </c>
      <c r="X251" s="177">
        <v>2014</v>
      </c>
      <c r="Y251" s="176" t="s">
        <v>1859</v>
      </c>
    </row>
    <row r="252" spans="1:25" ht="42" customHeight="1" x14ac:dyDescent="0.25">
      <c r="A252" s="167">
        <v>247</v>
      </c>
      <c r="B252" s="168"/>
      <c r="C252" s="167" t="str">
        <f t="shared" si="33"/>
        <v>Ing. José Enciso</v>
      </c>
      <c r="D252" s="167" t="s">
        <v>873</v>
      </c>
      <c r="E252" s="166" t="s">
        <v>807</v>
      </c>
      <c r="F252" s="165" t="s">
        <v>1862</v>
      </c>
      <c r="G252" s="164" t="s">
        <v>1867</v>
      </c>
      <c r="H252" s="182">
        <v>11.71</v>
      </c>
      <c r="I252" s="162" t="s">
        <v>172</v>
      </c>
      <c r="J252" s="161" t="s">
        <v>1860</v>
      </c>
      <c r="K252" s="161" t="s">
        <v>1863</v>
      </c>
      <c r="L252" s="181">
        <v>31266</v>
      </c>
      <c r="M252" s="181">
        <v>3127</v>
      </c>
      <c r="N252" s="159">
        <v>34393</v>
      </c>
      <c r="O252" s="174">
        <v>26439.49</v>
      </c>
      <c r="P252" s="180">
        <f t="shared" si="38"/>
        <v>0.84563071707285875</v>
      </c>
      <c r="Q252" s="174">
        <v>2185.5300000000002</v>
      </c>
      <c r="R252" s="179">
        <f t="shared" si="39"/>
        <v>0.69892228973456993</v>
      </c>
      <c r="S252" s="156">
        <f t="shared" si="40"/>
        <v>28625.02</v>
      </c>
      <c r="T252" s="156">
        <f t="shared" si="41"/>
        <v>5767.98</v>
      </c>
      <c r="U252" s="173" t="s">
        <v>803</v>
      </c>
      <c r="V252" s="178" t="s">
        <v>802</v>
      </c>
      <c r="W252" s="178" t="s">
        <v>802</v>
      </c>
      <c r="X252" s="177">
        <v>2014</v>
      </c>
      <c r="Y252" s="176" t="s">
        <v>1859</v>
      </c>
    </row>
    <row r="253" spans="1:25" ht="42" customHeight="1" x14ac:dyDescent="0.25">
      <c r="A253" s="167">
        <v>248</v>
      </c>
      <c r="B253" s="175"/>
      <c r="C253" s="167" t="str">
        <f t="shared" si="33"/>
        <v>Ing. José Enciso</v>
      </c>
      <c r="D253" s="167" t="s">
        <v>873</v>
      </c>
      <c r="E253" s="166" t="s">
        <v>807</v>
      </c>
      <c r="F253" s="165" t="s">
        <v>1862</v>
      </c>
      <c r="G253" s="164" t="s">
        <v>1866</v>
      </c>
      <c r="H253" s="182">
        <v>8.74</v>
      </c>
      <c r="I253" s="162" t="s">
        <v>172</v>
      </c>
      <c r="J253" s="161" t="s">
        <v>1860</v>
      </c>
      <c r="K253" s="161" t="s">
        <v>1863</v>
      </c>
      <c r="L253" s="181">
        <v>23074</v>
      </c>
      <c r="M253" s="181">
        <v>2307</v>
      </c>
      <c r="N253" s="159">
        <v>25381</v>
      </c>
      <c r="O253" s="174">
        <v>19554.23</v>
      </c>
      <c r="P253" s="180">
        <f t="shared" si="38"/>
        <v>0.84745731125942614</v>
      </c>
      <c r="Q253" s="174">
        <v>1612.9</v>
      </c>
      <c r="R253" s="179">
        <f t="shared" si="39"/>
        <v>0.69913307325530993</v>
      </c>
      <c r="S253" s="156">
        <f t="shared" si="40"/>
        <v>21167.13</v>
      </c>
      <c r="T253" s="156">
        <f t="shared" si="41"/>
        <v>4213.869999999999</v>
      </c>
      <c r="U253" s="173" t="s">
        <v>803</v>
      </c>
      <c r="V253" s="178" t="s">
        <v>802</v>
      </c>
      <c r="W253" s="178" t="s">
        <v>802</v>
      </c>
      <c r="X253" s="177">
        <v>2014</v>
      </c>
      <c r="Y253" s="176" t="s">
        <v>1859</v>
      </c>
    </row>
    <row r="254" spans="1:25" ht="42" customHeight="1" x14ac:dyDescent="0.25">
      <c r="A254" s="167">
        <v>249</v>
      </c>
      <c r="B254" s="168"/>
      <c r="C254" s="167" t="str">
        <f t="shared" si="33"/>
        <v>Ing. José Enciso</v>
      </c>
      <c r="D254" s="167" t="s">
        <v>873</v>
      </c>
      <c r="E254" s="166" t="s">
        <v>807</v>
      </c>
      <c r="F254" s="165" t="s">
        <v>1862</v>
      </c>
      <c r="G254" s="164" t="s">
        <v>1865</v>
      </c>
      <c r="H254" s="182">
        <v>12.33</v>
      </c>
      <c r="I254" s="162" t="s">
        <v>172</v>
      </c>
      <c r="J254" s="161" t="s">
        <v>1860</v>
      </c>
      <c r="K254" s="161" t="s">
        <v>1863</v>
      </c>
      <c r="L254" s="181">
        <v>32330</v>
      </c>
      <c r="M254" s="181">
        <v>3233</v>
      </c>
      <c r="N254" s="159">
        <v>35563</v>
      </c>
      <c r="O254" s="174">
        <v>27327.32</v>
      </c>
      <c r="P254" s="180">
        <f t="shared" si="38"/>
        <v>0.84526198577172906</v>
      </c>
      <c r="Q254" s="174">
        <v>2259.9</v>
      </c>
      <c r="R254" s="179">
        <f t="shared" si="39"/>
        <v>0.69901020723785956</v>
      </c>
      <c r="S254" s="156">
        <f t="shared" si="40"/>
        <v>29587.22</v>
      </c>
      <c r="T254" s="156">
        <f t="shared" si="41"/>
        <v>5975.7799999999988</v>
      </c>
      <c r="U254" s="173" t="s">
        <v>803</v>
      </c>
      <c r="V254" s="178" t="s">
        <v>802</v>
      </c>
      <c r="W254" s="178" t="s">
        <v>802</v>
      </c>
      <c r="X254" s="177">
        <v>2014</v>
      </c>
      <c r="Y254" s="176" t="s">
        <v>1859</v>
      </c>
    </row>
    <row r="255" spans="1:25" ht="42" customHeight="1" x14ac:dyDescent="0.25">
      <c r="A255" s="167">
        <v>250</v>
      </c>
      <c r="B255" s="168"/>
      <c r="C255" s="167" t="str">
        <f t="shared" si="33"/>
        <v>Ing. José Enciso</v>
      </c>
      <c r="D255" s="167" t="s">
        <v>873</v>
      </c>
      <c r="E255" s="166" t="s">
        <v>807</v>
      </c>
      <c r="F255" s="165" t="s">
        <v>1862</v>
      </c>
      <c r="G255" s="164" t="s">
        <v>1864</v>
      </c>
      <c r="H255" s="182">
        <v>28.12</v>
      </c>
      <c r="I255" s="162" t="s">
        <v>172</v>
      </c>
      <c r="J255" s="161" t="s">
        <v>1860</v>
      </c>
      <c r="K255" s="161" t="s">
        <v>1863</v>
      </c>
      <c r="L255" s="181">
        <v>74575</v>
      </c>
      <c r="M255" s="181">
        <v>7458</v>
      </c>
      <c r="N255" s="159">
        <v>82033</v>
      </c>
      <c r="O255" s="174">
        <v>48054.23</v>
      </c>
      <c r="P255" s="180">
        <f t="shared" si="38"/>
        <v>0.64437452229299363</v>
      </c>
      <c r="Q255" s="174">
        <v>5528.8</v>
      </c>
      <c r="R255" s="179">
        <f t="shared" si="39"/>
        <v>0.74132475194422098</v>
      </c>
      <c r="S255" s="156">
        <f t="shared" si="40"/>
        <v>53583.030000000006</v>
      </c>
      <c r="T255" s="156">
        <f t="shared" si="41"/>
        <v>28449.969999999994</v>
      </c>
      <c r="U255" s="173" t="s">
        <v>803</v>
      </c>
      <c r="V255" s="178" t="s">
        <v>802</v>
      </c>
      <c r="W255" s="178" t="s">
        <v>802</v>
      </c>
      <c r="X255" s="177">
        <v>2014</v>
      </c>
      <c r="Y255" s="176" t="s">
        <v>1859</v>
      </c>
    </row>
    <row r="256" spans="1:25" ht="42" customHeight="1" x14ac:dyDescent="0.25">
      <c r="A256" s="167">
        <v>251</v>
      </c>
      <c r="B256" s="168"/>
      <c r="C256" s="167" t="str">
        <f t="shared" si="33"/>
        <v>Ing. José Enciso</v>
      </c>
      <c r="D256" s="167" t="s">
        <v>873</v>
      </c>
      <c r="E256" s="166" t="s">
        <v>807</v>
      </c>
      <c r="F256" s="165" t="s">
        <v>1862</v>
      </c>
      <c r="G256" s="164" t="s">
        <v>1861</v>
      </c>
      <c r="H256" s="182">
        <v>11.3</v>
      </c>
      <c r="I256" s="162" t="s">
        <v>172</v>
      </c>
      <c r="J256" s="161" t="s">
        <v>1860</v>
      </c>
      <c r="K256" s="161" t="s">
        <v>175</v>
      </c>
      <c r="L256" s="181">
        <v>26239</v>
      </c>
      <c r="M256" s="181">
        <v>2624</v>
      </c>
      <c r="N256" s="159">
        <v>28863</v>
      </c>
      <c r="O256" s="174">
        <v>22179.59</v>
      </c>
      <c r="P256" s="180">
        <f t="shared" si="38"/>
        <v>0.8452909790769465</v>
      </c>
      <c r="Q256" s="174">
        <v>1856.36</v>
      </c>
      <c r="R256" s="179">
        <f t="shared" si="39"/>
        <v>0.70745426829268288</v>
      </c>
      <c r="S256" s="156">
        <f t="shared" si="40"/>
        <v>24035.95</v>
      </c>
      <c r="T256" s="156">
        <f t="shared" si="41"/>
        <v>4827.0499999999993</v>
      </c>
      <c r="U256" s="173" t="s">
        <v>803</v>
      </c>
      <c r="V256" s="178" t="s">
        <v>802</v>
      </c>
      <c r="W256" s="178" t="s">
        <v>802</v>
      </c>
      <c r="X256" s="177">
        <v>2014</v>
      </c>
      <c r="Y256" s="176" t="s">
        <v>1859</v>
      </c>
    </row>
    <row r="257" spans="1:25" ht="42" customHeight="1" x14ac:dyDescent="0.25">
      <c r="A257" s="167">
        <v>252</v>
      </c>
      <c r="B257" s="168"/>
      <c r="C257" s="167" t="s">
        <v>873</v>
      </c>
      <c r="D257" s="167" t="s">
        <v>788</v>
      </c>
      <c r="E257" s="166" t="s">
        <v>807</v>
      </c>
      <c r="F257" s="165" t="s">
        <v>187</v>
      </c>
      <c r="G257" s="164" t="s">
        <v>1858</v>
      </c>
      <c r="H257" s="182">
        <v>20.89</v>
      </c>
      <c r="I257" s="162" t="s">
        <v>39</v>
      </c>
      <c r="J257" s="161" t="s">
        <v>59</v>
      </c>
      <c r="K257" s="161" t="s">
        <v>1857</v>
      </c>
      <c r="L257" s="181">
        <v>48464</v>
      </c>
      <c r="M257" s="181">
        <v>4846</v>
      </c>
      <c r="N257" s="159">
        <v>53310</v>
      </c>
      <c r="O257" s="174">
        <v>47000</v>
      </c>
      <c r="P257" s="180"/>
      <c r="Q257" s="174">
        <v>4846</v>
      </c>
      <c r="R257" s="179"/>
      <c r="S257" s="156">
        <f t="shared" ref="S257:S264" si="42">+Q257+O257</f>
        <v>51846</v>
      </c>
      <c r="T257" s="156">
        <f t="shared" si="41"/>
        <v>1464</v>
      </c>
      <c r="U257" s="173" t="s">
        <v>803</v>
      </c>
      <c r="V257" s="178" t="s">
        <v>802</v>
      </c>
      <c r="W257" s="178" t="s">
        <v>802</v>
      </c>
      <c r="X257" s="177">
        <v>2014</v>
      </c>
      <c r="Y257" s="169" t="s">
        <v>1851</v>
      </c>
    </row>
    <row r="258" spans="1:25" ht="42" customHeight="1" x14ac:dyDescent="0.25">
      <c r="A258" s="167">
        <v>253</v>
      </c>
      <c r="B258" s="175"/>
      <c r="C258" s="167" t="s">
        <v>873</v>
      </c>
      <c r="D258" s="167" t="s">
        <v>788</v>
      </c>
      <c r="E258" s="166" t="s">
        <v>807</v>
      </c>
      <c r="F258" s="165" t="s">
        <v>187</v>
      </c>
      <c r="G258" s="164" t="s">
        <v>1856</v>
      </c>
      <c r="H258" s="182">
        <v>10.47</v>
      </c>
      <c r="I258" s="162" t="s">
        <v>39</v>
      </c>
      <c r="J258" s="161" t="s">
        <v>59</v>
      </c>
      <c r="K258" s="161" t="s">
        <v>1855</v>
      </c>
      <c r="L258" s="181">
        <v>24649</v>
      </c>
      <c r="M258" s="181">
        <v>2465</v>
      </c>
      <c r="N258" s="159">
        <v>27114</v>
      </c>
      <c r="O258" s="174">
        <v>24649.08</v>
      </c>
      <c r="P258" s="180"/>
      <c r="Q258" s="174">
        <v>2465</v>
      </c>
      <c r="R258" s="179"/>
      <c r="S258" s="156">
        <f t="shared" si="42"/>
        <v>27114.080000000002</v>
      </c>
      <c r="T258" s="156">
        <f>+N258-S258+0.08</f>
        <v>-1.7462281620694853E-12</v>
      </c>
      <c r="U258" s="173" t="s">
        <v>803</v>
      </c>
      <c r="V258" s="178" t="s">
        <v>802</v>
      </c>
      <c r="W258" s="178" t="s">
        <v>802</v>
      </c>
      <c r="X258" s="177">
        <v>2014</v>
      </c>
      <c r="Y258" s="169" t="s">
        <v>1851</v>
      </c>
    </row>
    <row r="259" spans="1:25" ht="42" customHeight="1" x14ac:dyDescent="0.25">
      <c r="A259" s="167">
        <v>254</v>
      </c>
      <c r="B259" s="168"/>
      <c r="C259" s="167" t="s">
        <v>873</v>
      </c>
      <c r="D259" s="167" t="s">
        <v>788</v>
      </c>
      <c r="E259" s="166" t="s">
        <v>807</v>
      </c>
      <c r="F259" s="165" t="s">
        <v>187</v>
      </c>
      <c r="G259" s="164" t="s">
        <v>1854</v>
      </c>
      <c r="H259" s="182">
        <v>23.96</v>
      </c>
      <c r="I259" s="162" t="s">
        <v>39</v>
      </c>
      <c r="J259" s="161" t="s">
        <v>59</v>
      </c>
      <c r="K259" s="161" t="s">
        <v>1853</v>
      </c>
      <c r="L259" s="181">
        <v>57530</v>
      </c>
      <c r="M259" s="181">
        <v>5753</v>
      </c>
      <c r="N259" s="159">
        <v>63283</v>
      </c>
      <c r="O259" s="174">
        <v>57530</v>
      </c>
      <c r="P259" s="180"/>
      <c r="Q259" s="174">
        <v>5753</v>
      </c>
      <c r="R259" s="179"/>
      <c r="S259" s="156">
        <f t="shared" si="42"/>
        <v>63283</v>
      </c>
      <c r="T259" s="156">
        <f t="shared" ref="T259:T264" si="43">+N259-S259</f>
        <v>0</v>
      </c>
      <c r="U259" s="173" t="s">
        <v>803</v>
      </c>
      <c r="V259" s="178" t="s">
        <v>802</v>
      </c>
      <c r="W259" s="178" t="s">
        <v>802</v>
      </c>
      <c r="X259" s="177">
        <v>2014</v>
      </c>
      <c r="Y259" s="169" t="s">
        <v>1851</v>
      </c>
    </row>
    <row r="260" spans="1:25" ht="42" customHeight="1" x14ac:dyDescent="0.25">
      <c r="A260" s="167">
        <v>255</v>
      </c>
      <c r="B260" s="168"/>
      <c r="C260" s="167" t="s">
        <v>873</v>
      </c>
      <c r="D260" s="167" t="s">
        <v>788</v>
      </c>
      <c r="E260" s="166" t="s">
        <v>807</v>
      </c>
      <c r="F260" s="165" t="s">
        <v>187</v>
      </c>
      <c r="G260" s="164" t="s">
        <v>1852</v>
      </c>
      <c r="H260" s="182">
        <v>12.07</v>
      </c>
      <c r="I260" s="162" t="s">
        <v>39</v>
      </c>
      <c r="J260" s="161" t="s">
        <v>59</v>
      </c>
      <c r="K260" s="161" t="s">
        <v>61</v>
      </c>
      <c r="L260" s="181">
        <v>29629</v>
      </c>
      <c r="M260" s="181">
        <v>2963</v>
      </c>
      <c r="N260" s="159">
        <v>32592</v>
      </c>
      <c r="O260" s="174">
        <v>29629</v>
      </c>
      <c r="P260" s="180"/>
      <c r="Q260" s="174">
        <v>2963</v>
      </c>
      <c r="R260" s="179"/>
      <c r="S260" s="156">
        <f t="shared" si="42"/>
        <v>32592</v>
      </c>
      <c r="T260" s="156">
        <f t="shared" si="43"/>
        <v>0</v>
      </c>
      <c r="U260" s="173" t="s">
        <v>803</v>
      </c>
      <c r="V260" s="178" t="s">
        <v>802</v>
      </c>
      <c r="W260" s="178" t="s">
        <v>802</v>
      </c>
      <c r="X260" s="177">
        <v>2014</v>
      </c>
      <c r="Y260" s="169" t="s">
        <v>1851</v>
      </c>
    </row>
    <row r="261" spans="1:25" ht="42" customHeight="1" x14ac:dyDescent="0.25">
      <c r="A261" s="167">
        <v>256</v>
      </c>
      <c r="B261" s="175"/>
      <c r="C261" s="167" t="str">
        <f t="shared" ref="C261:C281" si="44">+D261</f>
        <v>Ing. José Enciso</v>
      </c>
      <c r="D261" s="167" t="s">
        <v>873</v>
      </c>
      <c r="E261" s="166" t="s">
        <v>787</v>
      </c>
      <c r="F261" s="165" t="s">
        <v>1847</v>
      </c>
      <c r="G261" s="164" t="s">
        <v>1850</v>
      </c>
      <c r="H261" s="163">
        <v>11.398999999999999</v>
      </c>
      <c r="I261" s="162" t="s">
        <v>781</v>
      </c>
      <c r="J261" s="161" t="s">
        <v>1845</v>
      </c>
      <c r="K261" s="161" t="s">
        <v>1844</v>
      </c>
      <c r="L261" s="160">
        <v>33451</v>
      </c>
      <c r="M261" s="160">
        <v>3345</v>
      </c>
      <c r="N261" s="159">
        <v>36796</v>
      </c>
      <c r="O261" s="174">
        <v>33450</v>
      </c>
      <c r="P261" s="180">
        <f>O261/L261</f>
        <v>0.999970105527488</v>
      </c>
      <c r="Q261" s="174">
        <v>3345</v>
      </c>
      <c r="R261" s="179">
        <f>Q261/M261</f>
        <v>1</v>
      </c>
      <c r="S261" s="156">
        <f t="shared" si="42"/>
        <v>36795</v>
      </c>
      <c r="T261" s="156">
        <f t="shared" si="43"/>
        <v>1</v>
      </c>
      <c r="U261" s="173" t="s">
        <v>803</v>
      </c>
      <c r="V261" s="178" t="s">
        <v>802</v>
      </c>
      <c r="W261" s="178" t="s">
        <v>802</v>
      </c>
      <c r="X261" s="177">
        <v>2014</v>
      </c>
      <c r="Y261" s="176" t="s">
        <v>1843</v>
      </c>
    </row>
    <row r="262" spans="1:25" ht="42" customHeight="1" x14ac:dyDescent="0.25">
      <c r="A262" s="167">
        <v>257</v>
      </c>
      <c r="B262" s="168"/>
      <c r="C262" s="167" t="str">
        <f t="shared" si="44"/>
        <v>Ing. José Enciso</v>
      </c>
      <c r="D262" s="167" t="s">
        <v>873</v>
      </c>
      <c r="E262" s="166" t="s">
        <v>787</v>
      </c>
      <c r="F262" s="165" t="s">
        <v>1847</v>
      </c>
      <c r="G262" s="164" t="s">
        <v>1849</v>
      </c>
      <c r="H262" s="163">
        <v>3.64</v>
      </c>
      <c r="I262" s="162" t="s">
        <v>781</v>
      </c>
      <c r="J262" s="161" t="s">
        <v>1845</v>
      </c>
      <c r="K262" s="161" t="s">
        <v>1844</v>
      </c>
      <c r="L262" s="160">
        <v>10683</v>
      </c>
      <c r="M262" s="160">
        <v>1068</v>
      </c>
      <c r="N262" s="159">
        <v>11751</v>
      </c>
      <c r="O262" s="174">
        <v>10683</v>
      </c>
      <c r="P262" s="180">
        <f>O262/L262</f>
        <v>1</v>
      </c>
      <c r="Q262" s="174">
        <v>1068</v>
      </c>
      <c r="R262" s="179">
        <f>Q262/M262</f>
        <v>1</v>
      </c>
      <c r="S262" s="156">
        <f t="shared" si="42"/>
        <v>11751</v>
      </c>
      <c r="T262" s="156">
        <f t="shared" si="43"/>
        <v>0</v>
      </c>
      <c r="U262" s="173" t="s">
        <v>803</v>
      </c>
      <c r="V262" s="178" t="s">
        <v>802</v>
      </c>
      <c r="W262" s="178" t="s">
        <v>802</v>
      </c>
      <c r="X262" s="177">
        <v>2014</v>
      </c>
      <c r="Y262" s="176" t="s">
        <v>1843</v>
      </c>
    </row>
    <row r="263" spans="1:25" ht="42" customHeight="1" x14ac:dyDescent="0.25">
      <c r="A263" s="167">
        <v>258</v>
      </c>
      <c r="B263" s="175"/>
      <c r="C263" s="167" t="str">
        <f t="shared" si="44"/>
        <v>Ing. José Enciso</v>
      </c>
      <c r="D263" s="167" t="s">
        <v>873</v>
      </c>
      <c r="E263" s="166" t="s">
        <v>807</v>
      </c>
      <c r="F263" s="165" t="s">
        <v>1847</v>
      </c>
      <c r="G263" s="164" t="s">
        <v>1848</v>
      </c>
      <c r="H263" s="163">
        <v>10.38</v>
      </c>
      <c r="I263" s="162" t="s">
        <v>781</v>
      </c>
      <c r="J263" s="161" t="s">
        <v>1845</v>
      </c>
      <c r="K263" s="161" t="s">
        <v>783</v>
      </c>
      <c r="L263" s="160">
        <v>30252</v>
      </c>
      <c r="M263" s="160">
        <v>3025</v>
      </c>
      <c r="N263" s="159">
        <v>33277</v>
      </c>
      <c r="O263" s="174">
        <v>30252</v>
      </c>
      <c r="P263" s="180">
        <f>O263/L263</f>
        <v>1</v>
      </c>
      <c r="Q263" s="174">
        <v>3025</v>
      </c>
      <c r="R263" s="179">
        <f>Q263/M263</f>
        <v>1</v>
      </c>
      <c r="S263" s="156">
        <f t="shared" si="42"/>
        <v>33277</v>
      </c>
      <c r="T263" s="156">
        <f t="shared" si="43"/>
        <v>0</v>
      </c>
      <c r="U263" s="173" t="s">
        <v>803</v>
      </c>
      <c r="V263" s="178" t="s">
        <v>802</v>
      </c>
      <c r="W263" s="178" t="s">
        <v>802</v>
      </c>
      <c r="X263" s="177">
        <v>2014</v>
      </c>
      <c r="Y263" s="176" t="s">
        <v>1843</v>
      </c>
    </row>
    <row r="264" spans="1:25" ht="42" customHeight="1" x14ac:dyDescent="0.25">
      <c r="A264" s="167">
        <v>259</v>
      </c>
      <c r="B264" s="168"/>
      <c r="C264" s="167" t="str">
        <f t="shared" si="44"/>
        <v>Ing. José Enciso</v>
      </c>
      <c r="D264" s="167" t="s">
        <v>873</v>
      </c>
      <c r="E264" s="166" t="s">
        <v>807</v>
      </c>
      <c r="F264" s="165" t="s">
        <v>1847</v>
      </c>
      <c r="G264" s="164" t="s">
        <v>1846</v>
      </c>
      <c r="H264" s="163">
        <v>10.18</v>
      </c>
      <c r="I264" s="162" t="s">
        <v>781</v>
      </c>
      <c r="J264" s="161" t="s">
        <v>1845</v>
      </c>
      <c r="K264" s="161" t="s">
        <v>1844</v>
      </c>
      <c r="L264" s="160">
        <v>29550</v>
      </c>
      <c r="M264" s="160">
        <v>2955</v>
      </c>
      <c r="N264" s="159">
        <v>32505</v>
      </c>
      <c r="O264" s="174">
        <v>29550</v>
      </c>
      <c r="P264" s="180">
        <f>O264/L264</f>
        <v>1</v>
      </c>
      <c r="Q264" s="174">
        <v>2955</v>
      </c>
      <c r="R264" s="179">
        <f>Q264/M264</f>
        <v>1</v>
      </c>
      <c r="S264" s="156">
        <f t="shared" si="42"/>
        <v>32505</v>
      </c>
      <c r="T264" s="156">
        <f t="shared" si="43"/>
        <v>0</v>
      </c>
      <c r="U264" s="173" t="s">
        <v>803</v>
      </c>
      <c r="V264" s="178" t="s">
        <v>802</v>
      </c>
      <c r="W264" s="178" t="s">
        <v>802</v>
      </c>
      <c r="X264" s="177">
        <v>2014</v>
      </c>
      <c r="Y264" s="176" t="s">
        <v>1843</v>
      </c>
    </row>
    <row r="265" spans="1:25" ht="42" hidden="1" customHeight="1" x14ac:dyDescent="0.25">
      <c r="A265" s="167">
        <v>260</v>
      </c>
      <c r="B265" s="168"/>
      <c r="C265" s="167" t="str">
        <f t="shared" si="44"/>
        <v>Ing. Ana Orcón</v>
      </c>
      <c r="D265" s="167" t="s">
        <v>808</v>
      </c>
      <c r="E265" s="166" t="s">
        <v>787</v>
      </c>
      <c r="F265" s="165" t="s">
        <v>1822</v>
      </c>
      <c r="G265" s="164" t="s">
        <v>1842</v>
      </c>
      <c r="H265" s="163">
        <v>45</v>
      </c>
      <c r="I265" s="162" t="s">
        <v>121</v>
      </c>
      <c r="J265" s="161" t="s">
        <v>131</v>
      </c>
      <c r="K265" s="161" t="s">
        <v>1820</v>
      </c>
      <c r="L265" s="160">
        <v>121771</v>
      </c>
      <c r="M265" s="160">
        <v>12177</v>
      </c>
      <c r="N265" s="159">
        <f t="shared" ref="N265:N328" si="45">+L265+M265</f>
        <v>133948</v>
      </c>
      <c r="O265" s="174"/>
      <c r="P265" s="158"/>
      <c r="Q265" s="174"/>
      <c r="R265" s="156"/>
      <c r="S265" s="156"/>
      <c r="T265" s="156"/>
      <c r="U265" s="173"/>
      <c r="V265" s="172"/>
      <c r="W265" s="171"/>
      <c r="X265" s="170"/>
      <c r="Y265" s="169"/>
    </row>
    <row r="266" spans="1:25" ht="42" hidden="1" customHeight="1" x14ac:dyDescent="0.25">
      <c r="A266" s="167">
        <v>261</v>
      </c>
      <c r="B266" s="168"/>
      <c r="C266" s="167" t="str">
        <f t="shared" si="44"/>
        <v>Ing. Ana Orcón</v>
      </c>
      <c r="D266" s="167" t="s">
        <v>808</v>
      </c>
      <c r="E266" s="166" t="s">
        <v>787</v>
      </c>
      <c r="F266" s="165" t="s">
        <v>1822</v>
      </c>
      <c r="G266" s="164" t="s">
        <v>1841</v>
      </c>
      <c r="H266" s="163">
        <v>70</v>
      </c>
      <c r="I266" s="162" t="s">
        <v>121</v>
      </c>
      <c r="J266" s="161" t="s">
        <v>131</v>
      </c>
      <c r="K266" s="161" t="s">
        <v>1820</v>
      </c>
      <c r="L266" s="160">
        <v>186573</v>
      </c>
      <c r="M266" s="160">
        <v>18657</v>
      </c>
      <c r="N266" s="159">
        <f t="shared" si="45"/>
        <v>205230</v>
      </c>
      <c r="O266" s="174"/>
      <c r="P266" s="158"/>
      <c r="Q266" s="174"/>
      <c r="R266" s="156"/>
      <c r="S266" s="156"/>
      <c r="T266" s="156"/>
      <c r="U266" s="173"/>
      <c r="V266" s="172"/>
      <c r="W266" s="171"/>
      <c r="X266" s="170"/>
      <c r="Y266" s="169"/>
    </row>
    <row r="267" spans="1:25" ht="42" hidden="1" customHeight="1" x14ac:dyDescent="0.25">
      <c r="A267" s="167">
        <v>262</v>
      </c>
      <c r="B267" s="168"/>
      <c r="C267" s="167" t="str">
        <f t="shared" si="44"/>
        <v>Ing. Ana Orcón</v>
      </c>
      <c r="D267" s="167" t="s">
        <v>808</v>
      </c>
      <c r="E267" s="166" t="s">
        <v>787</v>
      </c>
      <c r="F267" s="165" t="s">
        <v>1822</v>
      </c>
      <c r="G267" s="164" t="s">
        <v>1840</v>
      </c>
      <c r="H267" s="163">
        <v>24</v>
      </c>
      <c r="I267" s="162" t="s">
        <v>121</v>
      </c>
      <c r="J267" s="161" t="s">
        <v>131</v>
      </c>
      <c r="K267" s="161" t="s">
        <v>1832</v>
      </c>
      <c r="L267" s="160">
        <v>62076</v>
      </c>
      <c r="M267" s="160">
        <v>6208</v>
      </c>
      <c r="N267" s="159">
        <f t="shared" si="45"/>
        <v>68284</v>
      </c>
      <c r="O267" s="174"/>
      <c r="P267" s="158"/>
      <c r="Q267" s="174"/>
      <c r="R267" s="156"/>
      <c r="S267" s="156"/>
      <c r="T267" s="156"/>
      <c r="U267" s="173"/>
      <c r="V267" s="172"/>
      <c r="W267" s="171"/>
      <c r="X267" s="170"/>
      <c r="Y267" s="169"/>
    </row>
    <row r="268" spans="1:25" ht="42" hidden="1" customHeight="1" x14ac:dyDescent="0.25">
      <c r="A268" s="167">
        <v>263</v>
      </c>
      <c r="B268" s="175"/>
      <c r="C268" s="167" t="str">
        <f t="shared" si="44"/>
        <v>Ing. Ana Orcón</v>
      </c>
      <c r="D268" s="167" t="s">
        <v>808</v>
      </c>
      <c r="E268" s="166" t="s">
        <v>787</v>
      </c>
      <c r="F268" s="165" t="s">
        <v>1822</v>
      </c>
      <c r="G268" s="164" t="s">
        <v>1839</v>
      </c>
      <c r="H268" s="163">
        <v>11</v>
      </c>
      <c r="I268" s="162" t="s">
        <v>121</v>
      </c>
      <c r="J268" s="161" t="s">
        <v>131</v>
      </c>
      <c r="K268" s="161" t="s">
        <v>1835</v>
      </c>
      <c r="L268" s="160">
        <v>26041</v>
      </c>
      <c r="M268" s="160">
        <v>2604</v>
      </c>
      <c r="N268" s="159">
        <f t="shared" si="45"/>
        <v>28645</v>
      </c>
      <c r="O268" s="174"/>
      <c r="P268" s="158"/>
      <c r="Q268" s="174"/>
      <c r="R268" s="156"/>
      <c r="S268" s="156"/>
      <c r="T268" s="156"/>
      <c r="U268" s="173"/>
      <c r="V268" s="172"/>
      <c r="W268" s="171"/>
      <c r="X268" s="170"/>
      <c r="Y268" s="169"/>
    </row>
    <row r="269" spans="1:25" ht="42" hidden="1" customHeight="1" x14ac:dyDescent="0.25">
      <c r="A269" s="167">
        <v>264</v>
      </c>
      <c r="B269" s="168"/>
      <c r="C269" s="167" t="str">
        <f t="shared" si="44"/>
        <v>Ing. Ana Orcón</v>
      </c>
      <c r="D269" s="167" t="s">
        <v>808</v>
      </c>
      <c r="E269" s="166" t="s">
        <v>787</v>
      </c>
      <c r="F269" s="165" t="s">
        <v>1822</v>
      </c>
      <c r="G269" s="164" t="s">
        <v>1838</v>
      </c>
      <c r="H269" s="163">
        <v>5</v>
      </c>
      <c r="I269" s="162" t="s">
        <v>121</v>
      </c>
      <c r="J269" s="161" t="s">
        <v>131</v>
      </c>
      <c r="K269" s="161" t="s">
        <v>1835</v>
      </c>
      <c r="L269" s="160">
        <v>11837</v>
      </c>
      <c r="M269" s="160">
        <v>1184</v>
      </c>
      <c r="N269" s="159">
        <f t="shared" si="45"/>
        <v>13021</v>
      </c>
      <c r="O269" s="174"/>
      <c r="P269" s="158"/>
      <c r="Q269" s="174"/>
      <c r="R269" s="156"/>
      <c r="S269" s="156"/>
      <c r="T269" s="156"/>
      <c r="U269" s="173"/>
      <c r="V269" s="172"/>
      <c r="W269" s="171"/>
      <c r="X269" s="170"/>
      <c r="Y269" s="169"/>
    </row>
    <row r="270" spans="1:25" ht="42" hidden="1" customHeight="1" x14ac:dyDescent="0.25">
      <c r="A270" s="167">
        <v>265</v>
      </c>
      <c r="B270" s="168"/>
      <c r="C270" s="167" t="str">
        <f t="shared" si="44"/>
        <v>Ing. Ana Orcón</v>
      </c>
      <c r="D270" s="167" t="s">
        <v>808</v>
      </c>
      <c r="E270" s="166" t="s">
        <v>787</v>
      </c>
      <c r="F270" s="165" t="s">
        <v>1822</v>
      </c>
      <c r="G270" s="164" t="s">
        <v>1837</v>
      </c>
      <c r="H270" s="163">
        <v>7</v>
      </c>
      <c r="I270" s="162" t="s">
        <v>121</v>
      </c>
      <c r="J270" s="161" t="s">
        <v>131</v>
      </c>
      <c r="K270" s="161" t="s">
        <v>1835</v>
      </c>
      <c r="L270" s="160">
        <v>16572</v>
      </c>
      <c r="M270" s="160">
        <v>1657</v>
      </c>
      <c r="N270" s="159">
        <f t="shared" si="45"/>
        <v>18229</v>
      </c>
      <c r="O270" s="174"/>
      <c r="P270" s="158"/>
      <c r="Q270" s="174"/>
      <c r="R270" s="156"/>
      <c r="S270" s="156"/>
      <c r="T270" s="156"/>
      <c r="U270" s="173"/>
      <c r="V270" s="172"/>
      <c r="W270" s="171"/>
      <c r="X270" s="170"/>
      <c r="Y270" s="169"/>
    </row>
    <row r="271" spans="1:25" ht="42" hidden="1" customHeight="1" x14ac:dyDescent="0.25">
      <c r="A271" s="167">
        <v>266</v>
      </c>
      <c r="B271" s="168"/>
      <c r="C271" s="167" t="str">
        <f t="shared" si="44"/>
        <v>Ing. Ana Orcón</v>
      </c>
      <c r="D271" s="167" t="s">
        <v>808</v>
      </c>
      <c r="E271" s="166" t="s">
        <v>787</v>
      </c>
      <c r="F271" s="165" t="s">
        <v>1822</v>
      </c>
      <c r="G271" s="164" t="s">
        <v>1836</v>
      </c>
      <c r="H271" s="163">
        <v>11</v>
      </c>
      <c r="I271" s="162" t="s">
        <v>121</v>
      </c>
      <c r="J271" s="161" t="s">
        <v>131</v>
      </c>
      <c r="K271" s="161" t="s">
        <v>1835</v>
      </c>
      <c r="L271" s="160">
        <v>26041</v>
      </c>
      <c r="M271" s="160">
        <v>2604</v>
      </c>
      <c r="N271" s="159">
        <f t="shared" si="45"/>
        <v>28645</v>
      </c>
      <c r="O271" s="174"/>
      <c r="P271" s="158"/>
      <c r="Q271" s="174"/>
      <c r="R271" s="156"/>
      <c r="S271" s="156"/>
      <c r="T271" s="156"/>
      <c r="U271" s="173"/>
      <c r="V271" s="172"/>
      <c r="W271" s="171"/>
      <c r="X271" s="170"/>
      <c r="Y271" s="169"/>
    </row>
    <row r="272" spans="1:25" ht="42" hidden="1" customHeight="1" x14ac:dyDescent="0.25">
      <c r="A272" s="167">
        <v>267</v>
      </c>
      <c r="B272" s="168"/>
      <c r="C272" s="167" t="str">
        <f t="shared" si="44"/>
        <v>Ing. Ana Orcón</v>
      </c>
      <c r="D272" s="167" t="s">
        <v>808</v>
      </c>
      <c r="E272" s="166" t="s">
        <v>787</v>
      </c>
      <c r="F272" s="165" t="s">
        <v>1822</v>
      </c>
      <c r="G272" s="164" t="s">
        <v>1834</v>
      </c>
      <c r="H272" s="163">
        <v>7.9119999999999999</v>
      </c>
      <c r="I272" s="162" t="s">
        <v>121</v>
      </c>
      <c r="J272" s="161" t="s">
        <v>131</v>
      </c>
      <c r="K272" s="161" t="s">
        <v>133</v>
      </c>
      <c r="L272" s="160">
        <v>18265</v>
      </c>
      <c r="M272" s="160">
        <v>1827</v>
      </c>
      <c r="N272" s="159">
        <f t="shared" si="45"/>
        <v>20092</v>
      </c>
      <c r="O272" s="174"/>
      <c r="P272" s="158"/>
      <c r="Q272" s="174"/>
      <c r="R272" s="156"/>
      <c r="S272" s="156"/>
      <c r="T272" s="156"/>
      <c r="U272" s="173"/>
      <c r="V272" s="172"/>
      <c r="W272" s="171"/>
      <c r="X272" s="170"/>
      <c r="Y272" s="169"/>
    </row>
    <row r="273" spans="1:25" ht="42" hidden="1" customHeight="1" x14ac:dyDescent="0.25">
      <c r="A273" s="167">
        <v>268</v>
      </c>
      <c r="B273" s="168"/>
      <c r="C273" s="167" t="str">
        <f t="shared" si="44"/>
        <v>Ing. Ana Orcón</v>
      </c>
      <c r="D273" s="167" t="s">
        <v>808</v>
      </c>
      <c r="E273" s="166" t="s">
        <v>807</v>
      </c>
      <c r="F273" s="165" t="s">
        <v>1822</v>
      </c>
      <c r="G273" s="164" t="s">
        <v>1833</v>
      </c>
      <c r="H273" s="163">
        <v>6</v>
      </c>
      <c r="I273" s="162" t="s">
        <v>121</v>
      </c>
      <c r="J273" s="161" t="s">
        <v>131</v>
      </c>
      <c r="K273" s="161" t="s">
        <v>1832</v>
      </c>
      <c r="L273" s="160">
        <v>19386</v>
      </c>
      <c r="M273" s="160">
        <v>1939</v>
      </c>
      <c r="N273" s="159">
        <f t="shared" si="45"/>
        <v>21325</v>
      </c>
      <c r="O273" s="174"/>
      <c r="P273" s="158"/>
      <c r="Q273" s="174"/>
      <c r="R273" s="156"/>
      <c r="S273" s="156"/>
      <c r="T273" s="156"/>
      <c r="U273" s="173"/>
      <c r="V273" s="172"/>
      <c r="W273" s="171"/>
      <c r="X273" s="170"/>
      <c r="Y273" s="176"/>
    </row>
    <row r="274" spans="1:25" ht="42" hidden="1" customHeight="1" x14ac:dyDescent="0.25">
      <c r="A274" s="167">
        <v>269</v>
      </c>
      <c r="B274" s="168"/>
      <c r="C274" s="167" t="str">
        <f t="shared" si="44"/>
        <v>Ing. Ana Orcón</v>
      </c>
      <c r="D274" s="167" t="s">
        <v>808</v>
      </c>
      <c r="E274" s="166" t="s">
        <v>807</v>
      </c>
      <c r="F274" s="165" t="s">
        <v>1822</v>
      </c>
      <c r="G274" s="164" t="s">
        <v>1831</v>
      </c>
      <c r="H274" s="163">
        <v>3</v>
      </c>
      <c r="I274" s="162" t="s">
        <v>121</v>
      </c>
      <c r="J274" s="161" t="s">
        <v>131</v>
      </c>
      <c r="K274" s="161" t="s">
        <v>1830</v>
      </c>
      <c r="L274" s="160">
        <v>12160</v>
      </c>
      <c r="M274" s="160">
        <v>1216</v>
      </c>
      <c r="N274" s="159">
        <f t="shared" si="45"/>
        <v>13376</v>
      </c>
      <c r="O274" s="174"/>
      <c r="P274" s="158"/>
      <c r="Q274" s="174"/>
      <c r="R274" s="156"/>
      <c r="S274" s="156"/>
      <c r="T274" s="156"/>
      <c r="U274" s="173"/>
      <c r="V274" s="172"/>
      <c r="W274" s="171"/>
      <c r="X274" s="170"/>
      <c r="Y274" s="176"/>
    </row>
    <row r="275" spans="1:25" ht="42" hidden="1" customHeight="1" x14ac:dyDescent="0.25">
      <c r="A275" s="167">
        <v>270</v>
      </c>
      <c r="B275" s="168"/>
      <c r="C275" s="167" t="str">
        <f t="shared" si="44"/>
        <v>Ing. Ana Orcón</v>
      </c>
      <c r="D275" s="167" t="s">
        <v>808</v>
      </c>
      <c r="E275" s="166" t="s">
        <v>807</v>
      </c>
      <c r="F275" s="165" t="s">
        <v>1822</v>
      </c>
      <c r="G275" s="164" t="s">
        <v>1829</v>
      </c>
      <c r="H275" s="163">
        <v>6.2</v>
      </c>
      <c r="I275" s="162" t="s">
        <v>121</v>
      </c>
      <c r="J275" s="161" t="s">
        <v>131</v>
      </c>
      <c r="K275" s="161" t="s">
        <v>1828</v>
      </c>
      <c r="L275" s="160">
        <v>18868</v>
      </c>
      <c r="M275" s="160">
        <v>1887</v>
      </c>
      <c r="N275" s="159">
        <f t="shared" si="45"/>
        <v>20755</v>
      </c>
      <c r="O275" s="174"/>
      <c r="P275" s="158"/>
      <c r="Q275" s="174"/>
      <c r="R275" s="156"/>
      <c r="S275" s="156"/>
      <c r="T275" s="156"/>
      <c r="U275" s="173"/>
      <c r="V275" s="172"/>
      <c r="W275" s="171"/>
      <c r="X275" s="170"/>
      <c r="Y275" s="176"/>
    </row>
    <row r="276" spans="1:25" ht="42" hidden="1" customHeight="1" x14ac:dyDescent="0.25">
      <c r="A276" s="167">
        <v>271</v>
      </c>
      <c r="B276" s="168"/>
      <c r="C276" s="167" t="str">
        <f t="shared" si="44"/>
        <v>Ing. Ana Orcón</v>
      </c>
      <c r="D276" s="167" t="s">
        <v>808</v>
      </c>
      <c r="E276" s="166" t="s">
        <v>807</v>
      </c>
      <c r="F276" s="165" t="s">
        <v>1822</v>
      </c>
      <c r="G276" s="164" t="s">
        <v>1827</v>
      </c>
      <c r="H276" s="163">
        <v>14.5</v>
      </c>
      <c r="I276" s="162" t="s">
        <v>121</v>
      </c>
      <c r="J276" s="161" t="s">
        <v>131</v>
      </c>
      <c r="K276" s="161" t="s">
        <v>132</v>
      </c>
      <c r="L276" s="160">
        <v>35408</v>
      </c>
      <c r="M276" s="160">
        <v>3541</v>
      </c>
      <c r="N276" s="159">
        <f t="shared" si="45"/>
        <v>38949</v>
      </c>
      <c r="O276" s="174"/>
      <c r="P276" s="158"/>
      <c r="Q276" s="174"/>
      <c r="R276" s="156"/>
      <c r="S276" s="156"/>
      <c r="T276" s="156"/>
      <c r="U276" s="173"/>
      <c r="V276" s="172"/>
      <c r="W276" s="171"/>
      <c r="X276" s="170"/>
      <c r="Y276" s="176"/>
    </row>
    <row r="277" spans="1:25" ht="42" hidden="1" customHeight="1" x14ac:dyDescent="0.25">
      <c r="A277" s="167">
        <v>272</v>
      </c>
      <c r="B277" s="175"/>
      <c r="C277" s="167" t="str">
        <f t="shared" si="44"/>
        <v>Ing. Ana Orcón</v>
      </c>
      <c r="D277" s="167" t="s">
        <v>808</v>
      </c>
      <c r="E277" s="166" t="s">
        <v>807</v>
      </c>
      <c r="F277" s="165" t="s">
        <v>1822</v>
      </c>
      <c r="G277" s="164" t="s">
        <v>1826</v>
      </c>
      <c r="H277" s="163">
        <v>14.8</v>
      </c>
      <c r="I277" s="162" t="s">
        <v>121</v>
      </c>
      <c r="J277" s="161" t="s">
        <v>131</v>
      </c>
      <c r="K277" s="161" t="s">
        <v>132</v>
      </c>
      <c r="L277" s="160">
        <v>34805</v>
      </c>
      <c r="M277" s="160">
        <v>3480</v>
      </c>
      <c r="N277" s="159">
        <f t="shared" si="45"/>
        <v>38285</v>
      </c>
      <c r="O277" s="174"/>
      <c r="P277" s="158"/>
      <c r="Q277" s="174"/>
      <c r="R277" s="156"/>
      <c r="S277" s="156"/>
      <c r="T277" s="156"/>
      <c r="U277" s="173"/>
      <c r="V277" s="172"/>
      <c r="W277" s="171"/>
      <c r="X277" s="170"/>
      <c r="Y277" s="176"/>
    </row>
    <row r="278" spans="1:25" ht="42" hidden="1" customHeight="1" x14ac:dyDescent="0.25">
      <c r="A278" s="167">
        <v>273</v>
      </c>
      <c r="B278" s="168"/>
      <c r="C278" s="167" t="str">
        <f t="shared" si="44"/>
        <v>Ing. Ana Orcón</v>
      </c>
      <c r="D278" s="167" t="s">
        <v>808</v>
      </c>
      <c r="E278" s="166" t="s">
        <v>807</v>
      </c>
      <c r="F278" s="165" t="s">
        <v>1822</v>
      </c>
      <c r="G278" s="164" t="s">
        <v>1825</v>
      </c>
      <c r="H278" s="163">
        <v>6</v>
      </c>
      <c r="I278" s="162" t="s">
        <v>121</v>
      </c>
      <c r="J278" s="161" t="s">
        <v>131</v>
      </c>
      <c r="K278" s="161" t="s">
        <v>133</v>
      </c>
      <c r="L278" s="160">
        <v>19245</v>
      </c>
      <c r="M278" s="160">
        <v>1924</v>
      </c>
      <c r="N278" s="159">
        <f t="shared" si="45"/>
        <v>21169</v>
      </c>
      <c r="O278" s="174"/>
      <c r="P278" s="158"/>
      <c r="Q278" s="174"/>
      <c r="R278" s="156"/>
      <c r="S278" s="156"/>
      <c r="T278" s="156"/>
      <c r="U278" s="173"/>
      <c r="V278" s="172"/>
      <c r="W278" s="171"/>
      <c r="X278" s="170"/>
      <c r="Y278" s="176"/>
    </row>
    <row r="279" spans="1:25" ht="42" hidden="1" customHeight="1" x14ac:dyDescent="0.25">
      <c r="A279" s="167">
        <v>274</v>
      </c>
      <c r="B279" s="175"/>
      <c r="C279" s="167" t="str">
        <f t="shared" si="44"/>
        <v>Ing. Ana Orcón</v>
      </c>
      <c r="D279" s="167" t="s">
        <v>808</v>
      </c>
      <c r="E279" s="166" t="s">
        <v>807</v>
      </c>
      <c r="F279" s="165" t="s">
        <v>1822</v>
      </c>
      <c r="G279" s="164" t="s">
        <v>1824</v>
      </c>
      <c r="H279" s="163">
        <v>4</v>
      </c>
      <c r="I279" s="162" t="s">
        <v>121</v>
      </c>
      <c r="J279" s="161" t="s">
        <v>131</v>
      </c>
      <c r="K279" s="161" t="s">
        <v>133</v>
      </c>
      <c r="L279" s="160">
        <v>13832</v>
      </c>
      <c r="M279" s="160">
        <v>1383</v>
      </c>
      <c r="N279" s="159">
        <f t="shared" si="45"/>
        <v>15215</v>
      </c>
      <c r="O279" s="174"/>
      <c r="P279" s="158"/>
      <c r="Q279" s="174"/>
      <c r="R279" s="156"/>
      <c r="S279" s="156"/>
      <c r="T279" s="156"/>
      <c r="U279" s="173"/>
      <c r="V279" s="172"/>
      <c r="W279" s="171"/>
      <c r="X279" s="170"/>
      <c r="Y279" s="176"/>
    </row>
    <row r="280" spans="1:25" ht="42" hidden="1" customHeight="1" x14ac:dyDescent="0.25">
      <c r="A280" s="167">
        <v>275</v>
      </c>
      <c r="B280" s="168"/>
      <c r="C280" s="167" t="str">
        <f t="shared" si="44"/>
        <v>Ing. Ana Orcón</v>
      </c>
      <c r="D280" s="167" t="s">
        <v>808</v>
      </c>
      <c r="E280" s="166" t="s">
        <v>807</v>
      </c>
      <c r="F280" s="165" t="s">
        <v>1822</v>
      </c>
      <c r="G280" s="164" t="s">
        <v>1823</v>
      </c>
      <c r="H280" s="163">
        <v>6.22</v>
      </c>
      <c r="I280" s="162" t="s">
        <v>121</v>
      </c>
      <c r="J280" s="161" t="s">
        <v>131</v>
      </c>
      <c r="K280" s="161" t="s">
        <v>1820</v>
      </c>
      <c r="L280" s="160">
        <v>19770</v>
      </c>
      <c r="M280" s="160">
        <v>1977</v>
      </c>
      <c r="N280" s="159">
        <f t="shared" si="45"/>
        <v>21747</v>
      </c>
      <c r="O280" s="174"/>
      <c r="P280" s="158"/>
      <c r="Q280" s="174"/>
      <c r="R280" s="156"/>
      <c r="S280" s="156"/>
      <c r="T280" s="156"/>
      <c r="U280" s="173"/>
      <c r="V280" s="172"/>
      <c r="W280" s="171"/>
      <c r="X280" s="170"/>
      <c r="Y280" s="176"/>
    </row>
    <row r="281" spans="1:25" ht="42" hidden="1" customHeight="1" x14ac:dyDescent="0.25">
      <c r="A281" s="167">
        <v>276</v>
      </c>
      <c r="B281" s="168"/>
      <c r="C281" s="167" t="str">
        <f t="shared" si="44"/>
        <v>Ing. Ana Orcón</v>
      </c>
      <c r="D281" s="167" t="s">
        <v>808</v>
      </c>
      <c r="E281" s="166" t="s">
        <v>807</v>
      </c>
      <c r="F281" s="165" t="s">
        <v>1822</v>
      </c>
      <c r="G281" s="164" t="s">
        <v>1821</v>
      </c>
      <c r="H281" s="163">
        <v>8</v>
      </c>
      <c r="I281" s="162" t="s">
        <v>121</v>
      </c>
      <c r="J281" s="161" t="s">
        <v>131</v>
      </c>
      <c r="K281" s="161" t="s">
        <v>1820</v>
      </c>
      <c r="L281" s="160">
        <v>21288</v>
      </c>
      <c r="M281" s="160">
        <v>2129</v>
      </c>
      <c r="N281" s="159">
        <f t="shared" si="45"/>
        <v>23417</v>
      </c>
      <c r="O281" s="174"/>
      <c r="P281" s="158"/>
      <c r="Q281" s="174"/>
      <c r="R281" s="156"/>
      <c r="S281" s="156"/>
      <c r="T281" s="156"/>
      <c r="U281" s="173"/>
      <c r="V281" s="172"/>
      <c r="W281" s="171"/>
      <c r="X281" s="170"/>
      <c r="Y281" s="176"/>
    </row>
    <row r="282" spans="1:25" ht="42" hidden="1" customHeight="1" x14ac:dyDescent="0.25">
      <c r="A282" s="167">
        <v>277</v>
      </c>
      <c r="B282" s="168"/>
      <c r="C282" s="167" t="s">
        <v>789</v>
      </c>
      <c r="D282" s="167" t="s">
        <v>788</v>
      </c>
      <c r="E282" s="166" t="s">
        <v>787</v>
      </c>
      <c r="F282" s="165" t="s">
        <v>220</v>
      </c>
      <c r="G282" s="164" t="s">
        <v>1819</v>
      </c>
      <c r="H282" s="163">
        <v>16.27</v>
      </c>
      <c r="I282" s="162" t="s">
        <v>140</v>
      </c>
      <c r="J282" s="161" t="s">
        <v>154</v>
      </c>
      <c r="K282" s="161" t="s">
        <v>1808</v>
      </c>
      <c r="L282" s="160">
        <v>34167</v>
      </c>
      <c r="M282" s="160">
        <v>3417</v>
      </c>
      <c r="N282" s="159">
        <f t="shared" si="45"/>
        <v>37584</v>
      </c>
      <c r="O282" s="174"/>
      <c r="P282" s="158"/>
      <c r="Q282" s="174"/>
      <c r="R282" s="156"/>
      <c r="S282" s="156"/>
      <c r="T282" s="156"/>
      <c r="U282" s="173"/>
      <c r="V282" s="172"/>
      <c r="W282" s="171"/>
      <c r="X282" s="170"/>
      <c r="Y282" s="169"/>
    </row>
    <row r="283" spans="1:25" ht="42" hidden="1" customHeight="1" x14ac:dyDescent="0.25">
      <c r="A283" s="167">
        <v>278</v>
      </c>
      <c r="B283" s="175"/>
      <c r="C283" s="167" t="s">
        <v>789</v>
      </c>
      <c r="D283" s="167" t="s">
        <v>788</v>
      </c>
      <c r="E283" s="166" t="s">
        <v>787</v>
      </c>
      <c r="F283" s="165" t="s">
        <v>220</v>
      </c>
      <c r="G283" s="164" t="s">
        <v>1818</v>
      </c>
      <c r="H283" s="163">
        <v>15.66</v>
      </c>
      <c r="I283" s="162" t="s">
        <v>140</v>
      </c>
      <c r="J283" s="161" t="s">
        <v>154</v>
      </c>
      <c r="K283" s="161" t="s">
        <v>1808</v>
      </c>
      <c r="L283" s="160">
        <v>32886</v>
      </c>
      <c r="M283" s="160">
        <v>3289</v>
      </c>
      <c r="N283" s="159">
        <f t="shared" si="45"/>
        <v>36175</v>
      </c>
      <c r="O283" s="174"/>
      <c r="P283" s="158"/>
      <c r="Q283" s="174"/>
      <c r="R283" s="156"/>
      <c r="S283" s="156"/>
      <c r="T283" s="156"/>
      <c r="U283" s="173"/>
      <c r="V283" s="172"/>
      <c r="W283" s="171"/>
      <c r="X283" s="170"/>
      <c r="Y283" s="169"/>
    </row>
    <row r="284" spans="1:25" ht="42" hidden="1" customHeight="1" x14ac:dyDescent="0.25">
      <c r="A284" s="167">
        <v>279</v>
      </c>
      <c r="B284" s="168"/>
      <c r="C284" s="167" t="s">
        <v>789</v>
      </c>
      <c r="D284" s="167" t="s">
        <v>788</v>
      </c>
      <c r="E284" s="166" t="s">
        <v>787</v>
      </c>
      <c r="F284" s="165" t="s">
        <v>220</v>
      </c>
      <c r="G284" s="164" t="s">
        <v>1817</v>
      </c>
      <c r="H284" s="163">
        <v>17.88</v>
      </c>
      <c r="I284" s="162" t="s">
        <v>140</v>
      </c>
      <c r="J284" s="161" t="s">
        <v>154</v>
      </c>
      <c r="K284" s="161" t="s">
        <v>1808</v>
      </c>
      <c r="L284" s="160">
        <v>37548</v>
      </c>
      <c r="M284" s="160">
        <v>3755</v>
      </c>
      <c r="N284" s="159">
        <f t="shared" si="45"/>
        <v>41303</v>
      </c>
      <c r="O284" s="174"/>
      <c r="P284" s="158"/>
      <c r="Q284" s="174"/>
      <c r="R284" s="156"/>
      <c r="S284" s="156"/>
      <c r="T284" s="156"/>
      <c r="U284" s="173"/>
      <c r="V284" s="172"/>
      <c r="W284" s="171"/>
      <c r="X284" s="170"/>
      <c r="Y284" s="169"/>
    </row>
    <row r="285" spans="1:25" ht="42" hidden="1" customHeight="1" x14ac:dyDescent="0.25">
      <c r="A285" s="167">
        <v>280</v>
      </c>
      <c r="B285" s="168"/>
      <c r="C285" s="167" t="s">
        <v>789</v>
      </c>
      <c r="D285" s="167" t="s">
        <v>788</v>
      </c>
      <c r="E285" s="166" t="s">
        <v>787</v>
      </c>
      <c r="F285" s="165" t="s">
        <v>220</v>
      </c>
      <c r="G285" s="164" t="s">
        <v>1816</v>
      </c>
      <c r="H285" s="163">
        <v>35.14</v>
      </c>
      <c r="I285" s="162" t="s">
        <v>140</v>
      </c>
      <c r="J285" s="161" t="s">
        <v>154</v>
      </c>
      <c r="K285" s="161" t="s">
        <v>1808</v>
      </c>
      <c r="L285" s="160">
        <v>73794</v>
      </c>
      <c r="M285" s="160">
        <v>7380</v>
      </c>
      <c r="N285" s="159">
        <f t="shared" si="45"/>
        <v>81174</v>
      </c>
      <c r="O285" s="174"/>
      <c r="P285" s="158"/>
      <c r="Q285" s="174"/>
      <c r="R285" s="156"/>
      <c r="S285" s="156"/>
      <c r="T285" s="156"/>
      <c r="U285" s="173"/>
      <c r="V285" s="172"/>
      <c r="W285" s="171"/>
      <c r="X285" s="170"/>
      <c r="Y285" s="169"/>
    </row>
    <row r="286" spans="1:25" ht="42" hidden="1" customHeight="1" x14ac:dyDescent="0.25">
      <c r="A286" s="167">
        <v>281</v>
      </c>
      <c r="B286" s="168"/>
      <c r="C286" s="167" t="s">
        <v>789</v>
      </c>
      <c r="D286" s="167" t="s">
        <v>788</v>
      </c>
      <c r="E286" s="166" t="s">
        <v>787</v>
      </c>
      <c r="F286" s="165" t="s">
        <v>220</v>
      </c>
      <c r="G286" s="164" t="s">
        <v>1815</v>
      </c>
      <c r="H286" s="163">
        <v>6.89</v>
      </c>
      <c r="I286" s="162" t="s">
        <v>140</v>
      </c>
      <c r="J286" s="161" t="s">
        <v>154</v>
      </c>
      <c r="K286" s="161" t="s">
        <v>1806</v>
      </c>
      <c r="L286" s="160">
        <v>14469</v>
      </c>
      <c r="M286" s="160">
        <v>1447</v>
      </c>
      <c r="N286" s="159">
        <f t="shared" si="45"/>
        <v>15916</v>
      </c>
      <c r="O286" s="174"/>
      <c r="P286" s="158"/>
      <c r="Q286" s="174"/>
      <c r="R286" s="156"/>
      <c r="S286" s="156"/>
      <c r="T286" s="156"/>
      <c r="U286" s="173"/>
      <c r="V286" s="172"/>
      <c r="W286" s="171"/>
      <c r="X286" s="170"/>
      <c r="Y286" s="169"/>
    </row>
    <row r="287" spans="1:25" ht="42" hidden="1" customHeight="1" x14ac:dyDescent="0.25">
      <c r="A287" s="167">
        <v>282</v>
      </c>
      <c r="B287" s="168"/>
      <c r="C287" s="167" t="s">
        <v>789</v>
      </c>
      <c r="D287" s="167" t="s">
        <v>788</v>
      </c>
      <c r="E287" s="166" t="s">
        <v>787</v>
      </c>
      <c r="F287" s="165" t="s">
        <v>220</v>
      </c>
      <c r="G287" s="164" t="s">
        <v>1814</v>
      </c>
      <c r="H287" s="163">
        <v>8.48</v>
      </c>
      <c r="I287" s="162" t="s">
        <v>140</v>
      </c>
      <c r="J287" s="161" t="s">
        <v>154</v>
      </c>
      <c r="K287" s="161" t="s">
        <v>1806</v>
      </c>
      <c r="L287" s="160">
        <v>17808</v>
      </c>
      <c r="M287" s="160">
        <v>1781</v>
      </c>
      <c r="N287" s="159">
        <f t="shared" si="45"/>
        <v>19589</v>
      </c>
      <c r="O287" s="174"/>
      <c r="P287" s="158"/>
      <c r="Q287" s="174"/>
      <c r="R287" s="156"/>
      <c r="S287" s="156"/>
      <c r="T287" s="156"/>
      <c r="U287" s="173"/>
      <c r="V287" s="172"/>
      <c r="W287" s="171"/>
      <c r="X287" s="170"/>
      <c r="Y287" s="169"/>
    </row>
    <row r="288" spans="1:25" ht="42" hidden="1" customHeight="1" x14ac:dyDescent="0.25">
      <c r="A288" s="167">
        <v>283</v>
      </c>
      <c r="B288" s="175"/>
      <c r="C288" s="167" t="s">
        <v>789</v>
      </c>
      <c r="D288" s="167" t="s">
        <v>788</v>
      </c>
      <c r="E288" s="166" t="s">
        <v>787</v>
      </c>
      <c r="F288" s="165" t="s">
        <v>220</v>
      </c>
      <c r="G288" s="164" t="s">
        <v>1813</v>
      </c>
      <c r="H288" s="163">
        <v>1.46</v>
      </c>
      <c r="I288" s="162" t="s">
        <v>140</v>
      </c>
      <c r="J288" s="161" t="s">
        <v>154</v>
      </c>
      <c r="K288" s="161" t="s">
        <v>1806</v>
      </c>
      <c r="L288" s="160">
        <v>3066</v>
      </c>
      <c r="M288" s="160">
        <v>307</v>
      </c>
      <c r="N288" s="159">
        <f t="shared" si="45"/>
        <v>3373</v>
      </c>
      <c r="O288" s="174"/>
      <c r="P288" s="158"/>
      <c r="Q288" s="174"/>
      <c r="R288" s="156"/>
      <c r="S288" s="156"/>
      <c r="T288" s="156"/>
      <c r="U288" s="173"/>
      <c r="V288" s="172"/>
      <c r="W288" s="171"/>
      <c r="X288" s="170"/>
      <c r="Y288" s="169"/>
    </row>
    <row r="289" spans="1:25" ht="42" hidden="1" customHeight="1" x14ac:dyDescent="0.25">
      <c r="A289" s="167">
        <v>284</v>
      </c>
      <c r="B289" s="168"/>
      <c r="C289" s="167" t="s">
        <v>789</v>
      </c>
      <c r="D289" s="167" t="s">
        <v>788</v>
      </c>
      <c r="E289" s="166" t="s">
        <v>787</v>
      </c>
      <c r="F289" s="165" t="s">
        <v>220</v>
      </c>
      <c r="G289" s="183" t="s">
        <v>1812</v>
      </c>
      <c r="H289" s="163">
        <v>1.37</v>
      </c>
      <c r="I289" s="162" t="s">
        <v>140</v>
      </c>
      <c r="J289" s="161" t="s">
        <v>154</v>
      </c>
      <c r="K289" s="161" t="s">
        <v>1806</v>
      </c>
      <c r="L289" s="160">
        <v>2877</v>
      </c>
      <c r="M289" s="160">
        <v>288</v>
      </c>
      <c r="N289" s="159">
        <f t="shared" si="45"/>
        <v>3165</v>
      </c>
      <c r="O289" s="174"/>
      <c r="P289" s="158"/>
      <c r="Q289" s="174"/>
      <c r="R289" s="156"/>
      <c r="S289" s="156"/>
      <c r="T289" s="156"/>
      <c r="U289" s="173"/>
      <c r="V289" s="172"/>
      <c r="W289" s="171"/>
      <c r="X289" s="170"/>
      <c r="Y289" s="169"/>
    </row>
    <row r="290" spans="1:25" ht="42" hidden="1" customHeight="1" x14ac:dyDescent="0.25">
      <c r="A290" s="167">
        <v>285</v>
      </c>
      <c r="B290" s="168"/>
      <c r="C290" s="167" t="s">
        <v>789</v>
      </c>
      <c r="D290" s="167" t="s">
        <v>788</v>
      </c>
      <c r="E290" s="166" t="s">
        <v>787</v>
      </c>
      <c r="F290" s="165" t="s">
        <v>220</v>
      </c>
      <c r="G290" s="164" t="s">
        <v>1811</v>
      </c>
      <c r="H290" s="163">
        <v>7.51</v>
      </c>
      <c r="I290" s="162" t="s">
        <v>140</v>
      </c>
      <c r="J290" s="161" t="s">
        <v>154</v>
      </c>
      <c r="K290" s="161" t="s">
        <v>156</v>
      </c>
      <c r="L290" s="160">
        <v>15772</v>
      </c>
      <c r="M290" s="160">
        <v>1577</v>
      </c>
      <c r="N290" s="159">
        <f t="shared" si="45"/>
        <v>17349</v>
      </c>
      <c r="O290" s="174"/>
      <c r="P290" s="158"/>
      <c r="Q290" s="174"/>
      <c r="R290" s="156"/>
      <c r="S290" s="156"/>
      <c r="T290" s="156"/>
      <c r="U290" s="173"/>
      <c r="V290" s="172"/>
      <c r="W290" s="171"/>
      <c r="X290" s="170"/>
      <c r="Y290" s="169"/>
    </row>
    <row r="291" spans="1:25" ht="42" hidden="1" customHeight="1" x14ac:dyDescent="0.25">
      <c r="A291" s="167">
        <v>286</v>
      </c>
      <c r="B291" s="168"/>
      <c r="C291" s="167" t="s">
        <v>789</v>
      </c>
      <c r="D291" s="167" t="s">
        <v>788</v>
      </c>
      <c r="E291" s="166" t="s">
        <v>787</v>
      </c>
      <c r="F291" s="165" t="s">
        <v>220</v>
      </c>
      <c r="G291" s="164" t="s">
        <v>1810</v>
      </c>
      <c r="H291" s="163">
        <v>20.59</v>
      </c>
      <c r="I291" s="162" t="s">
        <v>140</v>
      </c>
      <c r="J291" s="161" t="s">
        <v>154</v>
      </c>
      <c r="K291" s="161" t="s">
        <v>156</v>
      </c>
      <c r="L291" s="160">
        <v>43240</v>
      </c>
      <c r="M291" s="160">
        <v>4324</v>
      </c>
      <c r="N291" s="159">
        <f t="shared" si="45"/>
        <v>47564</v>
      </c>
      <c r="O291" s="174"/>
      <c r="P291" s="158"/>
      <c r="Q291" s="174"/>
      <c r="R291" s="156"/>
      <c r="S291" s="156"/>
      <c r="T291" s="156"/>
      <c r="U291" s="173"/>
      <c r="V291" s="172"/>
      <c r="W291" s="171"/>
      <c r="X291" s="170"/>
      <c r="Y291" s="169"/>
    </row>
    <row r="292" spans="1:25" ht="42" hidden="1" customHeight="1" x14ac:dyDescent="0.25">
      <c r="A292" s="167">
        <v>287</v>
      </c>
      <c r="B292" s="168"/>
      <c r="C292" s="167" t="s">
        <v>789</v>
      </c>
      <c r="D292" s="167" t="s">
        <v>788</v>
      </c>
      <c r="E292" s="166" t="s">
        <v>807</v>
      </c>
      <c r="F292" s="165" t="s">
        <v>220</v>
      </c>
      <c r="G292" s="164" t="s">
        <v>1809</v>
      </c>
      <c r="H292" s="182">
        <v>4.21</v>
      </c>
      <c r="I292" s="162" t="s">
        <v>140</v>
      </c>
      <c r="J292" s="161" t="s">
        <v>154</v>
      </c>
      <c r="K292" s="161" t="s">
        <v>1808</v>
      </c>
      <c r="L292" s="181">
        <v>8841</v>
      </c>
      <c r="M292" s="181">
        <v>884</v>
      </c>
      <c r="N292" s="159">
        <f t="shared" si="45"/>
        <v>9725</v>
      </c>
      <c r="O292" s="174"/>
      <c r="P292" s="158"/>
      <c r="Q292" s="174"/>
      <c r="R292" s="156"/>
      <c r="S292" s="156"/>
      <c r="T292" s="156"/>
      <c r="U292" s="173"/>
      <c r="V292" s="172"/>
      <c r="W292" s="171"/>
      <c r="X292" s="170"/>
      <c r="Y292" s="169"/>
    </row>
    <row r="293" spans="1:25" ht="42" hidden="1" customHeight="1" x14ac:dyDescent="0.25">
      <c r="A293" s="167">
        <v>288</v>
      </c>
      <c r="B293" s="175"/>
      <c r="C293" s="167" t="s">
        <v>789</v>
      </c>
      <c r="D293" s="167" t="s">
        <v>788</v>
      </c>
      <c r="E293" s="166" t="s">
        <v>807</v>
      </c>
      <c r="F293" s="165" t="s">
        <v>220</v>
      </c>
      <c r="G293" s="164" t="s">
        <v>1807</v>
      </c>
      <c r="H293" s="182">
        <v>3.49</v>
      </c>
      <c r="I293" s="162" t="s">
        <v>140</v>
      </c>
      <c r="J293" s="161" t="s">
        <v>154</v>
      </c>
      <c r="K293" s="161" t="s">
        <v>1806</v>
      </c>
      <c r="L293" s="181">
        <v>7329</v>
      </c>
      <c r="M293" s="181">
        <v>733</v>
      </c>
      <c r="N293" s="159">
        <f t="shared" si="45"/>
        <v>8062</v>
      </c>
      <c r="O293" s="174"/>
      <c r="P293" s="158"/>
      <c r="Q293" s="174"/>
      <c r="R293" s="156"/>
      <c r="S293" s="156"/>
      <c r="T293" s="156"/>
      <c r="U293" s="173"/>
      <c r="V293" s="172"/>
      <c r="W293" s="171"/>
      <c r="X293" s="170"/>
      <c r="Y293" s="169"/>
    </row>
    <row r="294" spans="1:25" ht="42" hidden="1" customHeight="1" x14ac:dyDescent="0.25">
      <c r="A294" s="167">
        <v>289</v>
      </c>
      <c r="B294" s="168"/>
      <c r="C294" s="167" t="s">
        <v>789</v>
      </c>
      <c r="D294" s="167" t="s">
        <v>788</v>
      </c>
      <c r="E294" s="166" t="s">
        <v>807</v>
      </c>
      <c r="F294" s="165" t="s">
        <v>220</v>
      </c>
      <c r="G294" s="164" t="s">
        <v>1805</v>
      </c>
      <c r="H294" s="182">
        <v>10.44</v>
      </c>
      <c r="I294" s="162" t="s">
        <v>140</v>
      </c>
      <c r="J294" s="161" t="s">
        <v>154</v>
      </c>
      <c r="K294" s="161" t="s">
        <v>1804</v>
      </c>
      <c r="L294" s="181">
        <v>21924</v>
      </c>
      <c r="M294" s="181">
        <v>2192</v>
      </c>
      <c r="N294" s="159">
        <f t="shared" si="45"/>
        <v>24116</v>
      </c>
      <c r="O294" s="174"/>
      <c r="P294" s="158"/>
      <c r="Q294" s="174"/>
      <c r="R294" s="156"/>
      <c r="S294" s="156"/>
      <c r="T294" s="156"/>
      <c r="U294" s="173"/>
      <c r="V294" s="172"/>
      <c r="W294" s="171"/>
      <c r="X294" s="170"/>
      <c r="Y294" s="169"/>
    </row>
    <row r="295" spans="1:25" ht="42" hidden="1" customHeight="1" x14ac:dyDescent="0.25">
      <c r="A295" s="167">
        <v>290</v>
      </c>
      <c r="B295" s="168"/>
      <c r="C295" s="167" t="s">
        <v>789</v>
      </c>
      <c r="D295" s="167" t="s">
        <v>788</v>
      </c>
      <c r="E295" s="166" t="s">
        <v>807</v>
      </c>
      <c r="F295" s="165" t="s">
        <v>220</v>
      </c>
      <c r="G295" s="164" t="s">
        <v>1803</v>
      </c>
      <c r="H295" s="182">
        <v>11.04</v>
      </c>
      <c r="I295" s="162" t="s">
        <v>140</v>
      </c>
      <c r="J295" s="161" t="s">
        <v>154</v>
      </c>
      <c r="K295" s="161" t="s">
        <v>156</v>
      </c>
      <c r="L295" s="181">
        <v>23184</v>
      </c>
      <c r="M295" s="181">
        <v>2318</v>
      </c>
      <c r="N295" s="159">
        <f t="shared" si="45"/>
        <v>25502</v>
      </c>
      <c r="O295" s="174"/>
      <c r="P295" s="158"/>
      <c r="Q295" s="174"/>
      <c r="R295" s="156"/>
      <c r="S295" s="156"/>
      <c r="T295" s="156"/>
      <c r="U295" s="173"/>
      <c r="V295" s="172"/>
      <c r="W295" s="171"/>
      <c r="X295" s="170"/>
      <c r="Y295" s="169"/>
    </row>
    <row r="296" spans="1:25" ht="42" hidden="1" customHeight="1" x14ac:dyDescent="0.25">
      <c r="A296" s="167">
        <v>291</v>
      </c>
      <c r="B296" s="168"/>
      <c r="C296" s="167" t="s">
        <v>873</v>
      </c>
      <c r="D296" s="167" t="s">
        <v>788</v>
      </c>
      <c r="E296" s="166" t="s">
        <v>787</v>
      </c>
      <c r="F296" s="165" t="s">
        <v>1774</v>
      </c>
      <c r="G296" s="164" t="s">
        <v>1802</v>
      </c>
      <c r="H296" s="163">
        <v>16.600000000000001</v>
      </c>
      <c r="I296" s="162" t="s">
        <v>94</v>
      </c>
      <c r="J296" s="161" t="s">
        <v>1772</v>
      </c>
      <c r="K296" s="161" t="s">
        <v>1789</v>
      </c>
      <c r="L296" s="160">
        <v>44821</v>
      </c>
      <c r="M296" s="160">
        <v>4482</v>
      </c>
      <c r="N296" s="159">
        <f t="shared" si="45"/>
        <v>49303</v>
      </c>
      <c r="O296" s="174"/>
      <c r="P296" s="158"/>
      <c r="Q296" s="174"/>
      <c r="R296" s="156"/>
      <c r="S296" s="156"/>
      <c r="T296" s="156"/>
      <c r="U296" s="173"/>
      <c r="V296" s="172"/>
      <c r="W296" s="171"/>
      <c r="X296" s="170"/>
      <c r="Y296" s="169"/>
    </row>
    <row r="297" spans="1:25" ht="42" hidden="1" customHeight="1" x14ac:dyDescent="0.25">
      <c r="A297" s="167">
        <v>292</v>
      </c>
      <c r="B297" s="168"/>
      <c r="C297" s="167" t="s">
        <v>873</v>
      </c>
      <c r="D297" s="167" t="s">
        <v>788</v>
      </c>
      <c r="E297" s="166" t="s">
        <v>787</v>
      </c>
      <c r="F297" s="165" t="s">
        <v>1774</v>
      </c>
      <c r="G297" s="164" t="s">
        <v>1801</v>
      </c>
      <c r="H297" s="163">
        <v>30</v>
      </c>
      <c r="I297" s="162" t="s">
        <v>94</v>
      </c>
      <c r="J297" s="161" t="s">
        <v>1772</v>
      </c>
      <c r="K297" s="161" t="s">
        <v>1789</v>
      </c>
      <c r="L297" s="160">
        <v>83185</v>
      </c>
      <c r="M297" s="160">
        <v>8319</v>
      </c>
      <c r="N297" s="159">
        <f t="shared" si="45"/>
        <v>91504</v>
      </c>
      <c r="O297" s="174"/>
      <c r="P297" s="158"/>
      <c r="Q297" s="174"/>
      <c r="R297" s="156"/>
      <c r="S297" s="156"/>
      <c r="T297" s="156"/>
      <c r="U297" s="173"/>
      <c r="V297" s="172"/>
      <c r="W297" s="171"/>
      <c r="X297" s="170"/>
      <c r="Y297" s="169"/>
    </row>
    <row r="298" spans="1:25" ht="42" hidden="1" customHeight="1" x14ac:dyDescent="0.25">
      <c r="A298" s="167">
        <v>293</v>
      </c>
      <c r="B298" s="175"/>
      <c r="C298" s="167" t="s">
        <v>873</v>
      </c>
      <c r="D298" s="167" t="s">
        <v>788</v>
      </c>
      <c r="E298" s="166" t="s">
        <v>787</v>
      </c>
      <c r="F298" s="165" t="s">
        <v>1774</v>
      </c>
      <c r="G298" s="164" t="s">
        <v>1800</v>
      </c>
      <c r="H298" s="163">
        <v>19</v>
      </c>
      <c r="I298" s="162" t="s">
        <v>94</v>
      </c>
      <c r="J298" s="161" t="s">
        <v>1772</v>
      </c>
      <c r="K298" s="161" t="s">
        <v>1782</v>
      </c>
      <c r="L298" s="160">
        <v>51301</v>
      </c>
      <c r="M298" s="160">
        <v>5130</v>
      </c>
      <c r="N298" s="159">
        <f t="shared" si="45"/>
        <v>56431</v>
      </c>
      <c r="O298" s="174"/>
      <c r="P298" s="158"/>
      <c r="Q298" s="174"/>
      <c r="R298" s="156"/>
      <c r="S298" s="156"/>
      <c r="T298" s="156"/>
      <c r="U298" s="173"/>
      <c r="V298" s="172"/>
      <c r="W298" s="171"/>
      <c r="X298" s="170"/>
      <c r="Y298" s="169"/>
    </row>
    <row r="299" spans="1:25" ht="42" hidden="1" customHeight="1" x14ac:dyDescent="0.25">
      <c r="A299" s="167">
        <v>294</v>
      </c>
      <c r="B299" s="168"/>
      <c r="C299" s="167" t="s">
        <v>873</v>
      </c>
      <c r="D299" s="167" t="s">
        <v>788</v>
      </c>
      <c r="E299" s="166" t="s">
        <v>787</v>
      </c>
      <c r="F299" s="165" t="s">
        <v>1774</v>
      </c>
      <c r="G299" s="164" t="s">
        <v>1799</v>
      </c>
      <c r="H299" s="163">
        <v>22</v>
      </c>
      <c r="I299" s="162" t="s">
        <v>94</v>
      </c>
      <c r="J299" s="161" t="s">
        <v>1772</v>
      </c>
      <c r="K299" s="161" t="s">
        <v>1782</v>
      </c>
      <c r="L299" s="160">
        <v>74644</v>
      </c>
      <c r="M299" s="160">
        <v>7464</v>
      </c>
      <c r="N299" s="159">
        <f t="shared" si="45"/>
        <v>82108</v>
      </c>
      <c r="O299" s="174"/>
      <c r="P299" s="158"/>
      <c r="Q299" s="174"/>
      <c r="R299" s="156"/>
      <c r="S299" s="156"/>
      <c r="T299" s="156"/>
      <c r="U299" s="173"/>
      <c r="V299" s="172"/>
      <c r="W299" s="171"/>
      <c r="X299" s="170"/>
      <c r="Y299" s="169"/>
    </row>
    <row r="300" spans="1:25" ht="42" hidden="1" customHeight="1" x14ac:dyDescent="0.25">
      <c r="A300" s="167">
        <v>295</v>
      </c>
      <c r="B300" s="168"/>
      <c r="C300" s="167" t="s">
        <v>873</v>
      </c>
      <c r="D300" s="167" t="s">
        <v>788</v>
      </c>
      <c r="E300" s="166" t="s">
        <v>787</v>
      </c>
      <c r="F300" s="165" t="s">
        <v>1774</v>
      </c>
      <c r="G300" s="164" t="s">
        <v>1798</v>
      </c>
      <c r="H300" s="163">
        <v>12</v>
      </c>
      <c r="I300" s="162" t="s">
        <v>94</v>
      </c>
      <c r="J300" s="161" t="s">
        <v>1772</v>
      </c>
      <c r="K300" s="161" t="s">
        <v>1777</v>
      </c>
      <c r="L300" s="160">
        <v>32401</v>
      </c>
      <c r="M300" s="160">
        <v>3240</v>
      </c>
      <c r="N300" s="159">
        <f t="shared" si="45"/>
        <v>35641</v>
      </c>
      <c r="O300" s="174"/>
      <c r="P300" s="158"/>
      <c r="Q300" s="174"/>
      <c r="R300" s="156"/>
      <c r="S300" s="156"/>
      <c r="T300" s="156"/>
      <c r="U300" s="173"/>
      <c r="V300" s="172"/>
      <c r="W300" s="171"/>
      <c r="X300" s="170"/>
      <c r="Y300" s="169"/>
    </row>
    <row r="301" spans="1:25" ht="42" hidden="1" customHeight="1" x14ac:dyDescent="0.25">
      <c r="A301" s="167">
        <v>296</v>
      </c>
      <c r="B301" s="168"/>
      <c r="C301" s="167" t="s">
        <v>873</v>
      </c>
      <c r="D301" s="167" t="s">
        <v>788</v>
      </c>
      <c r="E301" s="166" t="s">
        <v>787</v>
      </c>
      <c r="F301" s="165" t="s">
        <v>1774</v>
      </c>
      <c r="G301" s="164" t="s">
        <v>1797</v>
      </c>
      <c r="H301" s="163">
        <v>11</v>
      </c>
      <c r="I301" s="162" t="s">
        <v>94</v>
      </c>
      <c r="J301" s="161" t="s">
        <v>1772</v>
      </c>
      <c r="K301" s="161" t="s">
        <v>1777</v>
      </c>
      <c r="L301" s="160">
        <v>35331</v>
      </c>
      <c r="M301" s="160">
        <v>3533</v>
      </c>
      <c r="N301" s="159">
        <f t="shared" si="45"/>
        <v>38864</v>
      </c>
      <c r="O301" s="174"/>
      <c r="P301" s="158"/>
      <c r="Q301" s="174"/>
      <c r="R301" s="156"/>
      <c r="S301" s="156"/>
      <c r="T301" s="156"/>
      <c r="U301" s="173"/>
      <c r="V301" s="172"/>
      <c r="W301" s="171"/>
      <c r="X301" s="170"/>
      <c r="Y301" s="169"/>
    </row>
    <row r="302" spans="1:25" ht="42" hidden="1" customHeight="1" x14ac:dyDescent="0.25">
      <c r="A302" s="167">
        <v>297</v>
      </c>
      <c r="B302" s="168"/>
      <c r="C302" s="167" t="s">
        <v>873</v>
      </c>
      <c r="D302" s="167" t="s">
        <v>788</v>
      </c>
      <c r="E302" s="166" t="s">
        <v>787</v>
      </c>
      <c r="F302" s="165" t="s">
        <v>1774</v>
      </c>
      <c r="G302" s="164" t="s">
        <v>1796</v>
      </c>
      <c r="H302" s="163">
        <v>15</v>
      </c>
      <c r="I302" s="162" t="s">
        <v>94</v>
      </c>
      <c r="J302" s="161" t="s">
        <v>1772</v>
      </c>
      <c r="K302" s="161" t="s">
        <v>1771</v>
      </c>
      <c r="L302" s="160">
        <v>40501</v>
      </c>
      <c r="M302" s="160">
        <v>4050</v>
      </c>
      <c r="N302" s="159">
        <f t="shared" si="45"/>
        <v>44551</v>
      </c>
      <c r="O302" s="174"/>
      <c r="P302" s="158"/>
      <c r="Q302" s="174"/>
      <c r="R302" s="156"/>
      <c r="S302" s="156"/>
      <c r="T302" s="156"/>
      <c r="U302" s="173"/>
      <c r="V302" s="172"/>
      <c r="W302" s="171"/>
      <c r="X302" s="170"/>
      <c r="Y302" s="169"/>
    </row>
    <row r="303" spans="1:25" ht="42" hidden="1" customHeight="1" x14ac:dyDescent="0.25">
      <c r="A303" s="167">
        <v>298</v>
      </c>
      <c r="B303" s="175"/>
      <c r="C303" s="167" t="s">
        <v>873</v>
      </c>
      <c r="D303" s="167" t="s">
        <v>788</v>
      </c>
      <c r="E303" s="166" t="s">
        <v>787</v>
      </c>
      <c r="F303" s="165" t="s">
        <v>1774</v>
      </c>
      <c r="G303" s="164" t="s">
        <v>1795</v>
      </c>
      <c r="H303" s="163">
        <v>14</v>
      </c>
      <c r="I303" s="162" t="s">
        <v>94</v>
      </c>
      <c r="J303" s="161" t="s">
        <v>1772</v>
      </c>
      <c r="K303" s="161" t="s">
        <v>1771</v>
      </c>
      <c r="L303" s="160">
        <v>37801</v>
      </c>
      <c r="M303" s="160">
        <v>3780</v>
      </c>
      <c r="N303" s="159">
        <f t="shared" si="45"/>
        <v>41581</v>
      </c>
      <c r="O303" s="174"/>
      <c r="P303" s="158"/>
      <c r="Q303" s="174"/>
      <c r="R303" s="156"/>
      <c r="S303" s="156"/>
      <c r="T303" s="156"/>
      <c r="U303" s="173"/>
      <c r="V303" s="172"/>
      <c r="W303" s="171"/>
      <c r="X303" s="170"/>
      <c r="Y303" s="169"/>
    </row>
    <row r="304" spans="1:25" ht="42" hidden="1" customHeight="1" x14ac:dyDescent="0.25">
      <c r="A304" s="167">
        <v>299</v>
      </c>
      <c r="B304" s="168"/>
      <c r="C304" s="167" t="s">
        <v>873</v>
      </c>
      <c r="D304" s="167" t="s">
        <v>788</v>
      </c>
      <c r="E304" s="166" t="s">
        <v>807</v>
      </c>
      <c r="F304" s="165" t="s">
        <v>1774</v>
      </c>
      <c r="G304" s="164" t="s">
        <v>1794</v>
      </c>
      <c r="H304" s="163">
        <v>15</v>
      </c>
      <c r="I304" s="162" t="s">
        <v>94</v>
      </c>
      <c r="J304" s="161" t="s">
        <v>1772</v>
      </c>
      <c r="K304" s="161" t="s">
        <v>1789</v>
      </c>
      <c r="L304" s="160">
        <v>50894</v>
      </c>
      <c r="M304" s="160">
        <v>5089</v>
      </c>
      <c r="N304" s="159">
        <f t="shared" si="45"/>
        <v>55983</v>
      </c>
      <c r="O304" s="174"/>
      <c r="P304" s="158"/>
      <c r="Q304" s="174"/>
      <c r="R304" s="156"/>
      <c r="S304" s="156"/>
      <c r="T304" s="156"/>
      <c r="U304" s="173"/>
      <c r="V304" s="172"/>
      <c r="W304" s="171"/>
      <c r="X304" s="170"/>
      <c r="Y304" s="169"/>
    </row>
    <row r="305" spans="1:25" ht="42" hidden="1" customHeight="1" x14ac:dyDescent="0.25">
      <c r="A305" s="167">
        <v>300</v>
      </c>
      <c r="B305" s="175"/>
      <c r="C305" s="167" t="s">
        <v>873</v>
      </c>
      <c r="D305" s="167" t="s">
        <v>788</v>
      </c>
      <c r="E305" s="166" t="s">
        <v>807</v>
      </c>
      <c r="F305" s="165" t="s">
        <v>1774</v>
      </c>
      <c r="G305" s="164" t="s">
        <v>1793</v>
      </c>
      <c r="H305" s="163">
        <v>20</v>
      </c>
      <c r="I305" s="162" t="s">
        <v>94</v>
      </c>
      <c r="J305" s="161" t="s">
        <v>1772</v>
      </c>
      <c r="K305" s="161" t="s">
        <v>1789</v>
      </c>
      <c r="L305" s="160">
        <v>67457</v>
      </c>
      <c r="M305" s="160">
        <v>6746</v>
      </c>
      <c r="N305" s="159">
        <f t="shared" si="45"/>
        <v>74203</v>
      </c>
      <c r="O305" s="174"/>
      <c r="P305" s="158"/>
      <c r="Q305" s="174"/>
      <c r="R305" s="156"/>
      <c r="S305" s="156"/>
      <c r="T305" s="156"/>
      <c r="U305" s="173"/>
      <c r="V305" s="172"/>
      <c r="W305" s="171"/>
      <c r="X305" s="170"/>
      <c r="Y305" s="169"/>
    </row>
    <row r="306" spans="1:25" ht="42" hidden="1" customHeight="1" x14ac:dyDescent="0.25">
      <c r="A306" s="167">
        <v>301</v>
      </c>
      <c r="B306" s="168"/>
      <c r="C306" s="167" t="s">
        <v>873</v>
      </c>
      <c r="D306" s="167" t="s">
        <v>788</v>
      </c>
      <c r="E306" s="166" t="s">
        <v>807</v>
      </c>
      <c r="F306" s="165" t="s">
        <v>1774</v>
      </c>
      <c r="G306" s="164" t="s">
        <v>1792</v>
      </c>
      <c r="H306" s="163">
        <v>14</v>
      </c>
      <c r="I306" s="162" t="s">
        <v>94</v>
      </c>
      <c r="J306" s="161" t="s">
        <v>1772</v>
      </c>
      <c r="K306" s="161" t="s">
        <v>1789</v>
      </c>
      <c r="L306" s="160">
        <v>41996</v>
      </c>
      <c r="M306" s="160">
        <v>4200</v>
      </c>
      <c r="N306" s="159">
        <f t="shared" si="45"/>
        <v>46196</v>
      </c>
      <c r="O306" s="174"/>
      <c r="P306" s="158"/>
      <c r="Q306" s="174"/>
      <c r="R306" s="156"/>
      <c r="S306" s="156"/>
      <c r="T306" s="156"/>
      <c r="U306" s="173"/>
      <c r="V306" s="172"/>
      <c r="W306" s="171"/>
      <c r="X306" s="170"/>
      <c r="Y306" s="169"/>
    </row>
    <row r="307" spans="1:25" ht="42" hidden="1" customHeight="1" x14ac:dyDescent="0.25">
      <c r="A307" s="167">
        <v>302</v>
      </c>
      <c r="B307" s="168"/>
      <c r="C307" s="167" t="s">
        <v>873</v>
      </c>
      <c r="D307" s="167" t="s">
        <v>788</v>
      </c>
      <c r="E307" s="166" t="s">
        <v>807</v>
      </c>
      <c r="F307" s="165" t="s">
        <v>1774</v>
      </c>
      <c r="G307" s="164" t="s">
        <v>1791</v>
      </c>
      <c r="H307" s="163">
        <v>15</v>
      </c>
      <c r="I307" s="162" t="s">
        <v>94</v>
      </c>
      <c r="J307" s="161" t="s">
        <v>1772</v>
      </c>
      <c r="K307" s="161" t="s">
        <v>1789</v>
      </c>
      <c r="L307" s="160">
        <v>48648</v>
      </c>
      <c r="M307" s="160">
        <v>4865</v>
      </c>
      <c r="N307" s="159">
        <f t="shared" si="45"/>
        <v>53513</v>
      </c>
      <c r="O307" s="174"/>
      <c r="P307" s="158"/>
      <c r="Q307" s="174"/>
      <c r="R307" s="156"/>
      <c r="S307" s="156"/>
      <c r="T307" s="156"/>
      <c r="U307" s="173"/>
      <c r="V307" s="172"/>
      <c r="W307" s="171"/>
      <c r="X307" s="170"/>
      <c r="Y307" s="169"/>
    </row>
    <row r="308" spans="1:25" ht="42" hidden="1" customHeight="1" x14ac:dyDescent="0.25">
      <c r="A308" s="167">
        <v>303</v>
      </c>
      <c r="B308" s="168"/>
      <c r="C308" s="167" t="s">
        <v>873</v>
      </c>
      <c r="D308" s="167" t="s">
        <v>788</v>
      </c>
      <c r="E308" s="166" t="s">
        <v>807</v>
      </c>
      <c r="F308" s="165" t="s">
        <v>1774</v>
      </c>
      <c r="G308" s="164" t="s">
        <v>1790</v>
      </c>
      <c r="H308" s="163">
        <v>14</v>
      </c>
      <c r="I308" s="162" t="s">
        <v>94</v>
      </c>
      <c r="J308" s="161" t="s">
        <v>1772</v>
      </c>
      <c r="K308" s="161" t="s">
        <v>1789</v>
      </c>
      <c r="L308" s="160">
        <v>43569</v>
      </c>
      <c r="M308" s="160">
        <v>4357</v>
      </c>
      <c r="N308" s="159">
        <f t="shared" si="45"/>
        <v>47926</v>
      </c>
      <c r="O308" s="174"/>
      <c r="P308" s="158"/>
      <c r="Q308" s="174"/>
      <c r="R308" s="156"/>
      <c r="S308" s="156"/>
      <c r="T308" s="156"/>
      <c r="U308" s="173"/>
      <c r="V308" s="172"/>
      <c r="W308" s="171"/>
      <c r="X308" s="170"/>
      <c r="Y308" s="169"/>
    </row>
    <row r="309" spans="1:25" ht="42" hidden="1" customHeight="1" x14ac:dyDescent="0.25">
      <c r="A309" s="167">
        <v>304</v>
      </c>
      <c r="B309" s="168"/>
      <c r="C309" s="167" t="s">
        <v>873</v>
      </c>
      <c r="D309" s="167" t="s">
        <v>788</v>
      </c>
      <c r="E309" s="166" t="s">
        <v>807</v>
      </c>
      <c r="F309" s="165" t="s">
        <v>1774</v>
      </c>
      <c r="G309" s="164" t="s">
        <v>1788</v>
      </c>
      <c r="H309" s="163">
        <v>25</v>
      </c>
      <c r="I309" s="162" t="s">
        <v>94</v>
      </c>
      <c r="J309" s="161" t="s">
        <v>1772</v>
      </c>
      <c r="K309" s="161" t="s">
        <v>1782</v>
      </c>
      <c r="L309" s="160">
        <v>84822</v>
      </c>
      <c r="M309" s="160">
        <v>8482</v>
      </c>
      <c r="N309" s="159">
        <f t="shared" si="45"/>
        <v>93304</v>
      </c>
      <c r="O309" s="174"/>
      <c r="P309" s="158"/>
      <c r="Q309" s="174"/>
      <c r="R309" s="156"/>
      <c r="S309" s="156"/>
      <c r="T309" s="156"/>
      <c r="U309" s="173"/>
      <c r="V309" s="172"/>
      <c r="W309" s="171"/>
      <c r="X309" s="170"/>
      <c r="Y309" s="169"/>
    </row>
    <row r="310" spans="1:25" ht="42" hidden="1" customHeight="1" x14ac:dyDescent="0.25">
      <c r="A310" s="167">
        <v>305</v>
      </c>
      <c r="B310" s="175"/>
      <c r="C310" s="167" t="s">
        <v>873</v>
      </c>
      <c r="D310" s="167" t="s">
        <v>788</v>
      </c>
      <c r="E310" s="166" t="s">
        <v>807</v>
      </c>
      <c r="F310" s="165" t="s">
        <v>1774</v>
      </c>
      <c r="G310" s="164" t="s">
        <v>1787</v>
      </c>
      <c r="H310" s="163">
        <v>25.1</v>
      </c>
      <c r="I310" s="162" t="s">
        <v>94</v>
      </c>
      <c r="J310" s="161" t="s">
        <v>1772</v>
      </c>
      <c r="K310" s="161" t="s">
        <v>1782</v>
      </c>
      <c r="L310" s="160">
        <v>75293</v>
      </c>
      <c r="M310" s="160">
        <v>7529</v>
      </c>
      <c r="N310" s="159">
        <f t="shared" si="45"/>
        <v>82822</v>
      </c>
      <c r="O310" s="174"/>
      <c r="P310" s="158"/>
      <c r="Q310" s="174"/>
      <c r="R310" s="156"/>
      <c r="S310" s="156"/>
      <c r="T310" s="156"/>
      <c r="U310" s="173"/>
      <c r="V310" s="172"/>
      <c r="W310" s="171"/>
      <c r="X310" s="170"/>
      <c r="Y310" s="169"/>
    </row>
    <row r="311" spans="1:25" ht="42" hidden="1" customHeight="1" x14ac:dyDescent="0.25">
      <c r="A311" s="167">
        <v>306</v>
      </c>
      <c r="B311" s="168"/>
      <c r="C311" s="167" t="s">
        <v>873</v>
      </c>
      <c r="D311" s="167" t="s">
        <v>788</v>
      </c>
      <c r="E311" s="166" t="s">
        <v>807</v>
      </c>
      <c r="F311" s="165" t="s">
        <v>1774</v>
      </c>
      <c r="G311" s="164" t="s">
        <v>1786</v>
      </c>
      <c r="H311" s="163">
        <v>30</v>
      </c>
      <c r="I311" s="162" t="s">
        <v>94</v>
      </c>
      <c r="J311" s="161" t="s">
        <v>1772</v>
      </c>
      <c r="K311" s="161" t="s">
        <v>1782</v>
      </c>
      <c r="L311" s="160">
        <v>101787</v>
      </c>
      <c r="M311" s="160">
        <v>10179</v>
      </c>
      <c r="N311" s="159">
        <f t="shared" si="45"/>
        <v>111966</v>
      </c>
      <c r="O311" s="174"/>
      <c r="P311" s="158"/>
      <c r="Q311" s="174"/>
      <c r="R311" s="156"/>
      <c r="S311" s="156"/>
      <c r="T311" s="156"/>
      <c r="U311" s="173"/>
      <c r="V311" s="172"/>
      <c r="W311" s="171"/>
      <c r="X311" s="170"/>
      <c r="Y311" s="169"/>
    </row>
    <row r="312" spans="1:25" ht="42" hidden="1" customHeight="1" x14ac:dyDescent="0.25">
      <c r="A312" s="167">
        <v>307</v>
      </c>
      <c r="B312" s="168"/>
      <c r="C312" s="167" t="s">
        <v>873</v>
      </c>
      <c r="D312" s="167" t="s">
        <v>788</v>
      </c>
      <c r="E312" s="166" t="s">
        <v>807</v>
      </c>
      <c r="F312" s="165" t="s">
        <v>1774</v>
      </c>
      <c r="G312" s="164" t="s">
        <v>1785</v>
      </c>
      <c r="H312" s="163">
        <v>36</v>
      </c>
      <c r="I312" s="162" t="s">
        <v>94</v>
      </c>
      <c r="J312" s="161" t="s">
        <v>1772</v>
      </c>
      <c r="K312" s="161" t="s">
        <v>1782</v>
      </c>
      <c r="L312" s="160">
        <v>112033</v>
      </c>
      <c r="M312" s="160">
        <v>11203</v>
      </c>
      <c r="N312" s="159">
        <f t="shared" si="45"/>
        <v>123236</v>
      </c>
      <c r="O312" s="174"/>
      <c r="P312" s="158"/>
      <c r="Q312" s="174"/>
      <c r="R312" s="156"/>
      <c r="S312" s="156"/>
      <c r="T312" s="156"/>
      <c r="U312" s="173"/>
      <c r="V312" s="172"/>
      <c r="W312" s="171"/>
      <c r="X312" s="170"/>
      <c r="Y312" s="169"/>
    </row>
    <row r="313" spans="1:25" ht="42" hidden="1" customHeight="1" x14ac:dyDescent="0.25">
      <c r="A313" s="167">
        <v>308</v>
      </c>
      <c r="B313" s="168"/>
      <c r="C313" s="167" t="s">
        <v>873</v>
      </c>
      <c r="D313" s="167" t="s">
        <v>788</v>
      </c>
      <c r="E313" s="166" t="s">
        <v>807</v>
      </c>
      <c r="F313" s="165" t="s">
        <v>1774</v>
      </c>
      <c r="G313" s="164" t="s">
        <v>1784</v>
      </c>
      <c r="H313" s="163">
        <v>18</v>
      </c>
      <c r="I313" s="162" t="s">
        <v>94</v>
      </c>
      <c r="J313" s="161" t="s">
        <v>1772</v>
      </c>
      <c r="K313" s="161" t="s">
        <v>1782</v>
      </c>
      <c r="L313" s="160">
        <v>52021</v>
      </c>
      <c r="M313" s="160">
        <v>5202</v>
      </c>
      <c r="N313" s="159">
        <f t="shared" si="45"/>
        <v>57223</v>
      </c>
      <c r="O313" s="174"/>
      <c r="P313" s="158"/>
      <c r="Q313" s="174"/>
      <c r="R313" s="156"/>
      <c r="S313" s="156"/>
      <c r="T313" s="156"/>
      <c r="U313" s="173"/>
      <c r="V313" s="172"/>
      <c r="W313" s="171"/>
      <c r="X313" s="170"/>
      <c r="Y313" s="169"/>
    </row>
    <row r="314" spans="1:25" ht="42" hidden="1" customHeight="1" x14ac:dyDescent="0.25">
      <c r="A314" s="167">
        <v>309</v>
      </c>
      <c r="B314" s="168"/>
      <c r="C314" s="167" t="s">
        <v>873</v>
      </c>
      <c r="D314" s="167" t="s">
        <v>788</v>
      </c>
      <c r="E314" s="166" t="s">
        <v>807</v>
      </c>
      <c r="F314" s="165" t="s">
        <v>1774</v>
      </c>
      <c r="G314" s="164" t="s">
        <v>1783</v>
      </c>
      <c r="H314" s="163">
        <v>20</v>
      </c>
      <c r="I314" s="162" t="s">
        <v>94</v>
      </c>
      <c r="J314" s="161" t="s">
        <v>1772</v>
      </c>
      <c r="K314" s="161" t="s">
        <v>1782</v>
      </c>
      <c r="L314" s="160">
        <v>59994</v>
      </c>
      <c r="M314" s="160">
        <v>5999</v>
      </c>
      <c r="N314" s="159">
        <f t="shared" si="45"/>
        <v>65993</v>
      </c>
      <c r="O314" s="174"/>
      <c r="P314" s="158"/>
      <c r="Q314" s="174"/>
      <c r="R314" s="156"/>
      <c r="S314" s="156"/>
      <c r="T314" s="156"/>
      <c r="U314" s="173"/>
      <c r="V314" s="172"/>
      <c r="W314" s="171"/>
      <c r="X314" s="170"/>
      <c r="Y314" s="169"/>
    </row>
    <row r="315" spans="1:25" ht="42" hidden="1" customHeight="1" x14ac:dyDescent="0.25">
      <c r="A315" s="167">
        <v>310</v>
      </c>
      <c r="B315" s="175"/>
      <c r="C315" s="167" t="s">
        <v>873</v>
      </c>
      <c r="D315" s="167" t="s">
        <v>788</v>
      </c>
      <c r="E315" s="166" t="s">
        <v>807</v>
      </c>
      <c r="F315" s="165" t="s">
        <v>1774</v>
      </c>
      <c r="G315" s="164" t="s">
        <v>1781</v>
      </c>
      <c r="H315" s="163">
        <v>20</v>
      </c>
      <c r="I315" s="162" t="s">
        <v>94</v>
      </c>
      <c r="J315" s="161" t="s">
        <v>1772</v>
      </c>
      <c r="K315" s="161" t="s">
        <v>1777</v>
      </c>
      <c r="L315" s="160">
        <v>67457</v>
      </c>
      <c r="M315" s="160">
        <v>6746</v>
      </c>
      <c r="N315" s="159">
        <f t="shared" si="45"/>
        <v>74203</v>
      </c>
      <c r="O315" s="174"/>
      <c r="P315" s="158"/>
      <c r="Q315" s="174"/>
      <c r="R315" s="156"/>
      <c r="S315" s="156"/>
      <c r="T315" s="156"/>
      <c r="U315" s="173"/>
      <c r="V315" s="172"/>
      <c r="W315" s="171"/>
      <c r="X315" s="170"/>
      <c r="Y315" s="169"/>
    </row>
    <row r="316" spans="1:25" ht="42" hidden="1" customHeight="1" x14ac:dyDescent="0.25">
      <c r="A316" s="167">
        <v>311</v>
      </c>
      <c r="B316" s="168"/>
      <c r="C316" s="167" t="s">
        <v>873</v>
      </c>
      <c r="D316" s="167" t="s">
        <v>788</v>
      </c>
      <c r="E316" s="166" t="s">
        <v>807</v>
      </c>
      <c r="F316" s="165" t="s">
        <v>1774</v>
      </c>
      <c r="G316" s="164" t="s">
        <v>1780</v>
      </c>
      <c r="H316" s="163">
        <v>24.3</v>
      </c>
      <c r="I316" s="162" t="s">
        <v>94</v>
      </c>
      <c r="J316" s="161" t="s">
        <v>1772</v>
      </c>
      <c r="K316" s="161" t="s">
        <v>1777</v>
      </c>
      <c r="L316" s="160">
        <v>82042</v>
      </c>
      <c r="M316" s="160">
        <v>8204</v>
      </c>
      <c r="N316" s="159">
        <f t="shared" si="45"/>
        <v>90246</v>
      </c>
      <c r="O316" s="174"/>
      <c r="P316" s="158"/>
      <c r="Q316" s="174"/>
      <c r="R316" s="156"/>
      <c r="S316" s="156"/>
      <c r="T316" s="156"/>
      <c r="U316" s="173"/>
      <c r="V316" s="172"/>
      <c r="W316" s="171"/>
      <c r="X316" s="170"/>
      <c r="Y316" s="169"/>
    </row>
    <row r="317" spans="1:25" ht="42" hidden="1" customHeight="1" x14ac:dyDescent="0.25">
      <c r="A317" s="167">
        <v>312</v>
      </c>
      <c r="B317" s="168"/>
      <c r="C317" s="167" t="s">
        <v>873</v>
      </c>
      <c r="D317" s="167" t="s">
        <v>788</v>
      </c>
      <c r="E317" s="166" t="s">
        <v>807</v>
      </c>
      <c r="F317" s="165" t="s">
        <v>1774</v>
      </c>
      <c r="G317" s="164" t="s">
        <v>1779</v>
      </c>
      <c r="H317" s="163">
        <v>15.9</v>
      </c>
      <c r="I317" s="162" t="s">
        <v>94</v>
      </c>
      <c r="J317" s="161" t="s">
        <v>1772</v>
      </c>
      <c r="K317" s="161" t="s">
        <v>1777</v>
      </c>
      <c r="L317" s="160">
        <v>44073</v>
      </c>
      <c r="M317" s="160">
        <v>4407</v>
      </c>
      <c r="N317" s="159">
        <f t="shared" si="45"/>
        <v>48480</v>
      </c>
      <c r="O317" s="174"/>
      <c r="P317" s="158"/>
      <c r="Q317" s="174"/>
      <c r="R317" s="156"/>
      <c r="S317" s="156"/>
      <c r="T317" s="156"/>
      <c r="U317" s="173"/>
      <c r="V317" s="172"/>
      <c r="W317" s="171"/>
      <c r="X317" s="170"/>
      <c r="Y317" s="169"/>
    </row>
    <row r="318" spans="1:25" ht="42" hidden="1" customHeight="1" x14ac:dyDescent="0.25">
      <c r="A318" s="167">
        <v>313</v>
      </c>
      <c r="B318" s="168"/>
      <c r="C318" s="167" t="s">
        <v>873</v>
      </c>
      <c r="D318" s="167" t="s">
        <v>788</v>
      </c>
      <c r="E318" s="166" t="s">
        <v>807</v>
      </c>
      <c r="F318" s="165" t="s">
        <v>1774</v>
      </c>
      <c r="G318" s="164" t="s">
        <v>1778</v>
      </c>
      <c r="H318" s="163">
        <v>25</v>
      </c>
      <c r="I318" s="162" t="s">
        <v>94</v>
      </c>
      <c r="J318" s="161" t="s">
        <v>1772</v>
      </c>
      <c r="K318" s="161" t="s">
        <v>1777</v>
      </c>
      <c r="L318" s="160">
        <v>72251</v>
      </c>
      <c r="M318" s="160">
        <v>7225</v>
      </c>
      <c r="N318" s="159">
        <f t="shared" si="45"/>
        <v>79476</v>
      </c>
      <c r="O318" s="174"/>
      <c r="P318" s="158"/>
      <c r="Q318" s="174"/>
      <c r="R318" s="156"/>
      <c r="S318" s="156"/>
      <c r="T318" s="156"/>
      <c r="U318" s="173"/>
      <c r="V318" s="172"/>
      <c r="W318" s="171"/>
      <c r="X318" s="170"/>
      <c r="Y318" s="169"/>
    </row>
    <row r="319" spans="1:25" ht="42" hidden="1" customHeight="1" x14ac:dyDescent="0.25">
      <c r="A319" s="167">
        <v>314</v>
      </c>
      <c r="B319" s="168"/>
      <c r="C319" s="167" t="s">
        <v>873</v>
      </c>
      <c r="D319" s="167" t="s">
        <v>788</v>
      </c>
      <c r="E319" s="166" t="s">
        <v>807</v>
      </c>
      <c r="F319" s="165" t="s">
        <v>1774</v>
      </c>
      <c r="G319" s="164" t="s">
        <v>1776</v>
      </c>
      <c r="H319" s="163">
        <v>14.6</v>
      </c>
      <c r="I319" s="162" t="s">
        <v>94</v>
      </c>
      <c r="J319" s="161" t="s">
        <v>1772</v>
      </c>
      <c r="K319" s="161" t="s">
        <v>1771</v>
      </c>
      <c r="L319" s="160">
        <v>49537</v>
      </c>
      <c r="M319" s="160">
        <v>4954</v>
      </c>
      <c r="N319" s="159">
        <f t="shared" si="45"/>
        <v>54491</v>
      </c>
      <c r="O319" s="174"/>
      <c r="P319" s="158"/>
      <c r="Q319" s="174"/>
      <c r="R319" s="156"/>
      <c r="S319" s="156"/>
      <c r="T319" s="156"/>
      <c r="U319" s="173"/>
      <c r="V319" s="172"/>
      <c r="W319" s="171"/>
      <c r="X319" s="170"/>
      <c r="Y319" s="169"/>
    </row>
    <row r="320" spans="1:25" ht="42" hidden="1" customHeight="1" x14ac:dyDescent="0.25">
      <c r="A320" s="167">
        <v>315</v>
      </c>
      <c r="B320" s="175"/>
      <c r="C320" s="167" t="s">
        <v>873</v>
      </c>
      <c r="D320" s="167" t="s">
        <v>788</v>
      </c>
      <c r="E320" s="166" t="s">
        <v>807</v>
      </c>
      <c r="F320" s="165" t="s">
        <v>1774</v>
      </c>
      <c r="G320" s="164" t="s">
        <v>1775</v>
      </c>
      <c r="H320" s="163">
        <v>15.8</v>
      </c>
      <c r="I320" s="162" t="s">
        <v>94</v>
      </c>
      <c r="J320" s="161" t="s">
        <v>1772</v>
      </c>
      <c r="K320" s="161" t="s">
        <v>1771</v>
      </c>
      <c r="L320" s="160">
        <v>53366</v>
      </c>
      <c r="M320" s="160">
        <v>5337</v>
      </c>
      <c r="N320" s="159">
        <f t="shared" si="45"/>
        <v>58703</v>
      </c>
      <c r="O320" s="174"/>
      <c r="P320" s="158"/>
      <c r="Q320" s="174"/>
      <c r="R320" s="156"/>
      <c r="S320" s="156"/>
      <c r="T320" s="156"/>
      <c r="U320" s="173"/>
      <c r="V320" s="172"/>
      <c r="W320" s="171"/>
      <c r="X320" s="170"/>
      <c r="Y320" s="169"/>
    </row>
    <row r="321" spans="1:25" ht="42" hidden="1" customHeight="1" x14ac:dyDescent="0.25">
      <c r="A321" s="167">
        <v>316</v>
      </c>
      <c r="B321" s="168"/>
      <c r="C321" s="167" t="s">
        <v>873</v>
      </c>
      <c r="D321" s="167" t="s">
        <v>788</v>
      </c>
      <c r="E321" s="166" t="s">
        <v>807</v>
      </c>
      <c r="F321" s="165" t="s">
        <v>1774</v>
      </c>
      <c r="G321" s="164" t="s">
        <v>1773</v>
      </c>
      <c r="H321" s="163">
        <v>13.75</v>
      </c>
      <c r="I321" s="162" t="s">
        <v>94</v>
      </c>
      <c r="J321" s="161" t="s">
        <v>1772</v>
      </c>
      <c r="K321" s="161" t="s">
        <v>1771</v>
      </c>
      <c r="L321" s="160">
        <v>42791</v>
      </c>
      <c r="M321" s="160">
        <v>4279</v>
      </c>
      <c r="N321" s="159">
        <f t="shared" si="45"/>
        <v>47070</v>
      </c>
      <c r="O321" s="174"/>
      <c r="P321" s="158"/>
      <c r="Q321" s="174"/>
      <c r="R321" s="156"/>
      <c r="S321" s="156"/>
      <c r="T321" s="156"/>
      <c r="U321" s="173"/>
      <c r="V321" s="172"/>
      <c r="W321" s="171"/>
      <c r="X321" s="170"/>
      <c r="Y321" s="169"/>
    </row>
    <row r="322" spans="1:25" ht="42" customHeight="1" x14ac:dyDescent="0.25">
      <c r="A322" s="167">
        <v>317</v>
      </c>
      <c r="B322" s="168"/>
      <c r="C322" s="167" t="str">
        <f>+D322</f>
        <v>Ing. Edy Linares</v>
      </c>
      <c r="D322" s="167" t="s">
        <v>789</v>
      </c>
      <c r="E322" s="166" t="s">
        <v>787</v>
      </c>
      <c r="F322" s="165" t="s">
        <v>1770</v>
      </c>
      <c r="G322" s="164" t="s">
        <v>1769</v>
      </c>
      <c r="H322" s="163">
        <v>6.47</v>
      </c>
      <c r="I322" s="162" t="s">
        <v>282</v>
      </c>
      <c r="J322" s="161" t="s">
        <v>281</v>
      </c>
      <c r="K322" s="161" t="s">
        <v>1768</v>
      </c>
      <c r="L322" s="160">
        <v>14287</v>
      </c>
      <c r="M322" s="160">
        <v>1429</v>
      </c>
      <c r="N322" s="159">
        <f t="shared" si="45"/>
        <v>15716</v>
      </c>
      <c r="O322" s="174">
        <f>2887+11400</f>
        <v>14287</v>
      </c>
      <c r="P322" s="180">
        <f>O322/L322</f>
        <v>1</v>
      </c>
      <c r="Q322" s="174">
        <f>430+160</f>
        <v>590</v>
      </c>
      <c r="R322" s="179">
        <f>Q322/M322</f>
        <v>0.41287613715885235</v>
      </c>
      <c r="S322" s="156">
        <f>+O322+Q322</f>
        <v>14877</v>
      </c>
      <c r="T322" s="156">
        <f>+N322-S322</f>
        <v>839</v>
      </c>
      <c r="U322" s="173" t="s">
        <v>803</v>
      </c>
      <c r="V322" s="178" t="s">
        <v>802</v>
      </c>
      <c r="W322" s="178" t="s">
        <v>802</v>
      </c>
      <c r="X322" s="177">
        <v>2014</v>
      </c>
      <c r="Y322" s="169" t="s">
        <v>1767</v>
      </c>
    </row>
    <row r="323" spans="1:25" ht="42" customHeight="1" x14ac:dyDescent="0.25">
      <c r="A323" s="167">
        <v>318</v>
      </c>
      <c r="B323" s="168"/>
      <c r="C323" s="167" t="s">
        <v>873</v>
      </c>
      <c r="D323" s="167" t="s">
        <v>788</v>
      </c>
      <c r="E323" s="166" t="s">
        <v>807</v>
      </c>
      <c r="F323" s="165" t="s">
        <v>1762</v>
      </c>
      <c r="G323" s="164" t="s">
        <v>1766</v>
      </c>
      <c r="H323" s="182">
        <v>9</v>
      </c>
      <c r="I323" s="162" t="s">
        <v>39</v>
      </c>
      <c r="J323" s="161" t="s">
        <v>52</v>
      </c>
      <c r="K323" s="161" t="s">
        <v>1765</v>
      </c>
      <c r="L323" s="181">
        <v>26454</v>
      </c>
      <c r="M323" s="181">
        <v>2645</v>
      </c>
      <c r="N323" s="159">
        <f t="shared" si="45"/>
        <v>29099</v>
      </c>
      <c r="O323" s="174">
        <v>25500</v>
      </c>
      <c r="P323" s="180">
        <f>O323/L323</f>
        <v>0.96393740077114987</v>
      </c>
      <c r="Q323" s="174">
        <v>2646</v>
      </c>
      <c r="R323" s="179">
        <f>Q323/M323</f>
        <v>1.0003780718336484</v>
      </c>
      <c r="S323" s="156">
        <f>+O323+Q323</f>
        <v>28146</v>
      </c>
      <c r="T323" s="156">
        <f>+N323-S323</f>
        <v>953</v>
      </c>
      <c r="U323" s="173" t="s">
        <v>803</v>
      </c>
      <c r="V323" s="178" t="s">
        <v>802</v>
      </c>
      <c r="W323" s="178" t="s">
        <v>802</v>
      </c>
      <c r="X323" s="177">
        <v>2014</v>
      </c>
      <c r="Y323" s="169" t="s">
        <v>1759</v>
      </c>
    </row>
    <row r="324" spans="1:25" ht="42" customHeight="1" x14ac:dyDescent="0.25">
      <c r="A324" s="167">
        <v>319</v>
      </c>
      <c r="B324" s="168"/>
      <c r="C324" s="167" t="s">
        <v>873</v>
      </c>
      <c r="D324" s="167" t="s">
        <v>788</v>
      </c>
      <c r="E324" s="166" t="s">
        <v>807</v>
      </c>
      <c r="F324" s="165" t="s">
        <v>1762</v>
      </c>
      <c r="G324" s="164" t="s">
        <v>1764</v>
      </c>
      <c r="H324" s="182">
        <v>14.5</v>
      </c>
      <c r="I324" s="162" t="s">
        <v>39</v>
      </c>
      <c r="J324" s="161" t="s">
        <v>52</v>
      </c>
      <c r="K324" s="161" t="s">
        <v>1763</v>
      </c>
      <c r="L324" s="181">
        <v>36594</v>
      </c>
      <c r="M324" s="181">
        <v>3659</v>
      </c>
      <c r="N324" s="159">
        <f t="shared" si="45"/>
        <v>40253</v>
      </c>
      <c r="O324" s="174">
        <v>36594</v>
      </c>
      <c r="P324" s="180">
        <f>O324/L324</f>
        <v>1</v>
      </c>
      <c r="Q324" s="174">
        <v>3659</v>
      </c>
      <c r="R324" s="179">
        <f>Q324/M324</f>
        <v>1</v>
      </c>
      <c r="S324" s="156">
        <f>+O324+Q324</f>
        <v>40253</v>
      </c>
      <c r="T324" s="156">
        <f>+N324-S324</f>
        <v>0</v>
      </c>
      <c r="U324" s="173" t="s">
        <v>803</v>
      </c>
      <c r="V324" s="178" t="s">
        <v>802</v>
      </c>
      <c r="W324" s="178" t="s">
        <v>802</v>
      </c>
      <c r="X324" s="177">
        <v>2014</v>
      </c>
      <c r="Y324" s="169" t="s">
        <v>1759</v>
      </c>
    </row>
    <row r="325" spans="1:25" ht="42" customHeight="1" x14ac:dyDescent="0.25">
      <c r="A325" s="167">
        <v>320</v>
      </c>
      <c r="B325" s="168"/>
      <c r="C325" s="167" t="s">
        <v>873</v>
      </c>
      <c r="D325" s="167" t="s">
        <v>788</v>
      </c>
      <c r="E325" s="166" t="s">
        <v>807</v>
      </c>
      <c r="F325" s="165" t="s">
        <v>1762</v>
      </c>
      <c r="G325" s="164" t="s">
        <v>1761</v>
      </c>
      <c r="H325" s="182">
        <v>9</v>
      </c>
      <c r="I325" s="162" t="s">
        <v>39</v>
      </c>
      <c r="J325" s="161" t="s">
        <v>52</v>
      </c>
      <c r="K325" s="161" t="s">
        <v>1760</v>
      </c>
      <c r="L325" s="181">
        <v>21683</v>
      </c>
      <c r="M325" s="181">
        <v>2168</v>
      </c>
      <c r="N325" s="159">
        <f t="shared" si="45"/>
        <v>23851</v>
      </c>
      <c r="O325" s="174">
        <v>21683</v>
      </c>
      <c r="P325" s="180">
        <f>O325/L325</f>
        <v>1</v>
      </c>
      <c r="Q325" s="174">
        <v>2168</v>
      </c>
      <c r="R325" s="179">
        <f>Q325/M325</f>
        <v>1</v>
      </c>
      <c r="S325" s="156">
        <f>+O325+Q325</f>
        <v>23851</v>
      </c>
      <c r="T325" s="156">
        <f>+N325-S325</f>
        <v>0</v>
      </c>
      <c r="U325" s="173" t="s">
        <v>803</v>
      </c>
      <c r="V325" s="178" t="s">
        <v>802</v>
      </c>
      <c r="W325" s="178" t="s">
        <v>802</v>
      </c>
      <c r="X325" s="177">
        <v>2014</v>
      </c>
      <c r="Y325" s="169" t="s">
        <v>1759</v>
      </c>
    </row>
    <row r="326" spans="1:25" ht="42" hidden="1" customHeight="1" x14ac:dyDescent="0.25">
      <c r="A326" s="167">
        <v>321</v>
      </c>
      <c r="B326" s="175"/>
      <c r="C326" s="167" t="str">
        <f t="shared" ref="C326:C357" si="46">+D326</f>
        <v>Ing. Ana Orcón</v>
      </c>
      <c r="D326" s="167" t="s">
        <v>808</v>
      </c>
      <c r="E326" s="166" t="s">
        <v>787</v>
      </c>
      <c r="F326" s="165" t="s">
        <v>209</v>
      </c>
      <c r="G326" s="164" t="s">
        <v>1758</v>
      </c>
      <c r="H326" s="163">
        <v>17.501000000000001</v>
      </c>
      <c r="I326" s="162" t="s">
        <v>121</v>
      </c>
      <c r="J326" s="161" t="s">
        <v>126</v>
      </c>
      <c r="K326" s="161" t="s">
        <v>1757</v>
      </c>
      <c r="L326" s="160">
        <v>49352</v>
      </c>
      <c r="M326" s="160">
        <v>4935</v>
      </c>
      <c r="N326" s="159">
        <f t="shared" si="45"/>
        <v>54287</v>
      </c>
      <c r="O326" s="174"/>
      <c r="P326" s="158"/>
      <c r="Q326" s="174"/>
      <c r="R326" s="156"/>
      <c r="S326" s="156"/>
      <c r="T326" s="156"/>
      <c r="U326" s="173"/>
      <c r="V326" s="172"/>
      <c r="W326" s="171"/>
      <c r="X326" s="170"/>
      <c r="Y326" s="169"/>
    </row>
    <row r="327" spans="1:25" ht="42" hidden="1" customHeight="1" x14ac:dyDescent="0.25">
      <c r="A327" s="167">
        <v>322</v>
      </c>
      <c r="B327" s="168"/>
      <c r="C327" s="167" t="str">
        <f t="shared" si="46"/>
        <v>Ing. Ana Orcón</v>
      </c>
      <c r="D327" s="167" t="s">
        <v>808</v>
      </c>
      <c r="E327" s="166" t="s">
        <v>787</v>
      </c>
      <c r="F327" s="165" t="s">
        <v>209</v>
      </c>
      <c r="G327" s="164" t="s">
        <v>1756</v>
      </c>
      <c r="H327" s="163">
        <v>3.0179999999999998</v>
      </c>
      <c r="I327" s="162" t="s">
        <v>121</v>
      </c>
      <c r="J327" s="161" t="s">
        <v>126</v>
      </c>
      <c r="K327" s="161" t="s">
        <v>1755</v>
      </c>
      <c r="L327" s="160">
        <v>8794</v>
      </c>
      <c r="M327" s="160">
        <v>879</v>
      </c>
      <c r="N327" s="159">
        <f t="shared" si="45"/>
        <v>9673</v>
      </c>
      <c r="O327" s="174"/>
      <c r="P327" s="158"/>
      <c r="Q327" s="174"/>
      <c r="R327" s="156"/>
      <c r="S327" s="156"/>
      <c r="T327" s="156"/>
      <c r="U327" s="173"/>
      <c r="V327" s="172"/>
      <c r="W327" s="171"/>
      <c r="X327" s="170"/>
      <c r="Y327" s="169"/>
    </row>
    <row r="328" spans="1:25" ht="42" hidden="1" customHeight="1" x14ac:dyDescent="0.25">
      <c r="A328" s="167">
        <v>323</v>
      </c>
      <c r="B328" s="168"/>
      <c r="C328" s="167" t="str">
        <f t="shared" si="46"/>
        <v>Ing. Ana Orcón</v>
      </c>
      <c r="D328" s="167" t="s">
        <v>808</v>
      </c>
      <c r="E328" s="166" t="s">
        <v>787</v>
      </c>
      <c r="F328" s="165" t="s">
        <v>209</v>
      </c>
      <c r="G328" s="164" t="s">
        <v>1754</v>
      </c>
      <c r="H328" s="163">
        <v>16.893000000000001</v>
      </c>
      <c r="I328" s="162" t="s">
        <v>121</v>
      </c>
      <c r="J328" s="161" t="s">
        <v>126</v>
      </c>
      <c r="K328" s="161" t="s">
        <v>1731</v>
      </c>
      <c r="L328" s="160">
        <v>43128</v>
      </c>
      <c r="M328" s="160">
        <v>4313</v>
      </c>
      <c r="N328" s="159">
        <f t="shared" si="45"/>
        <v>47441</v>
      </c>
      <c r="O328" s="174"/>
      <c r="P328" s="158"/>
      <c r="Q328" s="174"/>
      <c r="R328" s="156"/>
      <c r="S328" s="156"/>
      <c r="T328" s="156"/>
      <c r="U328" s="173"/>
      <c r="V328" s="172"/>
      <c r="W328" s="171"/>
      <c r="X328" s="170"/>
      <c r="Y328" s="169"/>
    </row>
    <row r="329" spans="1:25" ht="42" hidden="1" customHeight="1" x14ac:dyDescent="0.25">
      <c r="A329" s="167">
        <v>324</v>
      </c>
      <c r="B329" s="168"/>
      <c r="C329" s="167" t="str">
        <f t="shared" si="46"/>
        <v>Ing. Ana Orcón</v>
      </c>
      <c r="D329" s="167" t="s">
        <v>808</v>
      </c>
      <c r="E329" s="166" t="s">
        <v>787</v>
      </c>
      <c r="F329" s="165" t="s">
        <v>209</v>
      </c>
      <c r="G329" s="164" t="s">
        <v>1753</v>
      </c>
      <c r="H329" s="163">
        <v>4.101</v>
      </c>
      <c r="I329" s="162" t="s">
        <v>121</v>
      </c>
      <c r="J329" s="161" t="s">
        <v>126</v>
      </c>
      <c r="K329" s="161" t="s">
        <v>127</v>
      </c>
      <c r="L329" s="160">
        <v>10582</v>
      </c>
      <c r="M329" s="160">
        <v>1058</v>
      </c>
      <c r="N329" s="159">
        <f t="shared" ref="N329:N392" si="47">+L329+M329</f>
        <v>11640</v>
      </c>
      <c r="O329" s="174"/>
      <c r="P329" s="158"/>
      <c r="Q329" s="174"/>
      <c r="R329" s="156"/>
      <c r="S329" s="156"/>
      <c r="T329" s="156"/>
      <c r="U329" s="173"/>
      <c r="V329" s="172"/>
      <c r="W329" s="171"/>
      <c r="X329" s="170"/>
      <c r="Y329" s="169"/>
    </row>
    <row r="330" spans="1:25" ht="42" hidden="1" customHeight="1" x14ac:dyDescent="0.25">
      <c r="A330" s="167">
        <v>325</v>
      </c>
      <c r="B330" s="168"/>
      <c r="C330" s="167" t="str">
        <f t="shared" si="46"/>
        <v>Ing. Ana Orcón</v>
      </c>
      <c r="D330" s="167" t="s">
        <v>808</v>
      </c>
      <c r="E330" s="166" t="s">
        <v>787</v>
      </c>
      <c r="F330" s="165" t="s">
        <v>209</v>
      </c>
      <c r="G330" s="164" t="s">
        <v>1752</v>
      </c>
      <c r="H330" s="163">
        <v>2.78</v>
      </c>
      <c r="I330" s="162" t="s">
        <v>121</v>
      </c>
      <c r="J330" s="161" t="s">
        <v>126</v>
      </c>
      <c r="K330" s="161" t="s">
        <v>127</v>
      </c>
      <c r="L330" s="160">
        <v>6848</v>
      </c>
      <c r="M330" s="160">
        <v>685</v>
      </c>
      <c r="N330" s="159">
        <f t="shared" si="47"/>
        <v>7533</v>
      </c>
      <c r="O330" s="174"/>
      <c r="P330" s="158"/>
      <c r="Q330" s="174"/>
      <c r="R330" s="156"/>
      <c r="S330" s="156"/>
      <c r="T330" s="156"/>
      <c r="U330" s="173"/>
      <c r="V330" s="172"/>
      <c r="W330" s="171"/>
      <c r="X330" s="170"/>
      <c r="Y330" s="169"/>
    </row>
    <row r="331" spans="1:25" ht="42" hidden="1" customHeight="1" x14ac:dyDescent="0.25">
      <c r="A331" s="167">
        <v>326</v>
      </c>
      <c r="B331" s="175"/>
      <c r="C331" s="167" t="str">
        <f t="shared" si="46"/>
        <v>Ing. Ana Orcón</v>
      </c>
      <c r="D331" s="167" t="s">
        <v>808</v>
      </c>
      <c r="E331" s="166" t="s">
        <v>787</v>
      </c>
      <c r="F331" s="165" t="s">
        <v>209</v>
      </c>
      <c r="G331" s="164" t="s">
        <v>1751</v>
      </c>
      <c r="H331" s="163">
        <v>2.2519999999999998</v>
      </c>
      <c r="I331" s="162" t="s">
        <v>121</v>
      </c>
      <c r="J331" s="161" t="s">
        <v>126</v>
      </c>
      <c r="K331" s="161" t="s">
        <v>127</v>
      </c>
      <c r="L331" s="160">
        <v>5547</v>
      </c>
      <c r="M331" s="160">
        <v>555</v>
      </c>
      <c r="N331" s="159">
        <f t="shared" si="47"/>
        <v>6102</v>
      </c>
      <c r="O331" s="174"/>
      <c r="P331" s="158"/>
      <c r="Q331" s="174"/>
      <c r="R331" s="156"/>
      <c r="S331" s="156"/>
      <c r="T331" s="156"/>
      <c r="U331" s="173"/>
      <c r="V331" s="172"/>
      <c r="W331" s="171"/>
      <c r="X331" s="170"/>
      <c r="Y331" s="169"/>
    </row>
    <row r="332" spans="1:25" ht="42" hidden="1" customHeight="1" x14ac:dyDescent="0.25">
      <c r="A332" s="167">
        <v>327</v>
      </c>
      <c r="B332" s="168"/>
      <c r="C332" s="167" t="str">
        <f t="shared" si="46"/>
        <v>Ing. Ana Orcón</v>
      </c>
      <c r="D332" s="167" t="s">
        <v>808</v>
      </c>
      <c r="E332" s="166" t="s">
        <v>787</v>
      </c>
      <c r="F332" s="165" t="s">
        <v>209</v>
      </c>
      <c r="G332" s="164" t="s">
        <v>1750</v>
      </c>
      <c r="H332" s="163">
        <v>13.87</v>
      </c>
      <c r="I332" s="162" t="s">
        <v>121</v>
      </c>
      <c r="J332" s="161" t="s">
        <v>126</v>
      </c>
      <c r="K332" s="161" t="s">
        <v>1744</v>
      </c>
      <c r="L332" s="160">
        <v>36873</v>
      </c>
      <c r="M332" s="160">
        <v>3687</v>
      </c>
      <c r="N332" s="159">
        <f t="shared" si="47"/>
        <v>40560</v>
      </c>
      <c r="O332" s="174"/>
      <c r="P332" s="158"/>
      <c r="Q332" s="174"/>
      <c r="R332" s="156"/>
      <c r="S332" s="156"/>
      <c r="T332" s="156"/>
      <c r="U332" s="173"/>
      <c r="V332" s="172"/>
      <c r="W332" s="171"/>
      <c r="X332" s="170"/>
      <c r="Y332" s="169"/>
    </row>
    <row r="333" spans="1:25" ht="42" hidden="1" customHeight="1" x14ac:dyDescent="0.25">
      <c r="A333" s="167">
        <v>328</v>
      </c>
      <c r="B333" s="175"/>
      <c r="C333" s="167" t="str">
        <f t="shared" si="46"/>
        <v>Ing. Ana Orcón</v>
      </c>
      <c r="D333" s="167" t="s">
        <v>808</v>
      </c>
      <c r="E333" s="166" t="s">
        <v>787</v>
      </c>
      <c r="F333" s="165" t="s">
        <v>209</v>
      </c>
      <c r="G333" s="164" t="s">
        <v>1749</v>
      </c>
      <c r="H333" s="163">
        <v>5.1289999999999996</v>
      </c>
      <c r="I333" s="162" t="s">
        <v>121</v>
      </c>
      <c r="J333" s="161" t="s">
        <v>126</v>
      </c>
      <c r="K333" s="161" t="s">
        <v>1744</v>
      </c>
      <c r="L333" s="160">
        <v>13635</v>
      </c>
      <c r="M333" s="160">
        <v>1364</v>
      </c>
      <c r="N333" s="159">
        <f t="shared" si="47"/>
        <v>14999</v>
      </c>
      <c r="O333" s="174"/>
      <c r="P333" s="158"/>
      <c r="Q333" s="174"/>
      <c r="R333" s="156"/>
      <c r="S333" s="156"/>
      <c r="T333" s="156"/>
      <c r="U333" s="173"/>
      <c r="V333" s="172"/>
      <c r="W333" s="171"/>
      <c r="X333" s="170"/>
      <c r="Y333" s="169"/>
    </row>
    <row r="334" spans="1:25" ht="42" hidden="1" customHeight="1" x14ac:dyDescent="0.25">
      <c r="A334" s="167">
        <v>329</v>
      </c>
      <c r="B334" s="168"/>
      <c r="C334" s="167" t="str">
        <f t="shared" si="46"/>
        <v>Ing. Ana Orcón</v>
      </c>
      <c r="D334" s="167" t="s">
        <v>808</v>
      </c>
      <c r="E334" s="166" t="s">
        <v>787</v>
      </c>
      <c r="F334" s="165" t="s">
        <v>209</v>
      </c>
      <c r="G334" s="164" t="s">
        <v>1748</v>
      </c>
      <c r="H334" s="163">
        <v>6.1</v>
      </c>
      <c r="I334" s="162" t="s">
        <v>121</v>
      </c>
      <c r="J334" s="161" t="s">
        <v>126</v>
      </c>
      <c r="K334" s="161" t="s">
        <v>1744</v>
      </c>
      <c r="L334" s="160">
        <v>16216</v>
      </c>
      <c r="M334" s="160">
        <v>1622</v>
      </c>
      <c r="N334" s="159">
        <f t="shared" si="47"/>
        <v>17838</v>
      </c>
      <c r="O334" s="174"/>
      <c r="P334" s="158"/>
      <c r="Q334" s="174"/>
      <c r="R334" s="156"/>
      <c r="S334" s="156"/>
      <c r="T334" s="156"/>
      <c r="U334" s="173"/>
      <c r="V334" s="172"/>
      <c r="W334" s="171"/>
      <c r="X334" s="170"/>
      <c r="Y334" s="169"/>
    </row>
    <row r="335" spans="1:25" ht="42" hidden="1" customHeight="1" x14ac:dyDescent="0.25">
      <c r="A335" s="167">
        <v>330</v>
      </c>
      <c r="B335" s="168"/>
      <c r="C335" s="167" t="str">
        <f t="shared" si="46"/>
        <v>Ing. Ana Orcón</v>
      </c>
      <c r="D335" s="167" t="s">
        <v>808</v>
      </c>
      <c r="E335" s="166" t="s">
        <v>787</v>
      </c>
      <c r="F335" s="165" t="s">
        <v>209</v>
      </c>
      <c r="G335" s="164" t="s">
        <v>1747</v>
      </c>
      <c r="H335" s="163">
        <v>3.6</v>
      </c>
      <c r="I335" s="162" t="s">
        <v>121</v>
      </c>
      <c r="J335" s="161" t="s">
        <v>126</v>
      </c>
      <c r="K335" s="161" t="s">
        <v>1744</v>
      </c>
      <c r="L335" s="160">
        <v>9571</v>
      </c>
      <c r="M335" s="160">
        <v>957</v>
      </c>
      <c r="N335" s="159">
        <f t="shared" si="47"/>
        <v>10528</v>
      </c>
      <c r="O335" s="174"/>
      <c r="P335" s="158"/>
      <c r="Q335" s="174"/>
      <c r="R335" s="156"/>
      <c r="S335" s="156"/>
      <c r="T335" s="156"/>
      <c r="U335" s="173"/>
      <c r="V335" s="172"/>
      <c r="W335" s="171"/>
      <c r="X335" s="170"/>
      <c r="Y335" s="169"/>
    </row>
    <row r="336" spans="1:25" ht="42" hidden="1" customHeight="1" x14ac:dyDescent="0.25">
      <c r="A336" s="167">
        <v>331</v>
      </c>
      <c r="B336" s="168"/>
      <c r="C336" s="167" t="str">
        <f t="shared" si="46"/>
        <v>Ing. Ana Orcón</v>
      </c>
      <c r="D336" s="167" t="s">
        <v>808</v>
      </c>
      <c r="E336" s="166" t="s">
        <v>787</v>
      </c>
      <c r="F336" s="165" t="s">
        <v>209</v>
      </c>
      <c r="G336" s="164" t="s">
        <v>1746</v>
      </c>
      <c r="H336" s="163">
        <v>9.1389999999999993</v>
      </c>
      <c r="I336" s="162" t="s">
        <v>121</v>
      </c>
      <c r="J336" s="161" t="s">
        <v>126</v>
      </c>
      <c r="K336" s="161" t="s">
        <v>1744</v>
      </c>
      <c r="L336" s="160">
        <v>24295</v>
      </c>
      <c r="M336" s="160">
        <v>2430</v>
      </c>
      <c r="N336" s="159">
        <f t="shared" si="47"/>
        <v>26725</v>
      </c>
      <c r="O336" s="174"/>
      <c r="P336" s="158"/>
      <c r="Q336" s="174"/>
      <c r="R336" s="156"/>
      <c r="S336" s="156"/>
      <c r="T336" s="156"/>
      <c r="U336" s="173"/>
      <c r="V336" s="172"/>
      <c r="W336" s="171"/>
      <c r="X336" s="170"/>
      <c r="Y336" s="169"/>
    </row>
    <row r="337" spans="1:25" ht="42" hidden="1" customHeight="1" x14ac:dyDescent="0.25">
      <c r="A337" s="167">
        <v>332</v>
      </c>
      <c r="B337" s="168"/>
      <c r="C337" s="167" t="str">
        <f t="shared" si="46"/>
        <v>Ing. Ana Orcón</v>
      </c>
      <c r="D337" s="167" t="s">
        <v>808</v>
      </c>
      <c r="E337" s="166" t="s">
        <v>787</v>
      </c>
      <c r="F337" s="165" t="s">
        <v>209</v>
      </c>
      <c r="G337" s="164" t="s">
        <v>1745</v>
      </c>
      <c r="H337" s="163">
        <v>2</v>
      </c>
      <c r="I337" s="162" t="s">
        <v>121</v>
      </c>
      <c r="J337" s="161" t="s">
        <v>126</v>
      </c>
      <c r="K337" s="161" t="s">
        <v>1744</v>
      </c>
      <c r="L337" s="160">
        <v>6552</v>
      </c>
      <c r="M337" s="160">
        <v>655</v>
      </c>
      <c r="N337" s="159">
        <f t="shared" si="47"/>
        <v>7207</v>
      </c>
      <c r="O337" s="174"/>
      <c r="P337" s="158"/>
      <c r="Q337" s="174"/>
      <c r="R337" s="156"/>
      <c r="S337" s="156"/>
      <c r="T337" s="156"/>
      <c r="U337" s="173"/>
      <c r="V337" s="172"/>
      <c r="W337" s="171"/>
      <c r="X337" s="170"/>
      <c r="Y337" s="169"/>
    </row>
    <row r="338" spans="1:25" ht="42" hidden="1" customHeight="1" x14ac:dyDescent="0.25">
      <c r="A338" s="167">
        <v>333</v>
      </c>
      <c r="B338" s="175"/>
      <c r="C338" s="167" t="str">
        <f t="shared" si="46"/>
        <v>Ing. Ana Orcón</v>
      </c>
      <c r="D338" s="167" t="s">
        <v>808</v>
      </c>
      <c r="E338" s="166" t="s">
        <v>787</v>
      </c>
      <c r="F338" s="165" t="s">
        <v>209</v>
      </c>
      <c r="G338" s="164" t="s">
        <v>1743</v>
      </c>
      <c r="H338" s="163">
        <v>5.0250000000000004</v>
      </c>
      <c r="I338" s="162" t="s">
        <v>121</v>
      </c>
      <c r="J338" s="161" t="s">
        <v>126</v>
      </c>
      <c r="K338" s="161" t="s">
        <v>976</v>
      </c>
      <c r="L338" s="160">
        <v>13359</v>
      </c>
      <c r="M338" s="160">
        <v>1336</v>
      </c>
      <c r="N338" s="159">
        <f t="shared" si="47"/>
        <v>14695</v>
      </c>
      <c r="O338" s="174"/>
      <c r="P338" s="158"/>
      <c r="Q338" s="174"/>
      <c r="R338" s="156"/>
      <c r="S338" s="156"/>
      <c r="T338" s="156"/>
      <c r="U338" s="173"/>
      <c r="V338" s="172"/>
      <c r="W338" s="171"/>
      <c r="X338" s="170"/>
      <c r="Y338" s="169"/>
    </row>
    <row r="339" spans="1:25" ht="42" hidden="1" customHeight="1" x14ac:dyDescent="0.25">
      <c r="A339" s="167">
        <v>334</v>
      </c>
      <c r="B339" s="168"/>
      <c r="C339" s="167" t="str">
        <f t="shared" si="46"/>
        <v>Ing. Ana Orcón</v>
      </c>
      <c r="D339" s="167" t="s">
        <v>808</v>
      </c>
      <c r="E339" s="166" t="s">
        <v>787</v>
      </c>
      <c r="F339" s="165" t="s">
        <v>209</v>
      </c>
      <c r="G339" s="164" t="s">
        <v>1742</v>
      </c>
      <c r="H339" s="163">
        <v>6.6719999999999997</v>
      </c>
      <c r="I339" s="162" t="s">
        <v>121</v>
      </c>
      <c r="J339" s="161" t="s">
        <v>126</v>
      </c>
      <c r="K339" s="161" t="s">
        <v>1740</v>
      </c>
      <c r="L339" s="160">
        <v>22018</v>
      </c>
      <c r="M339" s="160">
        <v>2202</v>
      </c>
      <c r="N339" s="159">
        <f t="shared" si="47"/>
        <v>24220</v>
      </c>
      <c r="O339" s="174"/>
      <c r="P339" s="158"/>
      <c r="Q339" s="174"/>
      <c r="R339" s="156"/>
      <c r="S339" s="156"/>
      <c r="T339" s="156"/>
      <c r="U339" s="173"/>
      <c r="V339" s="172"/>
      <c r="W339" s="171"/>
      <c r="X339" s="170"/>
      <c r="Y339" s="169"/>
    </row>
    <row r="340" spans="1:25" ht="42" hidden="1" customHeight="1" x14ac:dyDescent="0.25">
      <c r="A340" s="167">
        <v>335</v>
      </c>
      <c r="B340" s="168"/>
      <c r="C340" s="167" t="str">
        <f t="shared" si="46"/>
        <v>Ing. Ana Orcón</v>
      </c>
      <c r="D340" s="167" t="s">
        <v>808</v>
      </c>
      <c r="E340" s="166" t="s">
        <v>787</v>
      </c>
      <c r="F340" s="165" t="s">
        <v>209</v>
      </c>
      <c r="G340" s="164" t="s">
        <v>1741</v>
      </c>
      <c r="H340" s="163">
        <v>1.337</v>
      </c>
      <c r="I340" s="162" t="s">
        <v>121</v>
      </c>
      <c r="J340" s="161" t="s">
        <v>126</v>
      </c>
      <c r="K340" s="161" t="s">
        <v>1740</v>
      </c>
      <c r="L340" s="160">
        <v>4413</v>
      </c>
      <c r="M340" s="160">
        <v>441</v>
      </c>
      <c r="N340" s="159">
        <f t="shared" si="47"/>
        <v>4854</v>
      </c>
      <c r="O340" s="174"/>
      <c r="P340" s="158"/>
      <c r="Q340" s="174"/>
      <c r="R340" s="156"/>
      <c r="S340" s="156"/>
      <c r="T340" s="156"/>
      <c r="U340" s="173"/>
      <c r="V340" s="172"/>
      <c r="W340" s="171"/>
      <c r="X340" s="170"/>
      <c r="Y340" s="169"/>
    </row>
    <row r="341" spans="1:25" ht="42" hidden="1" customHeight="1" x14ac:dyDescent="0.25">
      <c r="A341" s="167">
        <v>336</v>
      </c>
      <c r="B341" s="168"/>
      <c r="C341" s="167" t="str">
        <f t="shared" si="46"/>
        <v>Ing. Ana Orcón</v>
      </c>
      <c r="D341" s="167" t="s">
        <v>808</v>
      </c>
      <c r="E341" s="166" t="s">
        <v>787</v>
      </c>
      <c r="F341" s="165" t="s">
        <v>209</v>
      </c>
      <c r="G341" s="164" t="s">
        <v>1739</v>
      </c>
      <c r="H341" s="163">
        <v>4.4180000000000001</v>
      </c>
      <c r="I341" s="162" t="s">
        <v>121</v>
      </c>
      <c r="J341" s="161" t="s">
        <v>126</v>
      </c>
      <c r="K341" s="161" t="s">
        <v>1738</v>
      </c>
      <c r="L341" s="160">
        <v>11398</v>
      </c>
      <c r="M341" s="160">
        <v>1140</v>
      </c>
      <c r="N341" s="159">
        <f t="shared" si="47"/>
        <v>12538</v>
      </c>
      <c r="O341" s="174"/>
      <c r="P341" s="158"/>
      <c r="Q341" s="174"/>
      <c r="R341" s="156"/>
      <c r="S341" s="156"/>
      <c r="T341" s="156"/>
      <c r="U341" s="173"/>
      <c r="V341" s="172"/>
      <c r="W341" s="171"/>
      <c r="X341" s="170"/>
      <c r="Y341" s="169"/>
    </row>
    <row r="342" spans="1:25" ht="42" hidden="1" customHeight="1" x14ac:dyDescent="0.25">
      <c r="A342" s="167">
        <v>337</v>
      </c>
      <c r="B342" s="168"/>
      <c r="C342" s="167" t="str">
        <f t="shared" si="46"/>
        <v>Ing. Ana Orcón</v>
      </c>
      <c r="D342" s="167" t="s">
        <v>808</v>
      </c>
      <c r="E342" s="166" t="s">
        <v>787</v>
      </c>
      <c r="F342" s="165" t="s">
        <v>209</v>
      </c>
      <c r="G342" s="164" t="s">
        <v>1737</v>
      </c>
      <c r="H342" s="163">
        <v>6.9240000000000004</v>
      </c>
      <c r="I342" s="162" t="s">
        <v>121</v>
      </c>
      <c r="J342" s="161" t="s">
        <v>126</v>
      </c>
      <c r="K342" s="161" t="s">
        <v>1735</v>
      </c>
      <c r="L342" s="160">
        <v>17864</v>
      </c>
      <c r="M342" s="160">
        <v>1787</v>
      </c>
      <c r="N342" s="159">
        <f t="shared" si="47"/>
        <v>19651</v>
      </c>
      <c r="O342" s="174"/>
      <c r="P342" s="158"/>
      <c r="Q342" s="174"/>
      <c r="R342" s="156"/>
      <c r="S342" s="156"/>
      <c r="T342" s="156"/>
      <c r="U342" s="173"/>
      <c r="V342" s="172"/>
      <c r="W342" s="171"/>
      <c r="X342" s="170"/>
      <c r="Y342" s="169"/>
    </row>
    <row r="343" spans="1:25" ht="42" hidden="1" customHeight="1" x14ac:dyDescent="0.25">
      <c r="A343" s="167">
        <v>338</v>
      </c>
      <c r="B343" s="175"/>
      <c r="C343" s="167" t="str">
        <f t="shared" si="46"/>
        <v>Ing. Ana Orcón</v>
      </c>
      <c r="D343" s="167" t="s">
        <v>808</v>
      </c>
      <c r="E343" s="166" t="s">
        <v>787</v>
      </c>
      <c r="F343" s="165" t="s">
        <v>209</v>
      </c>
      <c r="G343" s="164" t="s">
        <v>1736</v>
      </c>
      <c r="H343" s="163">
        <v>5.78</v>
      </c>
      <c r="I343" s="162" t="s">
        <v>121</v>
      </c>
      <c r="J343" s="161" t="s">
        <v>126</v>
      </c>
      <c r="K343" s="161" t="s">
        <v>1735</v>
      </c>
      <c r="L343" s="160">
        <v>16150</v>
      </c>
      <c r="M343" s="160">
        <v>1615</v>
      </c>
      <c r="N343" s="159">
        <f t="shared" si="47"/>
        <v>17765</v>
      </c>
      <c r="O343" s="174"/>
      <c r="P343" s="158"/>
      <c r="Q343" s="174"/>
      <c r="R343" s="156"/>
      <c r="S343" s="156"/>
      <c r="T343" s="156"/>
      <c r="U343" s="173"/>
      <c r="V343" s="172"/>
      <c r="W343" s="171"/>
      <c r="X343" s="170"/>
      <c r="Y343" s="169"/>
    </row>
    <row r="344" spans="1:25" ht="42" hidden="1" customHeight="1" x14ac:dyDescent="0.25">
      <c r="A344" s="167">
        <v>339</v>
      </c>
      <c r="B344" s="168"/>
      <c r="C344" s="167" t="str">
        <f t="shared" si="46"/>
        <v>Ing. Ana Orcón</v>
      </c>
      <c r="D344" s="167" t="s">
        <v>808</v>
      </c>
      <c r="E344" s="166" t="s">
        <v>807</v>
      </c>
      <c r="F344" s="165" t="s">
        <v>209</v>
      </c>
      <c r="G344" s="164" t="s">
        <v>1734</v>
      </c>
      <c r="H344" s="163">
        <v>6.891</v>
      </c>
      <c r="I344" s="162" t="s">
        <v>121</v>
      </c>
      <c r="J344" s="161" t="s">
        <v>126</v>
      </c>
      <c r="K344" s="161" t="s">
        <v>127</v>
      </c>
      <c r="L344" s="160">
        <v>18606</v>
      </c>
      <c r="M344" s="160">
        <v>1861</v>
      </c>
      <c r="N344" s="159">
        <f t="shared" si="47"/>
        <v>20467</v>
      </c>
      <c r="O344" s="174"/>
      <c r="P344" s="158"/>
      <c r="Q344" s="174"/>
      <c r="R344" s="156"/>
      <c r="S344" s="156"/>
      <c r="T344" s="156"/>
      <c r="U344" s="173"/>
      <c r="V344" s="172"/>
      <c r="W344" s="171"/>
      <c r="X344" s="170"/>
      <c r="Y344" s="176"/>
    </row>
    <row r="345" spans="1:25" ht="42" hidden="1" customHeight="1" x14ac:dyDescent="0.25">
      <c r="A345" s="167">
        <v>340</v>
      </c>
      <c r="B345" s="175"/>
      <c r="C345" s="167" t="str">
        <f t="shared" si="46"/>
        <v>Ing. Ana Orcón</v>
      </c>
      <c r="D345" s="167" t="s">
        <v>808</v>
      </c>
      <c r="E345" s="166" t="s">
        <v>807</v>
      </c>
      <c r="F345" s="165" t="s">
        <v>209</v>
      </c>
      <c r="G345" s="164" t="s">
        <v>1733</v>
      </c>
      <c r="H345" s="163">
        <v>4.0430000000000001</v>
      </c>
      <c r="I345" s="162" t="s">
        <v>121</v>
      </c>
      <c r="J345" s="161" t="s">
        <v>126</v>
      </c>
      <c r="K345" s="161" t="s">
        <v>127</v>
      </c>
      <c r="L345" s="160">
        <v>11159</v>
      </c>
      <c r="M345" s="160">
        <v>1116</v>
      </c>
      <c r="N345" s="159">
        <f t="shared" si="47"/>
        <v>12275</v>
      </c>
      <c r="O345" s="174"/>
      <c r="P345" s="158"/>
      <c r="Q345" s="174"/>
      <c r="R345" s="156"/>
      <c r="S345" s="156"/>
      <c r="T345" s="156"/>
      <c r="U345" s="173"/>
      <c r="V345" s="172"/>
      <c r="W345" s="171"/>
      <c r="X345" s="170"/>
      <c r="Y345" s="176"/>
    </row>
    <row r="346" spans="1:25" ht="42" hidden="1" customHeight="1" x14ac:dyDescent="0.25">
      <c r="A346" s="167">
        <v>341</v>
      </c>
      <c r="B346" s="168"/>
      <c r="C346" s="167" t="str">
        <f t="shared" si="46"/>
        <v>Ing. Ana Orcón</v>
      </c>
      <c r="D346" s="167" t="s">
        <v>808</v>
      </c>
      <c r="E346" s="166" t="s">
        <v>807</v>
      </c>
      <c r="F346" s="165" t="s">
        <v>209</v>
      </c>
      <c r="G346" s="164" t="s">
        <v>1732</v>
      </c>
      <c r="H346" s="163">
        <v>22.55</v>
      </c>
      <c r="I346" s="162" t="s">
        <v>121</v>
      </c>
      <c r="J346" s="161" t="s">
        <v>126</v>
      </c>
      <c r="K346" s="161" t="s">
        <v>1731</v>
      </c>
      <c r="L346" s="160">
        <v>77121</v>
      </c>
      <c r="M346" s="160">
        <v>7712</v>
      </c>
      <c r="N346" s="159">
        <f t="shared" si="47"/>
        <v>84833</v>
      </c>
      <c r="O346" s="174"/>
      <c r="P346" s="158"/>
      <c r="Q346" s="174"/>
      <c r="R346" s="156"/>
      <c r="S346" s="156"/>
      <c r="T346" s="156"/>
      <c r="U346" s="173"/>
      <c r="V346" s="172"/>
      <c r="W346" s="171"/>
      <c r="X346" s="170"/>
      <c r="Y346" s="169"/>
    </row>
    <row r="347" spans="1:25" ht="42" hidden="1" customHeight="1" x14ac:dyDescent="0.25">
      <c r="A347" s="167">
        <v>342</v>
      </c>
      <c r="B347" s="168"/>
      <c r="C347" s="167" t="str">
        <f t="shared" si="46"/>
        <v>Ing. Ana Orcón</v>
      </c>
      <c r="D347" s="167" t="s">
        <v>808</v>
      </c>
      <c r="E347" s="166" t="s">
        <v>807</v>
      </c>
      <c r="F347" s="165" t="s">
        <v>209</v>
      </c>
      <c r="G347" s="164" t="s">
        <v>1730</v>
      </c>
      <c r="H347" s="163">
        <v>2.2999999999999998</v>
      </c>
      <c r="I347" s="162" t="s">
        <v>121</v>
      </c>
      <c r="J347" s="161" t="s">
        <v>126</v>
      </c>
      <c r="K347" s="161" t="s">
        <v>1729</v>
      </c>
      <c r="L347" s="160">
        <v>6486</v>
      </c>
      <c r="M347" s="160">
        <v>648</v>
      </c>
      <c r="N347" s="159">
        <f t="shared" si="47"/>
        <v>7134</v>
      </c>
      <c r="O347" s="174"/>
      <c r="P347" s="158"/>
      <c r="Q347" s="174"/>
      <c r="R347" s="156"/>
      <c r="S347" s="156"/>
      <c r="T347" s="156"/>
      <c r="U347" s="173"/>
      <c r="V347" s="172"/>
      <c r="W347" s="171"/>
      <c r="X347" s="170"/>
      <c r="Y347" s="176"/>
    </row>
    <row r="348" spans="1:25" ht="42" customHeight="1" x14ac:dyDescent="0.25">
      <c r="A348" s="167">
        <v>343</v>
      </c>
      <c r="B348" s="175"/>
      <c r="C348" s="167" t="str">
        <f t="shared" si="46"/>
        <v>Ing. Edy Linares</v>
      </c>
      <c r="D348" s="167" t="s">
        <v>789</v>
      </c>
      <c r="E348" s="166" t="s">
        <v>787</v>
      </c>
      <c r="F348" s="165" t="s">
        <v>1694</v>
      </c>
      <c r="G348" s="164" t="s">
        <v>1728</v>
      </c>
      <c r="H348" s="182">
        <v>26.31</v>
      </c>
      <c r="I348" s="162" t="s">
        <v>72</v>
      </c>
      <c r="J348" s="161" t="s">
        <v>273</v>
      </c>
      <c r="K348" s="161" t="s">
        <v>1726</v>
      </c>
      <c r="L348" s="181">
        <v>66934</v>
      </c>
      <c r="M348" s="181">
        <v>6693</v>
      </c>
      <c r="N348" s="159">
        <f t="shared" si="47"/>
        <v>73627</v>
      </c>
      <c r="O348" s="174">
        <v>66934</v>
      </c>
      <c r="P348" s="180">
        <f t="shared" ref="P348:P380" si="48">O348/L348</f>
        <v>1</v>
      </c>
      <c r="Q348" s="174">
        <v>6693</v>
      </c>
      <c r="R348" s="179">
        <f t="shared" ref="R348:R380" si="49">Q348/M348</f>
        <v>1</v>
      </c>
      <c r="S348" s="156">
        <f t="shared" ref="S348:S380" si="50">+O348+Q348</f>
        <v>73627</v>
      </c>
      <c r="T348" s="156">
        <f t="shared" ref="T348:T380" si="51">+N348-S348</f>
        <v>0</v>
      </c>
      <c r="U348" s="173" t="s">
        <v>803</v>
      </c>
      <c r="V348" s="178" t="s">
        <v>802</v>
      </c>
      <c r="W348" s="178" t="s">
        <v>802</v>
      </c>
      <c r="X348" s="177">
        <v>2014</v>
      </c>
      <c r="Y348" s="169" t="s">
        <v>1691</v>
      </c>
    </row>
    <row r="349" spans="1:25" ht="42" customHeight="1" x14ac:dyDescent="0.25">
      <c r="A349" s="167">
        <v>344</v>
      </c>
      <c r="B349" s="168"/>
      <c r="C349" s="167" t="str">
        <f t="shared" si="46"/>
        <v>Ing. Edy Linares</v>
      </c>
      <c r="D349" s="167" t="s">
        <v>789</v>
      </c>
      <c r="E349" s="166" t="s">
        <v>787</v>
      </c>
      <c r="F349" s="165" t="s">
        <v>1694</v>
      </c>
      <c r="G349" s="164" t="s">
        <v>1727</v>
      </c>
      <c r="H349" s="182">
        <v>6</v>
      </c>
      <c r="I349" s="162" t="s">
        <v>72</v>
      </c>
      <c r="J349" s="161" t="s">
        <v>273</v>
      </c>
      <c r="K349" s="161" t="s">
        <v>1726</v>
      </c>
      <c r="L349" s="181">
        <v>21024</v>
      </c>
      <c r="M349" s="181">
        <v>2103</v>
      </c>
      <c r="N349" s="159">
        <f t="shared" si="47"/>
        <v>23127</v>
      </c>
      <c r="O349" s="174">
        <v>21024</v>
      </c>
      <c r="P349" s="180">
        <f t="shared" si="48"/>
        <v>1</v>
      </c>
      <c r="Q349" s="174">
        <v>2103</v>
      </c>
      <c r="R349" s="179">
        <f t="shared" si="49"/>
        <v>1</v>
      </c>
      <c r="S349" s="156">
        <f t="shared" si="50"/>
        <v>23127</v>
      </c>
      <c r="T349" s="156">
        <f t="shared" si="51"/>
        <v>0</v>
      </c>
      <c r="U349" s="173" t="s">
        <v>803</v>
      </c>
      <c r="V349" s="178" t="s">
        <v>802</v>
      </c>
      <c r="W349" s="178" t="s">
        <v>802</v>
      </c>
      <c r="X349" s="177">
        <v>2014</v>
      </c>
      <c r="Y349" s="169" t="s">
        <v>1691</v>
      </c>
    </row>
    <row r="350" spans="1:25" ht="42" customHeight="1" x14ac:dyDescent="0.25">
      <c r="A350" s="167">
        <v>345</v>
      </c>
      <c r="B350" s="168"/>
      <c r="C350" s="167" t="str">
        <f t="shared" si="46"/>
        <v>Ing. Edy Linares</v>
      </c>
      <c r="D350" s="167" t="s">
        <v>789</v>
      </c>
      <c r="E350" s="166" t="s">
        <v>787</v>
      </c>
      <c r="F350" s="165" t="s">
        <v>1694</v>
      </c>
      <c r="G350" s="164" t="s">
        <v>1725</v>
      </c>
      <c r="H350" s="182">
        <v>22.5</v>
      </c>
      <c r="I350" s="162" t="s">
        <v>72</v>
      </c>
      <c r="J350" s="161" t="s">
        <v>273</v>
      </c>
      <c r="K350" s="161" t="s">
        <v>1698</v>
      </c>
      <c r="L350" s="181">
        <v>64395</v>
      </c>
      <c r="M350" s="181">
        <v>6440</v>
      </c>
      <c r="N350" s="159">
        <f t="shared" si="47"/>
        <v>70835</v>
      </c>
      <c r="O350" s="174">
        <v>64395</v>
      </c>
      <c r="P350" s="180">
        <f t="shared" si="48"/>
        <v>1</v>
      </c>
      <c r="Q350" s="174">
        <v>6440</v>
      </c>
      <c r="R350" s="179">
        <f t="shared" si="49"/>
        <v>1</v>
      </c>
      <c r="S350" s="156">
        <f t="shared" si="50"/>
        <v>70835</v>
      </c>
      <c r="T350" s="156">
        <f t="shared" si="51"/>
        <v>0</v>
      </c>
      <c r="U350" s="173" t="s">
        <v>803</v>
      </c>
      <c r="V350" s="178" t="s">
        <v>802</v>
      </c>
      <c r="W350" s="178" t="s">
        <v>802</v>
      </c>
      <c r="X350" s="177">
        <v>2014</v>
      </c>
      <c r="Y350" s="169" t="s">
        <v>1691</v>
      </c>
    </row>
    <row r="351" spans="1:25" ht="42" customHeight="1" x14ac:dyDescent="0.25">
      <c r="A351" s="167">
        <v>346</v>
      </c>
      <c r="B351" s="168"/>
      <c r="C351" s="167" t="str">
        <f t="shared" si="46"/>
        <v>Ing. Edy Linares</v>
      </c>
      <c r="D351" s="167" t="s">
        <v>789</v>
      </c>
      <c r="E351" s="166" t="s">
        <v>787</v>
      </c>
      <c r="F351" s="165" t="s">
        <v>1694</v>
      </c>
      <c r="G351" s="164" t="s">
        <v>1724</v>
      </c>
      <c r="H351" s="182">
        <v>27</v>
      </c>
      <c r="I351" s="162" t="s">
        <v>72</v>
      </c>
      <c r="J351" s="161" t="s">
        <v>273</v>
      </c>
      <c r="K351" s="161" t="s">
        <v>1698</v>
      </c>
      <c r="L351" s="181">
        <v>77274</v>
      </c>
      <c r="M351" s="181">
        <v>7728</v>
      </c>
      <c r="N351" s="159">
        <f t="shared" si="47"/>
        <v>85002</v>
      </c>
      <c r="O351" s="174">
        <v>77274</v>
      </c>
      <c r="P351" s="180">
        <f t="shared" si="48"/>
        <v>1</v>
      </c>
      <c r="Q351" s="174">
        <v>7727</v>
      </c>
      <c r="R351" s="179">
        <f t="shared" si="49"/>
        <v>0.99987060041407871</v>
      </c>
      <c r="S351" s="156">
        <f t="shared" si="50"/>
        <v>85001</v>
      </c>
      <c r="T351" s="156">
        <f t="shared" si="51"/>
        <v>1</v>
      </c>
      <c r="U351" s="173" t="s">
        <v>803</v>
      </c>
      <c r="V351" s="178" t="s">
        <v>802</v>
      </c>
      <c r="W351" s="178" t="s">
        <v>802</v>
      </c>
      <c r="X351" s="177">
        <v>2014</v>
      </c>
      <c r="Y351" s="169" t="s">
        <v>1691</v>
      </c>
    </row>
    <row r="352" spans="1:25" ht="42" customHeight="1" x14ac:dyDescent="0.25">
      <c r="A352" s="167">
        <v>347</v>
      </c>
      <c r="B352" s="168"/>
      <c r="C352" s="167" t="str">
        <f t="shared" si="46"/>
        <v>Ing. Edy Linares</v>
      </c>
      <c r="D352" s="167" t="s">
        <v>789</v>
      </c>
      <c r="E352" s="166" t="s">
        <v>787</v>
      </c>
      <c r="F352" s="165" t="s">
        <v>1694</v>
      </c>
      <c r="G352" s="164" t="s">
        <v>1723</v>
      </c>
      <c r="H352" s="182">
        <v>13</v>
      </c>
      <c r="I352" s="162" t="s">
        <v>72</v>
      </c>
      <c r="J352" s="161" t="s">
        <v>273</v>
      </c>
      <c r="K352" s="161" t="s">
        <v>1701</v>
      </c>
      <c r="L352" s="181">
        <v>33618</v>
      </c>
      <c r="M352" s="181">
        <v>3362</v>
      </c>
      <c r="N352" s="159">
        <f t="shared" si="47"/>
        <v>36980</v>
      </c>
      <c r="O352" s="174">
        <v>33618</v>
      </c>
      <c r="P352" s="180">
        <f t="shared" si="48"/>
        <v>1</v>
      </c>
      <c r="Q352" s="174">
        <v>3362</v>
      </c>
      <c r="R352" s="179">
        <f t="shared" si="49"/>
        <v>1</v>
      </c>
      <c r="S352" s="156">
        <f t="shared" si="50"/>
        <v>36980</v>
      </c>
      <c r="T352" s="156">
        <f t="shared" si="51"/>
        <v>0</v>
      </c>
      <c r="U352" s="173" t="s">
        <v>803</v>
      </c>
      <c r="V352" s="178" t="s">
        <v>802</v>
      </c>
      <c r="W352" s="178" t="s">
        <v>802</v>
      </c>
      <c r="X352" s="177">
        <v>2014</v>
      </c>
      <c r="Y352" s="169" t="s">
        <v>1691</v>
      </c>
    </row>
    <row r="353" spans="1:25" ht="42" customHeight="1" x14ac:dyDescent="0.25">
      <c r="A353" s="167">
        <v>348</v>
      </c>
      <c r="B353" s="175"/>
      <c r="C353" s="167" t="str">
        <f t="shared" si="46"/>
        <v>Ing. Edy Linares</v>
      </c>
      <c r="D353" s="167" t="s">
        <v>789</v>
      </c>
      <c r="E353" s="166" t="s">
        <v>787</v>
      </c>
      <c r="F353" s="165" t="s">
        <v>1694</v>
      </c>
      <c r="G353" s="164" t="s">
        <v>1722</v>
      </c>
      <c r="H353" s="182">
        <v>12</v>
      </c>
      <c r="I353" s="162" t="s">
        <v>72</v>
      </c>
      <c r="J353" s="161" t="s">
        <v>273</v>
      </c>
      <c r="K353" s="161" t="s">
        <v>1701</v>
      </c>
      <c r="L353" s="181">
        <v>32401</v>
      </c>
      <c r="M353" s="181">
        <v>3240</v>
      </c>
      <c r="N353" s="159">
        <f t="shared" si="47"/>
        <v>35641</v>
      </c>
      <c r="O353" s="174">
        <v>32401</v>
      </c>
      <c r="P353" s="180">
        <f t="shared" si="48"/>
        <v>1</v>
      </c>
      <c r="Q353" s="174">
        <v>3240</v>
      </c>
      <c r="R353" s="179">
        <f t="shared" si="49"/>
        <v>1</v>
      </c>
      <c r="S353" s="156">
        <f t="shared" si="50"/>
        <v>35641</v>
      </c>
      <c r="T353" s="156">
        <f t="shared" si="51"/>
        <v>0</v>
      </c>
      <c r="U353" s="173" t="s">
        <v>803</v>
      </c>
      <c r="V353" s="178" t="s">
        <v>802</v>
      </c>
      <c r="W353" s="178" t="s">
        <v>802</v>
      </c>
      <c r="X353" s="177">
        <v>2014</v>
      </c>
      <c r="Y353" s="169" t="s">
        <v>1691</v>
      </c>
    </row>
    <row r="354" spans="1:25" ht="42" customHeight="1" x14ac:dyDescent="0.25">
      <c r="A354" s="167">
        <v>349</v>
      </c>
      <c r="B354" s="168"/>
      <c r="C354" s="167" t="str">
        <f t="shared" si="46"/>
        <v>Ing. Edy Linares</v>
      </c>
      <c r="D354" s="167" t="s">
        <v>789</v>
      </c>
      <c r="E354" s="166" t="s">
        <v>787</v>
      </c>
      <c r="F354" s="165" t="s">
        <v>1694</v>
      </c>
      <c r="G354" s="164" t="s">
        <v>1721</v>
      </c>
      <c r="H354" s="182">
        <v>39.5</v>
      </c>
      <c r="I354" s="162" t="s">
        <v>72</v>
      </c>
      <c r="J354" s="161" t="s">
        <v>273</v>
      </c>
      <c r="K354" s="161" t="s">
        <v>1719</v>
      </c>
      <c r="L354" s="181">
        <v>102384</v>
      </c>
      <c r="M354" s="181">
        <v>10239</v>
      </c>
      <c r="N354" s="159">
        <f t="shared" si="47"/>
        <v>112623</v>
      </c>
      <c r="O354" s="174">
        <v>102384</v>
      </c>
      <c r="P354" s="180">
        <f t="shared" si="48"/>
        <v>1</v>
      </c>
      <c r="Q354" s="174">
        <v>10239</v>
      </c>
      <c r="R354" s="179">
        <f t="shared" si="49"/>
        <v>1</v>
      </c>
      <c r="S354" s="156">
        <f t="shared" si="50"/>
        <v>112623</v>
      </c>
      <c r="T354" s="156">
        <f t="shared" si="51"/>
        <v>0</v>
      </c>
      <c r="U354" s="173" t="s">
        <v>803</v>
      </c>
      <c r="V354" s="178" t="s">
        <v>802</v>
      </c>
      <c r="W354" s="178" t="s">
        <v>802</v>
      </c>
      <c r="X354" s="177">
        <v>2014</v>
      </c>
      <c r="Y354" s="169" t="s">
        <v>1691</v>
      </c>
    </row>
    <row r="355" spans="1:25" ht="42" customHeight="1" x14ac:dyDescent="0.25">
      <c r="A355" s="167">
        <v>350</v>
      </c>
      <c r="B355" s="168"/>
      <c r="C355" s="167" t="str">
        <f t="shared" si="46"/>
        <v>Ing. Edy Linares</v>
      </c>
      <c r="D355" s="167" t="s">
        <v>789</v>
      </c>
      <c r="E355" s="166" t="s">
        <v>787</v>
      </c>
      <c r="F355" s="165" t="s">
        <v>1694</v>
      </c>
      <c r="G355" s="164" t="s">
        <v>1720</v>
      </c>
      <c r="H355" s="182">
        <v>55</v>
      </c>
      <c r="I355" s="162" t="s">
        <v>72</v>
      </c>
      <c r="J355" s="161" t="s">
        <v>273</v>
      </c>
      <c r="K355" s="161" t="s">
        <v>1719</v>
      </c>
      <c r="L355" s="181">
        <v>142231</v>
      </c>
      <c r="M355" s="181">
        <v>14223</v>
      </c>
      <c r="N355" s="159">
        <f t="shared" si="47"/>
        <v>156454</v>
      </c>
      <c r="O355" s="174">
        <v>142231</v>
      </c>
      <c r="P355" s="180">
        <f t="shared" si="48"/>
        <v>1</v>
      </c>
      <c r="Q355" s="174">
        <v>14223</v>
      </c>
      <c r="R355" s="179">
        <f t="shared" si="49"/>
        <v>1</v>
      </c>
      <c r="S355" s="156">
        <f t="shared" si="50"/>
        <v>156454</v>
      </c>
      <c r="T355" s="156">
        <f t="shared" si="51"/>
        <v>0</v>
      </c>
      <c r="U355" s="173" t="s">
        <v>803</v>
      </c>
      <c r="V355" s="178" t="s">
        <v>802</v>
      </c>
      <c r="W355" s="178" t="s">
        <v>802</v>
      </c>
      <c r="X355" s="177">
        <v>2014</v>
      </c>
      <c r="Y355" s="169" t="s">
        <v>1691</v>
      </c>
    </row>
    <row r="356" spans="1:25" ht="42" customHeight="1" x14ac:dyDescent="0.25">
      <c r="A356" s="167">
        <v>351</v>
      </c>
      <c r="B356" s="168"/>
      <c r="C356" s="167" t="str">
        <f t="shared" si="46"/>
        <v>Ing. Edy Linares</v>
      </c>
      <c r="D356" s="167" t="s">
        <v>789</v>
      </c>
      <c r="E356" s="166" t="s">
        <v>787</v>
      </c>
      <c r="F356" s="165" t="s">
        <v>1694</v>
      </c>
      <c r="G356" s="164" t="s">
        <v>1718</v>
      </c>
      <c r="H356" s="182">
        <v>26</v>
      </c>
      <c r="I356" s="162" t="s">
        <v>72</v>
      </c>
      <c r="J356" s="161" t="s">
        <v>273</v>
      </c>
      <c r="K356" s="161" t="s">
        <v>309</v>
      </c>
      <c r="L356" s="181">
        <v>70201</v>
      </c>
      <c r="M356" s="181">
        <v>7020</v>
      </c>
      <c r="N356" s="159">
        <f t="shared" si="47"/>
        <v>77221</v>
      </c>
      <c r="O356" s="174">
        <v>70200</v>
      </c>
      <c r="P356" s="180">
        <f t="shared" si="48"/>
        <v>0.9999857551886725</v>
      </c>
      <c r="Q356" s="174">
        <v>7020</v>
      </c>
      <c r="R356" s="179">
        <f t="shared" si="49"/>
        <v>1</v>
      </c>
      <c r="S356" s="156">
        <f t="shared" si="50"/>
        <v>77220</v>
      </c>
      <c r="T356" s="156">
        <f t="shared" si="51"/>
        <v>1</v>
      </c>
      <c r="U356" s="173" t="s">
        <v>803</v>
      </c>
      <c r="V356" s="178" t="s">
        <v>802</v>
      </c>
      <c r="W356" s="178" t="s">
        <v>802</v>
      </c>
      <c r="X356" s="177">
        <v>2014</v>
      </c>
      <c r="Y356" s="169" t="s">
        <v>1691</v>
      </c>
    </row>
    <row r="357" spans="1:25" ht="42" customHeight="1" x14ac:dyDescent="0.25">
      <c r="A357" s="167">
        <v>352</v>
      </c>
      <c r="B357" s="168"/>
      <c r="C357" s="167" t="str">
        <f t="shared" si="46"/>
        <v>Ing. Edy Linares</v>
      </c>
      <c r="D357" s="167" t="s">
        <v>789</v>
      </c>
      <c r="E357" s="166" t="s">
        <v>787</v>
      </c>
      <c r="F357" s="165" t="s">
        <v>1694</v>
      </c>
      <c r="G357" s="164" t="s">
        <v>327</v>
      </c>
      <c r="H357" s="182">
        <v>22</v>
      </c>
      <c r="I357" s="162" t="s">
        <v>72</v>
      </c>
      <c r="J357" s="161" t="s">
        <v>273</v>
      </c>
      <c r="K357" s="161" t="s">
        <v>309</v>
      </c>
      <c r="L357" s="181">
        <v>58081</v>
      </c>
      <c r="M357" s="181">
        <v>5808</v>
      </c>
      <c r="N357" s="159">
        <f t="shared" si="47"/>
        <v>63889</v>
      </c>
      <c r="O357" s="174">
        <v>58081</v>
      </c>
      <c r="P357" s="180">
        <f t="shared" si="48"/>
        <v>1</v>
      </c>
      <c r="Q357" s="174">
        <v>5808</v>
      </c>
      <c r="R357" s="179">
        <f t="shared" si="49"/>
        <v>1</v>
      </c>
      <c r="S357" s="156">
        <f t="shared" si="50"/>
        <v>63889</v>
      </c>
      <c r="T357" s="156">
        <f t="shared" si="51"/>
        <v>0</v>
      </c>
      <c r="U357" s="173" t="s">
        <v>803</v>
      </c>
      <c r="V357" s="178" t="s">
        <v>802</v>
      </c>
      <c r="W357" s="178" t="s">
        <v>802</v>
      </c>
      <c r="X357" s="177">
        <v>2014</v>
      </c>
      <c r="Y357" s="169" t="s">
        <v>1691</v>
      </c>
    </row>
    <row r="358" spans="1:25" ht="42" customHeight="1" x14ac:dyDescent="0.25">
      <c r="A358" s="167">
        <v>353</v>
      </c>
      <c r="B358" s="175"/>
      <c r="C358" s="167" t="str">
        <f t="shared" ref="C358:C380" si="52">+D358</f>
        <v>Ing. Edy Linares</v>
      </c>
      <c r="D358" s="167" t="s">
        <v>789</v>
      </c>
      <c r="E358" s="166" t="s">
        <v>807</v>
      </c>
      <c r="F358" s="165" t="s">
        <v>1694</v>
      </c>
      <c r="G358" s="164" t="s">
        <v>1717</v>
      </c>
      <c r="H358" s="182">
        <v>16.8</v>
      </c>
      <c r="I358" s="162" t="s">
        <v>72</v>
      </c>
      <c r="J358" s="161" t="s">
        <v>273</v>
      </c>
      <c r="K358" s="161" t="s">
        <v>1715</v>
      </c>
      <c r="L358" s="181">
        <v>44633</v>
      </c>
      <c r="M358" s="181">
        <v>4463</v>
      </c>
      <c r="N358" s="159">
        <f t="shared" si="47"/>
        <v>49096</v>
      </c>
      <c r="O358" s="174">
        <v>42872.49</v>
      </c>
      <c r="P358" s="180">
        <f t="shared" si="48"/>
        <v>0.96055586673537507</v>
      </c>
      <c r="Q358" s="174">
        <v>4463</v>
      </c>
      <c r="R358" s="179">
        <f t="shared" si="49"/>
        <v>1</v>
      </c>
      <c r="S358" s="156">
        <f t="shared" si="50"/>
        <v>47335.49</v>
      </c>
      <c r="T358" s="156">
        <f t="shared" si="51"/>
        <v>1760.510000000002</v>
      </c>
      <c r="U358" s="173" t="s">
        <v>803</v>
      </c>
      <c r="V358" s="178" t="s">
        <v>802</v>
      </c>
      <c r="W358" s="178" t="s">
        <v>802</v>
      </c>
      <c r="X358" s="177">
        <v>2014</v>
      </c>
      <c r="Y358" s="169" t="s">
        <v>1691</v>
      </c>
    </row>
    <row r="359" spans="1:25" ht="42" customHeight="1" x14ac:dyDescent="0.25">
      <c r="A359" s="167">
        <v>354</v>
      </c>
      <c r="B359" s="168"/>
      <c r="C359" s="167" t="str">
        <f t="shared" si="52"/>
        <v>Ing. Edy Linares</v>
      </c>
      <c r="D359" s="167" t="s">
        <v>789</v>
      </c>
      <c r="E359" s="166" t="s">
        <v>807</v>
      </c>
      <c r="F359" s="165" t="s">
        <v>1694</v>
      </c>
      <c r="G359" s="164" t="s">
        <v>1716</v>
      </c>
      <c r="H359" s="182">
        <v>11</v>
      </c>
      <c r="I359" s="162" t="s">
        <v>72</v>
      </c>
      <c r="J359" s="161" t="s">
        <v>273</v>
      </c>
      <c r="K359" s="161" t="s">
        <v>1715</v>
      </c>
      <c r="L359" s="181">
        <v>29662</v>
      </c>
      <c r="M359" s="181">
        <v>2966</v>
      </c>
      <c r="N359" s="159">
        <f t="shared" si="47"/>
        <v>32628</v>
      </c>
      <c r="O359" s="174">
        <v>29662</v>
      </c>
      <c r="P359" s="180">
        <f t="shared" si="48"/>
        <v>1</v>
      </c>
      <c r="Q359" s="174">
        <v>2966</v>
      </c>
      <c r="R359" s="179">
        <f t="shared" si="49"/>
        <v>1</v>
      </c>
      <c r="S359" s="156">
        <f t="shared" si="50"/>
        <v>32628</v>
      </c>
      <c r="T359" s="156">
        <f t="shared" si="51"/>
        <v>0</v>
      </c>
      <c r="U359" s="173" t="s">
        <v>803</v>
      </c>
      <c r="V359" s="178" t="s">
        <v>802</v>
      </c>
      <c r="W359" s="178" t="s">
        <v>802</v>
      </c>
      <c r="X359" s="177">
        <v>2014</v>
      </c>
      <c r="Y359" s="169" t="s">
        <v>1691</v>
      </c>
    </row>
    <row r="360" spans="1:25" ht="42" customHeight="1" x14ac:dyDescent="0.25">
      <c r="A360" s="167">
        <v>355</v>
      </c>
      <c r="B360" s="168"/>
      <c r="C360" s="167" t="str">
        <f t="shared" si="52"/>
        <v>Ing. Edy Linares</v>
      </c>
      <c r="D360" s="167" t="s">
        <v>789</v>
      </c>
      <c r="E360" s="166" t="s">
        <v>807</v>
      </c>
      <c r="F360" s="165" t="s">
        <v>1694</v>
      </c>
      <c r="G360" s="164" t="s">
        <v>1714</v>
      </c>
      <c r="H360" s="182">
        <v>15</v>
      </c>
      <c r="I360" s="162" t="s">
        <v>72</v>
      </c>
      <c r="J360" s="161" t="s">
        <v>273</v>
      </c>
      <c r="K360" s="161" t="s">
        <v>1712</v>
      </c>
      <c r="L360" s="181">
        <v>42291</v>
      </c>
      <c r="M360" s="181">
        <v>4229</v>
      </c>
      <c r="N360" s="159">
        <f t="shared" si="47"/>
        <v>46520</v>
      </c>
      <c r="O360" s="174">
        <v>42291</v>
      </c>
      <c r="P360" s="180">
        <f t="shared" si="48"/>
        <v>1</v>
      </c>
      <c r="Q360" s="174">
        <v>4229</v>
      </c>
      <c r="R360" s="179">
        <f t="shared" si="49"/>
        <v>1</v>
      </c>
      <c r="S360" s="156">
        <f t="shared" si="50"/>
        <v>46520</v>
      </c>
      <c r="T360" s="156">
        <f t="shared" si="51"/>
        <v>0</v>
      </c>
      <c r="U360" s="173" t="s">
        <v>803</v>
      </c>
      <c r="V360" s="178" t="s">
        <v>802</v>
      </c>
      <c r="W360" s="178" t="s">
        <v>802</v>
      </c>
      <c r="X360" s="177">
        <v>2014</v>
      </c>
      <c r="Y360" s="169" t="s">
        <v>1691</v>
      </c>
    </row>
    <row r="361" spans="1:25" ht="42" customHeight="1" x14ac:dyDescent="0.25">
      <c r="A361" s="167">
        <v>356</v>
      </c>
      <c r="B361" s="168"/>
      <c r="C361" s="167" t="str">
        <f t="shared" si="52"/>
        <v>Ing. Edy Linares</v>
      </c>
      <c r="D361" s="167" t="s">
        <v>789</v>
      </c>
      <c r="E361" s="166" t="s">
        <v>807</v>
      </c>
      <c r="F361" s="165" t="s">
        <v>1694</v>
      </c>
      <c r="G361" s="164" t="s">
        <v>1713</v>
      </c>
      <c r="H361" s="182">
        <v>10</v>
      </c>
      <c r="I361" s="162" t="s">
        <v>72</v>
      </c>
      <c r="J361" s="161" t="s">
        <v>273</v>
      </c>
      <c r="K361" s="161" t="s">
        <v>1712</v>
      </c>
      <c r="L361" s="181">
        <v>27819</v>
      </c>
      <c r="M361" s="181">
        <v>2782</v>
      </c>
      <c r="N361" s="159">
        <f t="shared" si="47"/>
        <v>30601</v>
      </c>
      <c r="O361" s="174">
        <v>27819</v>
      </c>
      <c r="P361" s="180">
        <f t="shared" si="48"/>
        <v>1</v>
      </c>
      <c r="Q361" s="174">
        <v>2782</v>
      </c>
      <c r="R361" s="179">
        <f t="shared" si="49"/>
        <v>1</v>
      </c>
      <c r="S361" s="156">
        <f t="shared" si="50"/>
        <v>30601</v>
      </c>
      <c r="T361" s="156">
        <f t="shared" si="51"/>
        <v>0</v>
      </c>
      <c r="U361" s="173" t="s">
        <v>803</v>
      </c>
      <c r="V361" s="178" t="s">
        <v>802</v>
      </c>
      <c r="W361" s="178" t="s">
        <v>802</v>
      </c>
      <c r="X361" s="177">
        <v>2014</v>
      </c>
      <c r="Y361" s="169" t="s">
        <v>1691</v>
      </c>
    </row>
    <row r="362" spans="1:25" ht="42" customHeight="1" x14ac:dyDescent="0.25">
      <c r="A362" s="167">
        <v>357</v>
      </c>
      <c r="B362" s="168"/>
      <c r="C362" s="167" t="str">
        <f t="shared" si="52"/>
        <v>Ing. Edy Linares</v>
      </c>
      <c r="D362" s="167" t="s">
        <v>789</v>
      </c>
      <c r="E362" s="166" t="s">
        <v>807</v>
      </c>
      <c r="F362" s="165" t="s">
        <v>1694</v>
      </c>
      <c r="G362" s="164" t="s">
        <v>1711</v>
      </c>
      <c r="H362" s="182">
        <v>18.05</v>
      </c>
      <c r="I362" s="162" t="s">
        <v>72</v>
      </c>
      <c r="J362" s="161" t="s">
        <v>273</v>
      </c>
      <c r="K362" s="161" t="s">
        <v>1709</v>
      </c>
      <c r="L362" s="181">
        <v>56341</v>
      </c>
      <c r="M362" s="181">
        <v>5634</v>
      </c>
      <c r="N362" s="159">
        <f t="shared" si="47"/>
        <v>61975</v>
      </c>
      <c r="O362" s="174">
        <v>56341</v>
      </c>
      <c r="P362" s="180">
        <f t="shared" si="48"/>
        <v>1</v>
      </c>
      <c r="Q362" s="174">
        <v>5634</v>
      </c>
      <c r="R362" s="179">
        <f t="shared" si="49"/>
        <v>1</v>
      </c>
      <c r="S362" s="156">
        <f t="shared" si="50"/>
        <v>61975</v>
      </c>
      <c r="T362" s="156">
        <f t="shared" si="51"/>
        <v>0</v>
      </c>
      <c r="U362" s="173" t="s">
        <v>803</v>
      </c>
      <c r="V362" s="178" t="s">
        <v>802</v>
      </c>
      <c r="W362" s="178" t="s">
        <v>802</v>
      </c>
      <c r="X362" s="177">
        <v>2014</v>
      </c>
      <c r="Y362" s="169" t="s">
        <v>1691</v>
      </c>
    </row>
    <row r="363" spans="1:25" ht="42" customHeight="1" x14ac:dyDescent="0.25">
      <c r="A363" s="167">
        <v>358</v>
      </c>
      <c r="B363" s="175"/>
      <c r="C363" s="167" t="str">
        <f t="shared" si="52"/>
        <v>Ing. Edy Linares</v>
      </c>
      <c r="D363" s="167" t="s">
        <v>789</v>
      </c>
      <c r="E363" s="166" t="s">
        <v>807</v>
      </c>
      <c r="F363" s="165" t="s">
        <v>1694</v>
      </c>
      <c r="G363" s="164" t="s">
        <v>1710</v>
      </c>
      <c r="H363" s="182">
        <v>21</v>
      </c>
      <c r="I363" s="162" t="s">
        <v>72</v>
      </c>
      <c r="J363" s="161" t="s">
        <v>273</v>
      </c>
      <c r="K363" s="161" t="s">
        <v>1709</v>
      </c>
      <c r="L363" s="181">
        <v>71718</v>
      </c>
      <c r="M363" s="181">
        <v>7172</v>
      </c>
      <c r="N363" s="159">
        <f t="shared" si="47"/>
        <v>78890</v>
      </c>
      <c r="O363" s="174">
        <v>70283.64</v>
      </c>
      <c r="P363" s="180">
        <f t="shared" si="48"/>
        <v>0.98</v>
      </c>
      <c r="Q363" s="174">
        <v>7172</v>
      </c>
      <c r="R363" s="179">
        <f t="shared" si="49"/>
        <v>1</v>
      </c>
      <c r="S363" s="156">
        <f t="shared" si="50"/>
        <v>77455.64</v>
      </c>
      <c r="T363" s="156">
        <f t="shared" si="51"/>
        <v>1434.3600000000006</v>
      </c>
      <c r="U363" s="173" t="s">
        <v>803</v>
      </c>
      <c r="V363" s="178" t="s">
        <v>802</v>
      </c>
      <c r="W363" s="178" t="s">
        <v>802</v>
      </c>
      <c r="X363" s="177">
        <v>2014</v>
      </c>
      <c r="Y363" s="169" t="s">
        <v>1691</v>
      </c>
    </row>
    <row r="364" spans="1:25" ht="42" customHeight="1" x14ac:dyDescent="0.25">
      <c r="A364" s="167">
        <v>359</v>
      </c>
      <c r="B364" s="168"/>
      <c r="C364" s="167" t="str">
        <f t="shared" si="52"/>
        <v>Ing. Edy Linares</v>
      </c>
      <c r="D364" s="167" t="s">
        <v>789</v>
      </c>
      <c r="E364" s="166" t="s">
        <v>807</v>
      </c>
      <c r="F364" s="165" t="s">
        <v>1694</v>
      </c>
      <c r="G364" s="164" t="s">
        <v>1708</v>
      </c>
      <c r="H364" s="182">
        <v>26</v>
      </c>
      <c r="I364" s="162" t="s">
        <v>72</v>
      </c>
      <c r="J364" s="161" t="s">
        <v>273</v>
      </c>
      <c r="K364" s="161" t="s">
        <v>1706</v>
      </c>
      <c r="L364" s="181">
        <v>91913</v>
      </c>
      <c r="M364" s="181">
        <v>9191</v>
      </c>
      <c r="N364" s="159">
        <f t="shared" si="47"/>
        <v>101104</v>
      </c>
      <c r="O364" s="174">
        <v>87317.35</v>
      </c>
      <c r="P364" s="180">
        <f t="shared" si="48"/>
        <v>0.95000000000000007</v>
      </c>
      <c r="Q364" s="174">
        <v>9191</v>
      </c>
      <c r="R364" s="179">
        <f t="shared" si="49"/>
        <v>1</v>
      </c>
      <c r="S364" s="156">
        <f t="shared" si="50"/>
        <v>96508.35</v>
      </c>
      <c r="T364" s="156">
        <f t="shared" si="51"/>
        <v>4595.6499999999942</v>
      </c>
      <c r="U364" s="173" t="s">
        <v>803</v>
      </c>
      <c r="V364" s="178" t="s">
        <v>802</v>
      </c>
      <c r="W364" s="178" t="s">
        <v>802</v>
      </c>
      <c r="X364" s="177">
        <v>2014</v>
      </c>
      <c r="Y364" s="169" t="s">
        <v>1691</v>
      </c>
    </row>
    <row r="365" spans="1:25" ht="42" customHeight="1" x14ac:dyDescent="0.25">
      <c r="A365" s="167">
        <v>360</v>
      </c>
      <c r="B365" s="168"/>
      <c r="C365" s="167" t="str">
        <f t="shared" si="52"/>
        <v>Ing. Edy Linares</v>
      </c>
      <c r="D365" s="167" t="s">
        <v>789</v>
      </c>
      <c r="E365" s="166" t="s">
        <v>807</v>
      </c>
      <c r="F365" s="165" t="s">
        <v>1694</v>
      </c>
      <c r="G365" s="164" t="s">
        <v>1707</v>
      </c>
      <c r="H365" s="182">
        <v>15</v>
      </c>
      <c r="I365" s="162" t="s">
        <v>72</v>
      </c>
      <c r="J365" s="161" t="s">
        <v>273</v>
      </c>
      <c r="K365" s="161" t="s">
        <v>1706</v>
      </c>
      <c r="L365" s="181">
        <v>47217</v>
      </c>
      <c r="M365" s="181">
        <v>4722</v>
      </c>
      <c r="N365" s="159">
        <f t="shared" si="47"/>
        <v>51939</v>
      </c>
      <c r="O365" s="174">
        <v>46272</v>
      </c>
      <c r="P365" s="180">
        <f t="shared" si="48"/>
        <v>0.97998602198360762</v>
      </c>
      <c r="Q365" s="174">
        <v>4722</v>
      </c>
      <c r="R365" s="179">
        <f t="shared" si="49"/>
        <v>1</v>
      </c>
      <c r="S365" s="156">
        <f t="shared" si="50"/>
        <v>50994</v>
      </c>
      <c r="T365" s="156">
        <f t="shared" si="51"/>
        <v>945</v>
      </c>
      <c r="U365" s="173" t="s">
        <v>803</v>
      </c>
      <c r="V365" s="178" t="s">
        <v>802</v>
      </c>
      <c r="W365" s="178" t="s">
        <v>802</v>
      </c>
      <c r="X365" s="177">
        <v>2014</v>
      </c>
      <c r="Y365" s="169" t="s">
        <v>1691</v>
      </c>
    </row>
    <row r="366" spans="1:25" ht="42" customHeight="1" x14ac:dyDescent="0.25">
      <c r="A366" s="167">
        <v>361</v>
      </c>
      <c r="B366" s="168"/>
      <c r="C366" s="167" t="str">
        <f t="shared" si="52"/>
        <v>Ing. Edy Linares</v>
      </c>
      <c r="D366" s="167" t="s">
        <v>789</v>
      </c>
      <c r="E366" s="166" t="s">
        <v>807</v>
      </c>
      <c r="F366" s="165" t="s">
        <v>1694</v>
      </c>
      <c r="G366" s="164" t="s">
        <v>1705</v>
      </c>
      <c r="H366" s="182">
        <v>8</v>
      </c>
      <c r="I366" s="162" t="s">
        <v>72</v>
      </c>
      <c r="J366" s="161" t="s">
        <v>273</v>
      </c>
      <c r="K366" s="161" t="s">
        <v>287</v>
      </c>
      <c r="L366" s="181">
        <v>25093</v>
      </c>
      <c r="M366" s="181">
        <v>2509</v>
      </c>
      <c r="N366" s="159">
        <f t="shared" si="47"/>
        <v>27602</v>
      </c>
      <c r="O366" s="174">
        <v>25093</v>
      </c>
      <c r="P366" s="180">
        <f t="shared" si="48"/>
        <v>1</v>
      </c>
      <c r="Q366" s="174">
        <v>2509</v>
      </c>
      <c r="R366" s="179">
        <f t="shared" si="49"/>
        <v>1</v>
      </c>
      <c r="S366" s="156">
        <f t="shared" si="50"/>
        <v>27602</v>
      </c>
      <c r="T366" s="156">
        <f t="shared" si="51"/>
        <v>0</v>
      </c>
      <c r="U366" s="173" t="s">
        <v>803</v>
      </c>
      <c r="V366" s="178" t="s">
        <v>802</v>
      </c>
      <c r="W366" s="178" t="s">
        <v>802</v>
      </c>
      <c r="X366" s="177">
        <v>2014</v>
      </c>
      <c r="Y366" s="169" t="s">
        <v>1691</v>
      </c>
    </row>
    <row r="367" spans="1:25" ht="42" customHeight="1" x14ac:dyDescent="0.25">
      <c r="A367" s="167">
        <v>362</v>
      </c>
      <c r="B367" s="168"/>
      <c r="C367" s="167" t="str">
        <f t="shared" si="52"/>
        <v>Ing. Edy Linares</v>
      </c>
      <c r="D367" s="167" t="s">
        <v>789</v>
      </c>
      <c r="E367" s="166" t="s">
        <v>807</v>
      </c>
      <c r="F367" s="165" t="s">
        <v>1694</v>
      </c>
      <c r="G367" s="164" t="s">
        <v>1704</v>
      </c>
      <c r="H367" s="182">
        <v>12</v>
      </c>
      <c r="I367" s="162" t="s">
        <v>72</v>
      </c>
      <c r="J367" s="161" t="s">
        <v>273</v>
      </c>
      <c r="K367" s="161" t="s">
        <v>287</v>
      </c>
      <c r="L367" s="181">
        <v>34096</v>
      </c>
      <c r="M367" s="181">
        <v>3409</v>
      </c>
      <c r="N367" s="159">
        <f t="shared" si="47"/>
        <v>37505</v>
      </c>
      <c r="O367" s="159">
        <v>34096</v>
      </c>
      <c r="P367" s="180">
        <f t="shared" si="48"/>
        <v>1</v>
      </c>
      <c r="Q367" s="174">
        <v>3409</v>
      </c>
      <c r="R367" s="179">
        <f t="shared" si="49"/>
        <v>1</v>
      </c>
      <c r="S367" s="156">
        <f t="shared" si="50"/>
        <v>37505</v>
      </c>
      <c r="T367" s="156">
        <f t="shared" si="51"/>
        <v>0</v>
      </c>
      <c r="U367" s="173" t="s">
        <v>803</v>
      </c>
      <c r="V367" s="178" t="s">
        <v>802</v>
      </c>
      <c r="W367" s="178" t="s">
        <v>802</v>
      </c>
      <c r="X367" s="177">
        <v>2014</v>
      </c>
      <c r="Y367" s="169" t="s">
        <v>1691</v>
      </c>
    </row>
    <row r="368" spans="1:25" ht="42" customHeight="1" x14ac:dyDescent="0.25">
      <c r="A368" s="167">
        <v>363</v>
      </c>
      <c r="B368" s="175"/>
      <c r="C368" s="167" t="str">
        <f t="shared" si="52"/>
        <v>Ing. Edy Linares</v>
      </c>
      <c r="D368" s="167" t="s">
        <v>789</v>
      </c>
      <c r="E368" s="166" t="s">
        <v>807</v>
      </c>
      <c r="F368" s="165" t="s">
        <v>1694</v>
      </c>
      <c r="G368" s="164" t="s">
        <v>1703</v>
      </c>
      <c r="H368" s="182">
        <v>18</v>
      </c>
      <c r="I368" s="162" t="s">
        <v>72</v>
      </c>
      <c r="J368" s="161" t="s">
        <v>273</v>
      </c>
      <c r="K368" s="161" t="s">
        <v>1701</v>
      </c>
      <c r="L368" s="181">
        <v>48195</v>
      </c>
      <c r="M368" s="181">
        <v>4820</v>
      </c>
      <c r="N368" s="159">
        <f t="shared" si="47"/>
        <v>53015</v>
      </c>
      <c r="O368" s="174">
        <v>47231</v>
      </c>
      <c r="P368" s="180">
        <f t="shared" si="48"/>
        <v>0.97999792509596428</v>
      </c>
      <c r="Q368" s="174">
        <v>4820</v>
      </c>
      <c r="R368" s="179">
        <f t="shared" si="49"/>
        <v>1</v>
      </c>
      <c r="S368" s="156">
        <f t="shared" si="50"/>
        <v>52051</v>
      </c>
      <c r="T368" s="156">
        <f t="shared" si="51"/>
        <v>964</v>
      </c>
      <c r="U368" s="173" t="s">
        <v>803</v>
      </c>
      <c r="V368" s="178" t="s">
        <v>802</v>
      </c>
      <c r="W368" s="178" t="s">
        <v>802</v>
      </c>
      <c r="X368" s="177">
        <v>2014</v>
      </c>
      <c r="Y368" s="169" t="s">
        <v>1691</v>
      </c>
    </row>
    <row r="369" spans="1:25" ht="42" customHeight="1" x14ac:dyDescent="0.25">
      <c r="A369" s="167">
        <v>364</v>
      </c>
      <c r="B369" s="168"/>
      <c r="C369" s="167" t="str">
        <f t="shared" si="52"/>
        <v>Ing. Edy Linares</v>
      </c>
      <c r="D369" s="167" t="s">
        <v>789</v>
      </c>
      <c r="E369" s="166" t="s">
        <v>807</v>
      </c>
      <c r="F369" s="165" t="s">
        <v>1694</v>
      </c>
      <c r="G369" s="164" t="s">
        <v>1702</v>
      </c>
      <c r="H369" s="182">
        <v>30</v>
      </c>
      <c r="I369" s="162" t="s">
        <v>72</v>
      </c>
      <c r="J369" s="161" t="s">
        <v>273</v>
      </c>
      <c r="K369" s="161" t="s">
        <v>1701</v>
      </c>
      <c r="L369" s="181">
        <v>79325</v>
      </c>
      <c r="M369" s="181">
        <v>7933</v>
      </c>
      <c r="N369" s="159">
        <f t="shared" si="47"/>
        <v>87258</v>
      </c>
      <c r="O369" s="174">
        <v>78154.59</v>
      </c>
      <c r="P369" s="180">
        <f t="shared" si="48"/>
        <v>0.98524538291837371</v>
      </c>
      <c r="Q369" s="174">
        <v>7933</v>
      </c>
      <c r="R369" s="179">
        <f t="shared" si="49"/>
        <v>1</v>
      </c>
      <c r="S369" s="156">
        <f t="shared" si="50"/>
        <v>86087.59</v>
      </c>
      <c r="T369" s="156">
        <f t="shared" si="51"/>
        <v>1170.4100000000035</v>
      </c>
      <c r="U369" s="173" t="s">
        <v>803</v>
      </c>
      <c r="V369" s="178" t="s">
        <v>802</v>
      </c>
      <c r="W369" s="178" t="s">
        <v>802</v>
      </c>
      <c r="X369" s="177">
        <v>2014</v>
      </c>
      <c r="Y369" s="169" t="s">
        <v>1691</v>
      </c>
    </row>
    <row r="370" spans="1:25" ht="42" customHeight="1" x14ac:dyDescent="0.25">
      <c r="A370" s="167">
        <v>365</v>
      </c>
      <c r="B370" s="168"/>
      <c r="C370" s="167" t="str">
        <f t="shared" si="52"/>
        <v>Ing. Edy Linares</v>
      </c>
      <c r="D370" s="167" t="s">
        <v>789</v>
      </c>
      <c r="E370" s="166" t="s">
        <v>807</v>
      </c>
      <c r="F370" s="165" t="s">
        <v>1694</v>
      </c>
      <c r="G370" s="164" t="s">
        <v>1700</v>
      </c>
      <c r="H370" s="182">
        <v>15</v>
      </c>
      <c r="I370" s="162" t="s">
        <v>72</v>
      </c>
      <c r="J370" s="161" t="s">
        <v>273</v>
      </c>
      <c r="K370" s="161" t="s">
        <v>1698</v>
      </c>
      <c r="L370" s="181">
        <v>39287</v>
      </c>
      <c r="M370" s="181">
        <v>3929</v>
      </c>
      <c r="N370" s="159">
        <f t="shared" si="47"/>
        <v>43216</v>
      </c>
      <c r="O370" s="174">
        <v>39287</v>
      </c>
      <c r="P370" s="180">
        <f t="shared" si="48"/>
        <v>1</v>
      </c>
      <c r="Q370" s="174">
        <v>3929</v>
      </c>
      <c r="R370" s="179">
        <f t="shared" si="49"/>
        <v>1</v>
      </c>
      <c r="S370" s="156">
        <f t="shared" si="50"/>
        <v>43216</v>
      </c>
      <c r="T370" s="156">
        <f t="shared" si="51"/>
        <v>0</v>
      </c>
      <c r="U370" s="173" t="s">
        <v>803</v>
      </c>
      <c r="V370" s="178" t="s">
        <v>802</v>
      </c>
      <c r="W370" s="178" t="s">
        <v>802</v>
      </c>
      <c r="X370" s="177">
        <v>2014</v>
      </c>
      <c r="Y370" s="169" t="s">
        <v>1691</v>
      </c>
    </row>
    <row r="371" spans="1:25" ht="42" customHeight="1" x14ac:dyDescent="0.25">
      <c r="A371" s="167">
        <v>366</v>
      </c>
      <c r="B371" s="168"/>
      <c r="C371" s="167" t="str">
        <f t="shared" si="52"/>
        <v>Ing. Edy Linares</v>
      </c>
      <c r="D371" s="167" t="s">
        <v>789</v>
      </c>
      <c r="E371" s="166" t="s">
        <v>807</v>
      </c>
      <c r="F371" s="165" t="s">
        <v>1694</v>
      </c>
      <c r="G371" s="164" t="s">
        <v>1699</v>
      </c>
      <c r="H371" s="182">
        <v>10</v>
      </c>
      <c r="I371" s="162" t="s">
        <v>72</v>
      </c>
      <c r="J371" s="161" t="s">
        <v>273</v>
      </c>
      <c r="K371" s="161" t="s">
        <v>1698</v>
      </c>
      <c r="L371" s="181">
        <v>28194</v>
      </c>
      <c r="M371" s="181">
        <v>2819</v>
      </c>
      <c r="N371" s="159">
        <f t="shared" si="47"/>
        <v>31013</v>
      </c>
      <c r="O371" s="174">
        <v>26784.3</v>
      </c>
      <c r="P371" s="180">
        <f t="shared" si="48"/>
        <v>0.95</v>
      </c>
      <c r="Q371" s="174">
        <v>2819</v>
      </c>
      <c r="R371" s="179">
        <f t="shared" si="49"/>
        <v>1</v>
      </c>
      <c r="S371" s="156">
        <f t="shared" si="50"/>
        <v>29603.3</v>
      </c>
      <c r="T371" s="156">
        <f t="shared" si="51"/>
        <v>1409.7000000000007</v>
      </c>
      <c r="U371" s="173" t="s">
        <v>803</v>
      </c>
      <c r="V371" s="178" t="s">
        <v>802</v>
      </c>
      <c r="W371" s="178" t="s">
        <v>802</v>
      </c>
      <c r="X371" s="177">
        <v>2014</v>
      </c>
      <c r="Y371" s="169" t="s">
        <v>1691</v>
      </c>
    </row>
    <row r="372" spans="1:25" ht="42" customHeight="1" x14ac:dyDescent="0.25">
      <c r="A372" s="167">
        <v>367</v>
      </c>
      <c r="B372" s="168"/>
      <c r="C372" s="167" t="str">
        <f t="shared" si="52"/>
        <v>Ing. Edy Linares</v>
      </c>
      <c r="D372" s="167" t="s">
        <v>789</v>
      </c>
      <c r="E372" s="166" t="s">
        <v>807</v>
      </c>
      <c r="F372" s="165" t="s">
        <v>1694</v>
      </c>
      <c r="G372" s="164" t="s">
        <v>1697</v>
      </c>
      <c r="H372" s="182">
        <v>18</v>
      </c>
      <c r="I372" s="162" t="s">
        <v>72</v>
      </c>
      <c r="J372" s="161" t="s">
        <v>273</v>
      </c>
      <c r="K372" s="161" t="s">
        <v>1696</v>
      </c>
      <c r="L372" s="181">
        <v>47445</v>
      </c>
      <c r="M372" s="181">
        <v>4744</v>
      </c>
      <c r="N372" s="159">
        <f t="shared" si="47"/>
        <v>52189</v>
      </c>
      <c r="O372" s="174">
        <v>47445</v>
      </c>
      <c r="P372" s="180">
        <f t="shared" si="48"/>
        <v>1</v>
      </c>
      <c r="Q372" s="174">
        <v>4744</v>
      </c>
      <c r="R372" s="179">
        <f t="shared" si="49"/>
        <v>1</v>
      </c>
      <c r="S372" s="156">
        <f t="shared" si="50"/>
        <v>52189</v>
      </c>
      <c r="T372" s="156">
        <f t="shared" si="51"/>
        <v>0</v>
      </c>
      <c r="U372" s="173" t="s">
        <v>803</v>
      </c>
      <c r="V372" s="178" t="s">
        <v>802</v>
      </c>
      <c r="W372" s="178" t="s">
        <v>802</v>
      </c>
      <c r="X372" s="177">
        <v>2014</v>
      </c>
      <c r="Y372" s="169" t="s">
        <v>1691</v>
      </c>
    </row>
    <row r="373" spans="1:25" ht="42" customHeight="1" x14ac:dyDescent="0.25">
      <c r="A373" s="167">
        <v>368</v>
      </c>
      <c r="B373" s="175"/>
      <c r="C373" s="167" t="str">
        <f t="shared" si="52"/>
        <v>Ing. Edy Linares</v>
      </c>
      <c r="D373" s="167" t="s">
        <v>789</v>
      </c>
      <c r="E373" s="166" t="s">
        <v>807</v>
      </c>
      <c r="F373" s="165" t="s">
        <v>1694</v>
      </c>
      <c r="G373" s="164" t="s">
        <v>1695</v>
      </c>
      <c r="H373" s="182">
        <v>7</v>
      </c>
      <c r="I373" s="162" t="s">
        <v>72</v>
      </c>
      <c r="J373" s="161" t="s">
        <v>273</v>
      </c>
      <c r="K373" s="161" t="s">
        <v>1692</v>
      </c>
      <c r="L373" s="181">
        <v>19286</v>
      </c>
      <c r="M373" s="181">
        <v>1929</v>
      </c>
      <c r="N373" s="159">
        <f t="shared" si="47"/>
        <v>21215</v>
      </c>
      <c r="O373" s="174">
        <v>19286</v>
      </c>
      <c r="P373" s="180">
        <f t="shared" si="48"/>
        <v>1</v>
      </c>
      <c r="Q373" s="174">
        <v>1929</v>
      </c>
      <c r="R373" s="179">
        <f t="shared" si="49"/>
        <v>1</v>
      </c>
      <c r="S373" s="156">
        <f t="shared" si="50"/>
        <v>21215</v>
      </c>
      <c r="T373" s="156">
        <f t="shared" si="51"/>
        <v>0</v>
      </c>
      <c r="U373" s="173" t="s">
        <v>803</v>
      </c>
      <c r="V373" s="178" t="s">
        <v>802</v>
      </c>
      <c r="W373" s="178" t="s">
        <v>802</v>
      </c>
      <c r="X373" s="177">
        <v>2014</v>
      </c>
      <c r="Y373" s="169" t="s">
        <v>1691</v>
      </c>
    </row>
    <row r="374" spans="1:25" ht="42" customHeight="1" x14ac:dyDescent="0.25">
      <c r="A374" s="167">
        <v>369</v>
      </c>
      <c r="B374" s="168"/>
      <c r="C374" s="167" t="str">
        <f t="shared" si="52"/>
        <v>Ing. Edy Linares</v>
      </c>
      <c r="D374" s="167" t="s">
        <v>789</v>
      </c>
      <c r="E374" s="166" t="s">
        <v>807</v>
      </c>
      <c r="F374" s="165" t="s">
        <v>1694</v>
      </c>
      <c r="G374" s="164" t="s">
        <v>1693</v>
      </c>
      <c r="H374" s="182">
        <v>9</v>
      </c>
      <c r="I374" s="162" t="s">
        <v>72</v>
      </c>
      <c r="J374" s="161" t="s">
        <v>273</v>
      </c>
      <c r="K374" s="161" t="s">
        <v>1692</v>
      </c>
      <c r="L374" s="181">
        <v>24473</v>
      </c>
      <c r="M374" s="181">
        <v>2447</v>
      </c>
      <c r="N374" s="159">
        <f t="shared" si="47"/>
        <v>26920</v>
      </c>
      <c r="O374" s="174">
        <v>24027.34</v>
      </c>
      <c r="P374" s="180">
        <f t="shared" si="48"/>
        <v>0.98178972745474602</v>
      </c>
      <c r="Q374" s="174">
        <v>2447</v>
      </c>
      <c r="R374" s="179">
        <f t="shared" si="49"/>
        <v>1</v>
      </c>
      <c r="S374" s="156">
        <f t="shared" si="50"/>
        <v>26474.34</v>
      </c>
      <c r="T374" s="156">
        <f t="shared" si="51"/>
        <v>445.65999999999985</v>
      </c>
      <c r="U374" s="173" t="s">
        <v>803</v>
      </c>
      <c r="V374" s="178" t="s">
        <v>802</v>
      </c>
      <c r="W374" s="178" t="s">
        <v>802</v>
      </c>
      <c r="X374" s="177">
        <v>2014</v>
      </c>
      <c r="Y374" s="169" t="s">
        <v>1691</v>
      </c>
    </row>
    <row r="375" spans="1:25" ht="42" customHeight="1" x14ac:dyDescent="0.25">
      <c r="A375" s="167">
        <v>370</v>
      </c>
      <c r="B375" s="168"/>
      <c r="C375" s="167" t="str">
        <f t="shared" si="52"/>
        <v>Ing. Edy Linares</v>
      </c>
      <c r="D375" s="167" t="s">
        <v>789</v>
      </c>
      <c r="E375" s="166" t="s">
        <v>787</v>
      </c>
      <c r="F375" s="165" t="s">
        <v>1683</v>
      </c>
      <c r="G375" s="164" t="s">
        <v>1690</v>
      </c>
      <c r="H375" s="163">
        <v>15</v>
      </c>
      <c r="I375" s="162" t="s">
        <v>985</v>
      </c>
      <c r="J375" s="161" t="s">
        <v>1681</v>
      </c>
      <c r="K375" s="161" t="s">
        <v>1684</v>
      </c>
      <c r="L375" s="160">
        <v>36901</v>
      </c>
      <c r="M375" s="160">
        <v>3690</v>
      </c>
      <c r="N375" s="159">
        <f t="shared" si="47"/>
        <v>40591</v>
      </c>
      <c r="O375" s="174">
        <v>36900</v>
      </c>
      <c r="P375" s="180">
        <f t="shared" si="48"/>
        <v>0.99997290046340204</v>
      </c>
      <c r="Q375" s="174">
        <v>3690</v>
      </c>
      <c r="R375" s="179">
        <f t="shared" si="49"/>
        <v>1</v>
      </c>
      <c r="S375" s="156">
        <f t="shared" si="50"/>
        <v>40590</v>
      </c>
      <c r="T375" s="156">
        <f t="shared" si="51"/>
        <v>1</v>
      </c>
      <c r="U375" s="173" t="s">
        <v>803</v>
      </c>
      <c r="V375" s="178" t="s">
        <v>802</v>
      </c>
      <c r="W375" s="178" t="s">
        <v>802</v>
      </c>
      <c r="X375" s="177">
        <v>2015</v>
      </c>
      <c r="Y375" s="169" t="s">
        <v>1677</v>
      </c>
    </row>
    <row r="376" spans="1:25" ht="42" customHeight="1" x14ac:dyDescent="0.25">
      <c r="A376" s="167">
        <v>371</v>
      </c>
      <c r="B376" s="175"/>
      <c r="C376" s="167" t="str">
        <f t="shared" si="52"/>
        <v>Ing. Edy Linares</v>
      </c>
      <c r="D376" s="167" t="s">
        <v>789</v>
      </c>
      <c r="E376" s="166" t="s">
        <v>787</v>
      </c>
      <c r="F376" s="165" t="s">
        <v>1683</v>
      </c>
      <c r="G376" s="164" t="s">
        <v>1689</v>
      </c>
      <c r="H376" s="163">
        <v>62.2</v>
      </c>
      <c r="I376" s="162" t="s">
        <v>985</v>
      </c>
      <c r="J376" s="161" t="s">
        <v>1681</v>
      </c>
      <c r="K376" s="161" t="s">
        <v>1687</v>
      </c>
      <c r="L376" s="160">
        <v>153013</v>
      </c>
      <c r="M376" s="160">
        <v>15301</v>
      </c>
      <c r="N376" s="159">
        <f t="shared" si="47"/>
        <v>168314</v>
      </c>
      <c r="O376" s="174">
        <v>150404.4</v>
      </c>
      <c r="P376" s="180">
        <f t="shared" si="48"/>
        <v>0.98295177533935019</v>
      </c>
      <c r="Q376" s="174">
        <v>15301</v>
      </c>
      <c r="R376" s="179">
        <f t="shared" si="49"/>
        <v>1</v>
      </c>
      <c r="S376" s="156">
        <f t="shared" si="50"/>
        <v>165705.4</v>
      </c>
      <c r="T376" s="156">
        <f t="shared" si="51"/>
        <v>2608.6000000000058</v>
      </c>
      <c r="U376" s="173" t="s">
        <v>803</v>
      </c>
      <c r="V376" s="178" t="s">
        <v>802</v>
      </c>
      <c r="W376" s="178" t="s">
        <v>802</v>
      </c>
      <c r="X376" s="177">
        <v>2015</v>
      </c>
      <c r="Y376" s="169" t="s">
        <v>1677</v>
      </c>
    </row>
    <row r="377" spans="1:25" ht="42" customHeight="1" x14ac:dyDescent="0.25">
      <c r="A377" s="167">
        <v>372</v>
      </c>
      <c r="B377" s="175"/>
      <c r="C377" s="167" t="str">
        <f t="shared" si="52"/>
        <v>Ing. Edy Linares</v>
      </c>
      <c r="D377" s="167" t="s">
        <v>789</v>
      </c>
      <c r="E377" s="166" t="s">
        <v>807</v>
      </c>
      <c r="F377" s="165" t="s">
        <v>1683</v>
      </c>
      <c r="G377" s="164" t="s">
        <v>1688</v>
      </c>
      <c r="H377" s="163">
        <v>70</v>
      </c>
      <c r="I377" s="162" t="s">
        <v>985</v>
      </c>
      <c r="J377" s="161" t="s">
        <v>1681</v>
      </c>
      <c r="K377" s="161" t="s">
        <v>1687</v>
      </c>
      <c r="L377" s="160">
        <v>257381</v>
      </c>
      <c r="M377" s="160">
        <v>25738</v>
      </c>
      <c r="N377" s="159">
        <f t="shared" si="47"/>
        <v>283119</v>
      </c>
      <c r="O377" s="174">
        <f>68830.82+188549.38</f>
        <v>257380.2</v>
      </c>
      <c r="P377" s="180">
        <f t="shared" si="48"/>
        <v>0.99999689176745765</v>
      </c>
      <c r="Q377" s="174">
        <v>25738</v>
      </c>
      <c r="R377" s="179">
        <f t="shared" si="49"/>
        <v>1</v>
      </c>
      <c r="S377" s="156">
        <f t="shared" si="50"/>
        <v>283118.2</v>
      </c>
      <c r="T377" s="156">
        <f t="shared" si="51"/>
        <v>0.79999999998835847</v>
      </c>
      <c r="U377" s="173" t="s">
        <v>803</v>
      </c>
      <c r="V377" s="178" t="s">
        <v>802</v>
      </c>
      <c r="W377" s="178" t="s">
        <v>802</v>
      </c>
      <c r="X377" s="177">
        <v>2015</v>
      </c>
      <c r="Y377" s="169" t="s">
        <v>1677</v>
      </c>
    </row>
    <row r="378" spans="1:25" ht="42" customHeight="1" x14ac:dyDescent="0.25">
      <c r="A378" s="167">
        <v>373</v>
      </c>
      <c r="B378" s="168"/>
      <c r="C378" s="167" t="str">
        <f t="shared" si="52"/>
        <v>Ing. Edy Linares</v>
      </c>
      <c r="D378" s="167" t="s">
        <v>789</v>
      </c>
      <c r="E378" s="166" t="s">
        <v>807</v>
      </c>
      <c r="F378" s="165" t="s">
        <v>1683</v>
      </c>
      <c r="G378" s="164" t="s">
        <v>1686</v>
      </c>
      <c r="H378" s="163">
        <v>14</v>
      </c>
      <c r="I378" s="162" t="s">
        <v>985</v>
      </c>
      <c r="J378" s="161" t="s">
        <v>1681</v>
      </c>
      <c r="K378" s="161" t="s">
        <v>1684</v>
      </c>
      <c r="L378" s="160">
        <v>51576</v>
      </c>
      <c r="M378" s="160">
        <v>5158</v>
      </c>
      <c r="N378" s="159">
        <f t="shared" si="47"/>
        <v>56734</v>
      </c>
      <c r="O378" s="174">
        <v>51540.93</v>
      </c>
      <c r="P378" s="180">
        <f t="shared" si="48"/>
        <v>0.99932003257328994</v>
      </c>
      <c r="Q378" s="174">
        <v>5158</v>
      </c>
      <c r="R378" s="179">
        <f t="shared" si="49"/>
        <v>1</v>
      </c>
      <c r="S378" s="156">
        <f t="shared" si="50"/>
        <v>56698.93</v>
      </c>
      <c r="T378" s="156">
        <f t="shared" si="51"/>
        <v>35.069999999999709</v>
      </c>
      <c r="U378" s="173" t="s">
        <v>803</v>
      </c>
      <c r="V378" s="178" t="s">
        <v>802</v>
      </c>
      <c r="W378" s="178" t="s">
        <v>802</v>
      </c>
      <c r="X378" s="177">
        <v>2015</v>
      </c>
      <c r="Y378" s="169" t="s">
        <v>1677</v>
      </c>
    </row>
    <row r="379" spans="1:25" ht="42" customHeight="1" x14ac:dyDescent="0.25">
      <c r="A379" s="167">
        <v>374</v>
      </c>
      <c r="B379" s="168"/>
      <c r="C379" s="167" t="str">
        <f t="shared" si="52"/>
        <v>Ing. Edy Linares</v>
      </c>
      <c r="D379" s="167" t="s">
        <v>789</v>
      </c>
      <c r="E379" s="166" t="s">
        <v>807</v>
      </c>
      <c r="F379" s="165" t="s">
        <v>1683</v>
      </c>
      <c r="G379" s="164" t="s">
        <v>1685</v>
      </c>
      <c r="H379" s="163">
        <v>14.24</v>
      </c>
      <c r="I379" s="162" t="s">
        <v>985</v>
      </c>
      <c r="J379" s="161" t="s">
        <v>1681</v>
      </c>
      <c r="K379" s="161" t="s">
        <v>1684</v>
      </c>
      <c r="L379" s="160">
        <v>52461</v>
      </c>
      <c r="M379" s="160">
        <v>5246</v>
      </c>
      <c r="N379" s="159">
        <f t="shared" si="47"/>
        <v>57707</v>
      </c>
      <c r="O379" s="174">
        <v>52460.160000000003</v>
      </c>
      <c r="P379" s="180">
        <f t="shared" si="48"/>
        <v>0.99998398810544986</v>
      </c>
      <c r="Q379" s="174">
        <v>5246</v>
      </c>
      <c r="R379" s="179">
        <f t="shared" si="49"/>
        <v>1</v>
      </c>
      <c r="S379" s="156">
        <f t="shared" si="50"/>
        <v>57706.16</v>
      </c>
      <c r="T379" s="156">
        <f t="shared" si="51"/>
        <v>0.83999999999650754</v>
      </c>
      <c r="U379" s="173" t="s">
        <v>803</v>
      </c>
      <c r="V379" s="178" t="s">
        <v>802</v>
      </c>
      <c r="W379" s="178" t="s">
        <v>802</v>
      </c>
      <c r="X379" s="177">
        <v>2015</v>
      </c>
      <c r="Y379" s="169" t="s">
        <v>1677</v>
      </c>
    </row>
    <row r="380" spans="1:25" ht="42" hidden="1" customHeight="1" x14ac:dyDescent="0.25">
      <c r="A380" s="167">
        <v>375</v>
      </c>
      <c r="B380" s="168"/>
      <c r="C380" s="167" t="str">
        <f t="shared" si="52"/>
        <v>Ing. Edy Linares</v>
      </c>
      <c r="D380" s="167" t="s">
        <v>789</v>
      </c>
      <c r="E380" s="166" t="s">
        <v>807</v>
      </c>
      <c r="F380" s="165" t="s">
        <v>1683</v>
      </c>
      <c r="G380" s="164" t="s">
        <v>1682</v>
      </c>
      <c r="H380" s="163">
        <v>14</v>
      </c>
      <c r="I380" s="162" t="s">
        <v>985</v>
      </c>
      <c r="J380" s="161" t="s">
        <v>1681</v>
      </c>
      <c r="K380" s="161" t="s">
        <v>1680</v>
      </c>
      <c r="L380" s="160">
        <v>51576</v>
      </c>
      <c r="M380" s="160">
        <v>5158</v>
      </c>
      <c r="N380" s="159">
        <f t="shared" si="47"/>
        <v>56734</v>
      </c>
      <c r="O380" s="174">
        <v>0</v>
      </c>
      <c r="P380" s="180">
        <f t="shared" si="48"/>
        <v>0</v>
      </c>
      <c r="Q380" s="174">
        <v>0</v>
      </c>
      <c r="R380" s="179">
        <f t="shared" si="49"/>
        <v>0</v>
      </c>
      <c r="S380" s="156">
        <f t="shared" si="50"/>
        <v>0</v>
      </c>
      <c r="T380" s="156">
        <f t="shared" si="51"/>
        <v>56734</v>
      </c>
      <c r="U380" s="173" t="s">
        <v>1679</v>
      </c>
      <c r="V380" s="173" t="s">
        <v>940</v>
      </c>
      <c r="W380" s="191" t="s">
        <v>1678</v>
      </c>
      <c r="X380" s="177" t="s">
        <v>939</v>
      </c>
      <c r="Y380" s="169" t="s">
        <v>1677</v>
      </c>
    </row>
    <row r="381" spans="1:25" ht="42" customHeight="1" x14ac:dyDescent="0.25">
      <c r="A381" s="167">
        <v>376</v>
      </c>
      <c r="B381" s="168"/>
      <c r="C381" s="167" t="s">
        <v>789</v>
      </c>
      <c r="D381" s="167" t="s">
        <v>788</v>
      </c>
      <c r="E381" s="166" t="s">
        <v>787</v>
      </c>
      <c r="F381" s="165" t="s">
        <v>1661</v>
      </c>
      <c r="G381" s="164" t="s">
        <v>1676</v>
      </c>
      <c r="H381" s="163">
        <v>12.5</v>
      </c>
      <c r="I381" s="162" t="s">
        <v>140</v>
      </c>
      <c r="J381" s="161" t="s">
        <v>1659</v>
      </c>
      <c r="K381" s="161" t="s">
        <v>1659</v>
      </c>
      <c r="L381" s="160">
        <v>26251</v>
      </c>
      <c r="M381" s="160">
        <v>2625</v>
      </c>
      <c r="N381" s="159">
        <f t="shared" si="47"/>
        <v>28876</v>
      </c>
      <c r="O381" s="174">
        <v>25248</v>
      </c>
      <c r="Q381" s="174">
        <v>2524</v>
      </c>
      <c r="S381" s="174">
        <v>27772</v>
      </c>
      <c r="T381" s="174">
        <v>1104</v>
      </c>
      <c r="U381" s="205" t="s">
        <v>803</v>
      </c>
      <c r="V381" s="178" t="s">
        <v>802</v>
      </c>
      <c r="W381" s="178" t="s">
        <v>802</v>
      </c>
      <c r="X381" s="177">
        <v>2014</v>
      </c>
      <c r="Y381" s="169" t="s">
        <v>2266</v>
      </c>
    </row>
    <row r="382" spans="1:25" ht="42" customHeight="1" x14ac:dyDescent="0.25">
      <c r="A382" s="167">
        <v>377</v>
      </c>
      <c r="B382" s="168"/>
      <c r="C382" s="167" t="s">
        <v>789</v>
      </c>
      <c r="D382" s="167" t="s">
        <v>788</v>
      </c>
      <c r="E382" s="166" t="s">
        <v>787</v>
      </c>
      <c r="F382" s="165" t="s">
        <v>1661</v>
      </c>
      <c r="G382" s="164" t="s">
        <v>1675</v>
      </c>
      <c r="H382" s="163">
        <v>15</v>
      </c>
      <c r="I382" s="162" t="s">
        <v>140</v>
      </c>
      <c r="J382" s="161" t="s">
        <v>1659</v>
      </c>
      <c r="K382" s="161" t="s">
        <v>1659</v>
      </c>
      <c r="L382" s="160">
        <v>31501</v>
      </c>
      <c r="M382" s="160">
        <v>3150</v>
      </c>
      <c r="N382" s="159">
        <f t="shared" si="47"/>
        <v>34651</v>
      </c>
      <c r="O382" s="174">
        <v>29496</v>
      </c>
      <c r="Q382" s="174">
        <v>2949.6</v>
      </c>
      <c r="S382" s="174">
        <v>32445.599999999999</v>
      </c>
      <c r="T382" s="174">
        <v>2205.4000000000015</v>
      </c>
      <c r="U382" s="205" t="s">
        <v>803</v>
      </c>
      <c r="V382" s="178" t="s">
        <v>802</v>
      </c>
      <c r="W382" s="178" t="s">
        <v>802</v>
      </c>
      <c r="X382" s="177">
        <v>2014</v>
      </c>
      <c r="Y382" s="169" t="s">
        <v>2266</v>
      </c>
    </row>
    <row r="383" spans="1:25" ht="42" customHeight="1" x14ac:dyDescent="0.25">
      <c r="A383" s="167">
        <v>378</v>
      </c>
      <c r="B383" s="168"/>
      <c r="C383" s="167" t="s">
        <v>789</v>
      </c>
      <c r="D383" s="167" t="s">
        <v>788</v>
      </c>
      <c r="E383" s="166" t="s">
        <v>787</v>
      </c>
      <c r="F383" s="165" t="s">
        <v>1661</v>
      </c>
      <c r="G383" s="164" t="s">
        <v>1674</v>
      </c>
      <c r="H383" s="163">
        <v>32</v>
      </c>
      <c r="I383" s="162" t="s">
        <v>140</v>
      </c>
      <c r="J383" s="161" t="s">
        <v>1659</v>
      </c>
      <c r="K383" s="161" t="s">
        <v>1672</v>
      </c>
      <c r="L383" s="160">
        <v>67201</v>
      </c>
      <c r="M383" s="160">
        <v>6720</v>
      </c>
      <c r="N383" s="159">
        <f t="shared" si="47"/>
        <v>73921</v>
      </c>
      <c r="O383" s="174">
        <v>65196</v>
      </c>
      <c r="Q383" s="174">
        <v>6519.6</v>
      </c>
      <c r="S383" s="174">
        <v>71715.600000000006</v>
      </c>
      <c r="T383" s="174">
        <v>2205.3999999999942</v>
      </c>
      <c r="U383" s="205" t="s">
        <v>803</v>
      </c>
      <c r="V383" s="178" t="s">
        <v>802</v>
      </c>
      <c r="W383" s="178" t="s">
        <v>802</v>
      </c>
      <c r="X383" s="177">
        <v>2014</v>
      </c>
      <c r="Y383" s="169" t="s">
        <v>2266</v>
      </c>
    </row>
    <row r="384" spans="1:25" ht="42" customHeight="1" x14ac:dyDescent="0.25">
      <c r="A384" s="167">
        <v>379</v>
      </c>
      <c r="B384" s="175"/>
      <c r="C384" s="167" t="s">
        <v>789</v>
      </c>
      <c r="D384" s="167" t="s">
        <v>788</v>
      </c>
      <c r="E384" s="166" t="s">
        <v>787</v>
      </c>
      <c r="F384" s="165" t="s">
        <v>1661</v>
      </c>
      <c r="G384" s="164" t="s">
        <v>1673</v>
      </c>
      <c r="H384" s="163">
        <v>25</v>
      </c>
      <c r="I384" s="162" t="s">
        <v>140</v>
      </c>
      <c r="J384" s="161" t="s">
        <v>1659</v>
      </c>
      <c r="K384" s="161" t="s">
        <v>1672</v>
      </c>
      <c r="L384" s="160">
        <v>52501</v>
      </c>
      <c r="M384" s="160">
        <v>5250</v>
      </c>
      <c r="N384" s="159">
        <f t="shared" si="47"/>
        <v>57751</v>
      </c>
      <c r="O384" s="174">
        <v>50496</v>
      </c>
      <c r="Q384" s="174">
        <v>5049.6000000000004</v>
      </c>
      <c r="S384" s="174">
        <v>55545.599999999999</v>
      </c>
      <c r="T384" s="174">
        <v>2205.4000000000015</v>
      </c>
      <c r="U384" s="205" t="s">
        <v>803</v>
      </c>
      <c r="V384" s="178" t="s">
        <v>802</v>
      </c>
      <c r="W384" s="178" t="s">
        <v>802</v>
      </c>
      <c r="X384" s="177">
        <v>2014</v>
      </c>
      <c r="Y384" s="169" t="s">
        <v>2266</v>
      </c>
    </row>
    <row r="385" spans="1:25" ht="42" customHeight="1" x14ac:dyDescent="0.25">
      <c r="A385" s="167">
        <v>380</v>
      </c>
      <c r="B385" s="168"/>
      <c r="C385" s="167" t="s">
        <v>789</v>
      </c>
      <c r="D385" s="167" t="s">
        <v>788</v>
      </c>
      <c r="E385" s="166" t="s">
        <v>787</v>
      </c>
      <c r="F385" s="165" t="s">
        <v>1661</v>
      </c>
      <c r="G385" s="164" t="s">
        <v>1671</v>
      </c>
      <c r="H385" s="163">
        <v>4</v>
      </c>
      <c r="I385" s="162" t="s">
        <v>140</v>
      </c>
      <c r="J385" s="161" t="s">
        <v>1659</v>
      </c>
      <c r="K385" s="161" t="s">
        <v>1669</v>
      </c>
      <c r="L385" s="160">
        <v>8401</v>
      </c>
      <c r="M385" s="160">
        <v>840</v>
      </c>
      <c r="N385" s="159">
        <f t="shared" si="47"/>
        <v>9241</v>
      </c>
      <c r="O385" s="174">
        <v>8400</v>
      </c>
      <c r="Q385" s="174">
        <v>840</v>
      </c>
      <c r="S385" s="174">
        <v>9240</v>
      </c>
      <c r="T385" s="174">
        <v>1</v>
      </c>
      <c r="U385" s="205" t="s">
        <v>803</v>
      </c>
      <c r="V385" s="178" t="s">
        <v>802</v>
      </c>
      <c r="W385" s="178" t="s">
        <v>802</v>
      </c>
      <c r="X385" s="177">
        <v>2014</v>
      </c>
      <c r="Y385" s="169" t="s">
        <v>2266</v>
      </c>
    </row>
    <row r="386" spans="1:25" ht="42" customHeight="1" x14ac:dyDescent="0.25">
      <c r="A386" s="167">
        <v>381</v>
      </c>
      <c r="B386" s="168"/>
      <c r="C386" s="167" t="s">
        <v>789</v>
      </c>
      <c r="D386" s="167" t="s">
        <v>788</v>
      </c>
      <c r="E386" s="166" t="s">
        <v>787</v>
      </c>
      <c r="F386" s="165" t="s">
        <v>1661</v>
      </c>
      <c r="G386" s="164" t="s">
        <v>1670</v>
      </c>
      <c r="H386" s="163">
        <v>4.5</v>
      </c>
      <c r="I386" s="162" t="s">
        <v>140</v>
      </c>
      <c r="J386" s="161" t="s">
        <v>1659</v>
      </c>
      <c r="K386" s="161" t="s">
        <v>1669</v>
      </c>
      <c r="L386" s="160">
        <v>9451</v>
      </c>
      <c r="M386" s="160">
        <v>945</v>
      </c>
      <c r="N386" s="159">
        <f t="shared" si="47"/>
        <v>10396</v>
      </c>
      <c r="O386" s="174">
        <v>9450</v>
      </c>
      <c r="Q386" s="174">
        <v>945</v>
      </c>
      <c r="S386" s="174">
        <v>10395</v>
      </c>
      <c r="T386" s="174">
        <v>1</v>
      </c>
      <c r="U386" s="205" t="s">
        <v>803</v>
      </c>
      <c r="V386" s="178" t="s">
        <v>802</v>
      </c>
      <c r="W386" s="178" t="s">
        <v>802</v>
      </c>
      <c r="X386" s="177">
        <v>2014</v>
      </c>
      <c r="Y386" s="169" t="s">
        <v>2266</v>
      </c>
    </row>
    <row r="387" spans="1:25" ht="42" customHeight="1" x14ac:dyDescent="0.25">
      <c r="A387" s="167">
        <v>382</v>
      </c>
      <c r="B387" s="168"/>
      <c r="C387" s="167" t="s">
        <v>789</v>
      </c>
      <c r="D387" s="167" t="s">
        <v>788</v>
      </c>
      <c r="E387" s="166" t="s">
        <v>787</v>
      </c>
      <c r="F387" s="165" t="s">
        <v>1661</v>
      </c>
      <c r="G387" s="164" t="s">
        <v>1668</v>
      </c>
      <c r="H387" s="163">
        <v>7</v>
      </c>
      <c r="I387" s="162" t="s">
        <v>140</v>
      </c>
      <c r="J387" s="161" t="s">
        <v>1659</v>
      </c>
      <c r="K387" s="161" t="s">
        <v>1666</v>
      </c>
      <c r="L387" s="160">
        <v>14701</v>
      </c>
      <c r="M387" s="160">
        <v>1470</v>
      </c>
      <c r="N387" s="159">
        <f t="shared" si="47"/>
        <v>16171</v>
      </c>
      <c r="O387" s="174">
        <v>14149.67</v>
      </c>
      <c r="Q387" s="174">
        <v>1414.99</v>
      </c>
      <c r="S387" s="174">
        <v>15564.66</v>
      </c>
      <c r="T387" s="174">
        <v>606.34000000000015</v>
      </c>
      <c r="U387" s="205" t="s">
        <v>803</v>
      </c>
      <c r="V387" s="178" t="s">
        <v>802</v>
      </c>
      <c r="W387" s="178" t="s">
        <v>802</v>
      </c>
      <c r="X387" s="177">
        <v>2014</v>
      </c>
      <c r="Y387" s="169" t="s">
        <v>2266</v>
      </c>
    </row>
    <row r="388" spans="1:25" ht="42" customHeight="1" x14ac:dyDescent="0.25">
      <c r="A388" s="167">
        <v>383</v>
      </c>
      <c r="B388" s="168"/>
      <c r="C388" s="167" t="s">
        <v>789</v>
      </c>
      <c r="D388" s="167" t="s">
        <v>788</v>
      </c>
      <c r="E388" s="166" t="s">
        <v>787</v>
      </c>
      <c r="F388" s="165" t="s">
        <v>1661</v>
      </c>
      <c r="G388" s="164" t="s">
        <v>1667</v>
      </c>
      <c r="H388" s="163">
        <v>13.4</v>
      </c>
      <c r="I388" s="162" t="s">
        <v>140</v>
      </c>
      <c r="J388" s="161" t="s">
        <v>1659</v>
      </c>
      <c r="K388" s="161" t="s">
        <v>1666</v>
      </c>
      <c r="L388" s="160">
        <v>28141</v>
      </c>
      <c r="M388" s="160">
        <v>2814</v>
      </c>
      <c r="N388" s="159">
        <f t="shared" si="47"/>
        <v>30955</v>
      </c>
      <c r="O388" s="174">
        <v>27140</v>
      </c>
      <c r="Q388" s="174">
        <v>2713.99</v>
      </c>
      <c r="S388" s="156">
        <v>29853.989999999998</v>
      </c>
      <c r="T388" s="156">
        <v>1101.010000000002</v>
      </c>
      <c r="U388" s="205" t="s">
        <v>803</v>
      </c>
      <c r="V388" s="178" t="s">
        <v>802</v>
      </c>
      <c r="W388" s="178" t="s">
        <v>802</v>
      </c>
      <c r="X388" s="177">
        <v>2014</v>
      </c>
      <c r="Y388" s="169" t="s">
        <v>2266</v>
      </c>
    </row>
    <row r="389" spans="1:25" ht="42" customHeight="1" x14ac:dyDescent="0.25">
      <c r="A389" s="167">
        <v>384</v>
      </c>
      <c r="B389" s="175"/>
      <c r="C389" s="167" t="s">
        <v>789</v>
      </c>
      <c r="D389" s="167" t="s">
        <v>788</v>
      </c>
      <c r="E389" s="166" t="s">
        <v>787</v>
      </c>
      <c r="F389" s="165" t="s">
        <v>1661</v>
      </c>
      <c r="G389" s="164" t="s">
        <v>1665</v>
      </c>
      <c r="H389" s="163">
        <v>18</v>
      </c>
      <c r="I389" s="162" t="s">
        <v>140</v>
      </c>
      <c r="J389" s="161" t="s">
        <v>1659</v>
      </c>
      <c r="K389" s="161" t="s">
        <v>1663</v>
      </c>
      <c r="L389" s="160">
        <v>37801</v>
      </c>
      <c r="M389" s="160">
        <v>3780</v>
      </c>
      <c r="N389" s="159">
        <f t="shared" si="47"/>
        <v>41581</v>
      </c>
      <c r="O389" s="174">
        <v>35800</v>
      </c>
      <c r="Q389" s="174">
        <v>3580.01</v>
      </c>
      <c r="S389" s="156">
        <v>39380.01</v>
      </c>
      <c r="T389" s="156">
        <v>2200.989999999998</v>
      </c>
      <c r="U389" s="205" t="s">
        <v>803</v>
      </c>
      <c r="V389" s="178" t="s">
        <v>802</v>
      </c>
      <c r="W389" s="178" t="s">
        <v>802</v>
      </c>
      <c r="X389" s="177">
        <v>2014</v>
      </c>
      <c r="Y389" s="169" t="s">
        <v>2266</v>
      </c>
    </row>
    <row r="390" spans="1:25" ht="42" customHeight="1" x14ac:dyDescent="0.25">
      <c r="A390" s="167">
        <v>385</v>
      </c>
      <c r="B390" s="168"/>
      <c r="C390" s="167" t="s">
        <v>789</v>
      </c>
      <c r="D390" s="167" t="s">
        <v>788</v>
      </c>
      <c r="E390" s="166" t="s">
        <v>787</v>
      </c>
      <c r="F390" s="165" t="s">
        <v>1661</v>
      </c>
      <c r="G390" s="164" t="s">
        <v>1664</v>
      </c>
      <c r="H390" s="163">
        <v>17.399999999999999</v>
      </c>
      <c r="I390" s="162" t="s">
        <v>140</v>
      </c>
      <c r="J390" s="161" t="s">
        <v>1659</v>
      </c>
      <c r="K390" s="161" t="s">
        <v>1663</v>
      </c>
      <c r="L390" s="160">
        <v>36541</v>
      </c>
      <c r="M390" s="160">
        <v>3654</v>
      </c>
      <c r="N390" s="159">
        <f t="shared" si="47"/>
        <v>40195</v>
      </c>
      <c r="O390" s="174">
        <v>34380</v>
      </c>
      <c r="Q390" s="174">
        <v>2107.16</v>
      </c>
      <c r="S390" s="156">
        <v>36487.160000000003</v>
      </c>
      <c r="T390" s="156">
        <v>3707.8399999999965</v>
      </c>
      <c r="U390" s="205" t="s">
        <v>803</v>
      </c>
      <c r="V390" s="178" t="s">
        <v>802</v>
      </c>
      <c r="W390" s="178" t="s">
        <v>802</v>
      </c>
      <c r="X390" s="177">
        <v>2014</v>
      </c>
      <c r="Y390" s="169" t="s">
        <v>2266</v>
      </c>
    </row>
    <row r="391" spans="1:25" ht="42" customHeight="1" x14ac:dyDescent="0.25">
      <c r="A391" s="167">
        <v>386</v>
      </c>
      <c r="B391" s="168"/>
      <c r="C391" s="167" t="s">
        <v>789</v>
      </c>
      <c r="D391" s="167" t="s">
        <v>788</v>
      </c>
      <c r="E391" s="166" t="s">
        <v>787</v>
      </c>
      <c r="F391" s="165" t="s">
        <v>1661</v>
      </c>
      <c r="G391" s="164" t="s">
        <v>1662</v>
      </c>
      <c r="H391" s="163">
        <v>12.5</v>
      </c>
      <c r="I391" s="162" t="s">
        <v>140</v>
      </c>
      <c r="J391" s="161" t="s">
        <v>1659</v>
      </c>
      <c r="K391" s="161" t="s">
        <v>1658</v>
      </c>
      <c r="L391" s="160">
        <v>26251</v>
      </c>
      <c r="M391" s="160">
        <v>2625</v>
      </c>
      <c r="N391" s="159">
        <f t="shared" si="47"/>
        <v>28876</v>
      </c>
      <c r="O391" s="174">
        <v>24250</v>
      </c>
      <c r="Q391" s="174">
        <v>2425</v>
      </c>
      <c r="S391" s="156">
        <v>26675</v>
      </c>
      <c r="T391" s="156">
        <v>2201</v>
      </c>
      <c r="U391" s="205" t="s">
        <v>803</v>
      </c>
      <c r="V391" s="178" t="s">
        <v>802</v>
      </c>
      <c r="W391" s="178" t="s">
        <v>802</v>
      </c>
      <c r="X391" s="177">
        <v>2014</v>
      </c>
      <c r="Y391" s="169" t="s">
        <v>2266</v>
      </c>
    </row>
    <row r="392" spans="1:25" ht="42" customHeight="1" x14ac:dyDescent="0.25">
      <c r="A392" s="167">
        <v>387</v>
      </c>
      <c r="B392" s="168"/>
      <c r="C392" s="167" t="s">
        <v>789</v>
      </c>
      <c r="D392" s="167" t="s">
        <v>788</v>
      </c>
      <c r="E392" s="166" t="s">
        <v>787</v>
      </c>
      <c r="F392" s="165" t="s">
        <v>1661</v>
      </c>
      <c r="G392" s="164" t="s">
        <v>1660</v>
      </c>
      <c r="H392" s="163">
        <v>11.8</v>
      </c>
      <c r="I392" s="162" t="s">
        <v>140</v>
      </c>
      <c r="J392" s="161" t="s">
        <v>1659</v>
      </c>
      <c r="K392" s="161" t="s">
        <v>1658</v>
      </c>
      <c r="L392" s="160">
        <v>24781</v>
      </c>
      <c r="M392" s="160">
        <v>2478</v>
      </c>
      <c r="N392" s="159">
        <f t="shared" si="47"/>
        <v>27259</v>
      </c>
      <c r="O392" s="174">
        <v>23540</v>
      </c>
      <c r="Q392" s="174">
        <v>1353.84</v>
      </c>
      <c r="S392" s="156">
        <v>24893.84</v>
      </c>
      <c r="T392" s="156">
        <v>2365.16</v>
      </c>
      <c r="U392" s="205" t="s">
        <v>803</v>
      </c>
      <c r="V392" s="178" t="s">
        <v>802</v>
      </c>
      <c r="W392" s="178" t="s">
        <v>802</v>
      </c>
      <c r="X392" s="177">
        <v>2014</v>
      </c>
      <c r="Y392" s="169" t="s">
        <v>2266</v>
      </c>
    </row>
    <row r="393" spans="1:25" ht="42" customHeight="1" x14ac:dyDescent="0.25">
      <c r="A393" s="167">
        <v>388</v>
      </c>
      <c r="B393" s="168"/>
      <c r="C393" s="167" t="str">
        <f t="shared" ref="C393:C424" si="53">+D393</f>
        <v>Ing. Edy Linares</v>
      </c>
      <c r="D393" s="167" t="s">
        <v>789</v>
      </c>
      <c r="E393" s="166" t="s">
        <v>787</v>
      </c>
      <c r="F393" s="165" t="s">
        <v>1650</v>
      </c>
      <c r="G393" s="164" t="s">
        <v>1657</v>
      </c>
      <c r="H393" s="182">
        <v>27.2</v>
      </c>
      <c r="I393" s="162" t="s">
        <v>72</v>
      </c>
      <c r="J393" s="161" t="s">
        <v>1648</v>
      </c>
      <c r="K393" s="161" t="s">
        <v>1653</v>
      </c>
      <c r="L393" s="181">
        <v>83232</v>
      </c>
      <c r="M393" s="181">
        <v>8324</v>
      </c>
      <c r="N393" s="159">
        <f t="shared" ref="N393:N456" si="54">+L393+M393</f>
        <v>91556</v>
      </c>
      <c r="O393" s="174">
        <v>79903.679999999993</v>
      </c>
      <c r="P393" s="180">
        <f t="shared" ref="P393:P424" si="55">O393/L393</f>
        <v>0.96001153402537476</v>
      </c>
      <c r="Q393" s="174">
        <v>8323.02</v>
      </c>
      <c r="R393" s="179">
        <f t="shared" ref="R393:R424" si="56">Q393/M393</f>
        <v>0.99988226814031722</v>
      </c>
      <c r="S393" s="156">
        <f t="shared" ref="S393:S424" si="57">+O393+Q393</f>
        <v>88226.7</v>
      </c>
      <c r="T393" s="156">
        <f>+N393-S393+0.02</f>
        <v>3329.3200000000029</v>
      </c>
      <c r="U393" s="173" t="s">
        <v>803</v>
      </c>
      <c r="V393" s="178" t="s">
        <v>802</v>
      </c>
      <c r="W393" s="178" t="s">
        <v>802</v>
      </c>
      <c r="X393" s="177">
        <v>2014</v>
      </c>
      <c r="Y393" s="176" t="s">
        <v>1646</v>
      </c>
    </row>
    <row r="394" spans="1:25" ht="42" customHeight="1" x14ac:dyDescent="0.25">
      <c r="A394" s="167">
        <v>389</v>
      </c>
      <c r="B394" s="168"/>
      <c r="C394" s="167" t="str">
        <f t="shared" si="53"/>
        <v>Ing. Edy Linares</v>
      </c>
      <c r="D394" s="167" t="s">
        <v>789</v>
      </c>
      <c r="E394" s="166" t="s">
        <v>787</v>
      </c>
      <c r="F394" s="165" t="s">
        <v>1650</v>
      </c>
      <c r="G394" s="164" t="s">
        <v>1656</v>
      </c>
      <c r="H394" s="182">
        <v>46.21</v>
      </c>
      <c r="I394" s="162" t="s">
        <v>72</v>
      </c>
      <c r="J394" s="161" t="s">
        <v>1648</v>
      </c>
      <c r="K394" s="161" t="s">
        <v>84</v>
      </c>
      <c r="L394" s="181">
        <v>141403</v>
      </c>
      <c r="M394" s="181">
        <v>14141</v>
      </c>
      <c r="N394" s="159">
        <f t="shared" si="54"/>
        <v>155544</v>
      </c>
      <c r="O394" s="174">
        <v>135747.84</v>
      </c>
      <c r="P394" s="180">
        <f t="shared" si="55"/>
        <v>0.9600067891063131</v>
      </c>
      <c r="Q394" s="174">
        <v>14140</v>
      </c>
      <c r="R394" s="179">
        <f t="shared" si="56"/>
        <v>0.99992928364330669</v>
      </c>
      <c r="S394" s="156">
        <f t="shared" si="57"/>
        <v>149887.84</v>
      </c>
      <c r="T394" s="156">
        <f t="shared" ref="T394:T426" si="58">+N394-S394</f>
        <v>5656.1600000000035</v>
      </c>
      <c r="U394" s="173" t="s">
        <v>803</v>
      </c>
      <c r="V394" s="178" t="s">
        <v>802</v>
      </c>
      <c r="W394" s="178" t="s">
        <v>802</v>
      </c>
      <c r="X394" s="177">
        <v>2014</v>
      </c>
      <c r="Y394" s="176" t="s">
        <v>1646</v>
      </c>
    </row>
    <row r="395" spans="1:25" ht="42" customHeight="1" x14ac:dyDescent="0.25">
      <c r="A395" s="167">
        <v>390</v>
      </c>
      <c r="B395" s="168"/>
      <c r="C395" s="167" t="str">
        <f t="shared" si="53"/>
        <v>Ing. Edy Linares</v>
      </c>
      <c r="D395" s="167" t="s">
        <v>789</v>
      </c>
      <c r="E395" s="166" t="s">
        <v>787</v>
      </c>
      <c r="F395" s="165" t="s">
        <v>1650</v>
      </c>
      <c r="G395" s="164" t="s">
        <v>1655</v>
      </c>
      <c r="H395" s="182">
        <v>31</v>
      </c>
      <c r="I395" s="162" t="s">
        <v>72</v>
      </c>
      <c r="J395" s="161" t="s">
        <v>1648</v>
      </c>
      <c r="K395" s="161" t="s">
        <v>84</v>
      </c>
      <c r="L395" s="181">
        <v>94860</v>
      </c>
      <c r="M395" s="181">
        <v>9487</v>
      </c>
      <c r="N395" s="159">
        <f t="shared" si="54"/>
        <v>104347</v>
      </c>
      <c r="O395" s="174">
        <v>93912.39</v>
      </c>
      <c r="P395" s="180">
        <f t="shared" si="55"/>
        <v>0.99001043643263753</v>
      </c>
      <c r="Q395" s="174">
        <v>9486</v>
      </c>
      <c r="R395" s="179">
        <f t="shared" si="56"/>
        <v>0.99989459260040059</v>
      </c>
      <c r="S395" s="156">
        <f t="shared" si="57"/>
        <v>103398.39</v>
      </c>
      <c r="T395" s="156">
        <f t="shared" si="58"/>
        <v>948.61000000000058</v>
      </c>
      <c r="U395" s="173" t="s">
        <v>803</v>
      </c>
      <c r="V395" s="178" t="s">
        <v>802</v>
      </c>
      <c r="W395" s="178" t="s">
        <v>802</v>
      </c>
      <c r="X395" s="177">
        <v>2014</v>
      </c>
      <c r="Y395" s="176" t="s">
        <v>1646</v>
      </c>
    </row>
    <row r="396" spans="1:25" ht="42" customHeight="1" x14ac:dyDescent="0.25">
      <c r="A396" s="167">
        <v>391</v>
      </c>
      <c r="B396" s="168"/>
      <c r="C396" s="167" t="str">
        <f t="shared" si="53"/>
        <v>Ing. Edy Linares</v>
      </c>
      <c r="D396" s="167" t="s">
        <v>789</v>
      </c>
      <c r="E396" s="166" t="s">
        <v>807</v>
      </c>
      <c r="F396" s="165" t="s">
        <v>1650</v>
      </c>
      <c r="G396" s="183" t="s">
        <v>1654</v>
      </c>
      <c r="H396" s="182">
        <v>5.0999999999999996</v>
      </c>
      <c r="I396" s="162" t="s">
        <v>72</v>
      </c>
      <c r="J396" s="161" t="s">
        <v>1648</v>
      </c>
      <c r="K396" s="161" t="s">
        <v>1653</v>
      </c>
      <c r="L396" s="181">
        <v>15606</v>
      </c>
      <c r="M396" s="181">
        <v>1560</v>
      </c>
      <c r="N396" s="159">
        <f t="shared" si="54"/>
        <v>17166</v>
      </c>
      <c r="O396" s="174">
        <v>15606</v>
      </c>
      <c r="P396" s="180">
        <f t="shared" si="55"/>
        <v>1</v>
      </c>
      <c r="Q396" s="174">
        <v>1560</v>
      </c>
      <c r="R396" s="179">
        <f t="shared" si="56"/>
        <v>1</v>
      </c>
      <c r="S396" s="156">
        <f t="shared" si="57"/>
        <v>17166</v>
      </c>
      <c r="T396" s="156">
        <f t="shared" si="58"/>
        <v>0</v>
      </c>
      <c r="U396" s="173" t="s">
        <v>803</v>
      </c>
      <c r="V396" s="178" t="s">
        <v>802</v>
      </c>
      <c r="W396" s="178" t="s">
        <v>802</v>
      </c>
      <c r="X396" s="177">
        <v>2014</v>
      </c>
      <c r="Y396" s="176" t="s">
        <v>1646</v>
      </c>
    </row>
    <row r="397" spans="1:25" ht="42" customHeight="1" x14ac:dyDescent="0.25">
      <c r="A397" s="167">
        <v>392</v>
      </c>
      <c r="B397" s="175"/>
      <c r="C397" s="167" t="str">
        <f t="shared" si="53"/>
        <v>Ing. Edy Linares</v>
      </c>
      <c r="D397" s="167" t="s">
        <v>789</v>
      </c>
      <c r="E397" s="166" t="s">
        <v>807</v>
      </c>
      <c r="F397" s="165" t="s">
        <v>1650</v>
      </c>
      <c r="G397" s="183" t="s">
        <v>1652</v>
      </c>
      <c r="H397" s="182">
        <v>26</v>
      </c>
      <c r="I397" s="162" t="s">
        <v>72</v>
      </c>
      <c r="J397" s="161" t="s">
        <v>1648</v>
      </c>
      <c r="K397" s="161" t="s">
        <v>1651</v>
      </c>
      <c r="L397" s="181">
        <v>79560</v>
      </c>
      <c r="M397" s="181">
        <v>7956</v>
      </c>
      <c r="N397" s="159">
        <f t="shared" si="54"/>
        <v>87516</v>
      </c>
      <c r="O397" s="174">
        <v>79552.44</v>
      </c>
      <c r="P397" s="180">
        <f t="shared" si="55"/>
        <v>0.99990497737556561</v>
      </c>
      <c r="Q397" s="174">
        <v>7956</v>
      </c>
      <c r="R397" s="179">
        <f t="shared" si="56"/>
        <v>1</v>
      </c>
      <c r="S397" s="156">
        <f t="shared" si="57"/>
        <v>87508.44</v>
      </c>
      <c r="T397" s="156">
        <f t="shared" si="58"/>
        <v>7.5599999999976717</v>
      </c>
      <c r="U397" s="173" t="s">
        <v>803</v>
      </c>
      <c r="V397" s="178" t="s">
        <v>802</v>
      </c>
      <c r="W397" s="178" t="s">
        <v>802</v>
      </c>
      <c r="X397" s="177">
        <v>2014</v>
      </c>
      <c r="Y397" s="176" t="s">
        <v>1646</v>
      </c>
    </row>
    <row r="398" spans="1:25" ht="42" customHeight="1" x14ac:dyDescent="0.25">
      <c r="A398" s="167">
        <v>393</v>
      </c>
      <c r="B398" s="168"/>
      <c r="C398" s="167" t="str">
        <f t="shared" si="53"/>
        <v>Ing. Edy Linares</v>
      </c>
      <c r="D398" s="167" t="s">
        <v>789</v>
      </c>
      <c r="E398" s="166" t="s">
        <v>807</v>
      </c>
      <c r="F398" s="165" t="s">
        <v>1650</v>
      </c>
      <c r="G398" s="183" t="s">
        <v>1649</v>
      </c>
      <c r="H398" s="182">
        <v>30.45</v>
      </c>
      <c r="I398" s="162" t="s">
        <v>72</v>
      </c>
      <c r="J398" s="161" t="s">
        <v>1648</v>
      </c>
      <c r="K398" s="161" t="s">
        <v>1647</v>
      </c>
      <c r="L398" s="181">
        <v>93177</v>
      </c>
      <c r="M398" s="181">
        <v>9318</v>
      </c>
      <c r="N398" s="159">
        <f t="shared" si="54"/>
        <v>102495</v>
      </c>
      <c r="O398" s="174">
        <v>93000</v>
      </c>
      <c r="P398" s="180">
        <f t="shared" si="55"/>
        <v>0.9981003895811198</v>
      </c>
      <c r="Q398" s="174">
        <v>9318</v>
      </c>
      <c r="R398" s="179">
        <f t="shared" si="56"/>
        <v>1</v>
      </c>
      <c r="S398" s="156">
        <f t="shared" si="57"/>
        <v>102318</v>
      </c>
      <c r="T398" s="156">
        <f t="shared" si="58"/>
        <v>177</v>
      </c>
      <c r="U398" s="173" t="s">
        <v>803</v>
      </c>
      <c r="V398" s="178" t="s">
        <v>802</v>
      </c>
      <c r="W398" s="178" t="s">
        <v>802</v>
      </c>
      <c r="X398" s="177">
        <v>2014</v>
      </c>
      <c r="Y398" s="176" t="s">
        <v>1646</v>
      </c>
    </row>
    <row r="399" spans="1:25" ht="42" customHeight="1" x14ac:dyDescent="0.25">
      <c r="A399" s="167">
        <v>394</v>
      </c>
      <c r="B399" s="168"/>
      <c r="C399" s="167" t="str">
        <f t="shared" si="53"/>
        <v>Ing. José Enciso</v>
      </c>
      <c r="D399" s="167" t="s">
        <v>873</v>
      </c>
      <c r="E399" s="166" t="s">
        <v>787</v>
      </c>
      <c r="F399" s="165" t="s">
        <v>205</v>
      </c>
      <c r="G399" s="164" t="s">
        <v>1645</v>
      </c>
      <c r="H399" s="163">
        <v>20</v>
      </c>
      <c r="I399" s="162" t="s">
        <v>111</v>
      </c>
      <c r="J399" s="161" t="s">
        <v>111</v>
      </c>
      <c r="K399" s="161" t="s">
        <v>1643</v>
      </c>
      <c r="L399" s="160">
        <v>47401</v>
      </c>
      <c r="M399" s="160">
        <v>4740</v>
      </c>
      <c r="N399" s="159">
        <f t="shared" si="54"/>
        <v>52141</v>
      </c>
      <c r="O399" s="174">
        <v>47400</v>
      </c>
      <c r="P399" s="180">
        <f t="shared" si="55"/>
        <v>0.99997890339866247</v>
      </c>
      <c r="Q399" s="174">
        <v>4740</v>
      </c>
      <c r="R399" s="179">
        <f t="shared" si="56"/>
        <v>1</v>
      </c>
      <c r="S399" s="156">
        <f t="shared" si="57"/>
        <v>52140</v>
      </c>
      <c r="T399" s="156">
        <f t="shared" si="58"/>
        <v>1</v>
      </c>
      <c r="U399" s="173" t="s">
        <v>803</v>
      </c>
      <c r="V399" s="178" t="s">
        <v>802</v>
      </c>
      <c r="W399" s="178" t="s">
        <v>802</v>
      </c>
      <c r="X399" s="177">
        <v>2014</v>
      </c>
      <c r="Y399" s="176" t="s">
        <v>1626</v>
      </c>
    </row>
    <row r="400" spans="1:25" ht="42" customHeight="1" x14ac:dyDescent="0.25">
      <c r="A400" s="167">
        <v>395</v>
      </c>
      <c r="B400" s="168"/>
      <c r="C400" s="167" t="str">
        <f t="shared" si="53"/>
        <v>Ing. José Enciso</v>
      </c>
      <c r="D400" s="167" t="s">
        <v>873</v>
      </c>
      <c r="E400" s="166" t="s">
        <v>787</v>
      </c>
      <c r="F400" s="165" t="s">
        <v>205</v>
      </c>
      <c r="G400" s="164" t="s">
        <v>1644</v>
      </c>
      <c r="H400" s="163">
        <v>25.1</v>
      </c>
      <c r="I400" s="162" t="s">
        <v>111</v>
      </c>
      <c r="J400" s="161" t="s">
        <v>111</v>
      </c>
      <c r="K400" s="161" t="s">
        <v>1643</v>
      </c>
      <c r="L400" s="160">
        <v>58734</v>
      </c>
      <c r="M400" s="160">
        <v>5874</v>
      </c>
      <c r="N400" s="159">
        <f t="shared" si="54"/>
        <v>64608</v>
      </c>
      <c r="O400" s="174">
        <v>58734</v>
      </c>
      <c r="P400" s="180">
        <f t="shared" si="55"/>
        <v>1</v>
      </c>
      <c r="Q400" s="174">
        <v>5873.39</v>
      </c>
      <c r="R400" s="179">
        <f t="shared" si="56"/>
        <v>0.99989615253660202</v>
      </c>
      <c r="S400" s="156">
        <f t="shared" si="57"/>
        <v>64607.39</v>
      </c>
      <c r="T400" s="156">
        <f t="shared" si="58"/>
        <v>0.61000000000058208</v>
      </c>
      <c r="U400" s="173" t="s">
        <v>803</v>
      </c>
      <c r="V400" s="178" t="s">
        <v>802</v>
      </c>
      <c r="W400" s="178" t="s">
        <v>802</v>
      </c>
      <c r="X400" s="177">
        <v>2014</v>
      </c>
      <c r="Y400" s="176" t="s">
        <v>1626</v>
      </c>
    </row>
    <row r="401" spans="1:25" ht="42" customHeight="1" x14ac:dyDescent="0.25">
      <c r="A401" s="167">
        <v>396</v>
      </c>
      <c r="B401" s="168"/>
      <c r="C401" s="167" t="str">
        <f t="shared" si="53"/>
        <v>Ing. José Enciso</v>
      </c>
      <c r="D401" s="167" t="s">
        <v>873</v>
      </c>
      <c r="E401" s="166" t="s">
        <v>787</v>
      </c>
      <c r="F401" s="165" t="s">
        <v>205</v>
      </c>
      <c r="G401" s="164" t="s">
        <v>1642</v>
      </c>
      <c r="H401" s="163">
        <v>19</v>
      </c>
      <c r="I401" s="162" t="s">
        <v>111</v>
      </c>
      <c r="J401" s="161" t="s">
        <v>111</v>
      </c>
      <c r="K401" s="161" t="s">
        <v>1640</v>
      </c>
      <c r="L401" s="160">
        <v>46741</v>
      </c>
      <c r="M401" s="160">
        <v>4674</v>
      </c>
      <c r="N401" s="159">
        <f t="shared" si="54"/>
        <v>51415</v>
      </c>
      <c r="O401" s="174">
        <v>46740</v>
      </c>
      <c r="P401" s="180">
        <f t="shared" si="55"/>
        <v>0.99997860550694251</v>
      </c>
      <c r="Q401" s="174">
        <v>4674</v>
      </c>
      <c r="R401" s="179">
        <f t="shared" si="56"/>
        <v>1</v>
      </c>
      <c r="S401" s="156">
        <f t="shared" si="57"/>
        <v>51414</v>
      </c>
      <c r="T401" s="156">
        <f t="shared" si="58"/>
        <v>1</v>
      </c>
      <c r="U401" s="173" t="s">
        <v>803</v>
      </c>
      <c r="V401" s="178" t="s">
        <v>802</v>
      </c>
      <c r="W401" s="178" t="s">
        <v>802</v>
      </c>
      <c r="X401" s="177">
        <v>2014</v>
      </c>
      <c r="Y401" s="176" t="s">
        <v>1626</v>
      </c>
    </row>
    <row r="402" spans="1:25" ht="42" customHeight="1" x14ac:dyDescent="0.25">
      <c r="A402" s="167">
        <v>397</v>
      </c>
      <c r="B402" s="168"/>
      <c r="C402" s="167" t="str">
        <f t="shared" si="53"/>
        <v>Ing. José Enciso</v>
      </c>
      <c r="D402" s="167" t="s">
        <v>873</v>
      </c>
      <c r="E402" s="166" t="s">
        <v>787</v>
      </c>
      <c r="F402" s="165" t="s">
        <v>205</v>
      </c>
      <c r="G402" s="164" t="s">
        <v>1641</v>
      </c>
      <c r="H402" s="163">
        <v>16</v>
      </c>
      <c r="I402" s="162" t="s">
        <v>111</v>
      </c>
      <c r="J402" s="161" t="s">
        <v>111</v>
      </c>
      <c r="K402" s="161" t="s">
        <v>1640</v>
      </c>
      <c r="L402" s="160">
        <v>39361</v>
      </c>
      <c r="M402" s="160">
        <v>3936</v>
      </c>
      <c r="N402" s="159">
        <f t="shared" si="54"/>
        <v>43297</v>
      </c>
      <c r="O402" s="174">
        <v>39360</v>
      </c>
      <c r="P402" s="180">
        <f t="shared" si="55"/>
        <v>0.99997459414140899</v>
      </c>
      <c r="Q402" s="174">
        <v>3936</v>
      </c>
      <c r="R402" s="179">
        <f t="shared" si="56"/>
        <v>1</v>
      </c>
      <c r="S402" s="156">
        <f t="shared" si="57"/>
        <v>43296</v>
      </c>
      <c r="T402" s="156">
        <f t="shared" si="58"/>
        <v>1</v>
      </c>
      <c r="U402" s="173" t="s">
        <v>803</v>
      </c>
      <c r="V402" s="178" t="s">
        <v>802</v>
      </c>
      <c r="W402" s="178" t="s">
        <v>802</v>
      </c>
      <c r="X402" s="177">
        <v>2014</v>
      </c>
      <c r="Y402" s="176" t="s">
        <v>1626</v>
      </c>
    </row>
    <row r="403" spans="1:25" ht="42" customHeight="1" x14ac:dyDescent="0.25">
      <c r="A403" s="167">
        <v>398</v>
      </c>
      <c r="B403" s="175"/>
      <c r="C403" s="167" t="str">
        <f t="shared" si="53"/>
        <v>Ing. José Enciso</v>
      </c>
      <c r="D403" s="167" t="s">
        <v>873</v>
      </c>
      <c r="E403" s="166" t="s">
        <v>787</v>
      </c>
      <c r="F403" s="165" t="s">
        <v>205</v>
      </c>
      <c r="G403" s="164" t="s">
        <v>1639</v>
      </c>
      <c r="H403" s="163">
        <v>19.2</v>
      </c>
      <c r="I403" s="162" t="s">
        <v>111</v>
      </c>
      <c r="J403" s="161" t="s">
        <v>111</v>
      </c>
      <c r="K403" s="161" t="s">
        <v>116</v>
      </c>
      <c r="L403" s="160">
        <v>48384</v>
      </c>
      <c r="M403" s="160">
        <v>4839</v>
      </c>
      <c r="N403" s="159">
        <f t="shared" si="54"/>
        <v>53223</v>
      </c>
      <c r="O403" s="174">
        <v>46964.800000000003</v>
      </c>
      <c r="P403" s="180">
        <f t="shared" si="55"/>
        <v>0.97066798941798949</v>
      </c>
      <c r="Q403" s="174">
        <v>4838.3999999999996</v>
      </c>
      <c r="R403" s="179">
        <f t="shared" si="56"/>
        <v>0.99987600743955352</v>
      </c>
      <c r="S403" s="156">
        <f t="shared" si="57"/>
        <v>51803.200000000004</v>
      </c>
      <c r="T403" s="156">
        <f t="shared" si="58"/>
        <v>1419.7999999999956</v>
      </c>
      <c r="U403" s="173" t="s">
        <v>803</v>
      </c>
      <c r="V403" s="178" t="s">
        <v>802</v>
      </c>
      <c r="W403" s="178" t="s">
        <v>802</v>
      </c>
      <c r="X403" s="177">
        <v>2014</v>
      </c>
      <c r="Y403" s="176" t="s">
        <v>1626</v>
      </c>
    </row>
    <row r="404" spans="1:25" ht="42" customHeight="1" x14ac:dyDescent="0.25">
      <c r="A404" s="167">
        <v>399</v>
      </c>
      <c r="B404" s="168"/>
      <c r="C404" s="167" t="str">
        <f t="shared" si="53"/>
        <v>Ing. José Enciso</v>
      </c>
      <c r="D404" s="167" t="s">
        <v>873</v>
      </c>
      <c r="E404" s="166" t="s">
        <v>787</v>
      </c>
      <c r="F404" s="165" t="s">
        <v>205</v>
      </c>
      <c r="G404" s="164" t="s">
        <v>1638</v>
      </c>
      <c r="H404" s="163">
        <v>17.5</v>
      </c>
      <c r="I404" s="162" t="s">
        <v>111</v>
      </c>
      <c r="J404" s="161" t="s">
        <v>111</v>
      </c>
      <c r="K404" s="161" t="s">
        <v>120</v>
      </c>
      <c r="L404" s="160">
        <v>43051</v>
      </c>
      <c r="M404" s="160">
        <v>4305</v>
      </c>
      <c r="N404" s="159">
        <f t="shared" si="54"/>
        <v>47356</v>
      </c>
      <c r="O404" s="174">
        <v>39990</v>
      </c>
      <c r="P404" s="180">
        <f t="shared" si="55"/>
        <v>0.92889828343127923</v>
      </c>
      <c r="Q404" s="174">
        <v>4305</v>
      </c>
      <c r="R404" s="179">
        <f t="shared" si="56"/>
        <v>1</v>
      </c>
      <c r="S404" s="156">
        <f t="shared" si="57"/>
        <v>44295</v>
      </c>
      <c r="T404" s="156">
        <f t="shared" si="58"/>
        <v>3061</v>
      </c>
      <c r="U404" s="173" t="s">
        <v>803</v>
      </c>
      <c r="V404" s="178" t="s">
        <v>802</v>
      </c>
      <c r="W404" s="178" t="s">
        <v>802</v>
      </c>
      <c r="X404" s="177">
        <v>2014</v>
      </c>
      <c r="Y404" s="176" t="s">
        <v>1626</v>
      </c>
    </row>
    <row r="405" spans="1:25" ht="42" customHeight="1" x14ac:dyDescent="0.25">
      <c r="A405" s="167">
        <v>400</v>
      </c>
      <c r="B405" s="168"/>
      <c r="C405" s="167" t="str">
        <f t="shared" si="53"/>
        <v>Ing. José Enciso</v>
      </c>
      <c r="D405" s="167" t="s">
        <v>873</v>
      </c>
      <c r="E405" s="166" t="s">
        <v>787</v>
      </c>
      <c r="F405" s="165" t="s">
        <v>205</v>
      </c>
      <c r="G405" s="164" t="s">
        <v>1637</v>
      </c>
      <c r="H405" s="163">
        <v>24</v>
      </c>
      <c r="I405" s="162" t="s">
        <v>111</v>
      </c>
      <c r="J405" s="161" t="s">
        <v>111</v>
      </c>
      <c r="K405" s="161" t="s">
        <v>115</v>
      </c>
      <c r="L405" s="160">
        <v>60481</v>
      </c>
      <c r="M405" s="160">
        <v>6048</v>
      </c>
      <c r="N405" s="159">
        <f t="shared" si="54"/>
        <v>66529</v>
      </c>
      <c r="O405" s="174">
        <v>60480</v>
      </c>
      <c r="P405" s="180">
        <f t="shared" si="55"/>
        <v>0.99998346588184717</v>
      </c>
      <c r="Q405" s="174">
        <v>6048</v>
      </c>
      <c r="R405" s="179">
        <f t="shared" si="56"/>
        <v>1</v>
      </c>
      <c r="S405" s="156">
        <f t="shared" si="57"/>
        <v>66528</v>
      </c>
      <c r="T405" s="156">
        <f t="shared" si="58"/>
        <v>1</v>
      </c>
      <c r="U405" s="173" t="s">
        <v>803</v>
      </c>
      <c r="V405" s="178" t="s">
        <v>802</v>
      </c>
      <c r="W405" s="178" t="s">
        <v>802</v>
      </c>
      <c r="X405" s="177">
        <v>2014</v>
      </c>
      <c r="Y405" s="176" t="s">
        <v>1626</v>
      </c>
    </row>
    <row r="406" spans="1:25" ht="42" customHeight="1" x14ac:dyDescent="0.25">
      <c r="A406" s="167">
        <v>401</v>
      </c>
      <c r="B406" s="168"/>
      <c r="C406" s="167" t="str">
        <f t="shared" si="53"/>
        <v>Ing. José Enciso</v>
      </c>
      <c r="D406" s="167" t="s">
        <v>873</v>
      </c>
      <c r="E406" s="166" t="s">
        <v>787</v>
      </c>
      <c r="F406" s="165" t="s">
        <v>205</v>
      </c>
      <c r="G406" s="164" t="s">
        <v>1636</v>
      </c>
      <c r="H406" s="163">
        <v>36.1</v>
      </c>
      <c r="I406" s="162" t="s">
        <v>111</v>
      </c>
      <c r="J406" s="161" t="s">
        <v>111</v>
      </c>
      <c r="K406" s="161" t="s">
        <v>115</v>
      </c>
      <c r="L406" s="160">
        <v>88806</v>
      </c>
      <c r="M406" s="160">
        <v>8881</v>
      </c>
      <c r="N406" s="159">
        <f t="shared" si="54"/>
        <v>97687</v>
      </c>
      <c r="O406" s="174">
        <v>79850</v>
      </c>
      <c r="P406" s="180">
        <f t="shared" si="55"/>
        <v>0.89915095826858549</v>
      </c>
      <c r="Q406" s="174">
        <v>8880.4</v>
      </c>
      <c r="R406" s="179">
        <f t="shared" si="56"/>
        <v>0.99993244004053594</v>
      </c>
      <c r="S406" s="156">
        <f t="shared" si="57"/>
        <v>88730.4</v>
      </c>
      <c r="T406" s="156">
        <f t="shared" si="58"/>
        <v>8956.6000000000058</v>
      </c>
      <c r="U406" s="173" t="s">
        <v>803</v>
      </c>
      <c r="V406" s="178" t="s">
        <v>802</v>
      </c>
      <c r="W406" s="178" t="s">
        <v>802</v>
      </c>
      <c r="X406" s="177">
        <v>2014</v>
      </c>
      <c r="Y406" s="176" t="s">
        <v>1626</v>
      </c>
    </row>
    <row r="407" spans="1:25" ht="42" customHeight="1" x14ac:dyDescent="0.25">
      <c r="A407" s="167">
        <v>402</v>
      </c>
      <c r="B407" s="168"/>
      <c r="C407" s="167" t="str">
        <f t="shared" si="53"/>
        <v>Ing. José Enciso</v>
      </c>
      <c r="D407" s="167" t="s">
        <v>873</v>
      </c>
      <c r="E407" s="166" t="s">
        <v>787</v>
      </c>
      <c r="F407" s="165" t="s">
        <v>205</v>
      </c>
      <c r="G407" s="164" t="s">
        <v>1635</v>
      </c>
      <c r="H407" s="163">
        <v>18.2</v>
      </c>
      <c r="I407" s="162" t="s">
        <v>111</v>
      </c>
      <c r="J407" s="161" t="s">
        <v>111</v>
      </c>
      <c r="K407" s="161" t="s">
        <v>1634</v>
      </c>
      <c r="L407" s="160">
        <v>43134</v>
      </c>
      <c r="M407" s="160">
        <v>4314</v>
      </c>
      <c r="N407" s="159">
        <f t="shared" si="54"/>
        <v>47448</v>
      </c>
      <c r="O407" s="174">
        <v>38820.6</v>
      </c>
      <c r="P407" s="180">
        <f t="shared" si="55"/>
        <v>0.89999999999999991</v>
      </c>
      <c r="Q407" s="174">
        <v>4313.3999999999996</v>
      </c>
      <c r="R407" s="179">
        <f t="shared" si="56"/>
        <v>0.99986091794158549</v>
      </c>
      <c r="S407" s="156">
        <f t="shared" si="57"/>
        <v>43134</v>
      </c>
      <c r="T407" s="156">
        <f t="shared" si="58"/>
        <v>4314</v>
      </c>
      <c r="U407" s="173" t="s">
        <v>803</v>
      </c>
      <c r="V407" s="178" t="s">
        <v>802</v>
      </c>
      <c r="W407" s="178" t="s">
        <v>802</v>
      </c>
      <c r="X407" s="177">
        <v>2014</v>
      </c>
      <c r="Y407" s="176" t="s">
        <v>1626</v>
      </c>
    </row>
    <row r="408" spans="1:25" ht="42" customHeight="1" x14ac:dyDescent="0.25">
      <c r="A408" s="167">
        <v>403</v>
      </c>
      <c r="B408" s="175"/>
      <c r="C408" s="167" t="str">
        <f t="shared" si="53"/>
        <v>Ing. José Enciso</v>
      </c>
      <c r="D408" s="167" t="s">
        <v>873</v>
      </c>
      <c r="E408" s="166" t="s">
        <v>787</v>
      </c>
      <c r="F408" s="165" t="s">
        <v>205</v>
      </c>
      <c r="G408" s="164" t="s">
        <v>1633</v>
      </c>
      <c r="H408" s="163">
        <v>12</v>
      </c>
      <c r="I408" s="162" t="s">
        <v>111</v>
      </c>
      <c r="J408" s="161" t="s">
        <v>111</v>
      </c>
      <c r="K408" s="161" t="s">
        <v>1632</v>
      </c>
      <c r="L408" s="160">
        <v>28081</v>
      </c>
      <c r="M408" s="160">
        <v>2808</v>
      </c>
      <c r="N408" s="159">
        <f t="shared" si="54"/>
        <v>30889</v>
      </c>
      <c r="O408" s="174">
        <v>28081</v>
      </c>
      <c r="P408" s="180">
        <f t="shared" si="55"/>
        <v>1</v>
      </c>
      <c r="Q408" s="174">
        <v>2808</v>
      </c>
      <c r="R408" s="179">
        <f t="shared" si="56"/>
        <v>1</v>
      </c>
      <c r="S408" s="156">
        <f t="shared" si="57"/>
        <v>30889</v>
      </c>
      <c r="T408" s="156">
        <f t="shared" si="58"/>
        <v>0</v>
      </c>
      <c r="U408" s="173" t="s">
        <v>803</v>
      </c>
      <c r="V408" s="178" t="s">
        <v>802</v>
      </c>
      <c r="W408" s="178" t="s">
        <v>802</v>
      </c>
      <c r="X408" s="177">
        <v>2014</v>
      </c>
      <c r="Y408" s="176" t="s">
        <v>1626</v>
      </c>
    </row>
    <row r="409" spans="1:25" ht="42" customHeight="1" x14ac:dyDescent="0.25">
      <c r="A409" s="167">
        <v>404</v>
      </c>
      <c r="B409" s="168"/>
      <c r="C409" s="167" t="str">
        <f t="shared" si="53"/>
        <v>Ing. José Enciso</v>
      </c>
      <c r="D409" s="167" t="s">
        <v>873</v>
      </c>
      <c r="E409" s="166" t="s">
        <v>787</v>
      </c>
      <c r="F409" s="165" t="s">
        <v>205</v>
      </c>
      <c r="G409" s="164" t="s">
        <v>1631</v>
      </c>
      <c r="H409" s="163">
        <v>22.3</v>
      </c>
      <c r="I409" s="162" t="s">
        <v>111</v>
      </c>
      <c r="J409" s="161" t="s">
        <v>111</v>
      </c>
      <c r="K409" s="161" t="s">
        <v>1630</v>
      </c>
      <c r="L409" s="160">
        <v>54858</v>
      </c>
      <c r="M409" s="160">
        <v>5486</v>
      </c>
      <c r="N409" s="159">
        <f t="shared" si="54"/>
        <v>60344</v>
      </c>
      <c r="O409" s="174">
        <v>54858</v>
      </c>
      <c r="P409" s="180">
        <f t="shared" si="55"/>
        <v>1</v>
      </c>
      <c r="Q409" s="174">
        <v>5485.8</v>
      </c>
      <c r="R409" s="179">
        <f t="shared" si="56"/>
        <v>0.99996354356543937</v>
      </c>
      <c r="S409" s="156">
        <f t="shared" si="57"/>
        <v>60343.8</v>
      </c>
      <c r="T409" s="156">
        <f t="shared" si="58"/>
        <v>0.19999999999708962</v>
      </c>
      <c r="U409" s="173" t="s">
        <v>803</v>
      </c>
      <c r="V409" s="178" t="s">
        <v>802</v>
      </c>
      <c r="W409" s="178" t="s">
        <v>802</v>
      </c>
      <c r="X409" s="177">
        <v>2014</v>
      </c>
      <c r="Y409" s="176" t="s">
        <v>1626</v>
      </c>
    </row>
    <row r="410" spans="1:25" ht="42" customHeight="1" x14ac:dyDescent="0.25">
      <c r="A410" s="167">
        <v>405</v>
      </c>
      <c r="B410" s="168"/>
      <c r="C410" s="167" t="str">
        <f t="shared" si="53"/>
        <v>Ing. José Enciso</v>
      </c>
      <c r="D410" s="167" t="s">
        <v>873</v>
      </c>
      <c r="E410" s="166" t="s">
        <v>787</v>
      </c>
      <c r="F410" s="165" t="s">
        <v>205</v>
      </c>
      <c r="G410" s="164" t="s">
        <v>1629</v>
      </c>
      <c r="H410" s="163">
        <v>25.5</v>
      </c>
      <c r="I410" s="162" t="s">
        <v>111</v>
      </c>
      <c r="J410" s="161" t="s">
        <v>111</v>
      </c>
      <c r="K410" s="161" t="s">
        <v>1627</v>
      </c>
      <c r="L410" s="160">
        <v>59671</v>
      </c>
      <c r="M410" s="160">
        <v>5967</v>
      </c>
      <c r="N410" s="159">
        <f t="shared" si="54"/>
        <v>65638</v>
      </c>
      <c r="O410" s="174">
        <v>53583.6</v>
      </c>
      <c r="P410" s="180">
        <f t="shared" si="55"/>
        <v>0.89798394530006198</v>
      </c>
      <c r="Q410" s="174">
        <v>5967</v>
      </c>
      <c r="R410" s="179">
        <f t="shared" si="56"/>
        <v>1</v>
      </c>
      <c r="S410" s="156">
        <f t="shared" si="57"/>
        <v>59550.6</v>
      </c>
      <c r="T410" s="156">
        <f t="shared" si="58"/>
        <v>6087.4000000000015</v>
      </c>
      <c r="U410" s="173" t="s">
        <v>803</v>
      </c>
      <c r="V410" s="178" t="s">
        <v>802</v>
      </c>
      <c r="W410" s="178" t="s">
        <v>802</v>
      </c>
      <c r="X410" s="177">
        <v>2014</v>
      </c>
      <c r="Y410" s="176" t="s">
        <v>1626</v>
      </c>
    </row>
    <row r="411" spans="1:25" ht="42" customHeight="1" x14ac:dyDescent="0.25">
      <c r="A411" s="167">
        <v>406</v>
      </c>
      <c r="B411" s="168"/>
      <c r="C411" s="167" t="str">
        <f t="shared" si="53"/>
        <v>Ing. José Enciso</v>
      </c>
      <c r="D411" s="167" t="s">
        <v>873</v>
      </c>
      <c r="E411" s="166" t="s">
        <v>787</v>
      </c>
      <c r="F411" s="165" t="s">
        <v>205</v>
      </c>
      <c r="G411" s="164" t="s">
        <v>1628</v>
      </c>
      <c r="H411" s="163">
        <v>14.73</v>
      </c>
      <c r="I411" s="162" t="s">
        <v>111</v>
      </c>
      <c r="J411" s="161" t="s">
        <v>111</v>
      </c>
      <c r="K411" s="161" t="s">
        <v>1627</v>
      </c>
      <c r="L411" s="160">
        <v>35353</v>
      </c>
      <c r="M411" s="160">
        <v>3535</v>
      </c>
      <c r="N411" s="159">
        <f t="shared" si="54"/>
        <v>38888</v>
      </c>
      <c r="O411" s="174">
        <v>31816.799999999999</v>
      </c>
      <c r="P411" s="180">
        <f t="shared" si="55"/>
        <v>0.8999745424716431</v>
      </c>
      <c r="Q411" s="174">
        <f>3535.4-0.4</f>
        <v>3535</v>
      </c>
      <c r="R411" s="179">
        <f t="shared" si="56"/>
        <v>1</v>
      </c>
      <c r="S411" s="156">
        <f t="shared" si="57"/>
        <v>35351.800000000003</v>
      </c>
      <c r="T411" s="156">
        <f t="shared" si="58"/>
        <v>3536.1999999999971</v>
      </c>
      <c r="U411" s="173" t="s">
        <v>803</v>
      </c>
      <c r="V411" s="178" t="s">
        <v>802</v>
      </c>
      <c r="W411" s="178" t="s">
        <v>802</v>
      </c>
      <c r="X411" s="177">
        <v>2014</v>
      </c>
      <c r="Y411" s="176" t="s">
        <v>1626</v>
      </c>
    </row>
    <row r="412" spans="1:25" ht="42" customHeight="1" x14ac:dyDescent="0.25">
      <c r="A412" s="167">
        <v>407</v>
      </c>
      <c r="B412" s="168"/>
      <c r="C412" s="167" t="str">
        <f t="shared" si="53"/>
        <v>Ing. Ana Orcón</v>
      </c>
      <c r="D412" s="167" t="s">
        <v>808</v>
      </c>
      <c r="E412" s="166" t="s">
        <v>787</v>
      </c>
      <c r="F412" s="165" t="s">
        <v>1607</v>
      </c>
      <c r="G412" s="164" t="s">
        <v>1625</v>
      </c>
      <c r="H412" s="163">
        <v>13.22</v>
      </c>
      <c r="I412" s="162" t="s">
        <v>134</v>
      </c>
      <c r="J412" s="161" t="s">
        <v>285</v>
      </c>
      <c r="K412" s="161" t="s">
        <v>284</v>
      </c>
      <c r="L412" s="160">
        <v>42564</v>
      </c>
      <c r="M412" s="160">
        <v>4257</v>
      </c>
      <c r="N412" s="159">
        <f t="shared" si="54"/>
        <v>46821</v>
      </c>
      <c r="O412" s="174">
        <v>42560</v>
      </c>
      <c r="P412" s="180">
        <f t="shared" si="55"/>
        <v>0.99990602386993699</v>
      </c>
      <c r="Q412" s="174">
        <v>2834.79</v>
      </c>
      <c r="R412" s="179">
        <f t="shared" si="56"/>
        <v>0.66591261451726569</v>
      </c>
      <c r="S412" s="156">
        <f t="shared" si="57"/>
        <v>45394.79</v>
      </c>
      <c r="T412" s="156">
        <f t="shared" si="58"/>
        <v>1426.2099999999991</v>
      </c>
      <c r="U412" s="173" t="s">
        <v>803</v>
      </c>
      <c r="V412" s="178" t="s">
        <v>802</v>
      </c>
      <c r="W412" s="178" t="s">
        <v>802</v>
      </c>
      <c r="X412" s="177">
        <v>2014</v>
      </c>
      <c r="Y412" s="176" t="s">
        <v>1604</v>
      </c>
    </row>
    <row r="413" spans="1:25" ht="42" customHeight="1" x14ac:dyDescent="0.25">
      <c r="A413" s="167">
        <v>408</v>
      </c>
      <c r="B413" s="175"/>
      <c r="C413" s="167" t="str">
        <f t="shared" si="53"/>
        <v>Ing. Ana Orcón</v>
      </c>
      <c r="D413" s="167" t="s">
        <v>808</v>
      </c>
      <c r="E413" s="166" t="s">
        <v>787</v>
      </c>
      <c r="F413" s="165" t="s">
        <v>1607</v>
      </c>
      <c r="G413" s="164" t="s">
        <v>1624</v>
      </c>
      <c r="H413" s="163">
        <v>3.54</v>
      </c>
      <c r="I413" s="162" t="s">
        <v>134</v>
      </c>
      <c r="J413" s="161" t="s">
        <v>285</v>
      </c>
      <c r="K413" s="161" t="s">
        <v>1622</v>
      </c>
      <c r="L413" s="160">
        <v>12466</v>
      </c>
      <c r="M413" s="160">
        <v>1247</v>
      </c>
      <c r="N413" s="159">
        <f t="shared" si="54"/>
        <v>13713</v>
      </c>
      <c r="O413" s="174">
        <v>12400</v>
      </c>
      <c r="P413" s="180">
        <f t="shared" si="55"/>
        <v>0.99470559922990531</v>
      </c>
      <c r="Q413" s="174">
        <v>830.39</v>
      </c>
      <c r="R413" s="179">
        <f t="shared" si="56"/>
        <v>0.66591018444266237</v>
      </c>
      <c r="S413" s="156">
        <f t="shared" si="57"/>
        <v>13230.39</v>
      </c>
      <c r="T413" s="156">
        <f t="shared" si="58"/>
        <v>482.61000000000058</v>
      </c>
      <c r="U413" s="173" t="s">
        <v>803</v>
      </c>
      <c r="V413" s="178" t="s">
        <v>802</v>
      </c>
      <c r="W413" s="178" t="s">
        <v>802</v>
      </c>
      <c r="X413" s="177">
        <v>2014</v>
      </c>
      <c r="Y413" s="176" t="s">
        <v>1604</v>
      </c>
    </row>
    <row r="414" spans="1:25" ht="42" customHeight="1" x14ac:dyDescent="0.25">
      <c r="A414" s="167">
        <v>409</v>
      </c>
      <c r="B414" s="168"/>
      <c r="C414" s="167" t="str">
        <f t="shared" si="53"/>
        <v>Ing. Ana Orcón</v>
      </c>
      <c r="D414" s="167" t="s">
        <v>808</v>
      </c>
      <c r="E414" s="166" t="s">
        <v>787</v>
      </c>
      <c r="F414" s="165" t="s">
        <v>1607</v>
      </c>
      <c r="G414" s="164" t="s">
        <v>1623</v>
      </c>
      <c r="H414" s="163">
        <v>2.89</v>
      </c>
      <c r="I414" s="162" t="s">
        <v>134</v>
      </c>
      <c r="J414" s="161" t="s">
        <v>285</v>
      </c>
      <c r="K414" s="161" t="s">
        <v>1622</v>
      </c>
      <c r="L414" s="160">
        <v>8275</v>
      </c>
      <c r="M414" s="160">
        <v>828</v>
      </c>
      <c r="N414" s="159">
        <f t="shared" si="54"/>
        <v>9103</v>
      </c>
      <c r="O414" s="174">
        <v>8275</v>
      </c>
      <c r="P414" s="180">
        <f t="shared" si="55"/>
        <v>1</v>
      </c>
      <c r="Q414" s="174">
        <v>551.38</v>
      </c>
      <c r="R414" s="179">
        <f t="shared" si="56"/>
        <v>0.66591787439613526</v>
      </c>
      <c r="S414" s="156">
        <f t="shared" si="57"/>
        <v>8826.3799999999992</v>
      </c>
      <c r="T414" s="156">
        <f t="shared" si="58"/>
        <v>276.6200000000008</v>
      </c>
      <c r="U414" s="173" t="s">
        <v>803</v>
      </c>
      <c r="V414" s="178" t="s">
        <v>802</v>
      </c>
      <c r="W414" s="178" t="s">
        <v>802</v>
      </c>
      <c r="X414" s="177">
        <v>2014</v>
      </c>
      <c r="Y414" s="176" t="s">
        <v>1604</v>
      </c>
    </row>
    <row r="415" spans="1:25" ht="42" customHeight="1" x14ac:dyDescent="0.25">
      <c r="A415" s="167">
        <v>410</v>
      </c>
      <c r="B415" s="168"/>
      <c r="C415" s="167" t="str">
        <f t="shared" si="53"/>
        <v>Ing. Ana Orcón</v>
      </c>
      <c r="D415" s="167" t="s">
        <v>808</v>
      </c>
      <c r="E415" s="166" t="s">
        <v>787</v>
      </c>
      <c r="F415" s="165" t="s">
        <v>1607</v>
      </c>
      <c r="G415" s="164" t="s">
        <v>1621</v>
      </c>
      <c r="H415" s="163">
        <v>13.973000000000001</v>
      </c>
      <c r="I415" s="162" t="s">
        <v>134</v>
      </c>
      <c r="J415" s="161" t="s">
        <v>285</v>
      </c>
      <c r="K415" s="161" t="s">
        <v>288</v>
      </c>
      <c r="L415" s="160">
        <v>60569</v>
      </c>
      <c r="M415" s="160">
        <v>6057</v>
      </c>
      <c r="N415" s="159">
        <f t="shared" si="54"/>
        <v>66626</v>
      </c>
      <c r="O415" s="174">
        <v>60500</v>
      </c>
      <c r="P415" s="180">
        <f t="shared" si="55"/>
        <v>0.99886080338126759</v>
      </c>
      <c r="Q415" s="174">
        <v>4033.44</v>
      </c>
      <c r="R415" s="179">
        <f t="shared" si="56"/>
        <v>0.66591381872213973</v>
      </c>
      <c r="S415" s="156">
        <f t="shared" si="57"/>
        <v>64533.440000000002</v>
      </c>
      <c r="T415" s="156">
        <f t="shared" si="58"/>
        <v>2092.5599999999977</v>
      </c>
      <c r="U415" s="173" t="s">
        <v>803</v>
      </c>
      <c r="V415" s="178" t="s">
        <v>802</v>
      </c>
      <c r="W415" s="178" t="s">
        <v>802</v>
      </c>
      <c r="X415" s="177">
        <v>2014</v>
      </c>
      <c r="Y415" s="176" t="s">
        <v>1604</v>
      </c>
    </row>
    <row r="416" spans="1:25" ht="42" customHeight="1" x14ac:dyDescent="0.25">
      <c r="A416" s="167">
        <v>411</v>
      </c>
      <c r="B416" s="168"/>
      <c r="C416" s="167" t="str">
        <f t="shared" si="53"/>
        <v>Ing. Ana Orcón</v>
      </c>
      <c r="D416" s="167" t="s">
        <v>808</v>
      </c>
      <c r="E416" s="166" t="s">
        <v>787</v>
      </c>
      <c r="F416" s="165" t="s">
        <v>1607</v>
      </c>
      <c r="G416" s="164" t="s">
        <v>1620</v>
      </c>
      <c r="H416" s="163">
        <v>12.05</v>
      </c>
      <c r="I416" s="162" t="s">
        <v>134</v>
      </c>
      <c r="J416" s="161" t="s">
        <v>285</v>
      </c>
      <c r="K416" s="161" t="s">
        <v>1605</v>
      </c>
      <c r="L416" s="160">
        <v>58994</v>
      </c>
      <c r="M416" s="160">
        <v>5900</v>
      </c>
      <c r="N416" s="159">
        <f t="shared" si="54"/>
        <v>64894</v>
      </c>
      <c r="O416" s="174">
        <v>58900</v>
      </c>
      <c r="P416" s="180">
        <f t="shared" si="55"/>
        <v>0.99840661762213101</v>
      </c>
      <c r="Q416" s="174">
        <v>3932.82</v>
      </c>
      <c r="R416" s="179">
        <f t="shared" si="56"/>
        <v>0.66657966101694921</v>
      </c>
      <c r="S416" s="156">
        <f t="shared" si="57"/>
        <v>62832.82</v>
      </c>
      <c r="T416" s="156">
        <f t="shared" si="58"/>
        <v>2061.1800000000003</v>
      </c>
      <c r="U416" s="173" t="s">
        <v>803</v>
      </c>
      <c r="V416" s="178" t="s">
        <v>802</v>
      </c>
      <c r="W416" s="178" t="s">
        <v>802</v>
      </c>
      <c r="X416" s="177">
        <v>2014</v>
      </c>
      <c r="Y416" s="176" t="s">
        <v>1604</v>
      </c>
    </row>
    <row r="417" spans="1:25" ht="42" customHeight="1" x14ac:dyDescent="0.25">
      <c r="A417" s="167">
        <v>412</v>
      </c>
      <c r="B417" s="168"/>
      <c r="C417" s="167" t="str">
        <f t="shared" si="53"/>
        <v>Ing. Ana Orcón</v>
      </c>
      <c r="D417" s="167" t="s">
        <v>808</v>
      </c>
      <c r="E417" s="166" t="s">
        <v>787</v>
      </c>
      <c r="F417" s="165" t="s">
        <v>1607</v>
      </c>
      <c r="G417" s="164" t="s">
        <v>1619</v>
      </c>
      <c r="H417" s="163">
        <v>8.484</v>
      </c>
      <c r="I417" s="162" t="s">
        <v>134</v>
      </c>
      <c r="J417" s="161" t="s">
        <v>285</v>
      </c>
      <c r="K417" s="161" t="s">
        <v>1605</v>
      </c>
      <c r="L417" s="160">
        <v>46202</v>
      </c>
      <c r="M417" s="160">
        <v>4620</v>
      </c>
      <c r="N417" s="159">
        <f t="shared" si="54"/>
        <v>50822</v>
      </c>
      <c r="O417" s="174">
        <v>46200</v>
      </c>
      <c r="P417" s="180">
        <f t="shared" si="55"/>
        <v>0.99995671183065671</v>
      </c>
      <c r="Q417" s="174">
        <v>3079.6</v>
      </c>
      <c r="R417" s="179">
        <f t="shared" si="56"/>
        <v>0.66658008658008661</v>
      </c>
      <c r="S417" s="156">
        <f t="shared" si="57"/>
        <v>49279.6</v>
      </c>
      <c r="T417" s="156">
        <f t="shared" si="58"/>
        <v>1542.4000000000015</v>
      </c>
      <c r="U417" s="173" t="s">
        <v>803</v>
      </c>
      <c r="V417" s="178" t="s">
        <v>802</v>
      </c>
      <c r="W417" s="178" t="s">
        <v>802</v>
      </c>
      <c r="X417" s="177">
        <v>2014</v>
      </c>
      <c r="Y417" s="176" t="s">
        <v>1604</v>
      </c>
    </row>
    <row r="418" spans="1:25" ht="42" customHeight="1" x14ac:dyDescent="0.25">
      <c r="A418" s="167">
        <v>413</v>
      </c>
      <c r="B418" s="175"/>
      <c r="C418" s="167" t="str">
        <f t="shared" si="53"/>
        <v>Ing. Ana Orcón</v>
      </c>
      <c r="D418" s="167" t="s">
        <v>808</v>
      </c>
      <c r="E418" s="166" t="s">
        <v>787</v>
      </c>
      <c r="F418" s="165" t="s">
        <v>1607</v>
      </c>
      <c r="G418" s="164" t="s">
        <v>1618</v>
      </c>
      <c r="H418" s="163">
        <v>10.343</v>
      </c>
      <c r="I418" s="162" t="s">
        <v>134</v>
      </c>
      <c r="J418" s="161" t="s">
        <v>285</v>
      </c>
      <c r="K418" s="161" t="s">
        <v>1605</v>
      </c>
      <c r="L418" s="160">
        <v>48564</v>
      </c>
      <c r="M418" s="160">
        <v>4857</v>
      </c>
      <c r="N418" s="159">
        <f t="shared" si="54"/>
        <v>53421</v>
      </c>
      <c r="O418" s="174">
        <v>48500</v>
      </c>
      <c r="P418" s="180">
        <f t="shared" si="55"/>
        <v>0.99868215138785932</v>
      </c>
      <c r="Q418" s="174">
        <v>3237.58</v>
      </c>
      <c r="R418" s="179">
        <f t="shared" si="56"/>
        <v>0.666580193535104</v>
      </c>
      <c r="S418" s="156">
        <f t="shared" si="57"/>
        <v>51737.58</v>
      </c>
      <c r="T418" s="156">
        <f t="shared" si="58"/>
        <v>1683.4199999999983</v>
      </c>
      <c r="U418" s="173" t="s">
        <v>803</v>
      </c>
      <c r="V418" s="178" t="s">
        <v>802</v>
      </c>
      <c r="W418" s="178" t="s">
        <v>802</v>
      </c>
      <c r="X418" s="177">
        <v>2014</v>
      </c>
      <c r="Y418" s="176" t="s">
        <v>1604</v>
      </c>
    </row>
    <row r="419" spans="1:25" ht="42" customHeight="1" x14ac:dyDescent="0.25">
      <c r="A419" s="167">
        <v>414</v>
      </c>
      <c r="B419" s="168"/>
      <c r="C419" s="167" t="str">
        <f t="shared" si="53"/>
        <v>Ing. Ana Orcón</v>
      </c>
      <c r="D419" s="167" t="s">
        <v>808</v>
      </c>
      <c r="E419" s="166" t="s">
        <v>807</v>
      </c>
      <c r="F419" s="165" t="s">
        <v>1607</v>
      </c>
      <c r="G419" s="164" t="s">
        <v>1617</v>
      </c>
      <c r="H419" s="163">
        <v>9.8970000000000002</v>
      </c>
      <c r="I419" s="162" t="s">
        <v>134</v>
      </c>
      <c r="J419" s="161" t="s">
        <v>285</v>
      </c>
      <c r="K419" s="161" t="s">
        <v>1616</v>
      </c>
      <c r="L419" s="160">
        <v>35584</v>
      </c>
      <c r="M419" s="160">
        <v>3558</v>
      </c>
      <c r="N419" s="159">
        <f t="shared" si="54"/>
        <v>39142</v>
      </c>
      <c r="O419" s="174">
        <v>35580</v>
      </c>
      <c r="P419" s="180">
        <f t="shared" si="55"/>
        <v>0.9998875899280576</v>
      </c>
      <c r="Q419" s="174">
        <v>3261.5</v>
      </c>
      <c r="R419" s="179">
        <f t="shared" si="56"/>
        <v>0.91666666666666663</v>
      </c>
      <c r="S419" s="156">
        <f t="shared" si="57"/>
        <v>38841.5</v>
      </c>
      <c r="T419" s="156">
        <f t="shared" si="58"/>
        <v>300.5</v>
      </c>
      <c r="U419" s="173" t="s">
        <v>803</v>
      </c>
      <c r="V419" s="178" t="s">
        <v>802</v>
      </c>
      <c r="W419" s="178" t="s">
        <v>802</v>
      </c>
      <c r="X419" s="177">
        <v>2014</v>
      </c>
      <c r="Y419" s="176" t="s">
        <v>1604</v>
      </c>
    </row>
    <row r="420" spans="1:25" ht="42" customHeight="1" x14ac:dyDescent="0.25">
      <c r="A420" s="167">
        <v>415</v>
      </c>
      <c r="B420" s="168"/>
      <c r="C420" s="167" t="str">
        <f t="shared" si="53"/>
        <v>Ing. Ana Orcón</v>
      </c>
      <c r="D420" s="167" t="s">
        <v>808</v>
      </c>
      <c r="E420" s="166" t="s">
        <v>807</v>
      </c>
      <c r="F420" s="165" t="s">
        <v>1607</v>
      </c>
      <c r="G420" s="164" t="s">
        <v>1615</v>
      </c>
      <c r="H420" s="163">
        <v>7.9349999999999996</v>
      </c>
      <c r="I420" s="162" t="s">
        <v>134</v>
      </c>
      <c r="J420" s="161" t="s">
        <v>285</v>
      </c>
      <c r="K420" s="161" t="s">
        <v>1614</v>
      </c>
      <c r="L420" s="160">
        <v>26331</v>
      </c>
      <c r="M420" s="160">
        <v>2633</v>
      </c>
      <c r="N420" s="159">
        <f t="shared" si="54"/>
        <v>28964</v>
      </c>
      <c r="O420" s="174">
        <v>26330</v>
      </c>
      <c r="P420" s="180">
        <f t="shared" si="55"/>
        <v>0.99996202195131212</v>
      </c>
      <c r="Q420" s="174">
        <v>2413.58</v>
      </c>
      <c r="R420" s="179">
        <f t="shared" si="56"/>
        <v>0.91666540068363078</v>
      </c>
      <c r="S420" s="156">
        <f t="shared" si="57"/>
        <v>28743.58</v>
      </c>
      <c r="T420" s="156">
        <f t="shared" si="58"/>
        <v>220.41999999999825</v>
      </c>
      <c r="U420" s="173" t="s">
        <v>803</v>
      </c>
      <c r="V420" s="178" t="s">
        <v>802</v>
      </c>
      <c r="W420" s="178" t="s">
        <v>802</v>
      </c>
      <c r="X420" s="177">
        <v>2014</v>
      </c>
      <c r="Y420" s="176" t="s">
        <v>1604</v>
      </c>
    </row>
    <row r="421" spans="1:25" ht="42" customHeight="1" x14ac:dyDescent="0.25">
      <c r="A421" s="167">
        <v>416</v>
      </c>
      <c r="B421" s="175"/>
      <c r="C421" s="167" t="str">
        <f t="shared" si="53"/>
        <v>Ing. Ana Orcón</v>
      </c>
      <c r="D421" s="167" t="s">
        <v>808</v>
      </c>
      <c r="E421" s="166" t="s">
        <v>807</v>
      </c>
      <c r="F421" s="165" t="s">
        <v>1607</v>
      </c>
      <c r="G421" s="164" t="s">
        <v>1613</v>
      </c>
      <c r="H421" s="163">
        <v>20.988</v>
      </c>
      <c r="I421" s="162" t="s">
        <v>134</v>
      </c>
      <c r="J421" s="161" t="s">
        <v>285</v>
      </c>
      <c r="K421" s="161" t="s">
        <v>1610</v>
      </c>
      <c r="L421" s="160">
        <v>73418</v>
      </c>
      <c r="M421" s="160">
        <v>7342</v>
      </c>
      <c r="N421" s="159">
        <f t="shared" si="54"/>
        <v>80760</v>
      </c>
      <c r="O421" s="174">
        <v>66076.2</v>
      </c>
      <c r="P421" s="180">
        <f t="shared" si="55"/>
        <v>0.89999999999999991</v>
      </c>
      <c r="Q421" s="174">
        <v>7301.21</v>
      </c>
      <c r="R421" s="179">
        <f t="shared" si="56"/>
        <v>0.99444429310814497</v>
      </c>
      <c r="S421" s="156">
        <f t="shared" si="57"/>
        <v>73377.41</v>
      </c>
      <c r="T421" s="156">
        <f t="shared" si="58"/>
        <v>7382.5899999999965</v>
      </c>
      <c r="U421" s="173" t="s">
        <v>803</v>
      </c>
      <c r="V421" s="178" t="s">
        <v>802</v>
      </c>
      <c r="W421" s="178" t="s">
        <v>802</v>
      </c>
      <c r="X421" s="177">
        <v>2014</v>
      </c>
      <c r="Y421" s="176" t="s">
        <v>1604</v>
      </c>
    </row>
    <row r="422" spans="1:25" ht="42" customHeight="1" x14ac:dyDescent="0.25">
      <c r="A422" s="167">
        <v>417</v>
      </c>
      <c r="B422" s="168"/>
      <c r="C422" s="167" t="str">
        <f t="shared" si="53"/>
        <v>Ing. Ana Orcón</v>
      </c>
      <c r="D422" s="167" t="s">
        <v>808</v>
      </c>
      <c r="E422" s="166" t="s">
        <v>807</v>
      </c>
      <c r="F422" s="165" t="s">
        <v>1607</v>
      </c>
      <c r="G422" s="164" t="s">
        <v>1612</v>
      </c>
      <c r="H422" s="163">
        <v>27.887</v>
      </c>
      <c r="I422" s="162" t="s">
        <v>134</v>
      </c>
      <c r="J422" s="161" t="s">
        <v>285</v>
      </c>
      <c r="K422" s="161" t="s">
        <v>1610</v>
      </c>
      <c r="L422" s="160">
        <v>104281</v>
      </c>
      <c r="M422" s="160">
        <v>10428</v>
      </c>
      <c r="N422" s="159">
        <f t="shared" si="54"/>
        <v>114709</v>
      </c>
      <c r="O422" s="174">
        <v>93852.9</v>
      </c>
      <c r="P422" s="180">
        <f t="shared" si="55"/>
        <v>0.89999999999999991</v>
      </c>
      <c r="Q422" s="174">
        <v>10254.200000000001</v>
      </c>
      <c r="R422" s="179">
        <f t="shared" si="56"/>
        <v>0.98333333333333339</v>
      </c>
      <c r="S422" s="156">
        <f t="shared" si="57"/>
        <v>104107.09999999999</v>
      </c>
      <c r="T422" s="156">
        <f t="shared" si="58"/>
        <v>10601.900000000009</v>
      </c>
      <c r="U422" s="173" t="s">
        <v>803</v>
      </c>
      <c r="V422" s="178" t="s">
        <v>802</v>
      </c>
      <c r="W422" s="178" t="s">
        <v>802</v>
      </c>
      <c r="X422" s="177">
        <v>2014</v>
      </c>
      <c r="Y422" s="176" t="s">
        <v>1604</v>
      </c>
    </row>
    <row r="423" spans="1:25" ht="42" customHeight="1" x14ac:dyDescent="0.25">
      <c r="A423" s="167">
        <v>418</v>
      </c>
      <c r="B423" s="168"/>
      <c r="C423" s="167" t="str">
        <f t="shared" si="53"/>
        <v>Ing. Ana Orcón</v>
      </c>
      <c r="D423" s="167" t="s">
        <v>808</v>
      </c>
      <c r="E423" s="166" t="s">
        <v>807</v>
      </c>
      <c r="F423" s="165" t="s">
        <v>1607</v>
      </c>
      <c r="G423" s="164" t="s">
        <v>1611</v>
      </c>
      <c r="H423" s="163">
        <v>7.6369999999999996</v>
      </c>
      <c r="I423" s="162" t="s">
        <v>134</v>
      </c>
      <c r="J423" s="161" t="s">
        <v>285</v>
      </c>
      <c r="K423" s="161" t="s">
        <v>1610</v>
      </c>
      <c r="L423" s="160">
        <v>41589</v>
      </c>
      <c r="M423" s="160">
        <v>4159</v>
      </c>
      <c r="N423" s="159">
        <f t="shared" si="54"/>
        <v>45748</v>
      </c>
      <c r="O423" s="174">
        <v>37430.1</v>
      </c>
      <c r="P423" s="180">
        <f t="shared" si="55"/>
        <v>0.89999999999999991</v>
      </c>
      <c r="Q423" s="174">
        <v>3974.15</v>
      </c>
      <c r="R423" s="179">
        <f t="shared" si="56"/>
        <v>0.9555542197643665</v>
      </c>
      <c r="S423" s="156">
        <f t="shared" si="57"/>
        <v>41404.25</v>
      </c>
      <c r="T423" s="156">
        <f t="shared" si="58"/>
        <v>4343.75</v>
      </c>
      <c r="U423" s="173" t="s">
        <v>803</v>
      </c>
      <c r="V423" s="178" t="s">
        <v>802</v>
      </c>
      <c r="W423" s="178" t="s">
        <v>802</v>
      </c>
      <c r="X423" s="177">
        <v>2014</v>
      </c>
      <c r="Y423" s="176" t="s">
        <v>1604</v>
      </c>
    </row>
    <row r="424" spans="1:25" ht="42" customHeight="1" x14ac:dyDescent="0.25">
      <c r="A424" s="167">
        <v>419</v>
      </c>
      <c r="B424" s="168"/>
      <c r="C424" s="167" t="str">
        <f t="shared" si="53"/>
        <v>Ing. Ana Orcón</v>
      </c>
      <c r="D424" s="167" t="s">
        <v>808</v>
      </c>
      <c r="E424" s="166" t="s">
        <v>807</v>
      </c>
      <c r="F424" s="165" t="s">
        <v>1607</v>
      </c>
      <c r="G424" s="164" t="s">
        <v>1609</v>
      </c>
      <c r="H424" s="163">
        <v>5.5670000000000002</v>
      </c>
      <c r="I424" s="162" t="s">
        <v>134</v>
      </c>
      <c r="J424" s="161" t="s">
        <v>285</v>
      </c>
      <c r="K424" s="161" t="s">
        <v>1605</v>
      </c>
      <c r="L424" s="160">
        <v>30316</v>
      </c>
      <c r="M424" s="160">
        <v>3032</v>
      </c>
      <c r="N424" s="159">
        <f t="shared" si="54"/>
        <v>33348</v>
      </c>
      <c r="O424" s="174">
        <v>30300</v>
      </c>
      <c r="P424" s="180">
        <f t="shared" si="55"/>
        <v>0.99947222588732021</v>
      </c>
      <c r="Q424" s="174">
        <v>3032</v>
      </c>
      <c r="R424" s="179">
        <f t="shared" si="56"/>
        <v>1</v>
      </c>
      <c r="S424" s="156">
        <f t="shared" si="57"/>
        <v>33332</v>
      </c>
      <c r="T424" s="156">
        <f t="shared" si="58"/>
        <v>16</v>
      </c>
      <c r="U424" s="173" t="s">
        <v>803</v>
      </c>
      <c r="V424" s="178" t="s">
        <v>802</v>
      </c>
      <c r="W424" s="178" t="s">
        <v>802</v>
      </c>
      <c r="X424" s="177">
        <v>2014</v>
      </c>
      <c r="Y424" s="176" t="s">
        <v>1604</v>
      </c>
    </row>
    <row r="425" spans="1:25" ht="42" customHeight="1" x14ac:dyDescent="0.25">
      <c r="A425" s="167">
        <v>420</v>
      </c>
      <c r="B425" s="168"/>
      <c r="C425" s="167" t="str">
        <f t="shared" ref="C425:C456" si="59">+D425</f>
        <v>Ing. Ana Orcón</v>
      </c>
      <c r="D425" s="167" t="s">
        <v>808</v>
      </c>
      <c r="E425" s="166" t="s">
        <v>807</v>
      </c>
      <c r="F425" s="165" t="s">
        <v>1607</v>
      </c>
      <c r="G425" s="164" t="s">
        <v>1608</v>
      </c>
      <c r="H425" s="163">
        <v>1.851</v>
      </c>
      <c r="I425" s="162" t="s">
        <v>134</v>
      </c>
      <c r="J425" s="161" t="s">
        <v>285</v>
      </c>
      <c r="K425" s="161" t="s">
        <v>1605</v>
      </c>
      <c r="L425" s="160">
        <v>10080</v>
      </c>
      <c r="M425" s="160">
        <v>1008</v>
      </c>
      <c r="N425" s="159">
        <f t="shared" si="54"/>
        <v>11088</v>
      </c>
      <c r="O425" s="174">
        <v>10080</v>
      </c>
      <c r="P425" s="180">
        <f t="shared" ref="P425:P453" si="60">O425/L425</f>
        <v>1</v>
      </c>
      <c r="Q425" s="174">
        <v>924</v>
      </c>
      <c r="R425" s="179">
        <f t="shared" ref="R425:R453" si="61">Q425/M425</f>
        <v>0.91666666666666663</v>
      </c>
      <c r="S425" s="156">
        <f t="shared" ref="S425:S453" si="62">+O425+Q425</f>
        <v>11004</v>
      </c>
      <c r="T425" s="156">
        <f t="shared" si="58"/>
        <v>84</v>
      </c>
      <c r="U425" s="173" t="s">
        <v>803</v>
      </c>
      <c r="V425" s="178" t="s">
        <v>802</v>
      </c>
      <c r="W425" s="178" t="s">
        <v>802</v>
      </c>
      <c r="X425" s="177">
        <v>2014</v>
      </c>
      <c r="Y425" s="176" t="s">
        <v>1604</v>
      </c>
    </row>
    <row r="426" spans="1:25" ht="42" customHeight="1" x14ac:dyDescent="0.25">
      <c r="A426" s="167">
        <v>421</v>
      </c>
      <c r="B426" s="175"/>
      <c r="C426" s="167" t="str">
        <f t="shared" si="59"/>
        <v>Ing. Ana Orcón</v>
      </c>
      <c r="D426" s="167" t="s">
        <v>808</v>
      </c>
      <c r="E426" s="166" t="s">
        <v>807</v>
      </c>
      <c r="F426" s="165" t="s">
        <v>1607</v>
      </c>
      <c r="G426" s="164" t="s">
        <v>1606</v>
      </c>
      <c r="H426" s="163">
        <v>0.77300000000000002</v>
      </c>
      <c r="I426" s="162" t="s">
        <v>134</v>
      </c>
      <c r="J426" s="161" t="s">
        <v>285</v>
      </c>
      <c r="K426" s="161" t="s">
        <v>1605</v>
      </c>
      <c r="L426" s="160">
        <v>4210</v>
      </c>
      <c r="M426" s="160">
        <v>421</v>
      </c>
      <c r="N426" s="159">
        <f t="shared" si="54"/>
        <v>4631</v>
      </c>
      <c r="O426" s="174">
        <v>4210</v>
      </c>
      <c r="P426" s="180">
        <f t="shared" si="60"/>
        <v>1</v>
      </c>
      <c r="Q426" s="174">
        <v>385.92</v>
      </c>
      <c r="R426" s="179">
        <f t="shared" si="61"/>
        <v>0.91667458432304039</v>
      </c>
      <c r="S426" s="156">
        <f t="shared" si="62"/>
        <v>4595.92</v>
      </c>
      <c r="T426" s="156">
        <f t="shared" si="58"/>
        <v>35.079999999999927</v>
      </c>
      <c r="U426" s="173" t="s">
        <v>803</v>
      </c>
      <c r="V426" s="178" t="s">
        <v>802</v>
      </c>
      <c r="W426" s="178" t="s">
        <v>802</v>
      </c>
      <c r="X426" s="177">
        <v>2014</v>
      </c>
      <c r="Y426" s="176" t="s">
        <v>1604</v>
      </c>
    </row>
    <row r="427" spans="1:25" ht="42" customHeight="1" x14ac:dyDescent="0.25">
      <c r="A427" s="167">
        <v>422</v>
      </c>
      <c r="B427" s="175"/>
      <c r="C427" s="167" t="str">
        <f t="shared" si="59"/>
        <v>Ing. Edy Linares</v>
      </c>
      <c r="D427" s="167" t="s">
        <v>789</v>
      </c>
      <c r="E427" s="166" t="s">
        <v>787</v>
      </c>
      <c r="F427" s="165" t="s">
        <v>192</v>
      </c>
      <c r="G427" s="183" t="s">
        <v>1594</v>
      </c>
      <c r="H427" s="163">
        <v>4.3099999999999996</v>
      </c>
      <c r="I427" s="196" t="s">
        <v>72</v>
      </c>
      <c r="J427" s="195" t="s">
        <v>75</v>
      </c>
      <c r="K427" s="195" t="s">
        <v>1603</v>
      </c>
      <c r="L427" s="160">
        <v>13904</v>
      </c>
      <c r="M427" s="160">
        <v>1390</v>
      </c>
      <c r="N427" s="194">
        <f t="shared" si="54"/>
        <v>15294</v>
      </c>
      <c r="O427" s="200">
        <f>27499/2</f>
        <v>13749.5</v>
      </c>
      <c r="P427" s="180">
        <f t="shared" si="60"/>
        <v>0.98888808975834297</v>
      </c>
      <c r="Q427" s="200">
        <f>2780/2</f>
        <v>1390</v>
      </c>
      <c r="R427" s="179">
        <f t="shared" si="61"/>
        <v>1</v>
      </c>
      <c r="S427" s="156">
        <f t="shared" si="62"/>
        <v>15139.5</v>
      </c>
      <c r="T427" s="197">
        <f>N427-S427</f>
        <v>154.5</v>
      </c>
      <c r="U427" s="173" t="s">
        <v>803</v>
      </c>
      <c r="V427" s="178" t="s">
        <v>802</v>
      </c>
      <c r="W427" s="178" t="s">
        <v>802</v>
      </c>
      <c r="X427" s="177">
        <v>2014</v>
      </c>
      <c r="Y427" s="169" t="s">
        <v>1571</v>
      </c>
    </row>
    <row r="428" spans="1:25" ht="42" customHeight="1" x14ac:dyDescent="0.25">
      <c r="A428" s="167">
        <v>423</v>
      </c>
      <c r="B428" s="168"/>
      <c r="C428" s="167" t="str">
        <f t="shared" si="59"/>
        <v>Ing. Edy Linares</v>
      </c>
      <c r="D428" s="167" t="s">
        <v>789</v>
      </c>
      <c r="E428" s="166" t="s">
        <v>787</v>
      </c>
      <c r="F428" s="165" t="s">
        <v>192</v>
      </c>
      <c r="G428" s="183" t="s">
        <v>1602</v>
      </c>
      <c r="H428" s="163">
        <v>6</v>
      </c>
      <c r="I428" s="196" t="s">
        <v>72</v>
      </c>
      <c r="J428" s="195" t="s">
        <v>75</v>
      </c>
      <c r="K428" s="195" t="s">
        <v>1576</v>
      </c>
      <c r="L428" s="160">
        <v>20883</v>
      </c>
      <c r="M428" s="160">
        <v>2088</v>
      </c>
      <c r="N428" s="194">
        <f t="shared" si="54"/>
        <v>22971</v>
      </c>
      <c r="O428" s="200">
        <v>20883</v>
      </c>
      <c r="P428" s="180">
        <f t="shared" si="60"/>
        <v>1</v>
      </c>
      <c r="Q428" s="200">
        <v>2088</v>
      </c>
      <c r="R428" s="179">
        <f t="shared" si="61"/>
        <v>1</v>
      </c>
      <c r="S428" s="156">
        <f t="shared" si="62"/>
        <v>22971</v>
      </c>
      <c r="T428" s="197">
        <f>N428-S428+0.8</f>
        <v>0.8</v>
      </c>
      <c r="U428" s="173" t="s">
        <v>803</v>
      </c>
      <c r="V428" s="178" t="s">
        <v>802</v>
      </c>
      <c r="W428" s="178" t="s">
        <v>802</v>
      </c>
      <c r="X428" s="177">
        <v>2014</v>
      </c>
      <c r="Y428" s="169" t="s">
        <v>1571</v>
      </c>
    </row>
    <row r="429" spans="1:25" ht="42" customHeight="1" x14ac:dyDescent="0.25">
      <c r="A429" s="167">
        <v>424</v>
      </c>
      <c r="B429" s="168"/>
      <c r="C429" s="167" t="str">
        <f t="shared" si="59"/>
        <v>Ing. Edy Linares</v>
      </c>
      <c r="D429" s="167" t="s">
        <v>789</v>
      </c>
      <c r="E429" s="166" t="s">
        <v>787</v>
      </c>
      <c r="F429" s="165" t="s">
        <v>192</v>
      </c>
      <c r="G429" s="183" t="s">
        <v>1601</v>
      </c>
      <c r="H429" s="163">
        <v>18.053000000000001</v>
      </c>
      <c r="I429" s="196" t="s">
        <v>72</v>
      </c>
      <c r="J429" s="195" t="s">
        <v>75</v>
      </c>
      <c r="K429" s="195" t="s">
        <v>326</v>
      </c>
      <c r="L429" s="160">
        <v>72771</v>
      </c>
      <c r="M429" s="160">
        <v>7277</v>
      </c>
      <c r="N429" s="194">
        <f t="shared" si="54"/>
        <v>80048</v>
      </c>
      <c r="O429" s="200">
        <v>69000</v>
      </c>
      <c r="P429" s="180">
        <f t="shared" si="60"/>
        <v>0.94817990683101783</v>
      </c>
      <c r="Q429" s="200">
        <v>7277</v>
      </c>
      <c r="R429" s="179">
        <f t="shared" si="61"/>
        <v>1</v>
      </c>
      <c r="S429" s="156">
        <f t="shared" si="62"/>
        <v>76277</v>
      </c>
      <c r="T429" s="197">
        <f>N429-S429</f>
        <v>3771</v>
      </c>
      <c r="U429" s="173" t="s">
        <v>803</v>
      </c>
      <c r="V429" s="178" t="s">
        <v>802</v>
      </c>
      <c r="W429" s="178" t="s">
        <v>802</v>
      </c>
      <c r="X429" s="177">
        <v>2014</v>
      </c>
      <c r="Y429" s="169" t="s">
        <v>1571</v>
      </c>
    </row>
    <row r="430" spans="1:25" ht="42" customHeight="1" x14ac:dyDescent="0.25">
      <c r="A430" s="167">
        <v>425</v>
      </c>
      <c r="B430" s="168"/>
      <c r="C430" s="167" t="str">
        <f t="shared" si="59"/>
        <v>Ing. Edy Linares</v>
      </c>
      <c r="D430" s="167" t="s">
        <v>789</v>
      </c>
      <c r="E430" s="166" t="s">
        <v>787</v>
      </c>
      <c r="F430" s="165" t="s">
        <v>192</v>
      </c>
      <c r="G430" s="183" t="s">
        <v>1600</v>
      </c>
      <c r="H430" s="163">
        <v>14.64</v>
      </c>
      <c r="I430" s="196" t="s">
        <v>72</v>
      </c>
      <c r="J430" s="195" t="s">
        <v>75</v>
      </c>
      <c r="K430" s="195" t="s">
        <v>777</v>
      </c>
      <c r="L430" s="160">
        <v>72956</v>
      </c>
      <c r="M430" s="160">
        <v>7296</v>
      </c>
      <c r="N430" s="194">
        <f t="shared" si="54"/>
        <v>80252</v>
      </c>
      <c r="O430" s="200">
        <v>64600</v>
      </c>
      <c r="P430" s="180">
        <f t="shared" si="60"/>
        <v>0.88546521190854766</v>
      </c>
      <c r="Q430" s="200">
        <v>7296</v>
      </c>
      <c r="R430" s="179">
        <f t="shared" si="61"/>
        <v>1</v>
      </c>
      <c r="S430" s="156">
        <f t="shared" si="62"/>
        <v>71896</v>
      </c>
      <c r="T430" s="197">
        <f>N430-S430+0.4</f>
        <v>8356.4</v>
      </c>
      <c r="U430" s="173" t="s">
        <v>803</v>
      </c>
      <c r="V430" s="178" t="s">
        <v>802</v>
      </c>
      <c r="W430" s="178" t="s">
        <v>802</v>
      </c>
      <c r="X430" s="177">
        <v>2014</v>
      </c>
      <c r="Y430" s="169" t="s">
        <v>1571</v>
      </c>
    </row>
    <row r="431" spans="1:25" ht="42" customHeight="1" x14ac:dyDescent="0.25">
      <c r="A431" s="167">
        <v>426</v>
      </c>
      <c r="B431" s="168"/>
      <c r="C431" s="167" t="str">
        <f t="shared" si="59"/>
        <v>Ing. Edy Linares</v>
      </c>
      <c r="D431" s="167" t="s">
        <v>789</v>
      </c>
      <c r="E431" s="166" t="s">
        <v>787</v>
      </c>
      <c r="F431" s="165" t="s">
        <v>192</v>
      </c>
      <c r="G431" s="183" t="s">
        <v>1599</v>
      </c>
      <c r="H431" s="163">
        <v>33.299999999999997</v>
      </c>
      <c r="I431" s="196" t="s">
        <v>72</v>
      </c>
      <c r="J431" s="195" t="s">
        <v>75</v>
      </c>
      <c r="K431" s="195" t="s">
        <v>1595</v>
      </c>
      <c r="L431" s="160">
        <v>160181</v>
      </c>
      <c r="M431" s="160">
        <v>16018</v>
      </c>
      <c r="N431" s="194">
        <f t="shared" si="54"/>
        <v>176199</v>
      </c>
      <c r="O431" s="200">
        <v>125000</v>
      </c>
      <c r="P431" s="180">
        <f t="shared" si="60"/>
        <v>0.78036720959414663</v>
      </c>
      <c r="Q431" s="200">
        <v>14416.2</v>
      </c>
      <c r="R431" s="179">
        <f t="shared" si="61"/>
        <v>0.9</v>
      </c>
      <c r="S431" s="156">
        <f t="shared" si="62"/>
        <v>139416.20000000001</v>
      </c>
      <c r="T431" s="197">
        <f>N431-S431</f>
        <v>36782.799999999988</v>
      </c>
      <c r="U431" s="173" t="s">
        <v>803</v>
      </c>
      <c r="V431" s="178" t="s">
        <v>802</v>
      </c>
      <c r="W431" s="178" t="s">
        <v>802</v>
      </c>
      <c r="X431" s="177">
        <v>2014</v>
      </c>
      <c r="Y431" s="169" t="s">
        <v>1571</v>
      </c>
    </row>
    <row r="432" spans="1:25" ht="42" customHeight="1" x14ac:dyDescent="0.25">
      <c r="A432" s="167">
        <v>427</v>
      </c>
      <c r="B432" s="175"/>
      <c r="C432" s="167" t="str">
        <f t="shared" si="59"/>
        <v>Ing. Edy Linares</v>
      </c>
      <c r="D432" s="167" t="s">
        <v>789</v>
      </c>
      <c r="E432" s="166" t="s">
        <v>787</v>
      </c>
      <c r="F432" s="165" t="s">
        <v>192</v>
      </c>
      <c r="G432" s="183" t="s">
        <v>1598</v>
      </c>
      <c r="H432" s="163">
        <v>8.06</v>
      </c>
      <c r="I432" s="196" t="s">
        <v>72</v>
      </c>
      <c r="J432" s="195" t="s">
        <v>75</v>
      </c>
      <c r="K432" s="195" t="s">
        <v>1595</v>
      </c>
      <c r="L432" s="160">
        <v>40628</v>
      </c>
      <c r="M432" s="160">
        <v>4063</v>
      </c>
      <c r="N432" s="194">
        <f t="shared" si="54"/>
        <v>44691</v>
      </c>
      <c r="O432" s="200">
        <v>38596.6</v>
      </c>
      <c r="P432" s="180">
        <f t="shared" si="60"/>
        <v>0.95</v>
      </c>
      <c r="Q432" s="200">
        <v>4063</v>
      </c>
      <c r="R432" s="179">
        <f t="shared" si="61"/>
        <v>1</v>
      </c>
      <c r="S432" s="156">
        <f t="shared" si="62"/>
        <v>42659.6</v>
      </c>
      <c r="T432" s="197">
        <f>N432-S432+0.2</f>
        <v>2031.6000000000015</v>
      </c>
      <c r="U432" s="173" t="s">
        <v>803</v>
      </c>
      <c r="V432" s="178" t="s">
        <v>802</v>
      </c>
      <c r="W432" s="178" t="s">
        <v>802</v>
      </c>
      <c r="X432" s="177">
        <v>2014</v>
      </c>
      <c r="Y432" s="169" t="s">
        <v>1571</v>
      </c>
    </row>
    <row r="433" spans="1:25" ht="42" customHeight="1" x14ac:dyDescent="0.25">
      <c r="A433" s="167">
        <v>428</v>
      </c>
      <c r="B433" s="168"/>
      <c r="C433" s="167" t="str">
        <f t="shared" si="59"/>
        <v>Ing. Edy Linares</v>
      </c>
      <c r="D433" s="167" t="s">
        <v>789</v>
      </c>
      <c r="E433" s="166" t="s">
        <v>787</v>
      </c>
      <c r="F433" s="165" t="s">
        <v>192</v>
      </c>
      <c r="G433" s="183" t="s">
        <v>1597</v>
      </c>
      <c r="H433" s="163">
        <v>10.3</v>
      </c>
      <c r="I433" s="196" t="s">
        <v>72</v>
      </c>
      <c r="J433" s="195" t="s">
        <v>75</v>
      </c>
      <c r="K433" s="195" t="s">
        <v>1595</v>
      </c>
      <c r="L433" s="160">
        <v>52505</v>
      </c>
      <c r="M433" s="160">
        <v>5251</v>
      </c>
      <c r="N433" s="194">
        <f t="shared" si="54"/>
        <v>57756</v>
      </c>
      <c r="O433" s="200">
        <v>49350</v>
      </c>
      <c r="P433" s="180">
        <f t="shared" si="60"/>
        <v>0.93991048471574135</v>
      </c>
      <c r="Q433" s="200">
        <v>5251</v>
      </c>
      <c r="R433" s="179">
        <f t="shared" si="61"/>
        <v>1</v>
      </c>
      <c r="S433" s="156">
        <f t="shared" si="62"/>
        <v>54601</v>
      </c>
      <c r="T433" s="197">
        <f>N433-S433+0.5</f>
        <v>3155.5</v>
      </c>
      <c r="U433" s="173" t="s">
        <v>803</v>
      </c>
      <c r="V433" s="178" t="s">
        <v>802</v>
      </c>
      <c r="W433" s="178" t="s">
        <v>802</v>
      </c>
      <c r="X433" s="177">
        <v>2014</v>
      </c>
      <c r="Y433" s="169" t="s">
        <v>1571</v>
      </c>
    </row>
    <row r="434" spans="1:25" ht="42" customHeight="1" x14ac:dyDescent="0.25">
      <c r="A434" s="167">
        <v>429</v>
      </c>
      <c r="B434" s="168"/>
      <c r="C434" s="167" t="str">
        <f t="shared" si="59"/>
        <v>Ing. Edy Linares</v>
      </c>
      <c r="D434" s="167" t="s">
        <v>789</v>
      </c>
      <c r="E434" s="166" t="s">
        <v>787</v>
      </c>
      <c r="F434" s="165" t="s">
        <v>192</v>
      </c>
      <c r="G434" s="183" t="s">
        <v>1596</v>
      </c>
      <c r="H434" s="163">
        <v>7.5</v>
      </c>
      <c r="I434" s="196" t="s">
        <v>72</v>
      </c>
      <c r="J434" s="195" t="s">
        <v>75</v>
      </c>
      <c r="K434" s="195" t="s">
        <v>1595</v>
      </c>
      <c r="L434" s="160">
        <v>36954</v>
      </c>
      <c r="M434" s="160">
        <v>3695</v>
      </c>
      <c r="N434" s="194">
        <f t="shared" si="54"/>
        <v>40649</v>
      </c>
      <c r="O434" s="200">
        <v>28800</v>
      </c>
      <c r="P434" s="180">
        <f t="shared" si="60"/>
        <v>0.77934729663906477</v>
      </c>
      <c r="Q434" s="200">
        <v>3695</v>
      </c>
      <c r="R434" s="179">
        <f t="shared" si="61"/>
        <v>1</v>
      </c>
      <c r="S434" s="156">
        <f t="shared" si="62"/>
        <v>32495</v>
      </c>
      <c r="T434" s="197">
        <f t="shared" ref="T434:T453" si="63">N434-S434</f>
        <v>8154</v>
      </c>
      <c r="U434" s="173" t="s">
        <v>803</v>
      </c>
      <c r="V434" s="178" t="s">
        <v>802</v>
      </c>
      <c r="W434" s="178" t="s">
        <v>802</v>
      </c>
      <c r="X434" s="177">
        <v>2014</v>
      </c>
      <c r="Y434" s="169" t="s">
        <v>1571</v>
      </c>
    </row>
    <row r="435" spans="1:25" ht="42" customHeight="1" x14ac:dyDescent="0.25">
      <c r="A435" s="167">
        <v>430</v>
      </c>
      <c r="B435" s="168"/>
      <c r="C435" s="167" t="str">
        <f t="shared" si="59"/>
        <v>Ing. Edy Linares</v>
      </c>
      <c r="D435" s="167" t="s">
        <v>789</v>
      </c>
      <c r="E435" s="166" t="s">
        <v>787</v>
      </c>
      <c r="F435" s="165" t="s">
        <v>192</v>
      </c>
      <c r="G435" s="183" t="s">
        <v>1594</v>
      </c>
      <c r="H435" s="163">
        <v>4.3099999999999996</v>
      </c>
      <c r="I435" s="196" t="s">
        <v>72</v>
      </c>
      <c r="J435" s="195" t="s">
        <v>75</v>
      </c>
      <c r="K435" s="195" t="s">
        <v>1593</v>
      </c>
      <c r="L435" s="160">
        <v>13904</v>
      </c>
      <c r="M435" s="160">
        <v>1390</v>
      </c>
      <c r="N435" s="194">
        <f t="shared" si="54"/>
        <v>15294</v>
      </c>
      <c r="O435" s="200">
        <f>27499/2</f>
        <v>13749.5</v>
      </c>
      <c r="P435" s="180">
        <f t="shared" si="60"/>
        <v>0.98888808975834297</v>
      </c>
      <c r="Q435" s="200">
        <f>2780/2</f>
        <v>1390</v>
      </c>
      <c r="R435" s="179">
        <f t="shared" si="61"/>
        <v>1</v>
      </c>
      <c r="S435" s="156">
        <f t="shared" si="62"/>
        <v>15139.5</v>
      </c>
      <c r="T435" s="197">
        <f t="shared" si="63"/>
        <v>154.5</v>
      </c>
      <c r="U435" s="173" t="s">
        <v>803</v>
      </c>
      <c r="V435" s="178" t="s">
        <v>802</v>
      </c>
      <c r="W435" s="178" t="s">
        <v>802</v>
      </c>
      <c r="X435" s="177">
        <v>2014</v>
      </c>
      <c r="Y435" s="169" t="s">
        <v>1571</v>
      </c>
    </row>
    <row r="436" spans="1:25" ht="42" customHeight="1" x14ac:dyDescent="0.25">
      <c r="A436" s="167">
        <v>431</v>
      </c>
      <c r="B436" s="175"/>
      <c r="C436" s="167" t="str">
        <f t="shared" si="59"/>
        <v>Ing. Edy Linares</v>
      </c>
      <c r="D436" s="167" t="s">
        <v>789</v>
      </c>
      <c r="E436" s="166" t="s">
        <v>787</v>
      </c>
      <c r="F436" s="165" t="s">
        <v>192</v>
      </c>
      <c r="G436" s="183" t="s">
        <v>1592</v>
      </c>
      <c r="H436" s="163">
        <v>2.6</v>
      </c>
      <c r="I436" s="196" t="s">
        <v>72</v>
      </c>
      <c r="J436" s="195" t="s">
        <v>75</v>
      </c>
      <c r="K436" s="195" t="s">
        <v>75</v>
      </c>
      <c r="L436" s="160">
        <v>6756</v>
      </c>
      <c r="M436" s="160">
        <v>676</v>
      </c>
      <c r="N436" s="194">
        <f t="shared" si="54"/>
        <v>7432</v>
      </c>
      <c r="O436" s="199">
        <f>13228.25/2</f>
        <v>6614.125</v>
      </c>
      <c r="P436" s="180">
        <f t="shared" si="60"/>
        <v>0.97900014801657786</v>
      </c>
      <c r="Q436" s="198">
        <v>676</v>
      </c>
      <c r="R436" s="179">
        <f t="shared" si="61"/>
        <v>1</v>
      </c>
      <c r="S436" s="156">
        <f t="shared" si="62"/>
        <v>7290.125</v>
      </c>
      <c r="T436" s="197">
        <f t="shared" si="63"/>
        <v>141.875</v>
      </c>
      <c r="U436" s="173" t="s">
        <v>803</v>
      </c>
      <c r="V436" s="178" t="s">
        <v>802</v>
      </c>
      <c r="W436" s="178" t="s">
        <v>802</v>
      </c>
      <c r="X436" s="177">
        <v>2014</v>
      </c>
      <c r="Y436" s="169" t="s">
        <v>1571</v>
      </c>
    </row>
    <row r="437" spans="1:25" ht="42" customHeight="1" x14ac:dyDescent="0.25">
      <c r="A437" s="167">
        <v>432</v>
      </c>
      <c r="B437" s="168"/>
      <c r="C437" s="167" t="str">
        <f t="shared" si="59"/>
        <v>Ing. Edy Linares</v>
      </c>
      <c r="D437" s="167" t="s">
        <v>789</v>
      </c>
      <c r="E437" s="166" t="s">
        <v>787</v>
      </c>
      <c r="F437" s="165" t="s">
        <v>192</v>
      </c>
      <c r="G437" s="183" t="s">
        <v>1592</v>
      </c>
      <c r="H437" s="163">
        <v>2.6</v>
      </c>
      <c r="I437" s="196" t="s">
        <v>72</v>
      </c>
      <c r="J437" s="195" t="s">
        <v>75</v>
      </c>
      <c r="K437" s="195" t="s">
        <v>1579</v>
      </c>
      <c r="L437" s="160">
        <v>6756</v>
      </c>
      <c r="M437" s="160">
        <v>676</v>
      </c>
      <c r="N437" s="194">
        <f t="shared" si="54"/>
        <v>7432</v>
      </c>
      <c r="O437" s="199">
        <f>13228.25/2</f>
        <v>6614.125</v>
      </c>
      <c r="P437" s="180">
        <f t="shared" si="60"/>
        <v>0.97900014801657786</v>
      </c>
      <c r="Q437" s="198">
        <v>676</v>
      </c>
      <c r="R437" s="179">
        <f t="shared" si="61"/>
        <v>1</v>
      </c>
      <c r="S437" s="156">
        <f t="shared" si="62"/>
        <v>7290.125</v>
      </c>
      <c r="T437" s="197">
        <f t="shared" si="63"/>
        <v>141.875</v>
      </c>
      <c r="U437" s="173" t="s">
        <v>803</v>
      </c>
      <c r="V437" s="178" t="s">
        <v>802</v>
      </c>
      <c r="W437" s="178" t="s">
        <v>802</v>
      </c>
      <c r="X437" s="177">
        <v>2014</v>
      </c>
      <c r="Y437" s="169" t="s">
        <v>1571</v>
      </c>
    </row>
    <row r="438" spans="1:25" ht="42" customHeight="1" x14ac:dyDescent="0.25">
      <c r="A438" s="167">
        <v>433</v>
      </c>
      <c r="B438" s="175"/>
      <c r="C438" s="167" t="str">
        <f t="shared" si="59"/>
        <v>Ing. Edy Linares</v>
      </c>
      <c r="D438" s="167" t="s">
        <v>789</v>
      </c>
      <c r="E438" s="166" t="s">
        <v>807</v>
      </c>
      <c r="F438" s="165" t="s">
        <v>192</v>
      </c>
      <c r="G438" s="164" t="s">
        <v>1591</v>
      </c>
      <c r="H438" s="163">
        <v>25</v>
      </c>
      <c r="I438" s="162" t="s">
        <v>72</v>
      </c>
      <c r="J438" s="161" t="s">
        <v>75</v>
      </c>
      <c r="K438" s="161" t="s">
        <v>326</v>
      </c>
      <c r="L438" s="160">
        <v>101996</v>
      </c>
      <c r="M438" s="160">
        <v>10200</v>
      </c>
      <c r="N438" s="159">
        <f t="shared" si="54"/>
        <v>112196</v>
      </c>
      <c r="O438" s="174">
        <v>100976</v>
      </c>
      <c r="P438" s="180">
        <f t="shared" si="60"/>
        <v>0.98999960782775798</v>
      </c>
      <c r="Q438" s="174">
        <v>8670</v>
      </c>
      <c r="R438" s="179">
        <f t="shared" si="61"/>
        <v>0.85</v>
      </c>
      <c r="S438" s="156">
        <f t="shared" si="62"/>
        <v>109646</v>
      </c>
      <c r="T438" s="197">
        <f t="shared" si="63"/>
        <v>2550</v>
      </c>
      <c r="U438" s="173" t="s">
        <v>803</v>
      </c>
      <c r="V438" s="178" t="s">
        <v>802</v>
      </c>
      <c r="W438" s="178" t="s">
        <v>802</v>
      </c>
      <c r="X438" s="177">
        <v>2014</v>
      </c>
      <c r="Y438" s="169" t="s">
        <v>1571</v>
      </c>
    </row>
    <row r="439" spans="1:25" ht="42" customHeight="1" x14ac:dyDescent="0.25">
      <c r="A439" s="167">
        <v>434</v>
      </c>
      <c r="B439" s="168"/>
      <c r="C439" s="167" t="str">
        <f t="shared" si="59"/>
        <v>Ing. Edy Linares</v>
      </c>
      <c r="D439" s="167" t="s">
        <v>789</v>
      </c>
      <c r="E439" s="166" t="s">
        <v>807</v>
      </c>
      <c r="F439" s="165" t="s">
        <v>192</v>
      </c>
      <c r="G439" s="164" t="s">
        <v>1590</v>
      </c>
      <c r="H439" s="163">
        <v>21</v>
      </c>
      <c r="I439" s="162" t="s">
        <v>72</v>
      </c>
      <c r="J439" s="161" t="s">
        <v>75</v>
      </c>
      <c r="K439" s="161" t="s">
        <v>326</v>
      </c>
      <c r="L439" s="160">
        <v>85677</v>
      </c>
      <c r="M439" s="160">
        <v>8568</v>
      </c>
      <c r="N439" s="159">
        <f t="shared" si="54"/>
        <v>94245</v>
      </c>
      <c r="O439" s="174">
        <v>79480</v>
      </c>
      <c r="P439" s="180">
        <f t="shared" si="60"/>
        <v>0.92767020320506088</v>
      </c>
      <c r="Q439" s="174">
        <v>7282.8</v>
      </c>
      <c r="R439" s="179">
        <f t="shared" si="61"/>
        <v>0.85</v>
      </c>
      <c r="S439" s="156">
        <f t="shared" si="62"/>
        <v>86762.8</v>
      </c>
      <c r="T439" s="192">
        <f t="shared" si="63"/>
        <v>7482.1999999999971</v>
      </c>
      <c r="U439" s="173" t="s">
        <v>803</v>
      </c>
      <c r="V439" s="178" t="s">
        <v>802</v>
      </c>
      <c r="W439" s="178" t="s">
        <v>802</v>
      </c>
      <c r="X439" s="177">
        <v>2014</v>
      </c>
      <c r="Y439" s="169" t="s">
        <v>1571</v>
      </c>
    </row>
    <row r="440" spans="1:25" ht="42" customHeight="1" x14ac:dyDescent="0.25">
      <c r="A440" s="167">
        <v>435</v>
      </c>
      <c r="B440" s="168"/>
      <c r="C440" s="167" t="str">
        <f t="shared" si="59"/>
        <v>Ing. Edy Linares</v>
      </c>
      <c r="D440" s="167" t="s">
        <v>789</v>
      </c>
      <c r="E440" s="166" t="s">
        <v>807</v>
      </c>
      <c r="F440" s="165" t="s">
        <v>192</v>
      </c>
      <c r="G440" s="164" t="s">
        <v>1589</v>
      </c>
      <c r="H440" s="163">
        <v>45</v>
      </c>
      <c r="I440" s="162" t="s">
        <v>72</v>
      </c>
      <c r="J440" s="161" t="s">
        <v>75</v>
      </c>
      <c r="K440" s="161" t="s">
        <v>326</v>
      </c>
      <c r="L440" s="160">
        <v>183592</v>
      </c>
      <c r="M440" s="160">
        <v>18359</v>
      </c>
      <c r="N440" s="159">
        <f t="shared" si="54"/>
        <v>201951</v>
      </c>
      <c r="O440" s="174">
        <v>118000</v>
      </c>
      <c r="P440" s="180">
        <f t="shared" si="60"/>
        <v>0.64272953069850536</v>
      </c>
      <c r="Q440" s="174">
        <v>15605.15</v>
      </c>
      <c r="R440" s="179">
        <f t="shared" si="61"/>
        <v>0.85</v>
      </c>
      <c r="S440" s="156">
        <f t="shared" si="62"/>
        <v>133605.15</v>
      </c>
      <c r="T440" s="192">
        <f t="shared" si="63"/>
        <v>68345.850000000006</v>
      </c>
      <c r="U440" s="173" t="s">
        <v>803</v>
      </c>
      <c r="V440" s="178" t="s">
        <v>802</v>
      </c>
      <c r="W440" s="178" t="s">
        <v>802</v>
      </c>
      <c r="X440" s="177">
        <v>2014</v>
      </c>
      <c r="Y440" s="169" t="s">
        <v>1571</v>
      </c>
    </row>
    <row r="441" spans="1:25" ht="42" customHeight="1" x14ac:dyDescent="0.25">
      <c r="A441" s="167">
        <v>436</v>
      </c>
      <c r="B441" s="168"/>
      <c r="C441" s="167" t="str">
        <f t="shared" si="59"/>
        <v>Ing. Edy Linares</v>
      </c>
      <c r="D441" s="167" t="s">
        <v>789</v>
      </c>
      <c r="E441" s="166" t="s">
        <v>807</v>
      </c>
      <c r="F441" s="165" t="s">
        <v>192</v>
      </c>
      <c r="G441" s="164" t="s">
        <v>1588</v>
      </c>
      <c r="H441" s="163">
        <v>7</v>
      </c>
      <c r="I441" s="162" t="s">
        <v>72</v>
      </c>
      <c r="J441" s="161" t="s">
        <v>75</v>
      </c>
      <c r="K441" s="161" t="s">
        <v>326</v>
      </c>
      <c r="L441" s="160">
        <v>28559</v>
      </c>
      <c r="M441" s="160">
        <v>2856</v>
      </c>
      <c r="N441" s="159">
        <f t="shared" si="54"/>
        <v>31415</v>
      </c>
      <c r="O441" s="174">
        <v>22818</v>
      </c>
      <c r="P441" s="180">
        <f t="shared" si="60"/>
        <v>0.79897755523652791</v>
      </c>
      <c r="Q441" s="174">
        <v>2427.6</v>
      </c>
      <c r="R441" s="179">
        <f t="shared" si="61"/>
        <v>0.85</v>
      </c>
      <c r="S441" s="156">
        <f t="shared" si="62"/>
        <v>25245.599999999999</v>
      </c>
      <c r="T441" s="192">
        <f t="shared" si="63"/>
        <v>6169.4000000000015</v>
      </c>
      <c r="U441" s="173" t="s">
        <v>803</v>
      </c>
      <c r="V441" s="178" t="s">
        <v>802</v>
      </c>
      <c r="W441" s="178" t="s">
        <v>802</v>
      </c>
      <c r="X441" s="177">
        <v>2014</v>
      </c>
      <c r="Y441" s="169" t="s">
        <v>1571</v>
      </c>
    </row>
    <row r="442" spans="1:25" ht="42" customHeight="1" x14ac:dyDescent="0.25">
      <c r="A442" s="167">
        <v>437</v>
      </c>
      <c r="B442" s="168"/>
      <c r="C442" s="167" t="str">
        <f t="shared" si="59"/>
        <v>Ing. Edy Linares</v>
      </c>
      <c r="D442" s="167" t="s">
        <v>789</v>
      </c>
      <c r="E442" s="166" t="s">
        <v>807</v>
      </c>
      <c r="F442" s="165" t="s">
        <v>192</v>
      </c>
      <c r="G442" s="164" t="s">
        <v>1587</v>
      </c>
      <c r="H442" s="163">
        <v>30</v>
      </c>
      <c r="I442" s="162" t="s">
        <v>72</v>
      </c>
      <c r="J442" s="161" t="s">
        <v>75</v>
      </c>
      <c r="K442" s="161" t="s">
        <v>326</v>
      </c>
      <c r="L442" s="160">
        <v>122395</v>
      </c>
      <c r="M442" s="160">
        <v>12239</v>
      </c>
      <c r="N442" s="159">
        <f t="shared" si="54"/>
        <v>134634</v>
      </c>
      <c r="O442" s="174">
        <v>114000</v>
      </c>
      <c r="P442" s="180">
        <f t="shared" si="60"/>
        <v>0.93141059683810612</v>
      </c>
      <c r="Q442" s="174">
        <v>10403.15</v>
      </c>
      <c r="R442" s="179">
        <f t="shared" si="61"/>
        <v>0.85</v>
      </c>
      <c r="S442" s="156">
        <f t="shared" si="62"/>
        <v>124403.15</v>
      </c>
      <c r="T442" s="192">
        <f t="shared" si="63"/>
        <v>10230.850000000006</v>
      </c>
      <c r="U442" s="173" t="s">
        <v>803</v>
      </c>
      <c r="V442" s="178" t="s">
        <v>802</v>
      </c>
      <c r="W442" s="178" t="s">
        <v>802</v>
      </c>
      <c r="X442" s="177">
        <v>2014</v>
      </c>
      <c r="Y442" s="169" t="s">
        <v>1571</v>
      </c>
    </row>
    <row r="443" spans="1:25" ht="42" customHeight="1" x14ac:dyDescent="0.25">
      <c r="A443" s="167">
        <v>438</v>
      </c>
      <c r="B443" s="175"/>
      <c r="C443" s="167" t="str">
        <f t="shared" si="59"/>
        <v>Ing. Edy Linares</v>
      </c>
      <c r="D443" s="167" t="s">
        <v>789</v>
      </c>
      <c r="E443" s="166" t="s">
        <v>807</v>
      </c>
      <c r="F443" s="165" t="s">
        <v>192</v>
      </c>
      <c r="G443" s="183" t="s">
        <v>1586</v>
      </c>
      <c r="H443" s="163">
        <v>12</v>
      </c>
      <c r="I443" s="196" t="s">
        <v>72</v>
      </c>
      <c r="J443" s="161" t="s">
        <v>75</v>
      </c>
      <c r="K443" s="195" t="s">
        <v>326</v>
      </c>
      <c r="L443" s="160">
        <v>48958</v>
      </c>
      <c r="M443" s="160">
        <v>4896</v>
      </c>
      <c r="N443" s="194">
        <f t="shared" si="54"/>
        <v>53854</v>
      </c>
      <c r="O443" s="193">
        <v>48000</v>
      </c>
      <c r="P443" s="180">
        <f t="shared" si="60"/>
        <v>0.9804322071980065</v>
      </c>
      <c r="Q443" s="193">
        <v>4161.6000000000004</v>
      </c>
      <c r="R443" s="179">
        <f t="shared" si="61"/>
        <v>0.85000000000000009</v>
      </c>
      <c r="S443" s="156">
        <f t="shared" si="62"/>
        <v>52161.599999999999</v>
      </c>
      <c r="T443" s="192">
        <f t="shared" si="63"/>
        <v>1692.4000000000015</v>
      </c>
      <c r="U443" s="173" t="s">
        <v>803</v>
      </c>
      <c r="V443" s="178" t="s">
        <v>802</v>
      </c>
      <c r="W443" s="178" t="s">
        <v>802</v>
      </c>
      <c r="X443" s="177">
        <v>2014</v>
      </c>
      <c r="Y443" s="169" t="s">
        <v>1571</v>
      </c>
    </row>
    <row r="444" spans="1:25" ht="42" customHeight="1" x14ac:dyDescent="0.25">
      <c r="A444" s="167">
        <v>439</v>
      </c>
      <c r="B444" s="168"/>
      <c r="C444" s="167" t="str">
        <f t="shared" si="59"/>
        <v>Ing. Edy Linares</v>
      </c>
      <c r="D444" s="167" t="s">
        <v>789</v>
      </c>
      <c r="E444" s="166" t="s">
        <v>807</v>
      </c>
      <c r="F444" s="165" t="s">
        <v>192</v>
      </c>
      <c r="G444" s="183" t="s">
        <v>1585</v>
      </c>
      <c r="H444" s="163">
        <v>14</v>
      </c>
      <c r="I444" s="162" t="s">
        <v>72</v>
      </c>
      <c r="J444" s="161" t="s">
        <v>75</v>
      </c>
      <c r="K444" s="161" t="s">
        <v>326</v>
      </c>
      <c r="L444" s="160">
        <v>57118</v>
      </c>
      <c r="M444" s="160">
        <v>5712</v>
      </c>
      <c r="N444" s="159">
        <f t="shared" si="54"/>
        <v>62830</v>
      </c>
      <c r="O444" s="174">
        <v>49500</v>
      </c>
      <c r="P444" s="180">
        <f t="shared" si="60"/>
        <v>0.86662698273749084</v>
      </c>
      <c r="Q444" s="174">
        <v>4855.2</v>
      </c>
      <c r="R444" s="179">
        <f t="shared" si="61"/>
        <v>0.85</v>
      </c>
      <c r="S444" s="156">
        <f t="shared" si="62"/>
        <v>54355.199999999997</v>
      </c>
      <c r="T444" s="156">
        <f t="shared" si="63"/>
        <v>8474.8000000000029</v>
      </c>
      <c r="U444" s="173" t="s">
        <v>803</v>
      </c>
      <c r="V444" s="178" t="s">
        <v>802</v>
      </c>
      <c r="W444" s="178" t="s">
        <v>802</v>
      </c>
      <c r="X444" s="177">
        <v>2014</v>
      </c>
      <c r="Y444" s="169" t="s">
        <v>1571</v>
      </c>
    </row>
    <row r="445" spans="1:25" ht="42" customHeight="1" x14ac:dyDescent="0.25">
      <c r="A445" s="167">
        <v>440</v>
      </c>
      <c r="B445" s="168"/>
      <c r="C445" s="167" t="str">
        <f t="shared" si="59"/>
        <v>Ing. Edy Linares</v>
      </c>
      <c r="D445" s="167" t="s">
        <v>789</v>
      </c>
      <c r="E445" s="166" t="s">
        <v>807</v>
      </c>
      <c r="F445" s="165" t="s">
        <v>192</v>
      </c>
      <c r="G445" s="183" t="s">
        <v>1584</v>
      </c>
      <c r="H445" s="163">
        <v>20.260000000000002</v>
      </c>
      <c r="I445" s="162" t="s">
        <v>72</v>
      </c>
      <c r="J445" s="161" t="s">
        <v>75</v>
      </c>
      <c r="K445" s="161" t="s">
        <v>777</v>
      </c>
      <c r="L445" s="160">
        <v>90924</v>
      </c>
      <c r="M445" s="160">
        <v>9092</v>
      </c>
      <c r="N445" s="159">
        <f t="shared" si="54"/>
        <v>100016</v>
      </c>
      <c r="O445" s="174">
        <v>69850</v>
      </c>
      <c r="P445" s="180">
        <f t="shared" si="60"/>
        <v>0.76822401126215301</v>
      </c>
      <c r="Q445" s="174">
        <v>7695.4</v>
      </c>
      <c r="R445" s="179">
        <f t="shared" si="61"/>
        <v>0.846392432908051</v>
      </c>
      <c r="S445" s="156">
        <f t="shared" si="62"/>
        <v>77545.399999999994</v>
      </c>
      <c r="T445" s="156">
        <f t="shared" si="63"/>
        <v>22470.600000000006</v>
      </c>
      <c r="U445" s="173" t="s">
        <v>803</v>
      </c>
      <c r="V445" s="178" t="s">
        <v>802</v>
      </c>
      <c r="W445" s="178" t="s">
        <v>802</v>
      </c>
      <c r="X445" s="177">
        <v>2014</v>
      </c>
      <c r="Y445" s="169" t="s">
        <v>1571</v>
      </c>
    </row>
    <row r="446" spans="1:25" ht="42" customHeight="1" x14ac:dyDescent="0.25">
      <c r="A446" s="167">
        <v>441</v>
      </c>
      <c r="B446" s="168"/>
      <c r="C446" s="167" t="str">
        <f t="shared" si="59"/>
        <v>Ing. Edy Linares</v>
      </c>
      <c r="D446" s="167" t="s">
        <v>789</v>
      </c>
      <c r="E446" s="166" t="s">
        <v>807</v>
      </c>
      <c r="F446" s="165" t="s">
        <v>192</v>
      </c>
      <c r="G446" s="183" t="s">
        <v>1583</v>
      </c>
      <c r="H446" s="163">
        <v>11.2</v>
      </c>
      <c r="I446" s="162" t="s">
        <v>72</v>
      </c>
      <c r="J446" s="161" t="s">
        <v>75</v>
      </c>
      <c r="K446" s="161" t="s">
        <v>777</v>
      </c>
      <c r="L446" s="160">
        <v>50264</v>
      </c>
      <c r="M446" s="160">
        <v>5026</v>
      </c>
      <c r="N446" s="159">
        <f t="shared" si="54"/>
        <v>55290</v>
      </c>
      <c r="O446" s="174">
        <v>49750</v>
      </c>
      <c r="P446" s="180">
        <f t="shared" si="60"/>
        <v>0.98977399331529525</v>
      </c>
      <c r="Q446" s="174">
        <v>4253.97</v>
      </c>
      <c r="R446" s="179">
        <f t="shared" si="61"/>
        <v>0.84639275766016719</v>
      </c>
      <c r="S446" s="156">
        <f t="shared" si="62"/>
        <v>54003.97</v>
      </c>
      <c r="T446" s="156">
        <f t="shared" si="63"/>
        <v>1286.0299999999988</v>
      </c>
      <c r="U446" s="173" t="s">
        <v>803</v>
      </c>
      <c r="V446" s="178" t="s">
        <v>802</v>
      </c>
      <c r="W446" s="178" t="s">
        <v>802</v>
      </c>
      <c r="X446" s="177">
        <v>2014</v>
      </c>
      <c r="Y446" s="169" t="s">
        <v>1571</v>
      </c>
    </row>
    <row r="447" spans="1:25" ht="42" customHeight="1" x14ac:dyDescent="0.25">
      <c r="A447" s="167">
        <v>442</v>
      </c>
      <c r="B447" s="168"/>
      <c r="C447" s="167" t="str">
        <f t="shared" si="59"/>
        <v>Ing. Edy Linares</v>
      </c>
      <c r="D447" s="167" t="s">
        <v>789</v>
      </c>
      <c r="E447" s="166" t="s">
        <v>807</v>
      </c>
      <c r="F447" s="165" t="s">
        <v>192</v>
      </c>
      <c r="G447" s="183" t="s">
        <v>1582</v>
      </c>
      <c r="H447" s="163">
        <v>9</v>
      </c>
      <c r="I447" s="162" t="s">
        <v>72</v>
      </c>
      <c r="J447" s="161" t="s">
        <v>75</v>
      </c>
      <c r="K447" s="161" t="s">
        <v>75</v>
      </c>
      <c r="L447" s="160">
        <v>36719</v>
      </c>
      <c r="M447" s="160">
        <v>3672</v>
      </c>
      <c r="N447" s="159">
        <f t="shared" si="54"/>
        <v>40391</v>
      </c>
      <c r="O447" s="174">
        <v>33600</v>
      </c>
      <c r="P447" s="180">
        <f t="shared" si="60"/>
        <v>0.91505759960783251</v>
      </c>
      <c r="Q447" s="174">
        <v>3121.2</v>
      </c>
      <c r="R447" s="179">
        <f t="shared" si="61"/>
        <v>0.85</v>
      </c>
      <c r="S447" s="156">
        <f t="shared" si="62"/>
        <v>36721.199999999997</v>
      </c>
      <c r="T447" s="156">
        <f t="shared" si="63"/>
        <v>3669.8000000000029</v>
      </c>
      <c r="U447" s="173" t="s">
        <v>803</v>
      </c>
      <c r="V447" s="178" t="s">
        <v>802</v>
      </c>
      <c r="W447" s="178" t="s">
        <v>802</v>
      </c>
      <c r="X447" s="177">
        <v>2014</v>
      </c>
      <c r="Y447" s="169" t="s">
        <v>1571</v>
      </c>
    </row>
    <row r="448" spans="1:25" ht="42" customHeight="1" x14ac:dyDescent="0.25">
      <c r="A448" s="167">
        <v>443</v>
      </c>
      <c r="B448" s="175"/>
      <c r="C448" s="167" t="str">
        <f t="shared" si="59"/>
        <v>Ing. Edy Linares</v>
      </c>
      <c r="D448" s="167" t="s">
        <v>789</v>
      </c>
      <c r="E448" s="166" t="s">
        <v>807</v>
      </c>
      <c r="F448" s="165" t="s">
        <v>192</v>
      </c>
      <c r="G448" s="183" t="s">
        <v>1581</v>
      </c>
      <c r="H448" s="163">
        <v>15</v>
      </c>
      <c r="I448" s="162" t="s">
        <v>72</v>
      </c>
      <c r="J448" s="161" t="s">
        <v>75</v>
      </c>
      <c r="K448" s="161" t="s">
        <v>1579</v>
      </c>
      <c r="L448" s="160">
        <v>61198</v>
      </c>
      <c r="M448" s="160">
        <v>6120</v>
      </c>
      <c r="N448" s="194">
        <f t="shared" si="54"/>
        <v>67318</v>
      </c>
      <c r="O448" s="193">
        <v>47122.46</v>
      </c>
      <c r="P448" s="180">
        <f t="shared" si="60"/>
        <v>0.77</v>
      </c>
      <c r="Q448" s="193">
        <v>5179.92</v>
      </c>
      <c r="R448" s="179">
        <f t="shared" si="61"/>
        <v>0.84639215686274516</v>
      </c>
      <c r="S448" s="156">
        <f t="shared" si="62"/>
        <v>52302.38</v>
      </c>
      <c r="T448" s="192">
        <f t="shared" si="63"/>
        <v>15015.620000000003</v>
      </c>
      <c r="U448" s="173" t="s">
        <v>803</v>
      </c>
      <c r="V448" s="178" t="s">
        <v>802</v>
      </c>
      <c r="W448" s="178" t="s">
        <v>802</v>
      </c>
      <c r="X448" s="177">
        <v>2014</v>
      </c>
      <c r="Y448" s="169" t="s">
        <v>1571</v>
      </c>
    </row>
    <row r="449" spans="1:25" ht="42" customHeight="1" x14ac:dyDescent="0.25">
      <c r="A449" s="167">
        <v>444</v>
      </c>
      <c r="B449" s="168"/>
      <c r="C449" s="167" t="str">
        <f t="shared" si="59"/>
        <v>Ing. Edy Linares</v>
      </c>
      <c r="D449" s="167" t="s">
        <v>789</v>
      </c>
      <c r="E449" s="166" t="s">
        <v>807</v>
      </c>
      <c r="F449" s="165" t="s">
        <v>192</v>
      </c>
      <c r="G449" s="183" t="s">
        <v>1580</v>
      </c>
      <c r="H449" s="163">
        <v>15</v>
      </c>
      <c r="I449" s="162" t="s">
        <v>72</v>
      </c>
      <c r="J449" s="161" t="s">
        <v>75</v>
      </c>
      <c r="K449" s="161" t="s">
        <v>1579</v>
      </c>
      <c r="L449" s="160">
        <v>61198</v>
      </c>
      <c r="M449" s="160">
        <v>6120</v>
      </c>
      <c r="N449" s="159">
        <f t="shared" si="54"/>
        <v>67318</v>
      </c>
      <c r="O449" s="174">
        <v>45898.5</v>
      </c>
      <c r="P449" s="180">
        <f t="shared" si="60"/>
        <v>0.75</v>
      </c>
      <c r="Q449" s="174">
        <v>5179.92</v>
      </c>
      <c r="R449" s="179">
        <f t="shared" si="61"/>
        <v>0.84639215686274516</v>
      </c>
      <c r="S449" s="156">
        <f t="shared" si="62"/>
        <v>51078.42</v>
      </c>
      <c r="T449" s="156">
        <f t="shared" si="63"/>
        <v>16239.580000000002</v>
      </c>
      <c r="U449" s="173" t="s">
        <v>803</v>
      </c>
      <c r="V449" s="178" t="s">
        <v>802</v>
      </c>
      <c r="W449" s="178" t="s">
        <v>802</v>
      </c>
      <c r="X449" s="177">
        <v>2014</v>
      </c>
      <c r="Y449" s="169" t="s">
        <v>1571</v>
      </c>
    </row>
    <row r="450" spans="1:25" ht="42" customHeight="1" x14ac:dyDescent="0.25">
      <c r="A450" s="167">
        <v>445</v>
      </c>
      <c r="B450" s="168"/>
      <c r="C450" s="167" t="str">
        <f t="shared" si="59"/>
        <v>Ing. Edy Linares</v>
      </c>
      <c r="D450" s="167" t="s">
        <v>789</v>
      </c>
      <c r="E450" s="166" t="s">
        <v>807</v>
      </c>
      <c r="F450" s="165" t="s">
        <v>192</v>
      </c>
      <c r="G450" s="183" t="s">
        <v>1578</v>
      </c>
      <c r="H450" s="163">
        <v>13</v>
      </c>
      <c r="I450" s="162" t="s">
        <v>72</v>
      </c>
      <c r="J450" s="161" t="s">
        <v>75</v>
      </c>
      <c r="K450" s="161" t="s">
        <v>1576</v>
      </c>
      <c r="L450" s="160">
        <v>53038</v>
      </c>
      <c r="M450" s="160">
        <v>5304</v>
      </c>
      <c r="N450" s="159">
        <f t="shared" si="54"/>
        <v>58342</v>
      </c>
      <c r="O450" s="174">
        <v>47734.2</v>
      </c>
      <c r="P450" s="180">
        <f t="shared" si="60"/>
        <v>0.89999999999999991</v>
      </c>
      <c r="Q450" s="174">
        <v>4489.26</v>
      </c>
      <c r="R450" s="179">
        <f t="shared" si="61"/>
        <v>0.84639140271493218</v>
      </c>
      <c r="S450" s="156">
        <f t="shared" si="62"/>
        <v>52223.46</v>
      </c>
      <c r="T450" s="156">
        <f t="shared" si="63"/>
        <v>6118.5400000000009</v>
      </c>
      <c r="U450" s="173" t="s">
        <v>803</v>
      </c>
      <c r="V450" s="178" t="s">
        <v>802</v>
      </c>
      <c r="W450" s="178" t="s">
        <v>802</v>
      </c>
      <c r="X450" s="177">
        <v>2014</v>
      </c>
      <c r="Y450" s="169" t="s">
        <v>1571</v>
      </c>
    </row>
    <row r="451" spans="1:25" ht="42" customHeight="1" x14ac:dyDescent="0.25">
      <c r="A451" s="167">
        <v>446</v>
      </c>
      <c r="B451" s="168"/>
      <c r="C451" s="167" t="str">
        <f t="shared" si="59"/>
        <v>Ing. Edy Linares</v>
      </c>
      <c r="D451" s="167" t="s">
        <v>789</v>
      </c>
      <c r="E451" s="166" t="s">
        <v>807</v>
      </c>
      <c r="F451" s="165" t="s">
        <v>192</v>
      </c>
      <c r="G451" s="183" t="s">
        <v>1577</v>
      </c>
      <c r="H451" s="163">
        <v>6</v>
      </c>
      <c r="I451" s="162" t="s">
        <v>72</v>
      </c>
      <c r="J451" s="161" t="s">
        <v>75</v>
      </c>
      <c r="K451" s="161" t="s">
        <v>1576</v>
      </c>
      <c r="L451" s="160">
        <v>24479</v>
      </c>
      <c r="M451" s="160">
        <v>2448</v>
      </c>
      <c r="N451" s="159">
        <f t="shared" si="54"/>
        <v>26927</v>
      </c>
      <c r="O451" s="174">
        <v>24000</v>
      </c>
      <c r="P451" s="180">
        <f t="shared" si="60"/>
        <v>0.9804322071980065</v>
      </c>
      <c r="Q451" s="174">
        <v>2071.9699999999998</v>
      </c>
      <c r="R451" s="179">
        <f t="shared" si="61"/>
        <v>0.84639297385620904</v>
      </c>
      <c r="S451" s="156">
        <f t="shared" si="62"/>
        <v>26071.97</v>
      </c>
      <c r="T451" s="156">
        <f t="shared" si="63"/>
        <v>855.02999999999884</v>
      </c>
      <c r="U451" s="173" t="s">
        <v>803</v>
      </c>
      <c r="V451" s="178" t="s">
        <v>802</v>
      </c>
      <c r="W451" s="178" t="s">
        <v>802</v>
      </c>
      <c r="X451" s="177">
        <v>2014</v>
      </c>
      <c r="Y451" s="169" t="s">
        <v>1571</v>
      </c>
    </row>
    <row r="452" spans="1:25" ht="42" customHeight="1" x14ac:dyDescent="0.25">
      <c r="A452" s="167">
        <v>447</v>
      </c>
      <c r="B452" s="168"/>
      <c r="C452" s="167" t="str">
        <f t="shared" si="59"/>
        <v>Ing. Edy Linares</v>
      </c>
      <c r="D452" s="167" t="s">
        <v>789</v>
      </c>
      <c r="E452" s="166" t="s">
        <v>807</v>
      </c>
      <c r="F452" s="165" t="s">
        <v>192</v>
      </c>
      <c r="G452" s="164" t="s">
        <v>1575</v>
      </c>
      <c r="H452" s="163">
        <v>22</v>
      </c>
      <c r="I452" s="162" t="s">
        <v>72</v>
      </c>
      <c r="J452" s="161" t="s">
        <v>75</v>
      </c>
      <c r="K452" s="161" t="s">
        <v>1574</v>
      </c>
      <c r="L452" s="160">
        <v>98733</v>
      </c>
      <c r="M452" s="160">
        <v>9873</v>
      </c>
      <c r="N452" s="159">
        <f t="shared" si="54"/>
        <v>108606</v>
      </c>
      <c r="O452" s="174">
        <v>77999</v>
      </c>
      <c r="P452" s="180">
        <f t="shared" si="60"/>
        <v>0.7899992910171878</v>
      </c>
      <c r="Q452" s="174">
        <v>8356.42</v>
      </c>
      <c r="R452" s="179">
        <f t="shared" si="61"/>
        <v>0.84639116783145951</v>
      </c>
      <c r="S452" s="156">
        <f t="shared" si="62"/>
        <v>86355.42</v>
      </c>
      <c r="T452" s="156">
        <f t="shared" si="63"/>
        <v>22250.58</v>
      </c>
      <c r="U452" s="173" t="s">
        <v>803</v>
      </c>
      <c r="V452" s="178" t="s">
        <v>802</v>
      </c>
      <c r="W452" s="178" t="s">
        <v>802</v>
      </c>
      <c r="X452" s="177">
        <v>2014</v>
      </c>
      <c r="Y452" s="169" t="s">
        <v>1571</v>
      </c>
    </row>
    <row r="453" spans="1:25" ht="42" customHeight="1" x14ac:dyDescent="0.25">
      <c r="A453" s="167">
        <v>448</v>
      </c>
      <c r="B453" s="175"/>
      <c r="C453" s="167" t="str">
        <f t="shared" si="59"/>
        <v>Ing. Edy Linares</v>
      </c>
      <c r="D453" s="167" t="s">
        <v>789</v>
      </c>
      <c r="E453" s="166" t="s">
        <v>807</v>
      </c>
      <c r="F453" s="165" t="s">
        <v>192</v>
      </c>
      <c r="G453" s="164" t="s">
        <v>1573</v>
      </c>
      <c r="H453" s="163">
        <v>22.8</v>
      </c>
      <c r="I453" s="162" t="s">
        <v>72</v>
      </c>
      <c r="J453" s="161" t="s">
        <v>75</v>
      </c>
      <c r="K453" s="161" t="s">
        <v>1572</v>
      </c>
      <c r="L453" s="160">
        <v>93020</v>
      </c>
      <c r="M453" s="160">
        <v>9302</v>
      </c>
      <c r="N453" s="159">
        <f t="shared" si="54"/>
        <v>102322</v>
      </c>
      <c r="O453" s="174">
        <v>88368</v>
      </c>
      <c r="P453" s="180">
        <f t="shared" si="60"/>
        <v>0.94998924962373688</v>
      </c>
      <c r="Q453" s="174">
        <v>7873.14</v>
      </c>
      <c r="R453" s="179">
        <f t="shared" si="61"/>
        <v>0.84639217372608044</v>
      </c>
      <c r="S453" s="156">
        <f t="shared" si="62"/>
        <v>96241.14</v>
      </c>
      <c r="T453" s="156">
        <f t="shared" si="63"/>
        <v>6080.8600000000006</v>
      </c>
      <c r="U453" s="173" t="s">
        <v>803</v>
      </c>
      <c r="V453" s="178" t="s">
        <v>802</v>
      </c>
      <c r="W453" s="178" t="s">
        <v>802</v>
      </c>
      <c r="X453" s="177">
        <v>2014</v>
      </c>
      <c r="Y453" s="169" t="s">
        <v>1571</v>
      </c>
    </row>
    <row r="454" spans="1:25" ht="42" hidden="1" customHeight="1" x14ac:dyDescent="0.25">
      <c r="A454" s="167">
        <v>449</v>
      </c>
      <c r="B454" s="168"/>
      <c r="C454" s="167" t="str">
        <f t="shared" si="59"/>
        <v>Ing. Ana Orcón</v>
      </c>
      <c r="D454" s="167" t="s">
        <v>808</v>
      </c>
      <c r="E454" s="166" t="s">
        <v>787</v>
      </c>
      <c r="F454" s="165" t="s">
        <v>1556</v>
      </c>
      <c r="G454" s="164" t="s">
        <v>1570</v>
      </c>
      <c r="H454" s="163">
        <v>19.5</v>
      </c>
      <c r="I454" s="162" t="s">
        <v>121</v>
      </c>
      <c r="J454" s="161" t="s">
        <v>121</v>
      </c>
      <c r="K454" s="161" t="s">
        <v>1568</v>
      </c>
      <c r="L454" s="160">
        <v>47961</v>
      </c>
      <c r="M454" s="160">
        <v>4796</v>
      </c>
      <c r="N454" s="159">
        <f t="shared" si="54"/>
        <v>52757</v>
      </c>
      <c r="O454" s="174"/>
      <c r="P454" s="158"/>
      <c r="Q454" s="174"/>
      <c r="R454" s="156"/>
      <c r="S454" s="156"/>
      <c r="T454" s="156"/>
      <c r="U454" s="173"/>
      <c r="V454" s="172"/>
      <c r="W454" s="171"/>
      <c r="X454" s="170"/>
      <c r="Y454" s="169"/>
    </row>
    <row r="455" spans="1:25" ht="42" hidden="1" customHeight="1" x14ac:dyDescent="0.25">
      <c r="A455" s="167">
        <v>450</v>
      </c>
      <c r="B455" s="168"/>
      <c r="C455" s="167" t="str">
        <f t="shared" si="59"/>
        <v>Ing. Ana Orcón</v>
      </c>
      <c r="D455" s="167" t="s">
        <v>808</v>
      </c>
      <c r="E455" s="166" t="s">
        <v>787</v>
      </c>
      <c r="F455" s="165" t="s">
        <v>1556</v>
      </c>
      <c r="G455" s="164" t="s">
        <v>1569</v>
      </c>
      <c r="H455" s="163">
        <v>20.28</v>
      </c>
      <c r="I455" s="162" t="s">
        <v>121</v>
      </c>
      <c r="J455" s="161" t="s">
        <v>121</v>
      </c>
      <c r="K455" s="161" t="s">
        <v>1568</v>
      </c>
      <c r="L455" s="160">
        <v>50706</v>
      </c>
      <c r="M455" s="160">
        <v>5071</v>
      </c>
      <c r="N455" s="159">
        <f t="shared" si="54"/>
        <v>55777</v>
      </c>
      <c r="O455" s="174"/>
      <c r="P455" s="158"/>
      <c r="Q455" s="174"/>
      <c r="R455" s="156"/>
      <c r="S455" s="156"/>
      <c r="T455" s="156"/>
      <c r="U455" s="173"/>
      <c r="V455" s="172"/>
      <c r="W455" s="171"/>
      <c r="X455" s="170"/>
      <c r="Y455" s="176"/>
    </row>
    <row r="456" spans="1:25" ht="42" hidden="1" customHeight="1" x14ac:dyDescent="0.25">
      <c r="A456" s="167">
        <v>451</v>
      </c>
      <c r="B456" s="168"/>
      <c r="C456" s="167" t="str">
        <f t="shared" si="59"/>
        <v>Ing. Ana Orcón</v>
      </c>
      <c r="D456" s="167" t="s">
        <v>808</v>
      </c>
      <c r="E456" s="166" t="s">
        <v>787</v>
      </c>
      <c r="F456" s="165" t="s">
        <v>1556</v>
      </c>
      <c r="G456" s="164" t="s">
        <v>1567</v>
      </c>
      <c r="H456" s="163">
        <v>9.2919999999999998</v>
      </c>
      <c r="I456" s="162" t="s">
        <v>121</v>
      </c>
      <c r="J456" s="161" t="s">
        <v>121</v>
      </c>
      <c r="K456" s="161" t="s">
        <v>1565</v>
      </c>
      <c r="L456" s="160">
        <v>25814</v>
      </c>
      <c r="M456" s="160">
        <v>2582</v>
      </c>
      <c r="N456" s="159">
        <f t="shared" si="54"/>
        <v>28396</v>
      </c>
      <c r="O456" s="174"/>
      <c r="P456" s="158"/>
      <c r="Q456" s="174"/>
      <c r="R456" s="156"/>
      <c r="S456" s="156"/>
      <c r="T456" s="156"/>
      <c r="U456" s="173"/>
      <c r="V456" s="172"/>
      <c r="W456" s="171"/>
      <c r="X456" s="170"/>
      <c r="Y456" s="176"/>
    </row>
    <row r="457" spans="1:25" ht="42" hidden="1" customHeight="1" x14ac:dyDescent="0.25">
      <c r="A457" s="167">
        <v>452</v>
      </c>
      <c r="B457" s="168"/>
      <c r="C457" s="167" t="str">
        <f t="shared" ref="C457:C486" si="64">+D457</f>
        <v>Ing. Ana Orcón</v>
      </c>
      <c r="D457" s="167" t="s">
        <v>808</v>
      </c>
      <c r="E457" s="166" t="s">
        <v>787</v>
      </c>
      <c r="F457" s="165" t="s">
        <v>1556</v>
      </c>
      <c r="G457" s="164" t="s">
        <v>1566</v>
      </c>
      <c r="H457" s="163">
        <v>36.4</v>
      </c>
      <c r="I457" s="162" t="s">
        <v>121</v>
      </c>
      <c r="J457" s="161" t="s">
        <v>121</v>
      </c>
      <c r="K457" s="161" t="s">
        <v>1565</v>
      </c>
      <c r="L457" s="160">
        <v>76138</v>
      </c>
      <c r="M457" s="160">
        <v>7614</v>
      </c>
      <c r="N457" s="159">
        <f t="shared" ref="N457:N520" si="65">+L457+M457</f>
        <v>83752</v>
      </c>
      <c r="O457" s="174"/>
      <c r="P457" s="158"/>
      <c r="Q457" s="174"/>
      <c r="R457" s="156"/>
      <c r="S457" s="156"/>
      <c r="T457" s="156"/>
      <c r="U457" s="173"/>
      <c r="V457" s="172"/>
      <c r="W457" s="171"/>
      <c r="X457" s="170"/>
      <c r="Y457" s="169"/>
    </row>
    <row r="458" spans="1:25" ht="42" hidden="1" customHeight="1" x14ac:dyDescent="0.25">
      <c r="A458" s="167">
        <v>453</v>
      </c>
      <c r="B458" s="175"/>
      <c r="C458" s="167" t="str">
        <f t="shared" si="64"/>
        <v>Ing. Ana Orcón</v>
      </c>
      <c r="D458" s="167" t="s">
        <v>808</v>
      </c>
      <c r="E458" s="166" t="s">
        <v>787</v>
      </c>
      <c r="F458" s="165" t="s">
        <v>1556</v>
      </c>
      <c r="G458" s="164" t="s">
        <v>1564</v>
      </c>
      <c r="H458" s="163">
        <v>33.200000000000003</v>
      </c>
      <c r="I458" s="162" t="s">
        <v>121</v>
      </c>
      <c r="J458" s="161" t="s">
        <v>121</v>
      </c>
      <c r="K458" s="161" t="s">
        <v>121</v>
      </c>
      <c r="L458" s="160">
        <v>68104</v>
      </c>
      <c r="M458" s="160">
        <v>6810</v>
      </c>
      <c r="N458" s="159">
        <f t="shared" si="65"/>
        <v>74914</v>
      </c>
      <c r="O458" s="174"/>
      <c r="P458" s="158"/>
      <c r="Q458" s="174"/>
      <c r="R458" s="156"/>
      <c r="S458" s="156"/>
      <c r="T458" s="156"/>
      <c r="U458" s="173"/>
      <c r="V458" s="172"/>
      <c r="W458" s="171"/>
      <c r="X458" s="170"/>
      <c r="Y458" s="169"/>
    </row>
    <row r="459" spans="1:25" ht="42" hidden="1" customHeight="1" x14ac:dyDescent="0.25">
      <c r="A459" s="167">
        <v>454</v>
      </c>
      <c r="B459" s="168"/>
      <c r="C459" s="167" t="str">
        <f t="shared" si="64"/>
        <v>Ing. Ana Orcón</v>
      </c>
      <c r="D459" s="167" t="s">
        <v>808</v>
      </c>
      <c r="E459" s="166" t="s">
        <v>787</v>
      </c>
      <c r="F459" s="165" t="s">
        <v>1556</v>
      </c>
      <c r="G459" s="164" t="s">
        <v>1563</v>
      </c>
      <c r="H459" s="163">
        <v>8.51</v>
      </c>
      <c r="I459" s="162" t="s">
        <v>121</v>
      </c>
      <c r="J459" s="161" t="s">
        <v>121</v>
      </c>
      <c r="K459" s="161" t="s">
        <v>1554</v>
      </c>
      <c r="L459" s="160">
        <v>25901</v>
      </c>
      <c r="M459" s="160">
        <v>2590</v>
      </c>
      <c r="N459" s="159">
        <f t="shared" si="65"/>
        <v>28491</v>
      </c>
      <c r="O459" s="174"/>
      <c r="P459" s="158"/>
      <c r="Q459" s="174"/>
      <c r="R459" s="156"/>
      <c r="S459" s="156"/>
      <c r="T459" s="156"/>
      <c r="U459" s="173"/>
      <c r="V459" s="172"/>
      <c r="W459" s="171"/>
      <c r="X459" s="170"/>
      <c r="Y459" s="169"/>
    </row>
    <row r="460" spans="1:25" ht="42" hidden="1" customHeight="1" x14ac:dyDescent="0.25">
      <c r="A460" s="167">
        <v>455</v>
      </c>
      <c r="B460" s="168"/>
      <c r="C460" s="167" t="str">
        <f t="shared" si="64"/>
        <v>Ing. Ana Orcón</v>
      </c>
      <c r="D460" s="167" t="s">
        <v>808</v>
      </c>
      <c r="E460" s="166" t="s">
        <v>787</v>
      </c>
      <c r="F460" s="165" t="s">
        <v>1556</v>
      </c>
      <c r="G460" s="164" t="s">
        <v>1562</v>
      </c>
      <c r="H460" s="163">
        <v>12.454000000000001</v>
      </c>
      <c r="I460" s="162" t="s">
        <v>121</v>
      </c>
      <c r="J460" s="161" t="s">
        <v>121</v>
      </c>
      <c r="K460" s="161" t="s">
        <v>1561</v>
      </c>
      <c r="L460" s="160">
        <v>38180</v>
      </c>
      <c r="M460" s="160">
        <v>3818</v>
      </c>
      <c r="N460" s="159">
        <f t="shared" si="65"/>
        <v>41998</v>
      </c>
      <c r="O460" s="174"/>
      <c r="P460" s="158"/>
      <c r="Q460" s="174"/>
      <c r="R460" s="156"/>
      <c r="S460" s="156"/>
      <c r="T460" s="156"/>
      <c r="U460" s="173"/>
      <c r="V460" s="172"/>
      <c r="W460" s="171"/>
      <c r="X460" s="170"/>
      <c r="Y460" s="169"/>
    </row>
    <row r="461" spans="1:25" ht="42" hidden="1" customHeight="1" x14ac:dyDescent="0.25">
      <c r="A461" s="167">
        <v>456</v>
      </c>
      <c r="B461" s="168"/>
      <c r="C461" s="167" t="str">
        <f t="shared" si="64"/>
        <v>Ing. Ana Orcón</v>
      </c>
      <c r="D461" s="167" t="s">
        <v>808</v>
      </c>
      <c r="E461" s="166" t="s">
        <v>807</v>
      </c>
      <c r="F461" s="165" t="s">
        <v>1556</v>
      </c>
      <c r="G461" s="164" t="s">
        <v>1560</v>
      </c>
      <c r="H461" s="163">
        <v>16.2</v>
      </c>
      <c r="I461" s="162" t="s">
        <v>121</v>
      </c>
      <c r="J461" s="161" t="s">
        <v>121</v>
      </c>
      <c r="K461" s="161" t="s">
        <v>1559</v>
      </c>
      <c r="L461" s="160">
        <v>47833</v>
      </c>
      <c r="M461" s="160">
        <v>4783</v>
      </c>
      <c r="N461" s="159">
        <f t="shared" si="65"/>
        <v>52616</v>
      </c>
      <c r="O461" s="174"/>
      <c r="P461" s="158"/>
      <c r="Q461" s="174"/>
      <c r="R461" s="156"/>
      <c r="S461" s="156"/>
      <c r="T461" s="156"/>
      <c r="U461" s="173"/>
      <c r="V461" s="172"/>
      <c r="W461" s="171"/>
      <c r="X461" s="170"/>
      <c r="Y461" s="176"/>
    </row>
    <row r="462" spans="1:25" ht="42" hidden="1" customHeight="1" x14ac:dyDescent="0.25">
      <c r="A462" s="167">
        <v>457</v>
      </c>
      <c r="B462" s="168"/>
      <c r="C462" s="167" t="str">
        <f t="shared" si="64"/>
        <v>Ing. Ana Orcón</v>
      </c>
      <c r="D462" s="167" t="s">
        <v>808</v>
      </c>
      <c r="E462" s="166" t="s">
        <v>807</v>
      </c>
      <c r="F462" s="165" t="s">
        <v>1556</v>
      </c>
      <c r="G462" s="164" t="s">
        <v>1558</v>
      </c>
      <c r="H462" s="163">
        <v>17.77</v>
      </c>
      <c r="I462" s="162" t="s">
        <v>121</v>
      </c>
      <c r="J462" s="161" t="s">
        <v>121</v>
      </c>
      <c r="K462" s="161" t="s">
        <v>1557</v>
      </c>
      <c r="L462" s="160">
        <v>41993</v>
      </c>
      <c r="M462" s="160">
        <v>4199</v>
      </c>
      <c r="N462" s="159">
        <f t="shared" si="65"/>
        <v>46192</v>
      </c>
      <c r="O462" s="174"/>
      <c r="P462" s="158"/>
      <c r="Q462" s="174"/>
      <c r="R462" s="156"/>
      <c r="S462" s="156"/>
      <c r="T462" s="156"/>
      <c r="U462" s="173"/>
      <c r="V462" s="172"/>
      <c r="W462" s="171"/>
      <c r="X462" s="170"/>
      <c r="Y462" s="176"/>
    </row>
    <row r="463" spans="1:25" ht="42" hidden="1" customHeight="1" x14ac:dyDescent="0.25">
      <c r="A463" s="167">
        <v>458</v>
      </c>
      <c r="B463" s="175"/>
      <c r="C463" s="167" t="str">
        <f t="shared" si="64"/>
        <v>Ing. Ana Orcón</v>
      </c>
      <c r="D463" s="167" t="s">
        <v>808</v>
      </c>
      <c r="E463" s="166" t="s">
        <v>807</v>
      </c>
      <c r="F463" s="165" t="s">
        <v>1556</v>
      </c>
      <c r="G463" s="164" t="s">
        <v>1555</v>
      </c>
      <c r="H463" s="163">
        <v>15.5</v>
      </c>
      <c r="I463" s="162" t="s">
        <v>121</v>
      </c>
      <c r="J463" s="161" t="s">
        <v>121</v>
      </c>
      <c r="K463" s="161" t="s">
        <v>1554</v>
      </c>
      <c r="L463" s="160">
        <v>45347</v>
      </c>
      <c r="M463" s="160">
        <v>4535</v>
      </c>
      <c r="N463" s="159">
        <f t="shared" si="65"/>
        <v>49882</v>
      </c>
      <c r="O463" s="174"/>
      <c r="P463" s="158"/>
      <c r="Q463" s="174"/>
      <c r="R463" s="156"/>
      <c r="S463" s="156"/>
      <c r="T463" s="156"/>
      <c r="U463" s="173"/>
      <c r="V463" s="172"/>
      <c r="W463" s="171"/>
      <c r="X463" s="170"/>
      <c r="Y463" s="169"/>
    </row>
    <row r="464" spans="1:25" ht="42" hidden="1" customHeight="1" x14ac:dyDescent="0.25">
      <c r="A464" s="167">
        <v>459</v>
      </c>
      <c r="B464" s="168"/>
      <c r="C464" s="167" t="str">
        <f t="shared" si="64"/>
        <v>Ing. José Enciso</v>
      </c>
      <c r="D464" s="167" t="s">
        <v>873</v>
      </c>
      <c r="E464" s="166" t="s">
        <v>787</v>
      </c>
      <c r="F464" s="165" t="s">
        <v>1549</v>
      </c>
      <c r="G464" s="164" t="s">
        <v>1553</v>
      </c>
      <c r="H464" s="182">
        <v>13</v>
      </c>
      <c r="I464" s="162" t="s">
        <v>32</v>
      </c>
      <c r="J464" s="161" t="s">
        <v>1547</v>
      </c>
      <c r="K464" s="161" t="s">
        <v>1550</v>
      </c>
      <c r="L464" s="181">
        <v>46522</v>
      </c>
      <c r="M464" s="181">
        <v>4652</v>
      </c>
      <c r="N464" s="159">
        <f t="shared" si="65"/>
        <v>51174</v>
      </c>
      <c r="O464" s="174"/>
      <c r="P464" s="158"/>
      <c r="Q464" s="174"/>
      <c r="R464" s="156"/>
      <c r="S464" s="156"/>
      <c r="T464" s="156"/>
      <c r="U464" s="173"/>
      <c r="V464" s="172"/>
      <c r="W464" s="171"/>
      <c r="X464" s="170"/>
      <c r="Y464" s="169"/>
    </row>
    <row r="465" spans="1:25" ht="42" hidden="1" customHeight="1" x14ac:dyDescent="0.25">
      <c r="A465" s="167">
        <v>460</v>
      </c>
      <c r="B465" s="175"/>
      <c r="C465" s="167" t="str">
        <f t="shared" si="64"/>
        <v>Ing. José Enciso</v>
      </c>
      <c r="D465" s="167" t="s">
        <v>873</v>
      </c>
      <c r="E465" s="166" t="s">
        <v>787</v>
      </c>
      <c r="F465" s="165" t="s">
        <v>1549</v>
      </c>
      <c r="G465" s="164" t="s">
        <v>1552</v>
      </c>
      <c r="H465" s="182">
        <v>10.86</v>
      </c>
      <c r="I465" s="162" t="s">
        <v>32</v>
      </c>
      <c r="J465" s="161" t="s">
        <v>1547</v>
      </c>
      <c r="K465" s="161" t="s">
        <v>1550</v>
      </c>
      <c r="L465" s="181">
        <v>53126</v>
      </c>
      <c r="M465" s="181">
        <v>5313</v>
      </c>
      <c r="N465" s="159">
        <f t="shared" si="65"/>
        <v>58439</v>
      </c>
      <c r="O465" s="174"/>
      <c r="P465" s="158"/>
      <c r="Q465" s="174"/>
      <c r="R465" s="156"/>
      <c r="S465" s="156"/>
      <c r="T465" s="156"/>
      <c r="U465" s="173"/>
      <c r="V465" s="172"/>
      <c r="W465" s="171"/>
      <c r="X465" s="170"/>
      <c r="Y465" s="169"/>
    </row>
    <row r="466" spans="1:25" ht="42" hidden="1" customHeight="1" x14ac:dyDescent="0.25">
      <c r="A466" s="167">
        <v>461</v>
      </c>
      <c r="B466" s="168"/>
      <c r="C466" s="167" t="str">
        <f t="shared" si="64"/>
        <v>Ing. José Enciso</v>
      </c>
      <c r="D466" s="167" t="s">
        <v>873</v>
      </c>
      <c r="E466" s="166" t="s">
        <v>787</v>
      </c>
      <c r="F466" s="165" t="s">
        <v>1549</v>
      </c>
      <c r="G466" s="164" t="s">
        <v>1551</v>
      </c>
      <c r="H466" s="182">
        <v>6</v>
      </c>
      <c r="I466" s="162" t="s">
        <v>32</v>
      </c>
      <c r="J466" s="161" t="s">
        <v>1547</v>
      </c>
      <c r="K466" s="161" t="s">
        <v>1550</v>
      </c>
      <c r="L466" s="181">
        <v>28601</v>
      </c>
      <c r="M466" s="181">
        <v>2860</v>
      </c>
      <c r="N466" s="159">
        <f t="shared" si="65"/>
        <v>31461</v>
      </c>
      <c r="O466" s="174"/>
      <c r="P466" s="158"/>
      <c r="Q466" s="174"/>
      <c r="R466" s="156"/>
      <c r="S466" s="156"/>
      <c r="T466" s="156"/>
      <c r="U466" s="173"/>
      <c r="V466" s="172"/>
      <c r="W466" s="171"/>
      <c r="X466" s="170"/>
      <c r="Y466" s="169"/>
    </row>
    <row r="467" spans="1:25" ht="42" hidden="1" customHeight="1" x14ac:dyDescent="0.25">
      <c r="A467" s="167">
        <v>462</v>
      </c>
      <c r="B467" s="168"/>
      <c r="C467" s="167" t="str">
        <f t="shared" si="64"/>
        <v>Ing. José Enciso</v>
      </c>
      <c r="D467" s="167" t="s">
        <v>873</v>
      </c>
      <c r="E467" s="166" t="s">
        <v>787</v>
      </c>
      <c r="F467" s="165" t="s">
        <v>1549</v>
      </c>
      <c r="G467" s="164" t="s">
        <v>1548</v>
      </c>
      <c r="H467" s="182">
        <v>10</v>
      </c>
      <c r="I467" s="162" t="s">
        <v>32</v>
      </c>
      <c r="J467" s="161" t="s">
        <v>1547</v>
      </c>
      <c r="K467" s="161" t="s">
        <v>1546</v>
      </c>
      <c r="L467" s="181">
        <v>46807</v>
      </c>
      <c r="M467" s="181">
        <v>4681</v>
      </c>
      <c r="N467" s="159">
        <f t="shared" si="65"/>
        <v>51488</v>
      </c>
      <c r="O467" s="174"/>
      <c r="P467" s="158"/>
      <c r="Q467" s="174"/>
      <c r="R467" s="156"/>
      <c r="S467" s="156"/>
      <c r="T467" s="156"/>
      <c r="U467" s="173"/>
      <c r="V467" s="172"/>
      <c r="W467" s="171"/>
      <c r="X467" s="170"/>
      <c r="Y467" s="169"/>
    </row>
    <row r="468" spans="1:25" ht="42" hidden="1" customHeight="1" x14ac:dyDescent="0.25">
      <c r="A468" s="167">
        <v>463</v>
      </c>
      <c r="B468" s="168"/>
      <c r="C468" s="167" t="str">
        <f t="shared" si="64"/>
        <v>Ing. José Enciso</v>
      </c>
      <c r="D468" s="167" t="s">
        <v>873</v>
      </c>
      <c r="E468" s="166" t="s">
        <v>787</v>
      </c>
      <c r="F468" s="165" t="s">
        <v>1541</v>
      </c>
      <c r="G468" s="164" t="s">
        <v>1545</v>
      </c>
      <c r="H468" s="182">
        <v>56.523000000000003</v>
      </c>
      <c r="I468" s="162" t="s">
        <v>32</v>
      </c>
      <c r="J468" s="161" t="s">
        <v>33</v>
      </c>
      <c r="K468" s="161" t="s">
        <v>1542</v>
      </c>
      <c r="L468" s="181">
        <v>187774</v>
      </c>
      <c r="M468" s="181">
        <v>18778</v>
      </c>
      <c r="N468" s="159">
        <f t="shared" si="65"/>
        <v>206552</v>
      </c>
      <c r="O468" s="174"/>
      <c r="P468" s="158"/>
      <c r="Q468" s="174"/>
      <c r="R468" s="156"/>
      <c r="S468" s="156"/>
      <c r="T468" s="156"/>
      <c r="U468" s="173"/>
      <c r="V468" s="172"/>
      <c r="W468" s="171"/>
      <c r="X468" s="170"/>
      <c r="Y468" s="169"/>
    </row>
    <row r="469" spans="1:25" ht="42" hidden="1" customHeight="1" x14ac:dyDescent="0.25">
      <c r="A469" s="167">
        <v>464</v>
      </c>
      <c r="B469" s="168"/>
      <c r="C469" s="167" t="str">
        <f t="shared" si="64"/>
        <v>Ing. José Enciso</v>
      </c>
      <c r="D469" s="167" t="s">
        <v>873</v>
      </c>
      <c r="E469" s="166" t="s">
        <v>787</v>
      </c>
      <c r="F469" s="165" t="s">
        <v>1541</v>
      </c>
      <c r="G469" s="164" t="s">
        <v>1544</v>
      </c>
      <c r="H469" s="182">
        <v>16.202999999999999</v>
      </c>
      <c r="I469" s="162" t="s">
        <v>32</v>
      </c>
      <c r="J469" s="161" t="s">
        <v>33</v>
      </c>
      <c r="K469" s="161" t="s">
        <v>1542</v>
      </c>
      <c r="L469" s="181">
        <v>53828</v>
      </c>
      <c r="M469" s="181">
        <v>5383</v>
      </c>
      <c r="N469" s="159">
        <f t="shared" si="65"/>
        <v>59211</v>
      </c>
      <c r="O469" s="174"/>
      <c r="P469" s="158"/>
      <c r="Q469" s="174"/>
      <c r="R469" s="156"/>
      <c r="S469" s="156"/>
      <c r="T469" s="156"/>
      <c r="U469" s="173"/>
      <c r="V469" s="172"/>
      <c r="W469" s="171"/>
      <c r="X469" s="170"/>
      <c r="Y469" s="169"/>
    </row>
    <row r="470" spans="1:25" ht="42" hidden="1" customHeight="1" x14ac:dyDescent="0.25">
      <c r="A470" s="167">
        <v>465</v>
      </c>
      <c r="B470" s="175"/>
      <c r="C470" s="167" t="str">
        <f t="shared" si="64"/>
        <v>Ing. José Enciso</v>
      </c>
      <c r="D470" s="167" t="s">
        <v>873</v>
      </c>
      <c r="E470" s="166" t="s">
        <v>787</v>
      </c>
      <c r="F470" s="165" t="s">
        <v>1541</v>
      </c>
      <c r="G470" s="164" t="s">
        <v>1543</v>
      </c>
      <c r="H470" s="182">
        <v>9.7430000000000003</v>
      </c>
      <c r="I470" s="162" t="s">
        <v>32</v>
      </c>
      <c r="J470" s="161" t="s">
        <v>33</v>
      </c>
      <c r="K470" s="161" t="s">
        <v>1542</v>
      </c>
      <c r="L470" s="181">
        <v>32367</v>
      </c>
      <c r="M470" s="181">
        <v>3237</v>
      </c>
      <c r="N470" s="159">
        <f t="shared" si="65"/>
        <v>35604</v>
      </c>
      <c r="O470" s="174"/>
      <c r="P470" s="158"/>
      <c r="Q470" s="174"/>
      <c r="R470" s="156"/>
      <c r="S470" s="156"/>
      <c r="T470" s="156"/>
      <c r="U470" s="173"/>
      <c r="V470" s="172"/>
      <c r="W470" s="171"/>
      <c r="X470" s="170"/>
      <c r="Y470" s="169"/>
    </row>
    <row r="471" spans="1:25" ht="42" hidden="1" customHeight="1" x14ac:dyDescent="0.25">
      <c r="A471" s="167">
        <v>466</v>
      </c>
      <c r="B471" s="168"/>
      <c r="C471" s="167" t="str">
        <f t="shared" si="64"/>
        <v>Ing. José Enciso</v>
      </c>
      <c r="D471" s="167" t="s">
        <v>873</v>
      </c>
      <c r="E471" s="166" t="s">
        <v>787</v>
      </c>
      <c r="F471" s="165" t="s">
        <v>1541</v>
      </c>
      <c r="G471" s="164" t="s">
        <v>1540</v>
      </c>
      <c r="H471" s="182">
        <v>22.163</v>
      </c>
      <c r="I471" s="162" t="s">
        <v>32</v>
      </c>
      <c r="J471" s="161" t="s">
        <v>33</v>
      </c>
      <c r="K471" s="161" t="s">
        <v>34</v>
      </c>
      <c r="L471" s="181">
        <v>73628</v>
      </c>
      <c r="M471" s="181">
        <v>7363</v>
      </c>
      <c r="N471" s="159">
        <f t="shared" si="65"/>
        <v>80991</v>
      </c>
      <c r="O471" s="174"/>
      <c r="P471" s="158"/>
      <c r="Q471" s="174"/>
      <c r="R471" s="156"/>
      <c r="S471" s="156"/>
      <c r="T471" s="156"/>
      <c r="U471" s="173"/>
      <c r="V471" s="172"/>
      <c r="W471" s="171"/>
      <c r="X471" s="170"/>
      <c r="Y471" s="169"/>
    </row>
    <row r="472" spans="1:25" ht="42" customHeight="1" x14ac:dyDescent="0.25">
      <c r="A472" s="167">
        <v>467</v>
      </c>
      <c r="B472" s="168"/>
      <c r="C472" s="167" t="str">
        <f t="shared" si="64"/>
        <v>Ing. José Enciso</v>
      </c>
      <c r="D472" s="167" t="s">
        <v>873</v>
      </c>
      <c r="E472" s="166" t="s">
        <v>787</v>
      </c>
      <c r="F472" s="165" t="s">
        <v>204</v>
      </c>
      <c r="G472" s="164" t="s">
        <v>1539</v>
      </c>
      <c r="H472" s="163">
        <v>6.94</v>
      </c>
      <c r="I472" s="162" t="s">
        <v>111</v>
      </c>
      <c r="J472" s="161" t="s">
        <v>112</v>
      </c>
      <c r="K472" s="161" t="s">
        <v>113</v>
      </c>
      <c r="L472" s="160">
        <v>18738</v>
      </c>
      <c r="M472" s="160">
        <v>1874</v>
      </c>
      <c r="N472" s="159">
        <f t="shared" si="65"/>
        <v>20612</v>
      </c>
      <c r="O472" s="174">
        <v>18738</v>
      </c>
      <c r="P472" s="180">
        <f>O472/L472</f>
        <v>1</v>
      </c>
      <c r="Q472" s="174">
        <v>1874</v>
      </c>
      <c r="R472" s="179">
        <f>Q472/M472</f>
        <v>1</v>
      </c>
      <c r="S472" s="156">
        <f>+O472+Q472</f>
        <v>20612</v>
      </c>
      <c r="T472" s="156">
        <f>+N472-S472</f>
        <v>0</v>
      </c>
      <c r="U472" s="173" t="s">
        <v>803</v>
      </c>
      <c r="V472" s="178" t="s">
        <v>802</v>
      </c>
      <c r="W472" s="178" t="s">
        <v>802</v>
      </c>
      <c r="X472" s="177">
        <v>2014</v>
      </c>
      <c r="Y472" s="176" t="s">
        <v>1530</v>
      </c>
    </row>
    <row r="473" spans="1:25" ht="42" customHeight="1" x14ac:dyDescent="0.25">
      <c r="A473" s="167">
        <v>468</v>
      </c>
      <c r="B473" s="175"/>
      <c r="C473" s="167" t="str">
        <f t="shared" si="64"/>
        <v>Ing. José Enciso</v>
      </c>
      <c r="D473" s="167" t="s">
        <v>873</v>
      </c>
      <c r="E473" s="166" t="s">
        <v>787</v>
      </c>
      <c r="F473" s="165" t="s">
        <v>204</v>
      </c>
      <c r="G473" s="164" t="s">
        <v>1538</v>
      </c>
      <c r="H473" s="163">
        <v>38</v>
      </c>
      <c r="I473" s="162" t="s">
        <v>111</v>
      </c>
      <c r="J473" s="161" t="s">
        <v>112</v>
      </c>
      <c r="K473" s="161" t="s">
        <v>1537</v>
      </c>
      <c r="L473" s="160">
        <v>102601</v>
      </c>
      <c r="M473" s="160">
        <v>10260</v>
      </c>
      <c r="N473" s="159">
        <f t="shared" si="65"/>
        <v>112861</v>
      </c>
      <c r="O473" s="174">
        <v>102600</v>
      </c>
      <c r="P473" s="180">
        <f>O473/L473</f>
        <v>0.99999025350630111</v>
      </c>
      <c r="Q473" s="174">
        <v>10260</v>
      </c>
      <c r="R473" s="179">
        <f>Q473/M473</f>
        <v>1</v>
      </c>
      <c r="S473" s="156">
        <f>+O473+Q473</f>
        <v>112860</v>
      </c>
      <c r="T473" s="156">
        <f>+N473-S473</f>
        <v>1</v>
      </c>
      <c r="U473" s="173" t="s">
        <v>803</v>
      </c>
      <c r="V473" s="178" t="s">
        <v>802</v>
      </c>
      <c r="W473" s="178" t="s">
        <v>802</v>
      </c>
      <c r="X473" s="177">
        <v>2014</v>
      </c>
      <c r="Y473" s="176" t="s">
        <v>1530</v>
      </c>
    </row>
    <row r="474" spans="1:25" ht="42" customHeight="1" x14ac:dyDescent="0.25">
      <c r="A474" s="167">
        <v>469</v>
      </c>
      <c r="B474" s="168"/>
      <c r="C474" s="167" t="str">
        <f t="shared" si="64"/>
        <v>Ing. José Enciso</v>
      </c>
      <c r="D474" s="167" t="s">
        <v>873</v>
      </c>
      <c r="E474" s="166" t="s">
        <v>787</v>
      </c>
      <c r="F474" s="165" t="s">
        <v>204</v>
      </c>
      <c r="G474" s="164" t="s">
        <v>1536</v>
      </c>
      <c r="H474" s="163">
        <v>34</v>
      </c>
      <c r="I474" s="162" t="s">
        <v>111</v>
      </c>
      <c r="J474" s="161" t="s">
        <v>112</v>
      </c>
      <c r="K474" s="161" t="s">
        <v>1535</v>
      </c>
      <c r="L474" s="160">
        <v>91801</v>
      </c>
      <c r="M474" s="160">
        <v>9180</v>
      </c>
      <c r="N474" s="159">
        <f t="shared" si="65"/>
        <v>100981</v>
      </c>
      <c r="O474" s="174">
        <v>91800</v>
      </c>
      <c r="P474" s="180">
        <f>O474/L474</f>
        <v>0.99998910687247411</v>
      </c>
      <c r="Q474" s="174">
        <v>9180</v>
      </c>
      <c r="R474" s="179">
        <f>Q474/M474</f>
        <v>1</v>
      </c>
      <c r="S474" s="156">
        <f>+O474+Q474</f>
        <v>100980</v>
      </c>
      <c r="T474" s="156">
        <f>+N474-S474</f>
        <v>1</v>
      </c>
      <c r="U474" s="173" t="s">
        <v>803</v>
      </c>
      <c r="V474" s="178" t="s">
        <v>802</v>
      </c>
      <c r="W474" s="178" t="s">
        <v>802</v>
      </c>
      <c r="X474" s="177">
        <v>2014</v>
      </c>
      <c r="Y474" s="176" t="s">
        <v>1530</v>
      </c>
    </row>
    <row r="475" spans="1:25" ht="42" customHeight="1" x14ac:dyDescent="0.25">
      <c r="A475" s="167">
        <v>470</v>
      </c>
      <c r="B475" s="168"/>
      <c r="C475" s="167" t="str">
        <f t="shared" si="64"/>
        <v>Ing. José Enciso</v>
      </c>
      <c r="D475" s="167" t="s">
        <v>873</v>
      </c>
      <c r="E475" s="166" t="s">
        <v>787</v>
      </c>
      <c r="F475" s="165" t="s">
        <v>204</v>
      </c>
      <c r="G475" s="164" t="s">
        <v>1534</v>
      </c>
      <c r="H475" s="163">
        <v>25.004999999999999</v>
      </c>
      <c r="I475" s="162" t="s">
        <v>111</v>
      </c>
      <c r="J475" s="161" t="s">
        <v>112</v>
      </c>
      <c r="K475" s="161" t="s">
        <v>1533</v>
      </c>
      <c r="L475" s="160">
        <v>67514</v>
      </c>
      <c r="M475" s="160">
        <v>6752</v>
      </c>
      <c r="N475" s="159">
        <f t="shared" si="65"/>
        <v>74266</v>
      </c>
      <c r="O475" s="174">
        <v>33756.75</v>
      </c>
      <c r="P475" s="180">
        <f>O475/L475</f>
        <v>0.49999629706431259</v>
      </c>
      <c r="Q475" s="174">
        <v>6752</v>
      </c>
      <c r="R475" s="179">
        <f>Q475/M475</f>
        <v>1</v>
      </c>
      <c r="S475" s="156">
        <f>+O475+Q475</f>
        <v>40508.75</v>
      </c>
      <c r="T475" s="156">
        <f>+N475-S475</f>
        <v>33757.25</v>
      </c>
      <c r="U475" s="173" t="s">
        <v>803</v>
      </c>
      <c r="V475" s="178" t="s">
        <v>802</v>
      </c>
      <c r="W475" s="178" t="s">
        <v>802</v>
      </c>
      <c r="X475" s="177">
        <v>2014</v>
      </c>
      <c r="Y475" s="176" t="s">
        <v>1530</v>
      </c>
    </row>
    <row r="476" spans="1:25" ht="42" customHeight="1" x14ac:dyDescent="0.25">
      <c r="A476" s="167">
        <v>471</v>
      </c>
      <c r="B476" s="168"/>
      <c r="C476" s="167" t="str">
        <f t="shared" si="64"/>
        <v>Ing. José Enciso</v>
      </c>
      <c r="D476" s="167" t="s">
        <v>873</v>
      </c>
      <c r="E476" s="166" t="s">
        <v>787</v>
      </c>
      <c r="F476" s="165" t="s">
        <v>204</v>
      </c>
      <c r="G476" s="164" t="s">
        <v>1532</v>
      </c>
      <c r="H476" s="163">
        <v>27</v>
      </c>
      <c r="I476" s="162" t="s">
        <v>111</v>
      </c>
      <c r="J476" s="161" t="s">
        <v>112</v>
      </c>
      <c r="K476" s="161" t="s">
        <v>1531</v>
      </c>
      <c r="L476" s="160">
        <v>61560</v>
      </c>
      <c r="M476" s="160">
        <v>6156</v>
      </c>
      <c r="N476" s="159">
        <f t="shared" si="65"/>
        <v>67716</v>
      </c>
      <c r="O476" s="174">
        <v>61560</v>
      </c>
      <c r="P476" s="180">
        <f>O476/L476</f>
        <v>1</v>
      </c>
      <c r="Q476" s="174">
        <v>6156</v>
      </c>
      <c r="R476" s="179">
        <f>Q476/M476</f>
        <v>1</v>
      </c>
      <c r="S476" s="156">
        <f>+O476+Q476</f>
        <v>67716</v>
      </c>
      <c r="T476" s="156">
        <f>+N476-S476</f>
        <v>0</v>
      </c>
      <c r="U476" s="173" t="s">
        <v>803</v>
      </c>
      <c r="V476" s="178" t="s">
        <v>802</v>
      </c>
      <c r="W476" s="178" t="s">
        <v>802</v>
      </c>
      <c r="X476" s="177">
        <v>2014</v>
      </c>
      <c r="Y476" s="176" t="s">
        <v>1530</v>
      </c>
    </row>
    <row r="477" spans="1:25" ht="42" hidden="1" customHeight="1" x14ac:dyDescent="0.25">
      <c r="A477" s="167">
        <v>472</v>
      </c>
      <c r="B477" s="168"/>
      <c r="C477" s="167" t="str">
        <f t="shared" si="64"/>
        <v>Ing. Edy Linares</v>
      </c>
      <c r="D477" s="167" t="s">
        <v>789</v>
      </c>
      <c r="E477" s="166" t="s">
        <v>787</v>
      </c>
      <c r="F477" s="165" t="s">
        <v>1526</v>
      </c>
      <c r="G477" s="164" t="s">
        <v>1529</v>
      </c>
      <c r="H477" s="163">
        <v>28.2</v>
      </c>
      <c r="I477" s="162" t="s">
        <v>88</v>
      </c>
      <c r="J477" s="161" t="s">
        <v>325</v>
      </c>
      <c r="K477" s="161" t="s">
        <v>324</v>
      </c>
      <c r="L477" s="160">
        <v>93061</v>
      </c>
      <c r="M477" s="160">
        <v>9306</v>
      </c>
      <c r="N477" s="159">
        <f t="shared" si="65"/>
        <v>102367</v>
      </c>
      <c r="O477" s="174"/>
      <c r="P477" s="158"/>
      <c r="Q477" s="174"/>
      <c r="R477" s="156"/>
      <c r="S477" s="156"/>
      <c r="T477" s="156"/>
      <c r="U477" s="173"/>
      <c r="V477" s="172"/>
      <c r="W477" s="171"/>
      <c r="X477" s="170"/>
      <c r="Y477" s="176"/>
    </row>
    <row r="478" spans="1:25" ht="42" hidden="1" customHeight="1" x14ac:dyDescent="0.25">
      <c r="A478" s="167">
        <v>473</v>
      </c>
      <c r="B478" s="168"/>
      <c r="C478" s="167" t="str">
        <f t="shared" si="64"/>
        <v>Ing. Edy Linares</v>
      </c>
      <c r="D478" s="167" t="s">
        <v>789</v>
      </c>
      <c r="E478" s="166" t="s">
        <v>787</v>
      </c>
      <c r="F478" s="165" t="s">
        <v>1526</v>
      </c>
      <c r="G478" s="164" t="s">
        <v>1528</v>
      </c>
      <c r="H478" s="163">
        <v>19.5</v>
      </c>
      <c r="I478" s="162" t="s">
        <v>88</v>
      </c>
      <c r="J478" s="161" t="s">
        <v>325</v>
      </c>
      <c r="K478" s="161" t="s">
        <v>324</v>
      </c>
      <c r="L478" s="160">
        <v>64351</v>
      </c>
      <c r="M478" s="160">
        <v>6435</v>
      </c>
      <c r="N478" s="159">
        <f t="shared" si="65"/>
        <v>70786</v>
      </c>
      <c r="O478" s="174"/>
      <c r="P478" s="158"/>
      <c r="Q478" s="174"/>
      <c r="R478" s="156"/>
      <c r="S478" s="156"/>
      <c r="T478" s="156"/>
      <c r="U478" s="173"/>
      <c r="V478" s="172"/>
      <c r="W478" s="171"/>
      <c r="X478" s="170"/>
      <c r="Y478" s="176"/>
    </row>
    <row r="479" spans="1:25" ht="42" hidden="1" customHeight="1" x14ac:dyDescent="0.25">
      <c r="A479" s="167">
        <v>474</v>
      </c>
      <c r="B479" s="168"/>
      <c r="C479" s="167" t="str">
        <f t="shared" si="64"/>
        <v>Ing. Edy Linares</v>
      </c>
      <c r="D479" s="167" t="s">
        <v>789</v>
      </c>
      <c r="E479" s="166" t="s">
        <v>787</v>
      </c>
      <c r="F479" s="165" t="s">
        <v>1526</v>
      </c>
      <c r="G479" s="164" t="s">
        <v>1527</v>
      </c>
      <c r="H479" s="163">
        <v>14</v>
      </c>
      <c r="I479" s="162" t="s">
        <v>88</v>
      </c>
      <c r="J479" s="161" t="s">
        <v>325</v>
      </c>
      <c r="K479" s="161" t="s">
        <v>324</v>
      </c>
      <c r="L479" s="160">
        <v>46201</v>
      </c>
      <c r="M479" s="160">
        <v>4620</v>
      </c>
      <c r="N479" s="159">
        <f t="shared" si="65"/>
        <v>50821</v>
      </c>
      <c r="O479" s="174"/>
      <c r="P479" s="158"/>
      <c r="Q479" s="174"/>
      <c r="R479" s="156"/>
      <c r="S479" s="156"/>
      <c r="T479" s="156"/>
      <c r="U479" s="173"/>
      <c r="V479" s="172"/>
      <c r="W479" s="171"/>
      <c r="X479" s="170"/>
      <c r="Y479" s="176"/>
    </row>
    <row r="480" spans="1:25" ht="42" hidden="1" customHeight="1" x14ac:dyDescent="0.25">
      <c r="A480" s="167">
        <v>475</v>
      </c>
      <c r="B480" s="168"/>
      <c r="C480" s="167" t="str">
        <f t="shared" si="64"/>
        <v>Ing. Edy Linares</v>
      </c>
      <c r="D480" s="167" t="s">
        <v>789</v>
      </c>
      <c r="E480" s="166" t="s">
        <v>807</v>
      </c>
      <c r="F480" s="165" t="s">
        <v>1526</v>
      </c>
      <c r="G480" s="164" t="s">
        <v>1525</v>
      </c>
      <c r="H480" s="163">
        <v>17</v>
      </c>
      <c r="I480" s="162" t="s">
        <v>88</v>
      </c>
      <c r="J480" s="161" t="s">
        <v>325</v>
      </c>
      <c r="K480" s="161" t="s">
        <v>324</v>
      </c>
      <c r="L480" s="160">
        <v>52622</v>
      </c>
      <c r="M480" s="160">
        <v>5262</v>
      </c>
      <c r="N480" s="159">
        <f t="shared" si="65"/>
        <v>57884</v>
      </c>
      <c r="O480" s="174"/>
      <c r="P480" s="158"/>
      <c r="Q480" s="174"/>
      <c r="R480" s="156"/>
      <c r="S480" s="156"/>
      <c r="T480" s="156"/>
      <c r="U480" s="173"/>
      <c r="V480" s="172"/>
      <c r="W480" s="171"/>
      <c r="X480" s="170"/>
      <c r="Y480" s="169"/>
    </row>
    <row r="481" spans="1:25" ht="42" hidden="1" customHeight="1" x14ac:dyDescent="0.25">
      <c r="A481" s="167">
        <v>476</v>
      </c>
      <c r="B481" s="168"/>
      <c r="C481" s="167" t="str">
        <f t="shared" si="64"/>
        <v>Ing. Ana Orcón</v>
      </c>
      <c r="D481" s="167" t="s">
        <v>808</v>
      </c>
      <c r="E481" s="166" t="s">
        <v>787</v>
      </c>
      <c r="F481" s="165" t="s">
        <v>1519</v>
      </c>
      <c r="G481" s="164" t="s">
        <v>1524</v>
      </c>
      <c r="H481" s="163">
        <v>18</v>
      </c>
      <c r="I481" s="162" t="s">
        <v>134</v>
      </c>
      <c r="J481" s="161" t="s">
        <v>134</v>
      </c>
      <c r="K481" s="161" t="s">
        <v>1517</v>
      </c>
      <c r="L481" s="160">
        <v>61276</v>
      </c>
      <c r="M481" s="160">
        <v>6128</v>
      </c>
      <c r="N481" s="159">
        <f t="shared" si="65"/>
        <v>67404</v>
      </c>
      <c r="O481" s="174"/>
      <c r="P481" s="158"/>
      <c r="Q481" s="174"/>
      <c r="R481" s="156"/>
      <c r="S481" s="156"/>
      <c r="T481" s="156"/>
      <c r="U481" s="173"/>
      <c r="V481" s="172"/>
      <c r="W481" s="171"/>
      <c r="X481" s="170"/>
      <c r="Y481" s="176"/>
    </row>
    <row r="482" spans="1:25" ht="42" hidden="1" customHeight="1" x14ac:dyDescent="0.25">
      <c r="A482" s="167">
        <v>477</v>
      </c>
      <c r="B482" s="168"/>
      <c r="C482" s="167" t="str">
        <f t="shared" si="64"/>
        <v>Ing. Ana Orcón</v>
      </c>
      <c r="D482" s="167" t="s">
        <v>808</v>
      </c>
      <c r="E482" s="166" t="s">
        <v>787</v>
      </c>
      <c r="F482" s="165" t="s">
        <v>1519</v>
      </c>
      <c r="G482" s="164" t="s">
        <v>1523</v>
      </c>
      <c r="H482" s="163">
        <v>14</v>
      </c>
      <c r="I482" s="162" t="s">
        <v>134</v>
      </c>
      <c r="J482" s="161" t="s">
        <v>134</v>
      </c>
      <c r="K482" s="161" t="s">
        <v>1517</v>
      </c>
      <c r="L482" s="160">
        <v>44304</v>
      </c>
      <c r="M482" s="160">
        <v>4431</v>
      </c>
      <c r="N482" s="159">
        <f t="shared" si="65"/>
        <v>48735</v>
      </c>
      <c r="O482" s="174"/>
      <c r="P482" s="158"/>
      <c r="Q482" s="174"/>
      <c r="R482" s="156"/>
      <c r="S482" s="156"/>
      <c r="T482" s="156"/>
      <c r="U482" s="173"/>
      <c r="V482" s="172"/>
      <c r="W482" s="171"/>
      <c r="X482" s="170"/>
      <c r="Y482" s="176"/>
    </row>
    <row r="483" spans="1:25" ht="42" hidden="1" customHeight="1" x14ac:dyDescent="0.25">
      <c r="A483" s="167">
        <v>478</v>
      </c>
      <c r="B483" s="168"/>
      <c r="C483" s="167" t="str">
        <f t="shared" si="64"/>
        <v>Ing. Ana Orcón</v>
      </c>
      <c r="D483" s="167" t="s">
        <v>808</v>
      </c>
      <c r="E483" s="166" t="s">
        <v>787</v>
      </c>
      <c r="F483" s="165" t="s">
        <v>1519</v>
      </c>
      <c r="G483" s="164" t="s">
        <v>1522</v>
      </c>
      <c r="H483" s="163">
        <v>15</v>
      </c>
      <c r="I483" s="162" t="s">
        <v>134</v>
      </c>
      <c r="J483" s="161" t="s">
        <v>134</v>
      </c>
      <c r="K483" s="161" t="s">
        <v>1517</v>
      </c>
      <c r="L483" s="160">
        <v>56454</v>
      </c>
      <c r="M483" s="160">
        <v>5646</v>
      </c>
      <c r="N483" s="159">
        <f t="shared" si="65"/>
        <v>62100</v>
      </c>
      <c r="O483" s="174"/>
      <c r="P483" s="158"/>
      <c r="Q483" s="174"/>
      <c r="R483" s="156"/>
      <c r="S483" s="156"/>
      <c r="T483" s="156"/>
      <c r="U483" s="173"/>
      <c r="V483" s="172"/>
      <c r="W483" s="171"/>
      <c r="X483" s="170"/>
      <c r="Y483" s="176"/>
    </row>
    <row r="484" spans="1:25" ht="42" hidden="1" customHeight="1" x14ac:dyDescent="0.25">
      <c r="A484" s="167">
        <v>479</v>
      </c>
      <c r="B484" s="175"/>
      <c r="C484" s="167" t="str">
        <f t="shared" si="64"/>
        <v>Ing. Ana Orcón</v>
      </c>
      <c r="D484" s="167" t="s">
        <v>808</v>
      </c>
      <c r="E484" s="166" t="s">
        <v>787</v>
      </c>
      <c r="F484" s="165" t="s">
        <v>1519</v>
      </c>
      <c r="G484" s="164" t="s">
        <v>1521</v>
      </c>
      <c r="H484" s="163">
        <v>4.5</v>
      </c>
      <c r="I484" s="162" t="s">
        <v>134</v>
      </c>
      <c r="J484" s="161" t="s">
        <v>134</v>
      </c>
      <c r="K484" s="161" t="s">
        <v>1517</v>
      </c>
      <c r="L484" s="160">
        <v>16554</v>
      </c>
      <c r="M484" s="160">
        <v>1655</v>
      </c>
      <c r="N484" s="159">
        <f t="shared" si="65"/>
        <v>18209</v>
      </c>
      <c r="O484" s="174"/>
      <c r="P484" s="158"/>
      <c r="Q484" s="174"/>
      <c r="R484" s="156"/>
      <c r="S484" s="156"/>
      <c r="T484" s="156"/>
      <c r="U484" s="173"/>
      <c r="V484" s="172"/>
      <c r="W484" s="171"/>
      <c r="X484" s="170"/>
      <c r="Y484" s="169"/>
    </row>
    <row r="485" spans="1:25" ht="42" hidden="1" customHeight="1" x14ac:dyDescent="0.25">
      <c r="A485" s="167">
        <v>480</v>
      </c>
      <c r="B485" s="168"/>
      <c r="C485" s="167" t="str">
        <f t="shared" si="64"/>
        <v>Ing. Ana Orcón</v>
      </c>
      <c r="D485" s="167" t="s">
        <v>808</v>
      </c>
      <c r="E485" s="166" t="s">
        <v>787</v>
      </c>
      <c r="F485" s="165" t="s">
        <v>1519</v>
      </c>
      <c r="G485" s="164" t="s">
        <v>1520</v>
      </c>
      <c r="H485" s="163">
        <v>6.2</v>
      </c>
      <c r="I485" s="162" t="s">
        <v>134</v>
      </c>
      <c r="J485" s="161" t="s">
        <v>134</v>
      </c>
      <c r="K485" s="161" t="s">
        <v>1517</v>
      </c>
      <c r="L485" s="160">
        <v>26825</v>
      </c>
      <c r="M485" s="160">
        <v>2683</v>
      </c>
      <c r="N485" s="159">
        <f t="shared" si="65"/>
        <v>29508</v>
      </c>
      <c r="O485" s="174"/>
      <c r="P485" s="158"/>
      <c r="Q485" s="174"/>
      <c r="R485" s="156"/>
      <c r="S485" s="156"/>
      <c r="T485" s="156"/>
      <c r="U485" s="173"/>
      <c r="V485" s="172"/>
      <c r="W485" s="171"/>
      <c r="X485" s="170"/>
      <c r="Y485" s="176"/>
    </row>
    <row r="486" spans="1:25" ht="42" hidden="1" customHeight="1" x14ac:dyDescent="0.25">
      <c r="A486" s="167">
        <v>481</v>
      </c>
      <c r="B486" s="168"/>
      <c r="C486" s="167" t="str">
        <f t="shared" si="64"/>
        <v>Ing. Ana Orcón</v>
      </c>
      <c r="D486" s="167" t="s">
        <v>808</v>
      </c>
      <c r="E486" s="166" t="s">
        <v>787</v>
      </c>
      <c r="F486" s="165" t="s">
        <v>1519</v>
      </c>
      <c r="G486" s="164" t="s">
        <v>1518</v>
      </c>
      <c r="H486" s="163">
        <v>13</v>
      </c>
      <c r="I486" s="162" t="s">
        <v>134</v>
      </c>
      <c r="J486" s="161" t="s">
        <v>134</v>
      </c>
      <c r="K486" s="161" t="s">
        <v>1517</v>
      </c>
      <c r="L486" s="160">
        <v>46771</v>
      </c>
      <c r="M486" s="160">
        <v>4677</v>
      </c>
      <c r="N486" s="159">
        <f t="shared" si="65"/>
        <v>51448</v>
      </c>
      <c r="O486" s="174"/>
      <c r="P486" s="158"/>
      <c r="Q486" s="174"/>
      <c r="R486" s="156"/>
      <c r="S486" s="156"/>
      <c r="T486" s="156"/>
      <c r="U486" s="173"/>
      <c r="V486" s="172"/>
      <c r="W486" s="171"/>
      <c r="X486" s="170"/>
      <c r="Y486" s="169"/>
    </row>
    <row r="487" spans="1:25" ht="42" hidden="1" customHeight="1" x14ac:dyDescent="0.25">
      <c r="A487" s="167">
        <v>482</v>
      </c>
      <c r="B487" s="175"/>
      <c r="C487" s="167" t="s">
        <v>873</v>
      </c>
      <c r="D487" s="167" t="s">
        <v>788</v>
      </c>
      <c r="E487" s="166" t="s">
        <v>787</v>
      </c>
      <c r="F487" s="165" t="s">
        <v>1490</v>
      </c>
      <c r="G487" s="164" t="s">
        <v>1516</v>
      </c>
      <c r="H487" s="163">
        <v>22.36</v>
      </c>
      <c r="I487" s="162" t="s">
        <v>94</v>
      </c>
      <c r="J487" s="161" t="s">
        <v>1488</v>
      </c>
      <c r="K487" s="161" t="s">
        <v>1487</v>
      </c>
      <c r="L487" s="160">
        <v>73352</v>
      </c>
      <c r="M487" s="160">
        <v>7335</v>
      </c>
      <c r="N487" s="159">
        <f t="shared" si="65"/>
        <v>80687</v>
      </c>
      <c r="O487" s="174"/>
      <c r="P487" s="158"/>
      <c r="Q487" s="174"/>
      <c r="R487" s="156"/>
      <c r="S487" s="156"/>
      <c r="T487" s="156"/>
      <c r="U487" s="173"/>
      <c r="V487" s="172"/>
      <c r="W487" s="171"/>
      <c r="X487" s="170"/>
      <c r="Y487" s="169"/>
    </row>
    <row r="488" spans="1:25" ht="42" hidden="1" customHeight="1" x14ac:dyDescent="0.25">
      <c r="A488" s="167">
        <v>483</v>
      </c>
      <c r="B488" s="168"/>
      <c r="C488" s="167" t="s">
        <v>873</v>
      </c>
      <c r="D488" s="167" t="s">
        <v>788</v>
      </c>
      <c r="E488" s="166" t="s">
        <v>787</v>
      </c>
      <c r="F488" s="165" t="s">
        <v>1490</v>
      </c>
      <c r="G488" s="164" t="s">
        <v>1515</v>
      </c>
      <c r="H488" s="163">
        <v>15.75</v>
      </c>
      <c r="I488" s="162" t="s">
        <v>94</v>
      </c>
      <c r="J488" s="161" t="s">
        <v>1488</v>
      </c>
      <c r="K488" s="161" t="s">
        <v>1495</v>
      </c>
      <c r="L488" s="160">
        <v>55527</v>
      </c>
      <c r="M488" s="160">
        <v>5553</v>
      </c>
      <c r="N488" s="159">
        <f t="shared" si="65"/>
        <v>61080</v>
      </c>
      <c r="O488" s="174"/>
      <c r="P488" s="158"/>
      <c r="Q488" s="174"/>
      <c r="R488" s="156"/>
      <c r="S488" s="156"/>
      <c r="T488" s="156"/>
      <c r="U488" s="173"/>
      <c r="V488" s="172"/>
      <c r="W488" s="171"/>
      <c r="X488" s="170"/>
      <c r="Y488" s="169"/>
    </row>
    <row r="489" spans="1:25" ht="42" hidden="1" customHeight="1" x14ac:dyDescent="0.25">
      <c r="A489" s="167">
        <v>484</v>
      </c>
      <c r="B489" s="168"/>
      <c r="C489" s="167" t="s">
        <v>873</v>
      </c>
      <c r="D489" s="167" t="s">
        <v>788</v>
      </c>
      <c r="E489" s="166" t="s">
        <v>787</v>
      </c>
      <c r="F489" s="165" t="s">
        <v>1490</v>
      </c>
      <c r="G489" s="164" t="s">
        <v>1514</v>
      </c>
      <c r="H489" s="163">
        <v>10</v>
      </c>
      <c r="I489" s="162" t="s">
        <v>94</v>
      </c>
      <c r="J489" s="161" t="s">
        <v>1488</v>
      </c>
      <c r="K489" s="161" t="s">
        <v>1495</v>
      </c>
      <c r="L489" s="160">
        <v>35255</v>
      </c>
      <c r="M489" s="160">
        <v>3526</v>
      </c>
      <c r="N489" s="159">
        <f t="shared" si="65"/>
        <v>38781</v>
      </c>
      <c r="O489" s="174"/>
      <c r="P489" s="158"/>
      <c r="Q489" s="174"/>
      <c r="R489" s="156"/>
      <c r="S489" s="156"/>
      <c r="T489" s="156"/>
      <c r="U489" s="173"/>
      <c r="V489" s="172"/>
      <c r="W489" s="171"/>
      <c r="X489" s="170"/>
      <c r="Y489" s="169"/>
    </row>
    <row r="490" spans="1:25" ht="42" hidden="1" customHeight="1" x14ac:dyDescent="0.25">
      <c r="A490" s="167">
        <v>485</v>
      </c>
      <c r="B490" s="168"/>
      <c r="C490" s="167" t="s">
        <v>873</v>
      </c>
      <c r="D490" s="167" t="s">
        <v>788</v>
      </c>
      <c r="E490" s="166" t="s">
        <v>787</v>
      </c>
      <c r="F490" s="165" t="s">
        <v>1490</v>
      </c>
      <c r="G490" s="164" t="s">
        <v>1513</v>
      </c>
      <c r="H490" s="163">
        <v>12</v>
      </c>
      <c r="I490" s="162" t="s">
        <v>94</v>
      </c>
      <c r="J490" s="161" t="s">
        <v>1488</v>
      </c>
      <c r="K490" s="161" t="s">
        <v>1495</v>
      </c>
      <c r="L490" s="160">
        <v>42306</v>
      </c>
      <c r="M490" s="160">
        <v>4231</v>
      </c>
      <c r="N490" s="159">
        <f t="shared" si="65"/>
        <v>46537</v>
      </c>
      <c r="O490" s="174"/>
      <c r="P490" s="158"/>
      <c r="Q490" s="174"/>
      <c r="R490" s="156"/>
      <c r="S490" s="156"/>
      <c r="T490" s="156"/>
      <c r="U490" s="173"/>
      <c r="V490" s="172"/>
      <c r="W490" s="171"/>
      <c r="X490" s="170"/>
      <c r="Y490" s="169"/>
    </row>
    <row r="491" spans="1:25" ht="42" hidden="1" customHeight="1" x14ac:dyDescent="0.25">
      <c r="A491" s="167">
        <v>486</v>
      </c>
      <c r="B491" s="168"/>
      <c r="C491" s="167" t="s">
        <v>873</v>
      </c>
      <c r="D491" s="167" t="s">
        <v>788</v>
      </c>
      <c r="E491" s="166" t="s">
        <v>787</v>
      </c>
      <c r="F491" s="165" t="s">
        <v>1490</v>
      </c>
      <c r="G491" s="164" t="s">
        <v>1512</v>
      </c>
      <c r="H491" s="163">
        <v>20</v>
      </c>
      <c r="I491" s="162" t="s">
        <v>94</v>
      </c>
      <c r="J491" s="161" t="s">
        <v>1488</v>
      </c>
      <c r="K491" s="161" t="s">
        <v>1510</v>
      </c>
      <c r="L491" s="160">
        <v>64854</v>
      </c>
      <c r="M491" s="160">
        <v>6486</v>
      </c>
      <c r="N491" s="159">
        <f t="shared" si="65"/>
        <v>71340</v>
      </c>
      <c r="O491" s="174"/>
      <c r="P491" s="158"/>
      <c r="Q491" s="174"/>
      <c r="R491" s="156"/>
      <c r="S491" s="156"/>
      <c r="T491" s="156"/>
      <c r="U491" s="173"/>
      <c r="V491" s="172"/>
      <c r="W491" s="171"/>
      <c r="X491" s="170"/>
      <c r="Y491" s="169"/>
    </row>
    <row r="492" spans="1:25" ht="42" hidden="1" customHeight="1" x14ac:dyDescent="0.25">
      <c r="A492" s="167">
        <v>487</v>
      </c>
      <c r="B492" s="175"/>
      <c r="C492" s="167" t="s">
        <v>873</v>
      </c>
      <c r="D492" s="167" t="s">
        <v>788</v>
      </c>
      <c r="E492" s="166" t="s">
        <v>787</v>
      </c>
      <c r="F492" s="165" t="s">
        <v>1490</v>
      </c>
      <c r="G492" s="164" t="s">
        <v>1511</v>
      </c>
      <c r="H492" s="163">
        <v>30.17</v>
      </c>
      <c r="I492" s="162" t="s">
        <v>94</v>
      </c>
      <c r="J492" s="161" t="s">
        <v>1488</v>
      </c>
      <c r="K492" s="161" t="s">
        <v>1510</v>
      </c>
      <c r="L492" s="160">
        <v>99878</v>
      </c>
      <c r="M492" s="160">
        <v>9988</v>
      </c>
      <c r="N492" s="159">
        <f t="shared" si="65"/>
        <v>109866</v>
      </c>
      <c r="O492" s="174"/>
      <c r="P492" s="158"/>
      <c r="Q492" s="174"/>
      <c r="R492" s="156"/>
      <c r="S492" s="156"/>
      <c r="T492" s="156"/>
      <c r="U492" s="173"/>
      <c r="V492" s="172"/>
      <c r="W492" s="171"/>
      <c r="X492" s="170"/>
      <c r="Y492" s="169"/>
    </row>
    <row r="493" spans="1:25" ht="42" hidden="1" customHeight="1" x14ac:dyDescent="0.25">
      <c r="A493" s="167">
        <v>488</v>
      </c>
      <c r="B493" s="168"/>
      <c r="C493" s="167" t="s">
        <v>873</v>
      </c>
      <c r="D493" s="167" t="s">
        <v>788</v>
      </c>
      <c r="E493" s="166" t="s">
        <v>787</v>
      </c>
      <c r="F493" s="165" t="s">
        <v>1490</v>
      </c>
      <c r="G493" s="164" t="s">
        <v>1509</v>
      </c>
      <c r="H493" s="163">
        <v>20</v>
      </c>
      <c r="I493" s="162" t="s">
        <v>94</v>
      </c>
      <c r="J493" s="161" t="s">
        <v>1488</v>
      </c>
      <c r="K493" s="161" t="s">
        <v>1508</v>
      </c>
      <c r="L493" s="160">
        <v>70511</v>
      </c>
      <c r="M493" s="160">
        <v>7051</v>
      </c>
      <c r="N493" s="159">
        <f t="shared" si="65"/>
        <v>77562</v>
      </c>
      <c r="O493" s="174"/>
      <c r="P493" s="158"/>
      <c r="Q493" s="174"/>
      <c r="R493" s="156"/>
      <c r="S493" s="156"/>
      <c r="T493" s="156"/>
      <c r="U493" s="173"/>
      <c r="V493" s="172"/>
      <c r="W493" s="171"/>
      <c r="X493" s="170"/>
      <c r="Y493" s="169"/>
    </row>
    <row r="494" spans="1:25" ht="42" hidden="1" customHeight="1" x14ac:dyDescent="0.25">
      <c r="A494" s="167">
        <v>489</v>
      </c>
      <c r="B494" s="175"/>
      <c r="C494" s="167" t="s">
        <v>873</v>
      </c>
      <c r="D494" s="167" t="s">
        <v>788</v>
      </c>
      <c r="E494" s="166" t="s">
        <v>807</v>
      </c>
      <c r="F494" s="165" t="s">
        <v>1490</v>
      </c>
      <c r="G494" s="164" t="s">
        <v>1507</v>
      </c>
      <c r="H494" s="163">
        <v>25.5</v>
      </c>
      <c r="I494" s="162" t="s">
        <v>94</v>
      </c>
      <c r="J494" s="161" t="s">
        <v>1488</v>
      </c>
      <c r="K494" s="161" t="s">
        <v>1501</v>
      </c>
      <c r="L494" s="160">
        <v>88740</v>
      </c>
      <c r="M494" s="160">
        <v>8874</v>
      </c>
      <c r="N494" s="159">
        <f t="shared" si="65"/>
        <v>97614</v>
      </c>
      <c r="O494" s="174"/>
      <c r="P494" s="158"/>
      <c r="Q494" s="174"/>
      <c r="R494" s="156"/>
      <c r="S494" s="156"/>
      <c r="T494" s="156"/>
      <c r="U494" s="173"/>
      <c r="V494" s="172"/>
      <c r="W494" s="171"/>
      <c r="X494" s="170"/>
      <c r="Y494" s="169"/>
    </row>
    <row r="495" spans="1:25" ht="42" hidden="1" customHeight="1" x14ac:dyDescent="0.25">
      <c r="A495" s="167">
        <v>490</v>
      </c>
      <c r="B495" s="168"/>
      <c r="C495" s="167" t="s">
        <v>873</v>
      </c>
      <c r="D495" s="167" t="s">
        <v>788</v>
      </c>
      <c r="E495" s="166" t="s">
        <v>807</v>
      </c>
      <c r="F495" s="165" t="s">
        <v>1490</v>
      </c>
      <c r="G495" s="164" t="s">
        <v>1506</v>
      </c>
      <c r="H495" s="163">
        <v>15.16</v>
      </c>
      <c r="I495" s="162" t="s">
        <v>94</v>
      </c>
      <c r="J495" s="161" t="s">
        <v>1488</v>
      </c>
      <c r="K495" s="161" t="s">
        <v>1501</v>
      </c>
      <c r="L495" s="160">
        <v>56396</v>
      </c>
      <c r="M495" s="160">
        <v>5639</v>
      </c>
      <c r="N495" s="159">
        <f t="shared" si="65"/>
        <v>62035</v>
      </c>
      <c r="O495" s="174"/>
      <c r="P495" s="158"/>
      <c r="Q495" s="174"/>
      <c r="R495" s="156"/>
      <c r="S495" s="156"/>
      <c r="T495" s="156"/>
      <c r="U495" s="173"/>
      <c r="V495" s="172"/>
      <c r="W495" s="171"/>
      <c r="X495" s="170"/>
      <c r="Y495" s="169"/>
    </row>
    <row r="496" spans="1:25" ht="42" hidden="1" customHeight="1" x14ac:dyDescent="0.25">
      <c r="A496" s="167">
        <v>491</v>
      </c>
      <c r="B496" s="168"/>
      <c r="C496" s="167" t="s">
        <v>873</v>
      </c>
      <c r="D496" s="167" t="s">
        <v>788</v>
      </c>
      <c r="E496" s="166" t="s">
        <v>807</v>
      </c>
      <c r="F496" s="165" t="s">
        <v>1490</v>
      </c>
      <c r="G496" s="164" t="s">
        <v>1505</v>
      </c>
      <c r="H496" s="163">
        <v>16</v>
      </c>
      <c r="I496" s="162" t="s">
        <v>94</v>
      </c>
      <c r="J496" s="161" t="s">
        <v>1488</v>
      </c>
      <c r="K496" s="161" t="s">
        <v>1501</v>
      </c>
      <c r="L496" s="160">
        <v>59520</v>
      </c>
      <c r="M496" s="160">
        <v>5952</v>
      </c>
      <c r="N496" s="159">
        <f t="shared" si="65"/>
        <v>65472</v>
      </c>
      <c r="O496" s="174"/>
      <c r="P496" s="158"/>
      <c r="Q496" s="174"/>
      <c r="R496" s="156"/>
      <c r="S496" s="156"/>
      <c r="T496" s="156"/>
      <c r="U496" s="173"/>
      <c r="V496" s="172"/>
      <c r="W496" s="171"/>
      <c r="X496" s="170"/>
      <c r="Y496" s="169"/>
    </row>
    <row r="497" spans="1:25" ht="42" hidden="1" customHeight="1" x14ac:dyDescent="0.25">
      <c r="A497" s="167">
        <v>492</v>
      </c>
      <c r="B497" s="168"/>
      <c r="C497" s="167" t="s">
        <v>873</v>
      </c>
      <c r="D497" s="167" t="s">
        <v>788</v>
      </c>
      <c r="E497" s="166" t="s">
        <v>807</v>
      </c>
      <c r="F497" s="165" t="s">
        <v>1490</v>
      </c>
      <c r="G497" s="164" t="s">
        <v>1504</v>
      </c>
      <c r="H497" s="163">
        <v>18.3</v>
      </c>
      <c r="I497" s="162" t="s">
        <v>94</v>
      </c>
      <c r="J497" s="161" t="s">
        <v>1488</v>
      </c>
      <c r="K497" s="161" t="s">
        <v>1501</v>
      </c>
      <c r="L497" s="160">
        <v>68076</v>
      </c>
      <c r="M497" s="160">
        <v>6808</v>
      </c>
      <c r="N497" s="159">
        <f t="shared" si="65"/>
        <v>74884</v>
      </c>
      <c r="O497" s="174"/>
      <c r="P497" s="158"/>
      <c r="Q497" s="174"/>
      <c r="R497" s="156"/>
      <c r="S497" s="156"/>
      <c r="T497" s="156"/>
      <c r="U497" s="173"/>
      <c r="V497" s="172"/>
      <c r="W497" s="171"/>
      <c r="X497" s="170"/>
      <c r="Y497" s="169"/>
    </row>
    <row r="498" spans="1:25" ht="42" hidden="1" customHeight="1" x14ac:dyDescent="0.25">
      <c r="A498" s="167">
        <v>493</v>
      </c>
      <c r="B498" s="168"/>
      <c r="C498" s="167" t="s">
        <v>873</v>
      </c>
      <c r="D498" s="167" t="s">
        <v>788</v>
      </c>
      <c r="E498" s="166" t="s">
        <v>807</v>
      </c>
      <c r="F498" s="165" t="s">
        <v>1490</v>
      </c>
      <c r="G498" s="164" t="s">
        <v>1503</v>
      </c>
      <c r="H498" s="163">
        <v>17.7</v>
      </c>
      <c r="I498" s="162" t="s">
        <v>94</v>
      </c>
      <c r="J498" s="161" t="s">
        <v>1488</v>
      </c>
      <c r="K498" s="161" t="s">
        <v>1501</v>
      </c>
      <c r="L498" s="160">
        <v>65844</v>
      </c>
      <c r="M498" s="160">
        <v>6584</v>
      </c>
      <c r="N498" s="159">
        <f t="shared" si="65"/>
        <v>72428</v>
      </c>
      <c r="O498" s="174"/>
      <c r="P498" s="158"/>
      <c r="Q498" s="174"/>
      <c r="R498" s="156"/>
      <c r="S498" s="156"/>
      <c r="T498" s="156"/>
      <c r="U498" s="173"/>
      <c r="V498" s="172"/>
      <c r="W498" s="171"/>
      <c r="X498" s="170"/>
      <c r="Y498" s="169"/>
    </row>
    <row r="499" spans="1:25" ht="42" hidden="1" customHeight="1" x14ac:dyDescent="0.25">
      <c r="A499" s="167">
        <v>494</v>
      </c>
      <c r="B499" s="175"/>
      <c r="C499" s="167" t="s">
        <v>873</v>
      </c>
      <c r="D499" s="167" t="s">
        <v>788</v>
      </c>
      <c r="E499" s="166" t="s">
        <v>807</v>
      </c>
      <c r="F499" s="165" t="s">
        <v>1490</v>
      </c>
      <c r="G499" s="164" t="s">
        <v>1502</v>
      </c>
      <c r="H499" s="163">
        <v>19.899999999999999</v>
      </c>
      <c r="I499" s="162" t="s">
        <v>94</v>
      </c>
      <c r="J499" s="161" t="s">
        <v>1488</v>
      </c>
      <c r="K499" s="161" t="s">
        <v>1501</v>
      </c>
      <c r="L499" s="160">
        <v>74028</v>
      </c>
      <c r="M499" s="160">
        <v>7403</v>
      </c>
      <c r="N499" s="159">
        <f t="shared" si="65"/>
        <v>81431</v>
      </c>
      <c r="O499" s="174"/>
      <c r="P499" s="158"/>
      <c r="Q499" s="174"/>
      <c r="R499" s="156"/>
      <c r="S499" s="156"/>
      <c r="T499" s="156"/>
      <c r="U499" s="173"/>
      <c r="V499" s="172"/>
      <c r="W499" s="171"/>
      <c r="X499" s="170"/>
      <c r="Y499" s="169"/>
    </row>
    <row r="500" spans="1:25" ht="42" hidden="1" customHeight="1" x14ac:dyDescent="0.25">
      <c r="A500" s="167">
        <v>495</v>
      </c>
      <c r="B500" s="168"/>
      <c r="C500" s="167" t="s">
        <v>873</v>
      </c>
      <c r="D500" s="167" t="s">
        <v>788</v>
      </c>
      <c r="E500" s="166" t="s">
        <v>807</v>
      </c>
      <c r="F500" s="165" t="s">
        <v>1490</v>
      </c>
      <c r="G500" s="164" t="s">
        <v>1500</v>
      </c>
      <c r="H500" s="163">
        <v>23.2</v>
      </c>
      <c r="I500" s="162" t="s">
        <v>94</v>
      </c>
      <c r="J500" s="161" t="s">
        <v>1488</v>
      </c>
      <c r="K500" s="161" t="s">
        <v>1495</v>
      </c>
      <c r="L500" s="160">
        <v>80736</v>
      </c>
      <c r="M500" s="160">
        <v>8074</v>
      </c>
      <c r="N500" s="159">
        <f t="shared" si="65"/>
        <v>88810</v>
      </c>
      <c r="O500" s="174"/>
      <c r="P500" s="158"/>
      <c r="Q500" s="174"/>
      <c r="R500" s="156"/>
      <c r="S500" s="156"/>
      <c r="T500" s="156"/>
      <c r="U500" s="173"/>
      <c r="V500" s="172"/>
      <c r="W500" s="171"/>
      <c r="X500" s="170"/>
      <c r="Y500" s="169"/>
    </row>
    <row r="501" spans="1:25" ht="42" hidden="1" customHeight="1" x14ac:dyDescent="0.25">
      <c r="A501" s="167">
        <v>496</v>
      </c>
      <c r="B501" s="168"/>
      <c r="C501" s="167" t="s">
        <v>873</v>
      </c>
      <c r="D501" s="167" t="s">
        <v>788</v>
      </c>
      <c r="E501" s="166" t="s">
        <v>807</v>
      </c>
      <c r="F501" s="165" t="s">
        <v>1490</v>
      </c>
      <c r="G501" s="164" t="s">
        <v>1499</v>
      </c>
      <c r="H501" s="163">
        <v>7.5</v>
      </c>
      <c r="I501" s="162" t="s">
        <v>94</v>
      </c>
      <c r="J501" s="161" t="s">
        <v>1488</v>
      </c>
      <c r="K501" s="161" t="s">
        <v>1495</v>
      </c>
      <c r="L501" s="160">
        <v>28125</v>
      </c>
      <c r="M501" s="160">
        <v>2812</v>
      </c>
      <c r="N501" s="159">
        <f t="shared" si="65"/>
        <v>30937</v>
      </c>
      <c r="O501" s="174"/>
      <c r="P501" s="158"/>
      <c r="Q501" s="174"/>
      <c r="R501" s="156"/>
      <c r="S501" s="156"/>
      <c r="T501" s="156"/>
      <c r="U501" s="173"/>
      <c r="V501" s="172"/>
      <c r="W501" s="171"/>
      <c r="X501" s="170"/>
      <c r="Y501" s="169"/>
    </row>
    <row r="502" spans="1:25" ht="42" hidden="1" customHeight="1" x14ac:dyDescent="0.25">
      <c r="A502" s="167">
        <v>497</v>
      </c>
      <c r="B502" s="168"/>
      <c r="C502" s="167" t="s">
        <v>873</v>
      </c>
      <c r="D502" s="167" t="s">
        <v>788</v>
      </c>
      <c r="E502" s="166" t="s">
        <v>807</v>
      </c>
      <c r="F502" s="165" t="s">
        <v>1490</v>
      </c>
      <c r="G502" s="164" t="s">
        <v>1498</v>
      </c>
      <c r="H502" s="163">
        <v>11.22</v>
      </c>
      <c r="I502" s="162" t="s">
        <v>94</v>
      </c>
      <c r="J502" s="161" t="s">
        <v>1488</v>
      </c>
      <c r="K502" s="161" t="s">
        <v>1495</v>
      </c>
      <c r="L502" s="160">
        <v>41739</v>
      </c>
      <c r="M502" s="160">
        <v>4174</v>
      </c>
      <c r="N502" s="159">
        <f t="shared" si="65"/>
        <v>45913</v>
      </c>
      <c r="O502" s="174"/>
      <c r="P502" s="158"/>
      <c r="Q502" s="174"/>
      <c r="R502" s="156"/>
      <c r="S502" s="156"/>
      <c r="T502" s="156"/>
      <c r="U502" s="173"/>
      <c r="V502" s="172"/>
      <c r="W502" s="171"/>
      <c r="X502" s="170"/>
      <c r="Y502" s="169"/>
    </row>
    <row r="503" spans="1:25" ht="42" hidden="1" customHeight="1" x14ac:dyDescent="0.25">
      <c r="A503" s="167">
        <v>498</v>
      </c>
      <c r="B503" s="168"/>
      <c r="C503" s="167" t="s">
        <v>873</v>
      </c>
      <c r="D503" s="167" t="s">
        <v>788</v>
      </c>
      <c r="E503" s="166" t="s">
        <v>807</v>
      </c>
      <c r="F503" s="165" t="s">
        <v>1490</v>
      </c>
      <c r="G503" s="164" t="s">
        <v>1497</v>
      </c>
      <c r="H503" s="163">
        <v>8.8000000000000007</v>
      </c>
      <c r="I503" s="162" t="s">
        <v>94</v>
      </c>
      <c r="J503" s="161" t="s">
        <v>1488</v>
      </c>
      <c r="K503" s="161" t="s">
        <v>1495</v>
      </c>
      <c r="L503" s="160">
        <v>33000</v>
      </c>
      <c r="M503" s="160">
        <v>3300</v>
      </c>
      <c r="N503" s="159">
        <f t="shared" si="65"/>
        <v>36300</v>
      </c>
      <c r="O503" s="174"/>
      <c r="P503" s="158"/>
      <c r="Q503" s="174"/>
      <c r="R503" s="156"/>
      <c r="S503" s="156"/>
      <c r="T503" s="156"/>
      <c r="U503" s="173"/>
      <c r="V503" s="172"/>
      <c r="W503" s="171"/>
      <c r="X503" s="170"/>
      <c r="Y503" s="169"/>
    </row>
    <row r="504" spans="1:25" ht="42" hidden="1" customHeight="1" x14ac:dyDescent="0.25">
      <c r="A504" s="167">
        <v>499</v>
      </c>
      <c r="B504" s="175"/>
      <c r="C504" s="167" t="s">
        <v>873</v>
      </c>
      <c r="D504" s="167" t="s">
        <v>788</v>
      </c>
      <c r="E504" s="166" t="s">
        <v>807</v>
      </c>
      <c r="F504" s="165" t="s">
        <v>1490</v>
      </c>
      <c r="G504" s="164" t="s">
        <v>1496</v>
      </c>
      <c r="H504" s="163">
        <v>10.39</v>
      </c>
      <c r="I504" s="162" t="s">
        <v>94</v>
      </c>
      <c r="J504" s="161" t="s">
        <v>1488</v>
      </c>
      <c r="K504" s="161" t="s">
        <v>1495</v>
      </c>
      <c r="L504" s="160">
        <v>38651</v>
      </c>
      <c r="M504" s="160">
        <v>3865</v>
      </c>
      <c r="N504" s="159">
        <f t="shared" si="65"/>
        <v>42516</v>
      </c>
      <c r="O504" s="174"/>
      <c r="P504" s="158"/>
      <c r="Q504" s="174"/>
      <c r="R504" s="156"/>
      <c r="S504" s="156"/>
      <c r="T504" s="156"/>
      <c r="U504" s="173"/>
      <c r="V504" s="172"/>
      <c r="W504" s="171"/>
      <c r="X504" s="170"/>
      <c r="Y504" s="169"/>
    </row>
    <row r="505" spans="1:25" ht="42" hidden="1" customHeight="1" x14ac:dyDescent="0.25">
      <c r="A505" s="167">
        <v>500</v>
      </c>
      <c r="B505" s="168"/>
      <c r="C505" s="167" t="s">
        <v>873</v>
      </c>
      <c r="D505" s="167" t="s">
        <v>788</v>
      </c>
      <c r="E505" s="166" t="s">
        <v>807</v>
      </c>
      <c r="F505" s="165" t="s">
        <v>1490</v>
      </c>
      <c r="G505" s="164" t="s">
        <v>1494</v>
      </c>
      <c r="H505" s="163">
        <v>41.68</v>
      </c>
      <c r="I505" s="162" t="s">
        <v>94</v>
      </c>
      <c r="J505" s="161" t="s">
        <v>1488</v>
      </c>
      <c r="K505" s="161" t="s">
        <v>1487</v>
      </c>
      <c r="L505" s="160">
        <v>147548</v>
      </c>
      <c r="M505" s="160">
        <v>14755</v>
      </c>
      <c r="N505" s="159">
        <f t="shared" si="65"/>
        <v>162303</v>
      </c>
      <c r="O505" s="174"/>
      <c r="P505" s="158"/>
      <c r="Q505" s="174"/>
      <c r="R505" s="156"/>
      <c r="S505" s="156"/>
      <c r="T505" s="156"/>
      <c r="U505" s="173"/>
      <c r="V505" s="172"/>
      <c r="W505" s="171"/>
      <c r="X505" s="170"/>
      <c r="Y505" s="169"/>
    </row>
    <row r="506" spans="1:25" ht="42" hidden="1" customHeight="1" x14ac:dyDescent="0.25">
      <c r="A506" s="167">
        <v>501</v>
      </c>
      <c r="B506" s="168"/>
      <c r="C506" s="167" t="s">
        <v>873</v>
      </c>
      <c r="D506" s="167" t="s">
        <v>788</v>
      </c>
      <c r="E506" s="166" t="s">
        <v>807</v>
      </c>
      <c r="F506" s="165" t="s">
        <v>1490</v>
      </c>
      <c r="G506" s="164" t="s">
        <v>1493</v>
      </c>
      <c r="H506" s="163">
        <v>36.11</v>
      </c>
      <c r="I506" s="162" t="s">
        <v>94</v>
      </c>
      <c r="J506" s="161" t="s">
        <v>1488</v>
      </c>
      <c r="K506" s="161" t="s">
        <v>1487</v>
      </c>
      <c r="L506" s="160">
        <v>128913</v>
      </c>
      <c r="M506" s="160">
        <v>12891</v>
      </c>
      <c r="N506" s="159">
        <f t="shared" si="65"/>
        <v>141804</v>
      </c>
      <c r="O506" s="174"/>
      <c r="P506" s="158"/>
      <c r="Q506" s="174"/>
      <c r="R506" s="156"/>
      <c r="S506" s="156"/>
      <c r="T506" s="156"/>
      <c r="U506" s="173"/>
      <c r="V506" s="172"/>
      <c r="W506" s="171"/>
      <c r="X506" s="170"/>
      <c r="Y506" s="169"/>
    </row>
    <row r="507" spans="1:25" ht="42" hidden="1" customHeight="1" x14ac:dyDescent="0.25">
      <c r="A507" s="167">
        <v>502</v>
      </c>
      <c r="B507" s="168"/>
      <c r="C507" s="167" t="s">
        <v>873</v>
      </c>
      <c r="D507" s="167" t="s">
        <v>788</v>
      </c>
      <c r="E507" s="166" t="s">
        <v>807</v>
      </c>
      <c r="F507" s="165" t="s">
        <v>1490</v>
      </c>
      <c r="G507" s="164" t="s">
        <v>1492</v>
      </c>
      <c r="H507" s="163">
        <v>17.55</v>
      </c>
      <c r="I507" s="162" t="s">
        <v>94</v>
      </c>
      <c r="J507" s="161" t="s">
        <v>1488</v>
      </c>
      <c r="K507" s="161" t="s">
        <v>1487</v>
      </c>
      <c r="L507" s="160">
        <v>63180</v>
      </c>
      <c r="M507" s="160">
        <v>6318</v>
      </c>
      <c r="N507" s="159">
        <f t="shared" si="65"/>
        <v>69498</v>
      </c>
      <c r="O507" s="174"/>
      <c r="P507" s="158"/>
      <c r="Q507" s="174"/>
      <c r="R507" s="156"/>
      <c r="S507" s="156"/>
      <c r="T507" s="156"/>
      <c r="U507" s="173"/>
      <c r="V507" s="172"/>
      <c r="W507" s="171"/>
      <c r="X507" s="170"/>
      <c r="Y507" s="169"/>
    </row>
    <row r="508" spans="1:25" ht="42" hidden="1" customHeight="1" x14ac:dyDescent="0.25">
      <c r="A508" s="167">
        <v>503</v>
      </c>
      <c r="B508" s="168"/>
      <c r="C508" s="167" t="s">
        <v>873</v>
      </c>
      <c r="D508" s="167" t="s">
        <v>788</v>
      </c>
      <c r="E508" s="166" t="s">
        <v>807</v>
      </c>
      <c r="F508" s="165" t="s">
        <v>1490</v>
      </c>
      <c r="G508" s="164" t="s">
        <v>1491</v>
      </c>
      <c r="H508" s="163">
        <v>21.67</v>
      </c>
      <c r="I508" s="162" t="s">
        <v>94</v>
      </c>
      <c r="J508" s="161" t="s">
        <v>1488</v>
      </c>
      <c r="K508" s="161" t="s">
        <v>1487</v>
      </c>
      <c r="L508" s="160">
        <v>78012</v>
      </c>
      <c r="M508" s="160">
        <v>7801</v>
      </c>
      <c r="N508" s="159">
        <f t="shared" si="65"/>
        <v>85813</v>
      </c>
      <c r="O508" s="174"/>
      <c r="P508" s="158"/>
      <c r="Q508" s="174"/>
      <c r="R508" s="156"/>
      <c r="S508" s="156"/>
      <c r="T508" s="156"/>
      <c r="U508" s="173"/>
      <c r="V508" s="172"/>
      <c r="W508" s="171"/>
      <c r="X508" s="170"/>
      <c r="Y508" s="169"/>
    </row>
    <row r="509" spans="1:25" ht="42" hidden="1" customHeight="1" x14ac:dyDescent="0.25">
      <c r="A509" s="167">
        <v>504</v>
      </c>
      <c r="B509" s="175"/>
      <c r="C509" s="167" t="s">
        <v>873</v>
      </c>
      <c r="D509" s="167" t="s">
        <v>788</v>
      </c>
      <c r="E509" s="166" t="s">
        <v>807</v>
      </c>
      <c r="F509" s="165" t="s">
        <v>1490</v>
      </c>
      <c r="G509" s="164" t="s">
        <v>1489</v>
      </c>
      <c r="H509" s="163">
        <v>62.2</v>
      </c>
      <c r="I509" s="162" t="s">
        <v>94</v>
      </c>
      <c r="J509" s="161" t="s">
        <v>1488</v>
      </c>
      <c r="K509" s="161" t="s">
        <v>1487</v>
      </c>
      <c r="L509" s="160">
        <v>220188</v>
      </c>
      <c r="M509" s="160">
        <v>22019</v>
      </c>
      <c r="N509" s="159">
        <f t="shared" si="65"/>
        <v>242207</v>
      </c>
      <c r="O509" s="174"/>
      <c r="P509" s="158"/>
      <c r="Q509" s="174"/>
      <c r="R509" s="156"/>
      <c r="S509" s="156"/>
      <c r="T509" s="156"/>
      <c r="U509" s="173"/>
      <c r="V509" s="172"/>
      <c r="W509" s="171"/>
      <c r="X509" s="170"/>
      <c r="Y509" s="169"/>
    </row>
    <row r="510" spans="1:25" ht="42" customHeight="1" x14ac:dyDescent="0.25">
      <c r="A510" s="167">
        <v>505</v>
      </c>
      <c r="B510" s="175"/>
      <c r="C510" s="167" t="str">
        <f t="shared" ref="C510:C546" si="66">+D510</f>
        <v>Ing. Edy Linares</v>
      </c>
      <c r="D510" s="167" t="s">
        <v>789</v>
      </c>
      <c r="E510" s="166" t="s">
        <v>787</v>
      </c>
      <c r="F510" s="165" t="s">
        <v>195</v>
      </c>
      <c r="G510" s="164" t="s">
        <v>1486</v>
      </c>
      <c r="H510" s="182">
        <v>20</v>
      </c>
      <c r="I510" s="162" t="s">
        <v>72</v>
      </c>
      <c r="J510" s="161" t="s">
        <v>78</v>
      </c>
      <c r="K510" s="161" t="s">
        <v>1465</v>
      </c>
      <c r="L510" s="181">
        <v>52024</v>
      </c>
      <c r="M510" s="181">
        <v>5203</v>
      </c>
      <c r="N510" s="159">
        <f t="shared" si="65"/>
        <v>57227</v>
      </c>
      <c r="O510" s="174">
        <v>52024</v>
      </c>
      <c r="P510" s="158"/>
      <c r="Q510" s="174">
        <v>5203</v>
      </c>
      <c r="R510" s="156"/>
      <c r="S510" s="156">
        <f t="shared" ref="S510:S546" si="67">O510+Q510</f>
        <v>57227</v>
      </c>
      <c r="T510" s="156">
        <f t="shared" ref="T510:T546" si="68">N510-S510</f>
        <v>0</v>
      </c>
      <c r="U510" s="173" t="s">
        <v>803</v>
      </c>
      <c r="V510" s="178" t="s">
        <v>802</v>
      </c>
      <c r="W510" s="178" t="s">
        <v>802</v>
      </c>
      <c r="X510" s="177">
        <v>2014</v>
      </c>
      <c r="Y510" s="169" t="s">
        <v>1443</v>
      </c>
    </row>
    <row r="511" spans="1:25" ht="42" customHeight="1" x14ac:dyDescent="0.25">
      <c r="A511" s="167">
        <v>506</v>
      </c>
      <c r="B511" s="168"/>
      <c r="C511" s="167" t="str">
        <f t="shared" si="66"/>
        <v>Ing. Edy Linares</v>
      </c>
      <c r="D511" s="167" t="s">
        <v>789</v>
      </c>
      <c r="E511" s="166" t="s">
        <v>787</v>
      </c>
      <c r="F511" s="165" t="s">
        <v>195</v>
      </c>
      <c r="G511" s="164" t="s">
        <v>1485</v>
      </c>
      <c r="H511" s="182">
        <v>29.529</v>
      </c>
      <c r="I511" s="162" t="s">
        <v>72</v>
      </c>
      <c r="J511" s="161" t="s">
        <v>78</v>
      </c>
      <c r="K511" s="161" t="s">
        <v>1465</v>
      </c>
      <c r="L511" s="181">
        <v>76811</v>
      </c>
      <c r="M511" s="181">
        <v>7681</v>
      </c>
      <c r="N511" s="159">
        <f t="shared" si="65"/>
        <v>84492</v>
      </c>
      <c r="O511" s="174">
        <v>76811</v>
      </c>
      <c r="P511" s="158"/>
      <c r="Q511" s="174">
        <v>7681</v>
      </c>
      <c r="R511" s="156"/>
      <c r="S511" s="156">
        <f t="shared" si="67"/>
        <v>84492</v>
      </c>
      <c r="T511" s="156">
        <f t="shared" si="68"/>
        <v>0</v>
      </c>
      <c r="U511" s="173" t="s">
        <v>803</v>
      </c>
      <c r="V511" s="178" t="s">
        <v>802</v>
      </c>
      <c r="W511" s="178" t="s">
        <v>802</v>
      </c>
      <c r="X511" s="177">
        <v>2014</v>
      </c>
      <c r="Y511" s="169" t="s">
        <v>1443</v>
      </c>
    </row>
    <row r="512" spans="1:25" ht="42" customHeight="1" x14ac:dyDescent="0.25">
      <c r="A512" s="167">
        <v>507</v>
      </c>
      <c r="B512" s="168"/>
      <c r="C512" s="167" t="str">
        <f t="shared" si="66"/>
        <v>Ing. Edy Linares</v>
      </c>
      <c r="D512" s="167" t="s">
        <v>789</v>
      </c>
      <c r="E512" s="166" t="s">
        <v>787</v>
      </c>
      <c r="F512" s="165" t="s">
        <v>195</v>
      </c>
      <c r="G512" s="164" t="s">
        <v>1484</v>
      </c>
      <c r="H512" s="182">
        <v>13.47</v>
      </c>
      <c r="I512" s="162" t="s">
        <v>72</v>
      </c>
      <c r="J512" s="161" t="s">
        <v>78</v>
      </c>
      <c r="K512" s="161" t="s">
        <v>291</v>
      </c>
      <c r="L512" s="181">
        <v>47318</v>
      </c>
      <c r="M512" s="181">
        <v>4732</v>
      </c>
      <c r="N512" s="159">
        <f t="shared" si="65"/>
        <v>52050</v>
      </c>
      <c r="O512" s="174">
        <v>47318</v>
      </c>
      <c r="P512" s="158"/>
      <c r="Q512" s="174">
        <v>4732</v>
      </c>
      <c r="R512" s="156"/>
      <c r="S512" s="156">
        <f t="shared" si="67"/>
        <v>52050</v>
      </c>
      <c r="T512" s="156">
        <f t="shared" si="68"/>
        <v>0</v>
      </c>
      <c r="U512" s="173" t="s">
        <v>803</v>
      </c>
      <c r="V512" s="178" t="s">
        <v>802</v>
      </c>
      <c r="W512" s="178" t="s">
        <v>802</v>
      </c>
      <c r="X512" s="177">
        <v>2014</v>
      </c>
      <c r="Y512" s="169" t="s">
        <v>1443</v>
      </c>
    </row>
    <row r="513" spans="1:25" ht="42" customHeight="1" x14ac:dyDescent="0.25">
      <c r="A513" s="167">
        <v>508</v>
      </c>
      <c r="B513" s="168"/>
      <c r="C513" s="167" t="str">
        <f t="shared" si="66"/>
        <v>Ing. Edy Linares</v>
      </c>
      <c r="D513" s="167" t="s">
        <v>789</v>
      </c>
      <c r="E513" s="166" t="s">
        <v>787</v>
      </c>
      <c r="F513" s="165" t="s">
        <v>195</v>
      </c>
      <c r="G513" s="164" t="s">
        <v>1483</v>
      </c>
      <c r="H513" s="182">
        <v>7</v>
      </c>
      <c r="I513" s="162" t="s">
        <v>72</v>
      </c>
      <c r="J513" s="161" t="s">
        <v>78</v>
      </c>
      <c r="K513" s="161" t="s">
        <v>291</v>
      </c>
      <c r="L513" s="181">
        <v>24591</v>
      </c>
      <c r="M513" s="181">
        <v>2459</v>
      </c>
      <c r="N513" s="159">
        <f t="shared" si="65"/>
        <v>27050</v>
      </c>
      <c r="O513" s="174">
        <v>24591</v>
      </c>
      <c r="P513" s="158"/>
      <c r="Q513" s="174">
        <v>2459</v>
      </c>
      <c r="R513" s="156"/>
      <c r="S513" s="156">
        <f t="shared" si="67"/>
        <v>27050</v>
      </c>
      <c r="T513" s="156">
        <f t="shared" si="68"/>
        <v>0</v>
      </c>
      <c r="U513" s="173" t="s">
        <v>803</v>
      </c>
      <c r="V513" s="178" t="s">
        <v>802</v>
      </c>
      <c r="W513" s="178" t="s">
        <v>802</v>
      </c>
      <c r="X513" s="177">
        <v>2014</v>
      </c>
      <c r="Y513" s="169" t="s">
        <v>1443</v>
      </c>
    </row>
    <row r="514" spans="1:25" ht="42" customHeight="1" x14ac:dyDescent="0.25">
      <c r="A514" s="167">
        <v>509</v>
      </c>
      <c r="B514" s="168"/>
      <c r="C514" s="167" t="str">
        <f t="shared" si="66"/>
        <v>Ing. Edy Linares</v>
      </c>
      <c r="D514" s="167" t="s">
        <v>789</v>
      </c>
      <c r="E514" s="166" t="s">
        <v>787</v>
      </c>
      <c r="F514" s="165" t="s">
        <v>195</v>
      </c>
      <c r="G514" s="164" t="s">
        <v>1482</v>
      </c>
      <c r="H514" s="182">
        <v>8.14</v>
      </c>
      <c r="I514" s="162" t="s">
        <v>72</v>
      </c>
      <c r="J514" s="161" t="s">
        <v>78</v>
      </c>
      <c r="K514" s="161" t="s">
        <v>1479</v>
      </c>
      <c r="L514" s="181">
        <v>28684</v>
      </c>
      <c r="M514" s="181">
        <v>2869</v>
      </c>
      <c r="N514" s="159">
        <f t="shared" si="65"/>
        <v>31553</v>
      </c>
      <c r="O514" s="174">
        <v>28684</v>
      </c>
      <c r="P514" s="158"/>
      <c r="Q514" s="174">
        <v>2869</v>
      </c>
      <c r="R514" s="156"/>
      <c r="S514" s="156">
        <f t="shared" si="67"/>
        <v>31553</v>
      </c>
      <c r="T514" s="156">
        <f t="shared" si="68"/>
        <v>0</v>
      </c>
      <c r="U514" s="173" t="s">
        <v>803</v>
      </c>
      <c r="V514" s="178" t="s">
        <v>802</v>
      </c>
      <c r="W514" s="178" t="s">
        <v>802</v>
      </c>
      <c r="X514" s="177">
        <v>2014</v>
      </c>
      <c r="Y514" s="169" t="s">
        <v>1443</v>
      </c>
    </row>
    <row r="515" spans="1:25" ht="42" customHeight="1" x14ac:dyDescent="0.25">
      <c r="A515" s="167">
        <v>510</v>
      </c>
      <c r="B515" s="175"/>
      <c r="C515" s="167" t="str">
        <f t="shared" si="66"/>
        <v>Ing. Edy Linares</v>
      </c>
      <c r="D515" s="167" t="s">
        <v>789</v>
      </c>
      <c r="E515" s="166" t="s">
        <v>787</v>
      </c>
      <c r="F515" s="165" t="s">
        <v>195</v>
      </c>
      <c r="G515" s="164" t="s">
        <v>1473</v>
      </c>
      <c r="H515" s="182">
        <v>8.1199999999999992</v>
      </c>
      <c r="I515" s="162" t="s">
        <v>72</v>
      </c>
      <c r="J515" s="161" t="s">
        <v>78</v>
      </c>
      <c r="K515" s="161" t="s">
        <v>1481</v>
      </c>
      <c r="L515" s="181">
        <v>28614</v>
      </c>
      <c r="M515" s="181">
        <v>2862</v>
      </c>
      <c r="N515" s="159">
        <f t="shared" si="65"/>
        <v>31476</v>
      </c>
      <c r="O515" s="174">
        <v>28614</v>
      </c>
      <c r="Q515" s="174">
        <v>2862</v>
      </c>
      <c r="R515" s="174"/>
      <c r="S515" s="156">
        <f t="shared" si="67"/>
        <v>31476</v>
      </c>
      <c r="T515" s="156">
        <f t="shared" si="68"/>
        <v>0</v>
      </c>
      <c r="U515" s="173" t="s">
        <v>803</v>
      </c>
      <c r="V515" s="178" t="s">
        <v>802</v>
      </c>
      <c r="W515" s="178" t="s">
        <v>802</v>
      </c>
      <c r="X515" s="177">
        <v>2014</v>
      </c>
      <c r="Y515" s="169" t="s">
        <v>1443</v>
      </c>
    </row>
    <row r="516" spans="1:25" ht="42" customHeight="1" x14ac:dyDescent="0.25">
      <c r="A516" s="167">
        <v>511</v>
      </c>
      <c r="B516" s="168"/>
      <c r="C516" s="167" t="str">
        <f t="shared" si="66"/>
        <v>Ing. Edy Linares</v>
      </c>
      <c r="D516" s="167" t="s">
        <v>789</v>
      </c>
      <c r="E516" s="166" t="s">
        <v>787</v>
      </c>
      <c r="F516" s="165" t="s">
        <v>195</v>
      </c>
      <c r="G516" s="164" t="s">
        <v>1480</v>
      </c>
      <c r="H516" s="182">
        <v>5.2</v>
      </c>
      <c r="I516" s="162" t="s">
        <v>72</v>
      </c>
      <c r="J516" s="161" t="s">
        <v>78</v>
      </c>
      <c r="K516" s="161" t="s">
        <v>1479</v>
      </c>
      <c r="L516" s="181">
        <v>18324</v>
      </c>
      <c r="M516" s="181">
        <v>1833</v>
      </c>
      <c r="N516" s="159">
        <f t="shared" si="65"/>
        <v>20157</v>
      </c>
      <c r="O516" s="174">
        <v>18324</v>
      </c>
      <c r="P516" s="158"/>
      <c r="Q516" s="174">
        <v>1833</v>
      </c>
      <c r="R516" s="156"/>
      <c r="S516" s="156">
        <f t="shared" si="67"/>
        <v>20157</v>
      </c>
      <c r="T516" s="156">
        <f t="shared" si="68"/>
        <v>0</v>
      </c>
      <c r="U516" s="173" t="s">
        <v>803</v>
      </c>
      <c r="V516" s="178" t="s">
        <v>802</v>
      </c>
      <c r="W516" s="178" t="s">
        <v>802</v>
      </c>
      <c r="X516" s="177">
        <v>2014</v>
      </c>
      <c r="Y516" s="169" t="s">
        <v>1443</v>
      </c>
    </row>
    <row r="517" spans="1:25" ht="42" customHeight="1" x14ac:dyDescent="0.25">
      <c r="A517" s="167">
        <v>512</v>
      </c>
      <c r="B517" s="168"/>
      <c r="C517" s="167" t="str">
        <f t="shared" si="66"/>
        <v>Ing. Edy Linares</v>
      </c>
      <c r="D517" s="167" t="s">
        <v>789</v>
      </c>
      <c r="E517" s="166" t="s">
        <v>787</v>
      </c>
      <c r="F517" s="165" t="s">
        <v>195</v>
      </c>
      <c r="G517" s="164" t="s">
        <v>1478</v>
      </c>
      <c r="H517" s="182">
        <v>20.984000000000002</v>
      </c>
      <c r="I517" s="162" t="s">
        <v>72</v>
      </c>
      <c r="J517" s="161" t="s">
        <v>78</v>
      </c>
      <c r="K517" s="161" t="s">
        <v>323</v>
      </c>
      <c r="L517" s="181">
        <v>69269</v>
      </c>
      <c r="M517" s="181">
        <v>6927</v>
      </c>
      <c r="N517" s="159">
        <f t="shared" si="65"/>
        <v>76196</v>
      </c>
      <c r="O517" s="174">
        <v>65805.55</v>
      </c>
      <c r="P517" s="158"/>
      <c r="Q517" s="174">
        <v>6927</v>
      </c>
      <c r="R517" s="156"/>
      <c r="S517" s="156">
        <f t="shared" si="67"/>
        <v>72732.55</v>
      </c>
      <c r="T517" s="156">
        <f t="shared" si="68"/>
        <v>3463.4499999999971</v>
      </c>
      <c r="U517" s="173" t="s">
        <v>803</v>
      </c>
      <c r="V517" s="178" t="s">
        <v>802</v>
      </c>
      <c r="W517" s="178" t="s">
        <v>802</v>
      </c>
      <c r="X517" s="177">
        <v>2014</v>
      </c>
      <c r="Y517" s="169" t="s">
        <v>1443</v>
      </c>
    </row>
    <row r="518" spans="1:25" ht="42" customHeight="1" x14ac:dyDescent="0.25">
      <c r="A518" s="167">
        <v>513</v>
      </c>
      <c r="B518" s="168"/>
      <c r="C518" s="167" t="str">
        <f t="shared" si="66"/>
        <v>Ing. Edy Linares</v>
      </c>
      <c r="D518" s="167" t="s">
        <v>789</v>
      </c>
      <c r="E518" s="166" t="s">
        <v>787</v>
      </c>
      <c r="F518" s="165" t="s">
        <v>195</v>
      </c>
      <c r="G518" s="164" t="s">
        <v>1477</v>
      </c>
      <c r="H518" s="182">
        <v>24</v>
      </c>
      <c r="I518" s="162" t="s">
        <v>72</v>
      </c>
      <c r="J518" s="161" t="s">
        <v>78</v>
      </c>
      <c r="K518" s="161" t="s">
        <v>1454</v>
      </c>
      <c r="L518" s="181">
        <v>64879</v>
      </c>
      <c r="M518" s="181">
        <v>6488</v>
      </c>
      <c r="N518" s="159">
        <f t="shared" si="65"/>
        <v>71367</v>
      </c>
      <c r="O518" s="174">
        <v>64879</v>
      </c>
      <c r="P518" s="158"/>
      <c r="Q518" s="174">
        <v>6488</v>
      </c>
      <c r="R518" s="156"/>
      <c r="S518" s="156">
        <f t="shared" si="67"/>
        <v>71367</v>
      </c>
      <c r="T518" s="156">
        <f t="shared" si="68"/>
        <v>0</v>
      </c>
      <c r="U518" s="173" t="s">
        <v>803</v>
      </c>
      <c r="V518" s="178" t="s">
        <v>802</v>
      </c>
      <c r="W518" s="178" t="s">
        <v>802</v>
      </c>
      <c r="X518" s="177">
        <v>2014</v>
      </c>
      <c r="Y518" s="169" t="s">
        <v>1443</v>
      </c>
    </row>
    <row r="519" spans="1:25" ht="42" customHeight="1" x14ac:dyDescent="0.25">
      <c r="A519" s="167">
        <v>514</v>
      </c>
      <c r="B519" s="168"/>
      <c r="C519" s="167" t="str">
        <f t="shared" si="66"/>
        <v>Ing. Edy Linares</v>
      </c>
      <c r="D519" s="167" t="s">
        <v>789</v>
      </c>
      <c r="E519" s="166" t="s">
        <v>787</v>
      </c>
      <c r="F519" s="165" t="s">
        <v>195</v>
      </c>
      <c r="G519" s="164" t="s">
        <v>1476</v>
      </c>
      <c r="H519" s="182">
        <v>7</v>
      </c>
      <c r="I519" s="162" t="s">
        <v>72</v>
      </c>
      <c r="J519" s="161" t="s">
        <v>78</v>
      </c>
      <c r="K519" s="161" t="s">
        <v>1454</v>
      </c>
      <c r="L519" s="181">
        <v>24591</v>
      </c>
      <c r="M519" s="181">
        <v>2459</v>
      </c>
      <c r="N519" s="159">
        <f t="shared" si="65"/>
        <v>27050</v>
      </c>
      <c r="O519" s="174">
        <v>24591</v>
      </c>
      <c r="P519" s="158"/>
      <c r="Q519" s="174">
        <v>2459</v>
      </c>
      <c r="R519" s="156"/>
      <c r="S519" s="156">
        <f t="shared" si="67"/>
        <v>27050</v>
      </c>
      <c r="T519" s="156">
        <f t="shared" si="68"/>
        <v>0</v>
      </c>
      <c r="U519" s="173" t="s">
        <v>803</v>
      </c>
      <c r="V519" s="178" t="s">
        <v>802</v>
      </c>
      <c r="W519" s="178" t="s">
        <v>802</v>
      </c>
      <c r="X519" s="177">
        <v>2014</v>
      </c>
      <c r="Y519" s="169" t="s">
        <v>1443</v>
      </c>
    </row>
    <row r="520" spans="1:25" ht="42" customHeight="1" x14ac:dyDescent="0.25">
      <c r="A520" s="167">
        <v>515</v>
      </c>
      <c r="B520" s="175"/>
      <c r="C520" s="167" t="str">
        <f t="shared" si="66"/>
        <v>Ing. Edy Linares</v>
      </c>
      <c r="D520" s="167" t="s">
        <v>789</v>
      </c>
      <c r="E520" s="166" t="s">
        <v>787</v>
      </c>
      <c r="F520" s="165" t="s">
        <v>195</v>
      </c>
      <c r="G520" s="164" t="s">
        <v>1475</v>
      </c>
      <c r="H520" s="182">
        <v>14</v>
      </c>
      <c r="I520" s="162" t="s">
        <v>72</v>
      </c>
      <c r="J520" s="161" t="s">
        <v>78</v>
      </c>
      <c r="K520" s="161" t="s">
        <v>1452</v>
      </c>
      <c r="L520" s="181">
        <v>46214</v>
      </c>
      <c r="M520" s="181">
        <v>4622</v>
      </c>
      <c r="N520" s="159">
        <f t="shared" si="65"/>
        <v>50836</v>
      </c>
      <c r="O520" s="174">
        <v>46214</v>
      </c>
      <c r="P520" s="158"/>
      <c r="Q520" s="174">
        <v>4622</v>
      </c>
      <c r="R520" s="156"/>
      <c r="S520" s="156">
        <f t="shared" si="67"/>
        <v>50836</v>
      </c>
      <c r="T520" s="156">
        <f t="shared" si="68"/>
        <v>0</v>
      </c>
      <c r="U520" s="173" t="s">
        <v>803</v>
      </c>
      <c r="V520" s="178" t="s">
        <v>802</v>
      </c>
      <c r="W520" s="178" t="s">
        <v>802</v>
      </c>
      <c r="X520" s="177">
        <v>2014</v>
      </c>
      <c r="Y520" s="169" t="s">
        <v>1443</v>
      </c>
    </row>
    <row r="521" spans="1:25" ht="42" customHeight="1" x14ac:dyDescent="0.25">
      <c r="A521" s="167">
        <v>516</v>
      </c>
      <c r="B521" s="168"/>
      <c r="C521" s="167" t="str">
        <f t="shared" si="66"/>
        <v>Ing. Edy Linares</v>
      </c>
      <c r="D521" s="167" t="s">
        <v>789</v>
      </c>
      <c r="E521" s="166" t="s">
        <v>787</v>
      </c>
      <c r="F521" s="165" t="s">
        <v>195</v>
      </c>
      <c r="G521" s="164" t="s">
        <v>1474</v>
      </c>
      <c r="H521" s="182">
        <v>10.67</v>
      </c>
      <c r="I521" s="162" t="s">
        <v>72</v>
      </c>
      <c r="J521" s="161" t="s">
        <v>78</v>
      </c>
      <c r="K521" s="161" t="s">
        <v>53</v>
      </c>
      <c r="L521" s="181">
        <v>37601</v>
      </c>
      <c r="M521" s="181">
        <v>3760</v>
      </c>
      <c r="N521" s="159">
        <f t="shared" ref="N521:N584" si="69">+L521+M521</f>
        <v>41361</v>
      </c>
      <c r="O521" s="174">
        <v>37601</v>
      </c>
      <c r="P521" s="158"/>
      <c r="Q521" s="174">
        <v>3760</v>
      </c>
      <c r="R521" s="156"/>
      <c r="S521" s="156">
        <f t="shared" si="67"/>
        <v>41361</v>
      </c>
      <c r="T521" s="156">
        <f t="shared" si="68"/>
        <v>0</v>
      </c>
      <c r="U521" s="173" t="s">
        <v>803</v>
      </c>
      <c r="V521" s="178" t="s">
        <v>802</v>
      </c>
      <c r="W521" s="178" t="s">
        <v>802</v>
      </c>
      <c r="X521" s="177">
        <v>2014</v>
      </c>
      <c r="Y521" s="169" t="s">
        <v>1443</v>
      </c>
    </row>
    <row r="522" spans="1:25" ht="42" customHeight="1" x14ac:dyDescent="0.25">
      <c r="A522" s="167">
        <v>517</v>
      </c>
      <c r="B522" s="175"/>
      <c r="C522" s="167" t="str">
        <f t="shared" si="66"/>
        <v>Ing. Edy Linares</v>
      </c>
      <c r="D522" s="167" t="s">
        <v>789</v>
      </c>
      <c r="E522" s="166" t="s">
        <v>787</v>
      </c>
      <c r="F522" s="165" t="s">
        <v>195</v>
      </c>
      <c r="G522" s="183" t="s">
        <v>1473</v>
      </c>
      <c r="H522" s="182">
        <v>10.75</v>
      </c>
      <c r="I522" s="162" t="s">
        <v>72</v>
      </c>
      <c r="J522" s="161" t="s">
        <v>78</v>
      </c>
      <c r="K522" s="161" t="s">
        <v>53</v>
      </c>
      <c r="L522" s="181">
        <v>37893</v>
      </c>
      <c r="M522" s="181">
        <v>3789</v>
      </c>
      <c r="N522" s="159">
        <f t="shared" si="69"/>
        <v>41682</v>
      </c>
      <c r="O522" s="174">
        <v>37893</v>
      </c>
      <c r="P522" s="158"/>
      <c r="Q522" s="174">
        <v>3789</v>
      </c>
      <c r="R522" s="156"/>
      <c r="S522" s="156">
        <f t="shared" si="67"/>
        <v>41682</v>
      </c>
      <c r="T522" s="156">
        <f t="shared" si="68"/>
        <v>0</v>
      </c>
      <c r="U522" s="173" t="s">
        <v>803</v>
      </c>
      <c r="V522" s="178" t="s">
        <v>802</v>
      </c>
      <c r="W522" s="178" t="s">
        <v>802</v>
      </c>
      <c r="X522" s="177">
        <v>2014</v>
      </c>
      <c r="Y522" s="169" t="s">
        <v>1443</v>
      </c>
    </row>
    <row r="523" spans="1:25" ht="42" customHeight="1" x14ac:dyDescent="0.25">
      <c r="A523" s="167">
        <v>518</v>
      </c>
      <c r="B523" s="175"/>
      <c r="C523" s="167" t="str">
        <f t="shared" si="66"/>
        <v>Ing. Edy Linares</v>
      </c>
      <c r="D523" s="167" t="s">
        <v>789</v>
      </c>
      <c r="E523" s="166" t="s">
        <v>787</v>
      </c>
      <c r="F523" s="165" t="s">
        <v>195</v>
      </c>
      <c r="G523" s="164" t="s">
        <v>1472</v>
      </c>
      <c r="H523" s="182">
        <v>29.872</v>
      </c>
      <c r="I523" s="162" t="s">
        <v>72</v>
      </c>
      <c r="J523" s="161" t="s">
        <v>78</v>
      </c>
      <c r="K523" s="161" t="s">
        <v>1446</v>
      </c>
      <c r="L523" s="181">
        <v>77703</v>
      </c>
      <c r="M523" s="181">
        <v>7770</v>
      </c>
      <c r="N523" s="159">
        <f t="shared" si="69"/>
        <v>85473</v>
      </c>
      <c r="O523" s="174">
        <v>77703</v>
      </c>
      <c r="P523" s="158"/>
      <c r="Q523" s="174">
        <v>7770</v>
      </c>
      <c r="R523" s="156"/>
      <c r="S523" s="156">
        <f t="shared" si="67"/>
        <v>85473</v>
      </c>
      <c r="T523" s="156">
        <f t="shared" si="68"/>
        <v>0</v>
      </c>
      <c r="U523" s="173" t="s">
        <v>803</v>
      </c>
      <c r="V523" s="178" t="s">
        <v>802</v>
      </c>
      <c r="W523" s="178" t="s">
        <v>802</v>
      </c>
      <c r="X523" s="177">
        <v>2014</v>
      </c>
      <c r="Y523" s="169" t="s">
        <v>1443</v>
      </c>
    </row>
    <row r="524" spans="1:25" ht="42" customHeight="1" x14ac:dyDescent="0.25">
      <c r="A524" s="167">
        <v>519</v>
      </c>
      <c r="B524" s="168"/>
      <c r="C524" s="167" t="str">
        <f t="shared" si="66"/>
        <v>Ing. Edy Linares</v>
      </c>
      <c r="D524" s="167" t="s">
        <v>789</v>
      </c>
      <c r="E524" s="166" t="s">
        <v>787</v>
      </c>
      <c r="F524" s="165" t="s">
        <v>195</v>
      </c>
      <c r="G524" s="164" t="s">
        <v>1471</v>
      </c>
      <c r="H524" s="182">
        <v>11.086</v>
      </c>
      <c r="I524" s="162" t="s">
        <v>72</v>
      </c>
      <c r="J524" s="161" t="s">
        <v>78</v>
      </c>
      <c r="K524" s="161" t="s">
        <v>1446</v>
      </c>
      <c r="L524" s="181">
        <v>28837</v>
      </c>
      <c r="M524" s="181">
        <v>2884</v>
      </c>
      <c r="N524" s="159">
        <f t="shared" si="69"/>
        <v>31721</v>
      </c>
      <c r="O524" s="174">
        <v>28837</v>
      </c>
      <c r="P524" s="158"/>
      <c r="Q524" s="174">
        <v>2884</v>
      </c>
      <c r="R524" s="156"/>
      <c r="S524" s="156">
        <f t="shared" si="67"/>
        <v>31721</v>
      </c>
      <c r="T524" s="156">
        <f t="shared" si="68"/>
        <v>0</v>
      </c>
      <c r="U524" s="173" t="s">
        <v>803</v>
      </c>
      <c r="V524" s="178" t="s">
        <v>802</v>
      </c>
      <c r="W524" s="178" t="s">
        <v>802</v>
      </c>
      <c r="X524" s="177">
        <v>2014</v>
      </c>
      <c r="Y524" s="169" t="s">
        <v>1443</v>
      </c>
    </row>
    <row r="525" spans="1:25" ht="42" customHeight="1" x14ac:dyDescent="0.25">
      <c r="A525" s="167">
        <v>520</v>
      </c>
      <c r="B525" s="168"/>
      <c r="C525" s="167" t="str">
        <f t="shared" si="66"/>
        <v>Ing. Edy Linares</v>
      </c>
      <c r="D525" s="167" t="s">
        <v>789</v>
      </c>
      <c r="E525" s="166" t="s">
        <v>787</v>
      </c>
      <c r="F525" s="165" t="s">
        <v>195</v>
      </c>
      <c r="G525" s="164" t="s">
        <v>1470</v>
      </c>
      <c r="H525" s="182">
        <v>15.147</v>
      </c>
      <c r="I525" s="162" t="s">
        <v>72</v>
      </c>
      <c r="J525" s="161" t="s">
        <v>78</v>
      </c>
      <c r="K525" s="161" t="s">
        <v>87</v>
      </c>
      <c r="L525" s="181">
        <v>53376</v>
      </c>
      <c r="M525" s="181">
        <v>5338</v>
      </c>
      <c r="N525" s="159">
        <f t="shared" si="69"/>
        <v>58714</v>
      </c>
      <c r="O525" s="174">
        <v>53376</v>
      </c>
      <c r="P525" s="158"/>
      <c r="Q525" s="174">
        <v>5338</v>
      </c>
      <c r="R525" s="156"/>
      <c r="S525" s="156">
        <f t="shared" si="67"/>
        <v>58714</v>
      </c>
      <c r="T525" s="156">
        <f t="shared" si="68"/>
        <v>0</v>
      </c>
      <c r="U525" s="173" t="s">
        <v>803</v>
      </c>
      <c r="V525" s="178" t="s">
        <v>802</v>
      </c>
      <c r="W525" s="178" t="s">
        <v>802</v>
      </c>
      <c r="X525" s="177">
        <v>2014</v>
      </c>
      <c r="Y525" s="169" t="s">
        <v>1443</v>
      </c>
    </row>
    <row r="526" spans="1:25" ht="42" customHeight="1" x14ac:dyDescent="0.25">
      <c r="A526" s="167">
        <v>521</v>
      </c>
      <c r="B526" s="168"/>
      <c r="C526" s="167" t="str">
        <f t="shared" si="66"/>
        <v>Ing. Edy Linares</v>
      </c>
      <c r="D526" s="167" t="s">
        <v>789</v>
      </c>
      <c r="E526" s="166" t="s">
        <v>787</v>
      </c>
      <c r="F526" s="165" t="s">
        <v>195</v>
      </c>
      <c r="G526" s="164" t="s">
        <v>1469</v>
      </c>
      <c r="H526" s="182">
        <v>9.1159999999999997</v>
      </c>
      <c r="I526" s="162" t="s">
        <v>72</v>
      </c>
      <c r="J526" s="161" t="s">
        <v>78</v>
      </c>
      <c r="K526" s="161" t="s">
        <v>87</v>
      </c>
      <c r="L526" s="181">
        <v>32124</v>
      </c>
      <c r="M526" s="181">
        <v>3213</v>
      </c>
      <c r="N526" s="159">
        <f t="shared" si="69"/>
        <v>35337</v>
      </c>
      <c r="O526" s="174">
        <v>32124</v>
      </c>
      <c r="P526" s="158"/>
      <c r="Q526" s="174">
        <v>3213</v>
      </c>
      <c r="R526" s="156"/>
      <c r="S526" s="156">
        <f t="shared" si="67"/>
        <v>35337</v>
      </c>
      <c r="T526" s="156">
        <f t="shared" si="68"/>
        <v>0</v>
      </c>
      <c r="U526" s="173" t="s">
        <v>803</v>
      </c>
      <c r="V526" s="178" t="s">
        <v>802</v>
      </c>
      <c r="W526" s="178" t="s">
        <v>802</v>
      </c>
      <c r="X526" s="177">
        <v>2014</v>
      </c>
      <c r="Y526" s="169" t="s">
        <v>1443</v>
      </c>
    </row>
    <row r="527" spans="1:25" ht="42" customHeight="1" x14ac:dyDescent="0.25">
      <c r="A527" s="167">
        <v>522</v>
      </c>
      <c r="B527" s="168"/>
      <c r="C527" s="167" t="str">
        <f t="shared" si="66"/>
        <v>Ing. Edy Linares</v>
      </c>
      <c r="D527" s="167" t="s">
        <v>789</v>
      </c>
      <c r="E527" s="166" t="s">
        <v>807</v>
      </c>
      <c r="F527" s="165" t="s">
        <v>195</v>
      </c>
      <c r="G527" s="164" t="s">
        <v>1468</v>
      </c>
      <c r="H527" s="182">
        <v>6.6050000000000004</v>
      </c>
      <c r="I527" s="162" t="s">
        <v>72</v>
      </c>
      <c r="J527" s="161" t="s">
        <v>78</v>
      </c>
      <c r="K527" s="161" t="s">
        <v>1465</v>
      </c>
      <c r="L527" s="181">
        <v>17181</v>
      </c>
      <c r="M527" s="181">
        <v>1718</v>
      </c>
      <c r="N527" s="159">
        <f t="shared" si="69"/>
        <v>18899</v>
      </c>
      <c r="O527" s="174">
        <v>17180.79</v>
      </c>
      <c r="P527" s="158"/>
      <c r="Q527" s="174">
        <v>1718</v>
      </c>
      <c r="R527" s="156"/>
      <c r="S527" s="156">
        <f t="shared" si="67"/>
        <v>18898.79</v>
      </c>
      <c r="T527" s="156">
        <f t="shared" si="68"/>
        <v>0.20999999999912689</v>
      </c>
      <c r="U527" s="173" t="s">
        <v>803</v>
      </c>
      <c r="V527" s="178" t="s">
        <v>802</v>
      </c>
      <c r="W527" s="178" t="s">
        <v>802</v>
      </c>
      <c r="X527" s="177">
        <v>2014</v>
      </c>
      <c r="Y527" s="169" t="s">
        <v>1443</v>
      </c>
    </row>
    <row r="528" spans="1:25" ht="42" customHeight="1" x14ac:dyDescent="0.25">
      <c r="A528" s="167">
        <v>523</v>
      </c>
      <c r="B528" s="168"/>
      <c r="C528" s="167" t="str">
        <f t="shared" si="66"/>
        <v>Ing. Edy Linares</v>
      </c>
      <c r="D528" s="167" t="s">
        <v>789</v>
      </c>
      <c r="E528" s="166" t="s">
        <v>807</v>
      </c>
      <c r="F528" s="165" t="s">
        <v>195</v>
      </c>
      <c r="G528" s="164" t="s">
        <v>1467</v>
      </c>
      <c r="H528" s="182">
        <v>4</v>
      </c>
      <c r="I528" s="162" t="s">
        <v>72</v>
      </c>
      <c r="J528" s="161" t="s">
        <v>78</v>
      </c>
      <c r="K528" s="161" t="s">
        <v>1465</v>
      </c>
      <c r="L528" s="181">
        <v>10405</v>
      </c>
      <c r="M528" s="181">
        <v>1040</v>
      </c>
      <c r="N528" s="159">
        <f t="shared" si="69"/>
        <v>11445</v>
      </c>
      <c r="O528" s="174">
        <v>10405</v>
      </c>
      <c r="P528" s="158"/>
      <c r="Q528" s="174">
        <v>1040</v>
      </c>
      <c r="R528" s="156"/>
      <c r="S528" s="156">
        <f t="shared" si="67"/>
        <v>11445</v>
      </c>
      <c r="T528" s="156">
        <f t="shared" si="68"/>
        <v>0</v>
      </c>
      <c r="U528" s="173" t="s">
        <v>803</v>
      </c>
      <c r="V528" s="178" t="s">
        <v>802</v>
      </c>
      <c r="W528" s="178" t="s">
        <v>802</v>
      </c>
      <c r="X528" s="177">
        <v>2014</v>
      </c>
      <c r="Y528" s="169" t="s">
        <v>1443</v>
      </c>
    </row>
    <row r="529" spans="1:25" ht="42" customHeight="1" x14ac:dyDescent="0.25">
      <c r="A529" s="167">
        <v>524</v>
      </c>
      <c r="B529" s="168"/>
      <c r="C529" s="167" t="str">
        <f t="shared" si="66"/>
        <v>Ing. Edy Linares</v>
      </c>
      <c r="D529" s="167" t="s">
        <v>789</v>
      </c>
      <c r="E529" s="166" t="s">
        <v>807</v>
      </c>
      <c r="F529" s="165" t="s">
        <v>195</v>
      </c>
      <c r="G529" s="164" t="s">
        <v>1466</v>
      </c>
      <c r="H529" s="182">
        <v>10.199999999999999</v>
      </c>
      <c r="I529" s="162" t="s">
        <v>72</v>
      </c>
      <c r="J529" s="161" t="s">
        <v>78</v>
      </c>
      <c r="K529" s="161" t="s">
        <v>1465</v>
      </c>
      <c r="L529" s="181">
        <v>26533</v>
      </c>
      <c r="M529" s="181">
        <v>2653</v>
      </c>
      <c r="N529" s="159">
        <f t="shared" si="69"/>
        <v>29186</v>
      </c>
      <c r="O529" s="174">
        <v>26532.04</v>
      </c>
      <c r="P529" s="158"/>
      <c r="Q529" s="174">
        <v>2653</v>
      </c>
      <c r="R529" s="156"/>
      <c r="S529" s="156">
        <f t="shared" si="67"/>
        <v>29185.040000000001</v>
      </c>
      <c r="T529" s="156">
        <f t="shared" si="68"/>
        <v>0.95999999999912689</v>
      </c>
      <c r="U529" s="173" t="s">
        <v>803</v>
      </c>
      <c r="V529" s="178" t="s">
        <v>802</v>
      </c>
      <c r="W529" s="178" t="s">
        <v>802</v>
      </c>
      <c r="X529" s="177">
        <v>2014</v>
      </c>
      <c r="Y529" s="169" t="s">
        <v>1443</v>
      </c>
    </row>
    <row r="530" spans="1:25" ht="42" customHeight="1" x14ac:dyDescent="0.25">
      <c r="A530" s="167">
        <v>525</v>
      </c>
      <c r="B530" s="175"/>
      <c r="C530" s="167" t="str">
        <f t="shared" si="66"/>
        <v>Ing. Edy Linares</v>
      </c>
      <c r="D530" s="167" t="s">
        <v>789</v>
      </c>
      <c r="E530" s="166" t="s">
        <v>807</v>
      </c>
      <c r="F530" s="165" t="s">
        <v>195</v>
      </c>
      <c r="G530" s="164" t="s">
        <v>1464</v>
      </c>
      <c r="H530" s="182">
        <v>11.5</v>
      </c>
      <c r="I530" s="162" t="s">
        <v>72</v>
      </c>
      <c r="J530" s="161" t="s">
        <v>78</v>
      </c>
      <c r="K530" s="161" t="s">
        <v>291</v>
      </c>
      <c r="L530" s="181">
        <v>40399</v>
      </c>
      <c r="M530" s="181">
        <v>4040</v>
      </c>
      <c r="N530" s="159">
        <f t="shared" si="69"/>
        <v>44439</v>
      </c>
      <c r="O530" s="174">
        <v>40365</v>
      </c>
      <c r="P530" s="158"/>
      <c r="Q530" s="174">
        <v>4040</v>
      </c>
      <c r="R530" s="156"/>
      <c r="S530" s="156">
        <f t="shared" si="67"/>
        <v>44405</v>
      </c>
      <c r="T530" s="156">
        <f t="shared" si="68"/>
        <v>34</v>
      </c>
      <c r="U530" s="173" t="s">
        <v>803</v>
      </c>
      <c r="V530" s="178" t="s">
        <v>802</v>
      </c>
      <c r="W530" s="178" t="s">
        <v>802</v>
      </c>
      <c r="X530" s="177">
        <v>2014</v>
      </c>
      <c r="Y530" s="169" t="s">
        <v>1443</v>
      </c>
    </row>
    <row r="531" spans="1:25" ht="42" customHeight="1" x14ac:dyDescent="0.25">
      <c r="A531" s="167">
        <v>526</v>
      </c>
      <c r="B531" s="168"/>
      <c r="C531" s="167" t="str">
        <f t="shared" si="66"/>
        <v>Ing. Edy Linares</v>
      </c>
      <c r="D531" s="167" t="s">
        <v>789</v>
      </c>
      <c r="E531" s="166" t="s">
        <v>807</v>
      </c>
      <c r="F531" s="165" t="s">
        <v>195</v>
      </c>
      <c r="G531" s="164" t="s">
        <v>1463</v>
      </c>
      <c r="H531" s="182">
        <v>25</v>
      </c>
      <c r="I531" s="162" t="s">
        <v>72</v>
      </c>
      <c r="J531" s="161" t="s">
        <v>78</v>
      </c>
      <c r="K531" s="161" t="s">
        <v>291</v>
      </c>
      <c r="L531" s="181">
        <v>87822</v>
      </c>
      <c r="M531" s="181">
        <v>8782</v>
      </c>
      <c r="N531" s="159">
        <f t="shared" si="69"/>
        <v>96604</v>
      </c>
      <c r="O531" s="174">
        <v>74648.55</v>
      </c>
      <c r="P531" s="158"/>
      <c r="Q531" s="174">
        <v>8782</v>
      </c>
      <c r="R531" s="156"/>
      <c r="S531" s="156">
        <f t="shared" si="67"/>
        <v>83430.55</v>
      </c>
      <c r="T531" s="156">
        <f t="shared" si="68"/>
        <v>13173.449999999997</v>
      </c>
      <c r="U531" s="173" t="s">
        <v>803</v>
      </c>
      <c r="V531" s="178" t="s">
        <v>802</v>
      </c>
      <c r="W531" s="178" t="s">
        <v>802</v>
      </c>
      <c r="X531" s="177">
        <v>2014</v>
      </c>
      <c r="Y531" s="169" t="s">
        <v>1443</v>
      </c>
    </row>
    <row r="532" spans="1:25" ht="42" customHeight="1" x14ac:dyDescent="0.25">
      <c r="A532" s="167">
        <v>527</v>
      </c>
      <c r="B532" s="168"/>
      <c r="C532" s="167" t="str">
        <f t="shared" si="66"/>
        <v>Ing. Edy Linares</v>
      </c>
      <c r="D532" s="167" t="s">
        <v>789</v>
      </c>
      <c r="E532" s="166" t="s">
        <v>807</v>
      </c>
      <c r="F532" s="165" t="s">
        <v>195</v>
      </c>
      <c r="G532" s="164" t="s">
        <v>1462</v>
      </c>
      <c r="H532" s="182">
        <v>33.799999999999997</v>
      </c>
      <c r="I532" s="162" t="s">
        <v>72</v>
      </c>
      <c r="J532" s="161" t="s">
        <v>78</v>
      </c>
      <c r="K532" s="161" t="s">
        <v>291</v>
      </c>
      <c r="L532" s="181">
        <v>111575</v>
      </c>
      <c r="M532" s="181">
        <v>11158</v>
      </c>
      <c r="N532" s="159">
        <f t="shared" si="69"/>
        <v>122733</v>
      </c>
      <c r="O532" s="174">
        <v>94838.31</v>
      </c>
      <c r="P532" s="158"/>
      <c r="Q532" s="174">
        <v>11158</v>
      </c>
      <c r="R532" s="156"/>
      <c r="S532" s="156">
        <f t="shared" si="67"/>
        <v>105996.31</v>
      </c>
      <c r="T532" s="156">
        <f t="shared" si="68"/>
        <v>16736.690000000002</v>
      </c>
      <c r="U532" s="173" t="s">
        <v>803</v>
      </c>
      <c r="V532" s="178" t="s">
        <v>802</v>
      </c>
      <c r="W532" s="178" t="s">
        <v>802</v>
      </c>
      <c r="X532" s="177">
        <v>2014</v>
      </c>
      <c r="Y532" s="169" t="s">
        <v>1443</v>
      </c>
    </row>
    <row r="533" spans="1:25" ht="42" customHeight="1" x14ac:dyDescent="0.25">
      <c r="A533" s="167">
        <v>528</v>
      </c>
      <c r="B533" s="168"/>
      <c r="C533" s="167" t="str">
        <f t="shared" si="66"/>
        <v>Ing. Edy Linares</v>
      </c>
      <c r="D533" s="167" t="s">
        <v>789</v>
      </c>
      <c r="E533" s="166" t="s">
        <v>807</v>
      </c>
      <c r="F533" s="165" t="s">
        <v>195</v>
      </c>
      <c r="G533" s="164" t="s">
        <v>1461</v>
      </c>
      <c r="H533" s="182">
        <v>13.1</v>
      </c>
      <c r="I533" s="162" t="s">
        <v>72</v>
      </c>
      <c r="J533" s="161" t="s">
        <v>78</v>
      </c>
      <c r="K533" s="161" t="s">
        <v>1459</v>
      </c>
      <c r="L533" s="181">
        <v>46163</v>
      </c>
      <c r="M533" s="181">
        <v>4616</v>
      </c>
      <c r="N533" s="159">
        <f t="shared" si="69"/>
        <v>50779</v>
      </c>
      <c r="O533" s="174">
        <v>42931.19</v>
      </c>
      <c r="P533" s="158"/>
      <c r="Q533" s="174">
        <v>4616</v>
      </c>
      <c r="R533" s="156"/>
      <c r="S533" s="156">
        <f t="shared" si="67"/>
        <v>47547.19</v>
      </c>
      <c r="T533" s="156">
        <f t="shared" si="68"/>
        <v>3231.8099999999977</v>
      </c>
      <c r="U533" s="173" t="s">
        <v>803</v>
      </c>
      <c r="V533" s="178" t="s">
        <v>802</v>
      </c>
      <c r="W533" s="178" t="s">
        <v>802</v>
      </c>
      <c r="X533" s="177">
        <v>2014</v>
      </c>
      <c r="Y533" s="169" t="s">
        <v>1443</v>
      </c>
    </row>
    <row r="534" spans="1:25" ht="42" customHeight="1" x14ac:dyDescent="0.25">
      <c r="A534" s="167">
        <v>529</v>
      </c>
      <c r="B534" s="168"/>
      <c r="C534" s="167" t="str">
        <f t="shared" si="66"/>
        <v>Ing. Edy Linares</v>
      </c>
      <c r="D534" s="167" t="s">
        <v>789</v>
      </c>
      <c r="E534" s="166" t="s">
        <v>807</v>
      </c>
      <c r="F534" s="165" t="s">
        <v>195</v>
      </c>
      <c r="G534" s="164" t="s">
        <v>1460</v>
      </c>
      <c r="H534" s="182">
        <v>7.86</v>
      </c>
      <c r="I534" s="162" t="s">
        <v>72</v>
      </c>
      <c r="J534" s="161" t="s">
        <v>78</v>
      </c>
      <c r="K534" s="161" t="s">
        <v>1459</v>
      </c>
      <c r="L534" s="181">
        <v>27698</v>
      </c>
      <c r="M534" s="181">
        <v>2770</v>
      </c>
      <c r="N534" s="159">
        <f t="shared" si="69"/>
        <v>30468</v>
      </c>
      <c r="O534" s="174">
        <v>27698</v>
      </c>
      <c r="P534" s="158"/>
      <c r="Q534" s="174">
        <v>2770</v>
      </c>
      <c r="R534" s="156"/>
      <c r="S534" s="156">
        <f t="shared" si="67"/>
        <v>30468</v>
      </c>
      <c r="T534" s="156">
        <f t="shared" si="68"/>
        <v>0</v>
      </c>
      <c r="U534" s="173" t="s">
        <v>803</v>
      </c>
      <c r="V534" s="178" t="s">
        <v>802</v>
      </c>
      <c r="W534" s="178" t="s">
        <v>802</v>
      </c>
      <c r="X534" s="177">
        <v>2014</v>
      </c>
      <c r="Y534" s="169" t="s">
        <v>1443</v>
      </c>
    </row>
    <row r="535" spans="1:25" ht="42" customHeight="1" x14ac:dyDescent="0.25">
      <c r="A535" s="167">
        <v>530</v>
      </c>
      <c r="B535" s="175"/>
      <c r="C535" s="167" t="str">
        <f t="shared" si="66"/>
        <v>Ing. Edy Linares</v>
      </c>
      <c r="D535" s="167" t="s">
        <v>789</v>
      </c>
      <c r="E535" s="166" t="s">
        <v>807</v>
      </c>
      <c r="F535" s="165" t="s">
        <v>195</v>
      </c>
      <c r="G535" s="164" t="s">
        <v>1458</v>
      </c>
      <c r="H535" s="182">
        <v>15.782</v>
      </c>
      <c r="I535" s="162" t="s">
        <v>72</v>
      </c>
      <c r="J535" s="161" t="s">
        <v>78</v>
      </c>
      <c r="K535" s="161" t="s">
        <v>323</v>
      </c>
      <c r="L535" s="181">
        <v>52097</v>
      </c>
      <c r="M535" s="181">
        <v>5210</v>
      </c>
      <c r="N535" s="159">
        <f t="shared" si="69"/>
        <v>57307</v>
      </c>
      <c r="O535" s="174">
        <v>52097</v>
      </c>
      <c r="P535" s="158"/>
      <c r="Q535" s="174">
        <v>5210</v>
      </c>
      <c r="R535" s="156"/>
      <c r="S535" s="156">
        <f t="shared" si="67"/>
        <v>57307</v>
      </c>
      <c r="T535" s="156">
        <f t="shared" si="68"/>
        <v>0</v>
      </c>
      <c r="U535" s="173" t="s">
        <v>803</v>
      </c>
      <c r="V535" s="178" t="s">
        <v>802</v>
      </c>
      <c r="W535" s="178" t="s">
        <v>802</v>
      </c>
      <c r="X535" s="177">
        <v>2014</v>
      </c>
      <c r="Y535" s="169" t="s">
        <v>1443</v>
      </c>
    </row>
    <row r="536" spans="1:25" ht="42" customHeight="1" x14ac:dyDescent="0.25">
      <c r="A536" s="167">
        <v>531</v>
      </c>
      <c r="B536" s="168"/>
      <c r="C536" s="167" t="str">
        <f t="shared" si="66"/>
        <v>Ing. Edy Linares</v>
      </c>
      <c r="D536" s="167" t="s">
        <v>789</v>
      </c>
      <c r="E536" s="166" t="s">
        <v>807</v>
      </c>
      <c r="F536" s="165" t="s">
        <v>195</v>
      </c>
      <c r="G536" s="164" t="s">
        <v>1457</v>
      </c>
      <c r="H536" s="182">
        <v>13.67</v>
      </c>
      <c r="I536" s="162" t="s">
        <v>72</v>
      </c>
      <c r="J536" s="161" t="s">
        <v>78</v>
      </c>
      <c r="K536" s="161" t="s">
        <v>1454</v>
      </c>
      <c r="L536" s="181">
        <v>48022</v>
      </c>
      <c r="M536" s="181">
        <v>4802</v>
      </c>
      <c r="N536" s="159">
        <f t="shared" si="69"/>
        <v>52824</v>
      </c>
      <c r="O536" s="174">
        <v>48021.07</v>
      </c>
      <c r="P536" s="158"/>
      <c r="Q536" s="174">
        <v>4802</v>
      </c>
      <c r="R536" s="156"/>
      <c r="S536" s="156">
        <f t="shared" si="67"/>
        <v>52823.07</v>
      </c>
      <c r="T536" s="156">
        <f t="shared" si="68"/>
        <v>0.93000000000029104</v>
      </c>
      <c r="U536" s="173" t="s">
        <v>803</v>
      </c>
      <c r="V536" s="178" t="s">
        <v>802</v>
      </c>
      <c r="W536" s="178" t="s">
        <v>802</v>
      </c>
      <c r="X536" s="177">
        <v>2014</v>
      </c>
      <c r="Y536" s="169" t="s">
        <v>1443</v>
      </c>
    </row>
    <row r="537" spans="1:25" ht="42" customHeight="1" x14ac:dyDescent="0.25">
      <c r="A537" s="167">
        <v>532</v>
      </c>
      <c r="B537" s="168"/>
      <c r="C537" s="167" t="str">
        <f t="shared" si="66"/>
        <v>Ing. Edy Linares</v>
      </c>
      <c r="D537" s="167" t="s">
        <v>789</v>
      </c>
      <c r="E537" s="166" t="s">
        <v>807</v>
      </c>
      <c r="F537" s="165" t="s">
        <v>195</v>
      </c>
      <c r="G537" s="164" t="s">
        <v>1456</v>
      </c>
      <c r="H537" s="182">
        <v>22</v>
      </c>
      <c r="I537" s="162" t="s">
        <v>72</v>
      </c>
      <c r="J537" s="161" t="s">
        <v>78</v>
      </c>
      <c r="K537" s="161" t="s">
        <v>1454</v>
      </c>
      <c r="L537" s="181">
        <v>59473</v>
      </c>
      <c r="M537" s="181">
        <v>5947</v>
      </c>
      <c r="N537" s="159">
        <f t="shared" si="69"/>
        <v>65420</v>
      </c>
      <c r="O537" s="174">
        <v>59400</v>
      </c>
      <c r="P537" s="158"/>
      <c r="Q537" s="174">
        <v>5947</v>
      </c>
      <c r="R537" s="156"/>
      <c r="S537" s="156">
        <f t="shared" si="67"/>
        <v>65347</v>
      </c>
      <c r="T537" s="156">
        <f t="shared" si="68"/>
        <v>73</v>
      </c>
      <c r="U537" s="173" t="s">
        <v>803</v>
      </c>
      <c r="V537" s="178" t="s">
        <v>802</v>
      </c>
      <c r="W537" s="178" t="s">
        <v>802</v>
      </c>
      <c r="X537" s="177">
        <v>2014</v>
      </c>
      <c r="Y537" s="169" t="s">
        <v>1443</v>
      </c>
    </row>
    <row r="538" spans="1:25" ht="42" customHeight="1" x14ac:dyDescent="0.25">
      <c r="A538" s="167">
        <v>533</v>
      </c>
      <c r="B538" s="168"/>
      <c r="C538" s="167" t="str">
        <f t="shared" si="66"/>
        <v>Ing. Edy Linares</v>
      </c>
      <c r="D538" s="167" t="s">
        <v>789</v>
      </c>
      <c r="E538" s="166" t="s">
        <v>807</v>
      </c>
      <c r="F538" s="165" t="s">
        <v>195</v>
      </c>
      <c r="G538" s="164" t="s">
        <v>1455</v>
      </c>
      <c r="H538" s="182">
        <v>11.43</v>
      </c>
      <c r="I538" s="162" t="s">
        <v>72</v>
      </c>
      <c r="J538" s="161" t="s">
        <v>78</v>
      </c>
      <c r="K538" s="161" t="s">
        <v>1454</v>
      </c>
      <c r="L538" s="181">
        <v>30899</v>
      </c>
      <c r="M538" s="181">
        <v>3090</v>
      </c>
      <c r="N538" s="159">
        <f t="shared" si="69"/>
        <v>33989</v>
      </c>
      <c r="O538" s="174">
        <v>30894</v>
      </c>
      <c r="P538" s="158"/>
      <c r="Q538" s="174">
        <v>3090</v>
      </c>
      <c r="R538" s="156"/>
      <c r="S538" s="156">
        <f t="shared" si="67"/>
        <v>33984</v>
      </c>
      <c r="T538" s="156">
        <f t="shared" si="68"/>
        <v>5</v>
      </c>
      <c r="U538" s="173" t="s">
        <v>803</v>
      </c>
      <c r="V538" s="178" t="s">
        <v>802</v>
      </c>
      <c r="W538" s="178" t="s">
        <v>802</v>
      </c>
      <c r="X538" s="177">
        <v>2014</v>
      </c>
      <c r="Y538" s="169" t="s">
        <v>1443</v>
      </c>
    </row>
    <row r="539" spans="1:25" ht="42" customHeight="1" x14ac:dyDescent="0.25">
      <c r="A539" s="167">
        <v>534</v>
      </c>
      <c r="B539" s="168"/>
      <c r="C539" s="167" t="str">
        <f t="shared" si="66"/>
        <v>Ing. Edy Linares</v>
      </c>
      <c r="D539" s="167" t="s">
        <v>789</v>
      </c>
      <c r="E539" s="166" t="s">
        <v>807</v>
      </c>
      <c r="F539" s="165" t="s">
        <v>195</v>
      </c>
      <c r="G539" s="164" t="s">
        <v>1453</v>
      </c>
      <c r="H539" s="182">
        <v>22</v>
      </c>
      <c r="I539" s="162" t="s">
        <v>72</v>
      </c>
      <c r="J539" s="161" t="s">
        <v>78</v>
      </c>
      <c r="K539" s="161" t="s">
        <v>1452</v>
      </c>
      <c r="L539" s="181">
        <v>72623</v>
      </c>
      <c r="M539" s="181">
        <v>7262</v>
      </c>
      <c r="N539" s="159">
        <f t="shared" si="69"/>
        <v>79885</v>
      </c>
      <c r="O539" s="174">
        <v>58098.400000000001</v>
      </c>
      <c r="P539" s="158"/>
      <c r="Q539" s="174">
        <v>7262</v>
      </c>
      <c r="R539" s="156"/>
      <c r="S539" s="156">
        <f t="shared" si="67"/>
        <v>65360.4</v>
      </c>
      <c r="T539" s="156">
        <f t="shared" si="68"/>
        <v>14524.599999999999</v>
      </c>
      <c r="U539" s="173" t="s">
        <v>803</v>
      </c>
      <c r="V539" s="178" t="s">
        <v>802</v>
      </c>
      <c r="W539" s="178" t="s">
        <v>802</v>
      </c>
      <c r="X539" s="177">
        <v>2014</v>
      </c>
      <c r="Y539" s="169" t="s">
        <v>1443</v>
      </c>
    </row>
    <row r="540" spans="1:25" ht="42" customHeight="1" x14ac:dyDescent="0.25">
      <c r="A540" s="167">
        <v>535</v>
      </c>
      <c r="B540" s="175"/>
      <c r="C540" s="167" t="str">
        <f t="shared" si="66"/>
        <v>Ing. Edy Linares</v>
      </c>
      <c r="D540" s="167" t="s">
        <v>789</v>
      </c>
      <c r="E540" s="166" t="s">
        <v>807</v>
      </c>
      <c r="F540" s="165" t="s">
        <v>195</v>
      </c>
      <c r="G540" s="164" t="s">
        <v>1451</v>
      </c>
      <c r="H540" s="182">
        <v>14.5</v>
      </c>
      <c r="I540" s="162" t="s">
        <v>72</v>
      </c>
      <c r="J540" s="161" t="s">
        <v>78</v>
      </c>
      <c r="K540" s="161" t="s">
        <v>53</v>
      </c>
      <c r="L540" s="181">
        <v>51096</v>
      </c>
      <c r="M540" s="181">
        <v>5110</v>
      </c>
      <c r="N540" s="159">
        <f t="shared" si="69"/>
        <v>56206</v>
      </c>
      <c r="O540" s="174">
        <v>51095</v>
      </c>
      <c r="P540" s="158"/>
      <c r="Q540" s="174">
        <v>5110</v>
      </c>
      <c r="R540" s="156"/>
      <c r="S540" s="156">
        <f t="shared" si="67"/>
        <v>56205</v>
      </c>
      <c r="T540" s="156">
        <f t="shared" si="68"/>
        <v>1</v>
      </c>
      <c r="U540" s="173" t="s">
        <v>803</v>
      </c>
      <c r="V540" s="178" t="s">
        <v>802</v>
      </c>
      <c r="W540" s="178" t="s">
        <v>802</v>
      </c>
      <c r="X540" s="177">
        <v>2014</v>
      </c>
      <c r="Y540" s="169" t="s">
        <v>1443</v>
      </c>
    </row>
    <row r="541" spans="1:25" ht="42" customHeight="1" x14ac:dyDescent="0.25">
      <c r="A541" s="167">
        <v>536</v>
      </c>
      <c r="B541" s="168"/>
      <c r="C541" s="167" t="str">
        <f t="shared" si="66"/>
        <v>Ing. Edy Linares</v>
      </c>
      <c r="D541" s="167" t="s">
        <v>789</v>
      </c>
      <c r="E541" s="166" t="s">
        <v>807</v>
      </c>
      <c r="F541" s="165" t="s">
        <v>195</v>
      </c>
      <c r="G541" s="164" t="s">
        <v>1450</v>
      </c>
      <c r="H541" s="182">
        <v>18.100000000000001</v>
      </c>
      <c r="I541" s="162" t="s">
        <v>72</v>
      </c>
      <c r="J541" s="161" t="s">
        <v>78</v>
      </c>
      <c r="K541" s="161" t="s">
        <v>53</v>
      </c>
      <c r="L541" s="181">
        <v>63782</v>
      </c>
      <c r="M541" s="181">
        <v>6378</v>
      </c>
      <c r="N541" s="159">
        <f t="shared" si="69"/>
        <v>70160</v>
      </c>
      <c r="O541" s="174">
        <v>63775</v>
      </c>
      <c r="P541" s="158"/>
      <c r="Q541" s="174">
        <v>6378</v>
      </c>
      <c r="R541" s="156"/>
      <c r="S541" s="156">
        <f t="shared" si="67"/>
        <v>70153</v>
      </c>
      <c r="T541" s="156">
        <f t="shared" si="68"/>
        <v>7</v>
      </c>
      <c r="U541" s="173" t="s">
        <v>803</v>
      </c>
      <c r="V541" s="178" t="s">
        <v>802</v>
      </c>
      <c r="W541" s="178" t="s">
        <v>802</v>
      </c>
      <c r="X541" s="177">
        <v>2014</v>
      </c>
      <c r="Y541" s="169" t="s">
        <v>1443</v>
      </c>
    </row>
    <row r="542" spans="1:25" ht="42" customHeight="1" x14ac:dyDescent="0.25">
      <c r="A542" s="167">
        <v>537</v>
      </c>
      <c r="B542" s="175"/>
      <c r="C542" s="167" t="str">
        <f t="shared" si="66"/>
        <v>Ing. Edy Linares</v>
      </c>
      <c r="D542" s="167" t="s">
        <v>789</v>
      </c>
      <c r="E542" s="166" t="s">
        <v>807</v>
      </c>
      <c r="F542" s="165" t="s">
        <v>195</v>
      </c>
      <c r="G542" s="164" t="s">
        <v>1449</v>
      </c>
      <c r="H542" s="182">
        <v>21.8</v>
      </c>
      <c r="I542" s="162" t="s">
        <v>72</v>
      </c>
      <c r="J542" s="161" t="s">
        <v>78</v>
      </c>
      <c r="K542" s="161" t="s">
        <v>53</v>
      </c>
      <c r="L542" s="181">
        <v>76821</v>
      </c>
      <c r="M542" s="181">
        <v>7682</v>
      </c>
      <c r="N542" s="159">
        <f t="shared" si="69"/>
        <v>84503</v>
      </c>
      <c r="O542" s="174">
        <v>76820.149999999994</v>
      </c>
      <c r="P542" s="158"/>
      <c r="Q542" s="174">
        <v>7682</v>
      </c>
      <c r="R542" s="156"/>
      <c r="S542" s="156">
        <f t="shared" si="67"/>
        <v>84502.15</v>
      </c>
      <c r="T542" s="156">
        <f t="shared" si="68"/>
        <v>0.85000000000582077</v>
      </c>
      <c r="U542" s="173" t="s">
        <v>803</v>
      </c>
      <c r="V542" s="178" t="s">
        <v>802</v>
      </c>
      <c r="W542" s="178" t="s">
        <v>802</v>
      </c>
      <c r="X542" s="177">
        <v>2014</v>
      </c>
      <c r="Y542" s="169" t="s">
        <v>1443</v>
      </c>
    </row>
    <row r="543" spans="1:25" ht="42" customHeight="1" x14ac:dyDescent="0.25">
      <c r="A543" s="167">
        <v>538</v>
      </c>
      <c r="B543" s="168"/>
      <c r="C543" s="167" t="str">
        <f t="shared" si="66"/>
        <v>Ing. Edy Linares</v>
      </c>
      <c r="D543" s="167" t="s">
        <v>789</v>
      </c>
      <c r="E543" s="166" t="s">
        <v>807</v>
      </c>
      <c r="F543" s="165" t="s">
        <v>195</v>
      </c>
      <c r="G543" s="164" t="s">
        <v>1448</v>
      </c>
      <c r="H543" s="182">
        <v>8.9600000000000009</v>
      </c>
      <c r="I543" s="162" t="s">
        <v>72</v>
      </c>
      <c r="J543" s="161" t="s">
        <v>78</v>
      </c>
      <c r="K543" s="161" t="s">
        <v>1446</v>
      </c>
      <c r="L543" s="181">
        <v>23307</v>
      </c>
      <c r="M543" s="181">
        <v>2331</v>
      </c>
      <c r="N543" s="159">
        <f t="shared" si="69"/>
        <v>25638</v>
      </c>
      <c r="O543" s="174">
        <v>23306</v>
      </c>
      <c r="P543" s="158"/>
      <c r="Q543" s="174">
        <v>2331</v>
      </c>
      <c r="R543" s="156"/>
      <c r="S543" s="156">
        <f t="shared" si="67"/>
        <v>25637</v>
      </c>
      <c r="T543" s="156">
        <f t="shared" si="68"/>
        <v>1</v>
      </c>
      <c r="U543" s="173" t="s">
        <v>803</v>
      </c>
      <c r="V543" s="178" t="s">
        <v>802</v>
      </c>
      <c r="W543" s="178" t="s">
        <v>802</v>
      </c>
      <c r="X543" s="177">
        <v>2014</v>
      </c>
      <c r="Y543" s="169" t="s">
        <v>1443</v>
      </c>
    </row>
    <row r="544" spans="1:25" ht="42" customHeight="1" x14ac:dyDescent="0.25">
      <c r="A544" s="167">
        <v>539</v>
      </c>
      <c r="B544" s="168"/>
      <c r="C544" s="167" t="str">
        <f t="shared" si="66"/>
        <v>Ing. Edy Linares</v>
      </c>
      <c r="D544" s="167" t="s">
        <v>789</v>
      </c>
      <c r="E544" s="166" t="s">
        <v>807</v>
      </c>
      <c r="F544" s="165" t="s">
        <v>195</v>
      </c>
      <c r="G544" s="164" t="s">
        <v>1447</v>
      </c>
      <c r="H544" s="182">
        <v>23.393000000000001</v>
      </c>
      <c r="I544" s="162" t="s">
        <v>72</v>
      </c>
      <c r="J544" s="161" t="s">
        <v>78</v>
      </c>
      <c r="K544" s="161" t="s">
        <v>1446</v>
      </c>
      <c r="L544" s="181">
        <v>60850</v>
      </c>
      <c r="M544" s="181">
        <v>6085</v>
      </c>
      <c r="N544" s="159">
        <f t="shared" si="69"/>
        <v>66935</v>
      </c>
      <c r="O544" s="174">
        <v>51722.5</v>
      </c>
      <c r="P544" s="158"/>
      <c r="Q544" s="174">
        <v>6085</v>
      </c>
      <c r="R544" s="156"/>
      <c r="S544" s="156">
        <f t="shared" si="67"/>
        <v>57807.5</v>
      </c>
      <c r="T544" s="156">
        <f t="shared" si="68"/>
        <v>9127.5</v>
      </c>
      <c r="U544" s="173" t="s">
        <v>803</v>
      </c>
      <c r="V544" s="178" t="s">
        <v>802</v>
      </c>
      <c r="W544" s="178" t="s">
        <v>802</v>
      </c>
      <c r="X544" s="177">
        <v>2014</v>
      </c>
      <c r="Y544" s="169" t="s">
        <v>1443</v>
      </c>
    </row>
    <row r="545" spans="1:25" ht="42" customHeight="1" x14ac:dyDescent="0.25">
      <c r="A545" s="167">
        <v>540</v>
      </c>
      <c r="B545" s="168"/>
      <c r="C545" s="167" t="str">
        <f t="shared" si="66"/>
        <v>Ing. Edy Linares</v>
      </c>
      <c r="D545" s="167" t="s">
        <v>789</v>
      </c>
      <c r="E545" s="166" t="s">
        <v>807</v>
      </c>
      <c r="F545" s="165" t="s">
        <v>195</v>
      </c>
      <c r="G545" s="164" t="s">
        <v>1445</v>
      </c>
      <c r="H545" s="182">
        <v>5</v>
      </c>
      <c r="I545" s="162" t="s">
        <v>72</v>
      </c>
      <c r="J545" s="161" t="s">
        <v>78</v>
      </c>
      <c r="K545" s="161" t="s">
        <v>87</v>
      </c>
      <c r="L545" s="181">
        <v>17620</v>
      </c>
      <c r="M545" s="181">
        <v>1762</v>
      </c>
      <c r="N545" s="159">
        <f t="shared" si="69"/>
        <v>19382</v>
      </c>
      <c r="O545" s="174">
        <v>17619</v>
      </c>
      <c r="P545" s="158"/>
      <c r="Q545" s="174">
        <v>1762</v>
      </c>
      <c r="R545" s="156"/>
      <c r="S545" s="156">
        <f t="shared" si="67"/>
        <v>19381</v>
      </c>
      <c r="T545" s="156">
        <f t="shared" si="68"/>
        <v>1</v>
      </c>
      <c r="U545" s="173" t="s">
        <v>803</v>
      </c>
      <c r="V545" s="178" t="s">
        <v>802</v>
      </c>
      <c r="W545" s="178" t="s">
        <v>802</v>
      </c>
      <c r="X545" s="177">
        <v>2014</v>
      </c>
      <c r="Y545" s="169" t="s">
        <v>1443</v>
      </c>
    </row>
    <row r="546" spans="1:25" ht="42" customHeight="1" x14ac:dyDescent="0.25">
      <c r="A546" s="167">
        <v>541</v>
      </c>
      <c r="B546" s="168"/>
      <c r="C546" s="167" t="str">
        <f t="shared" si="66"/>
        <v>Ing. Edy Linares</v>
      </c>
      <c r="D546" s="167" t="s">
        <v>789</v>
      </c>
      <c r="E546" s="166" t="s">
        <v>807</v>
      </c>
      <c r="F546" s="165" t="s">
        <v>195</v>
      </c>
      <c r="G546" s="164" t="s">
        <v>1444</v>
      </c>
      <c r="H546" s="182">
        <v>6.2</v>
      </c>
      <c r="I546" s="162" t="s">
        <v>72</v>
      </c>
      <c r="J546" s="161" t="s">
        <v>78</v>
      </c>
      <c r="K546" s="161" t="s">
        <v>87</v>
      </c>
      <c r="L546" s="181">
        <v>21848</v>
      </c>
      <c r="M546" s="181">
        <v>2185</v>
      </c>
      <c r="N546" s="159">
        <f t="shared" si="69"/>
        <v>24033</v>
      </c>
      <c r="O546" s="174">
        <v>21847</v>
      </c>
      <c r="P546" s="158"/>
      <c r="Q546" s="174">
        <v>2185</v>
      </c>
      <c r="R546" s="156"/>
      <c r="S546" s="156">
        <f t="shared" si="67"/>
        <v>24032</v>
      </c>
      <c r="T546" s="156">
        <f t="shared" si="68"/>
        <v>1</v>
      </c>
      <c r="U546" s="173" t="s">
        <v>803</v>
      </c>
      <c r="V546" s="178" t="s">
        <v>802</v>
      </c>
      <c r="W546" s="178" t="s">
        <v>802</v>
      </c>
      <c r="X546" s="177">
        <v>2014</v>
      </c>
      <c r="Y546" s="169" t="s">
        <v>1443</v>
      </c>
    </row>
    <row r="547" spans="1:25" ht="42" customHeight="1" x14ac:dyDescent="0.25">
      <c r="A547" s="167">
        <v>542</v>
      </c>
      <c r="B547" s="175"/>
      <c r="C547" s="167" t="s">
        <v>789</v>
      </c>
      <c r="D547" s="167" t="s">
        <v>788</v>
      </c>
      <c r="E547" s="166" t="s">
        <v>787</v>
      </c>
      <c r="F547" s="165" t="s">
        <v>1440</v>
      </c>
      <c r="G547" s="164" t="s">
        <v>1442</v>
      </c>
      <c r="H547" s="182">
        <v>14.45</v>
      </c>
      <c r="I547" s="162" t="s">
        <v>164</v>
      </c>
      <c r="J547" s="161" t="s">
        <v>1438</v>
      </c>
      <c r="K547" s="161" t="s">
        <v>1437</v>
      </c>
      <c r="L547" s="181">
        <v>41616</v>
      </c>
      <c r="M547" s="181">
        <v>4162</v>
      </c>
      <c r="N547" s="159">
        <f t="shared" si="69"/>
        <v>45778</v>
      </c>
      <c r="O547" s="174">
        <v>41616</v>
      </c>
      <c r="P547" s="180">
        <f>O547/L547</f>
        <v>1</v>
      </c>
      <c r="Q547" s="174">
        <v>4162</v>
      </c>
      <c r="R547" s="179">
        <f>Q547/M547</f>
        <v>1</v>
      </c>
      <c r="S547" s="156">
        <f>+O547+Q547</f>
        <v>45778</v>
      </c>
      <c r="T547" s="156">
        <f>+N547-S547+0.4</f>
        <v>0.4</v>
      </c>
      <c r="U547" s="173" t="s">
        <v>803</v>
      </c>
      <c r="V547" s="178" t="s">
        <v>802</v>
      </c>
      <c r="W547" s="178" t="s">
        <v>802</v>
      </c>
      <c r="X547" s="177">
        <v>2014</v>
      </c>
      <c r="Y547" s="176" t="s">
        <v>1436</v>
      </c>
    </row>
    <row r="548" spans="1:25" ht="42" customHeight="1" x14ac:dyDescent="0.25">
      <c r="A548" s="167">
        <v>543</v>
      </c>
      <c r="B548" s="168"/>
      <c r="C548" s="167" t="s">
        <v>789</v>
      </c>
      <c r="D548" s="167" t="s">
        <v>788</v>
      </c>
      <c r="E548" s="166" t="s">
        <v>787</v>
      </c>
      <c r="F548" s="165" t="s">
        <v>1440</v>
      </c>
      <c r="G548" s="164" t="s">
        <v>1441</v>
      </c>
      <c r="H548" s="182">
        <v>4.1500000000000004</v>
      </c>
      <c r="I548" s="162" t="s">
        <v>164</v>
      </c>
      <c r="J548" s="161" t="s">
        <v>1438</v>
      </c>
      <c r="K548" s="161" t="s">
        <v>1437</v>
      </c>
      <c r="L548" s="181">
        <v>11953</v>
      </c>
      <c r="M548" s="181">
        <v>1195</v>
      </c>
      <c r="N548" s="159">
        <f t="shared" si="69"/>
        <v>13148</v>
      </c>
      <c r="O548" s="174">
        <v>11700</v>
      </c>
      <c r="P548" s="180">
        <f>O548/L548</f>
        <v>0.9788337655818623</v>
      </c>
      <c r="Q548" s="174">
        <v>1195</v>
      </c>
      <c r="R548" s="179">
        <f>Q548/M548</f>
        <v>1</v>
      </c>
      <c r="S548" s="156">
        <f>+O548+Q548</f>
        <v>12895</v>
      </c>
      <c r="T548" s="156">
        <f>+N548-S548</f>
        <v>253</v>
      </c>
      <c r="U548" s="173" t="s">
        <v>803</v>
      </c>
      <c r="V548" s="178" t="s">
        <v>802</v>
      </c>
      <c r="W548" s="178" t="s">
        <v>802</v>
      </c>
      <c r="X548" s="177">
        <v>2014</v>
      </c>
      <c r="Y548" s="176" t="s">
        <v>1436</v>
      </c>
    </row>
    <row r="549" spans="1:25" ht="42" customHeight="1" x14ac:dyDescent="0.25">
      <c r="A549" s="167">
        <v>544</v>
      </c>
      <c r="B549" s="168"/>
      <c r="C549" s="167" t="s">
        <v>789</v>
      </c>
      <c r="D549" s="167" t="s">
        <v>788</v>
      </c>
      <c r="E549" s="166" t="s">
        <v>787</v>
      </c>
      <c r="F549" s="165" t="s">
        <v>1440</v>
      </c>
      <c r="G549" s="164" t="s">
        <v>1439</v>
      </c>
      <c r="H549" s="182">
        <v>1.75</v>
      </c>
      <c r="I549" s="162" t="s">
        <v>164</v>
      </c>
      <c r="J549" s="161" t="s">
        <v>1438</v>
      </c>
      <c r="K549" s="161" t="s">
        <v>1437</v>
      </c>
      <c r="L549" s="181">
        <v>5041</v>
      </c>
      <c r="M549" s="181">
        <v>504</v>
      </c>
      <c r="N549" s="159">
        <f t="shared" si="69"/>
        <v>5545</v>
      </c>
      <c r="O549" s="174">
        <v>5000</v>
      </c>
      <c r="P549" s="180">
        <f>O549/L549</f>
        <v>0.99186669311644515</v>
      </c>
      <c r="Q549" s="174">
        <v>504</v>
      </c>
      <c r="R549" s="179">
        <f>Q549/M549</f>
        <v>1</v>
      </c>
      <c r="S549" s="156">
        <f>+O549+Q549</f>
        <v>5504</v>
      </c>
      <c r="T549" s="156">
        <f>+N549-S549</f>
        <v>41</v>
      </c>
      <c r="U549" s="173" t="s">
        <v>803</v>
      </c>
      <c r="V549" s="178" t="s">
        <v>802</v>
      </c>
      <c r="W549" s="178" t="s">
        <v>802</v>
      </c>
      <c r="X549" s="177">
        <v>2014</v>
      </c>
      <c r="Y549" s="176" t="s">
        <v>1436</v>
      </c>
    </row>
    <row r="550" spans="1:25" ht="42" hidden="1" customHeight="1" x14ac:dyDescent="0.25">
      <c r="A550" s="167">
        <v>545</v>
      </c>
      <c r="B550" s="168"/>
      <c r="C550" s="167" t="s">
        <v>789</v>
      </c>
      <c r="D550" s="167" t="s">
        <v>788</v>
      </c>
      <c r="E550" s="166" t="s">
        <v>787</v>
      </c>
      <c r="F550" s="165" t="s">
        <v>1420</v>
      </c>
      <c r="G550" s="164" t="s">
        <v>1435</v>
      </c>
      <c r="H550" s="163">
        <v>10</v>
      </c>
      <c r="I550" s="162" t="s">
        <v>140</v>
      </c>
      <c r="J550" s="161" t="s">
        <v>321</v>
      </c>
      <c r="K550" s="161" t="s">
        <v>321</v>
      </c>
      <c r="L550" s="160">
        <v>16801</v>
      </c>
      <c r="M550" s="160">
        <v>1680</v>
      </c>
      <c r="N550" s="159">
        <f t="shared" si="69"/>
        <v>18481</v>
      </c>
      <c r="O550" s="174"/>
      <c r="P550" s="158"/>
      <c r="Q550" s="174"/>
      <c r="R550" s="156"/>
      <c r="S550" s="156"/>
      <c r="T550" s="156"/>
      <c r="U550" s="173"/>
      <c r="V550" s="172"/>
      <c r="W550" s="171"/>
      <c r="X550" s="170"/>
      <c r="Y550" s="169"/>
    </row>
    <row r="551" spans="1:25" ht="42" hidden="1" customHeight="1" x14ac:dyDescent="0.25">
      <c r="A551" s="167">
        <v>546</v>
      </c>
      <c r="B551" s="175"/>
      <c r="C551" s="167" t="s">
        <v>789</v>
      </c>
      <c r="D551" s="167" t="s">
        <v>788</v>
      </c>
      <c r="E551" s="166" t="s">
        <v>787</v>
      </c>
      <c r="F551" s="165" t="s">
        <v>1420</v>
      </c>
      <c r="G551" s="164" t="s">
        <v>1434</v>
      </c>
      <c r="H551" s="163">
        <v>20</v>
      </c>
      <c r="I551" s="162" t="s">
        <v>140</v>
      </c>
      <c r="J551" s="161" t="s">
        <v>321</v>
      </c>
      <c r="K551" s="161" t="s">
        <v>321</v>
      </c>
      <c r="L551" s="160">
        <v>33601</v>
      </c>
      <c r="M551" s="160">
        <v>3360</v>
      </c>
      <c r="N551" s="159">
        <f t="shared" si="69"/>
        <v>36961</v>
      </c>
      <c r="O551" s="174"/>
      <c r="P551" s="158"/>
      <c r="Q551" s="174"/>
      <c r="R551" s="156"/>
      <c r="S551" s="156"/>
      <c r="T551" s="156"/>
      <c r="U551" s="173"/>
      <c r="V551" s="172"/>
      <c r="W551" s="171"/>
      <c r="X551" s="170"/>
      <c r="Y551" s="169"/>
    </row>
    <row r="552" spans="1:25" ht="42" hidden="1" customHeight="1" x14ac:dyDescent="0.25">
      <c r="A552" s="167">
        <v>547</v>
      </c>
      <c r="B552" s="168"/>
      <c r="C552" s="167" t="s">
        <v>789</v>
      </c>
      <c r="D552" s="167" t="s">
        <v>788</v>
      </c>
      <c r="E552" s="166" t="s">
        <v>787</v>
      </c>
      <c r="F552" s="165" t="s">
        <v>1420</v>
      </c>
      <c r="G552" s="164" t="s">
        <v>1433</v>
      </c>
      <c r="H552" s="163">
        <v>4.9000000000000004</v>
      </c>
      <c r="I552" s="162" t="s">
        <v>140</v>
      </c>
      <c r="J552" s="161" t="s">
        <v>321</v>
      </c>
      <c r="K552" s="161" t="s">
        <v>322</v>
      </c>
      <c r="L552" s="160">
        <v>8233</v>
      </c>
      <c r="M552" s="160">
        <v>823</v>
      </c>
      <c r="N552" s="159">
        <f t="shared" si="69"/>
        <v>9056</v>
      </c>
      <c r="O552" s="174"/>
      <c r="P552" s="158"/>
      <c r="Q552" s="174"/>
      <c r="R552" s="156"/>
      <c r="S552" s="156"/>
      <c r="T552" s="156"/>
      <c r="U552" s="173"/>
      <c r="V552" s="172"/>
      <c r="W552" s="171"/>
      <c r="X552" s="170"/>
      <c r="Y552" s="169"/>
    </row>
    <row r="553" spans="1:25" ht="42" hidden="1" customHeight="1" x14ac:dyDescent="0.25">
      <c r="A553" s="167">
        <v>548</v>
      </c>
      <c r="B553" s="168"/>
      <c r="C553" s="167" t="s">
        <v>789</v>
      </c>
      <c r="D553" s="167" t="s">
        <v>788</v>
      </c>
      <c r="E553" s="166" t="s">
        <v>787</v>
      </c>
      <c r="F553" s="165" t="s">
        <v>1420</v>
      </c>
      <c r="G553" s="164" t="s">
        <v>1432</v>
      </c>
      <c r="H553" s="163">
        <v>6.4</v>
      </c>
      <c r="I553" s="162" t="s">
        <v>140</v>
      </c>
      <c r="J553" s="161" t="s">
        <v>321</v>
      </c>
      <c r="K553" s="161" t="s">
        <v>322</v>
      </c>
      <c r="L553" s="160">
        <v>11521</v>
      </c>
      <c r="M553" s="160">
        <v>1152</v>
      </c>
      <c r="N553" s="159">
        <f t="shared" si="69"/>
        <v>12673</v>
      </c>
      <c r="O553" s="174"/>
      <c r="P553" s="158"/>
      <c r="Q553" s="174"/>
      <c r="R553" s="156"/>
      <c r="S553" s="156"/>
      <c r="T553" s="156"/>
      <c r="U553" s="173"/>
      <c r="V553" s="172"/>
      <c r="W553" s="171"/>
      <c r="X553" s="170"/>
      <c r="Y553" s="169"/>
    </row>
    <row r="554" spans="1:25" ht="42" hidden="1" customHeight="1" x14ac:dyDescent="0.25">
      <c r="A554" s="167">
        <v>549</v>
      </c>
      <c r="B554" s="168"/>
      <c r="C554" s="167" t="s">
        <v>789</v>
      </c>
      <c r="D554" s="167" t="s">
        <v>788</v>
      </c>
      <c r="E554" s="166" t="s">
        <v>787</v>
      </c>
      <c r="F554" s="165" t="s">
        <v>1420</v>
      </c>
      <c r="G554" s="164" t="s">
        <v>1431</v>
      </c>
      <c r="H554" s="163">
        <v>16.146999999999998</v>
      </c>
      <c r="I554" s="162" t="s">
        <v>140</v>
      </c>
      <c r="J554" s="161" t="s">
        <v>321</v>
      </c>
      <c r="K554" s="161" t="s">
        <v>322</v>
      </c>
      <c r="L554" s="160">
        <v>29065</v>
      </c>
      <c r="M554" s="160">
        <v>2907</v>
      </c>
      <c r="N554" s="159">
        <f t="shared" si="69"/>
        <v>31972</v>
      </c>
      <c r="O554" s="174"/>
      <c r="P554" s="158"/>
      <c r="Q554" s="174"/>
      <c r="R554" s="156"/>
      <c r="S554" s="156"/>
      <c r="T554" s="156"/>
      <c r="U554" s="173"/>
      <c r="V554" s="172"/>
      <c r="W554" s="171"/>
      <c r="X554" s="170"/>
      <c r="Y554" s="169"/>
    </row>
    <row r="555" spans="1:25" ht="42" hidden="1" customHeight="1" x14ac:dyDescent="0.25">
      <c r="A555" s="167">
        <v>550</v>
      </c>
      <c r="B555" s="168"/>
      <c r="C555" s="167" t="s">
        <v>789</v>
      </c>
      <c r="D555" s="167" t="s">
        <v>788</v>
      </c>
      <c r="E555" s="166" t="s">
        <v>787</v>
      </c>
      <c r="F555" s="165" t="s">
        <v>1420</v>
      </c>
      <c r="G555" s="164" t="s">
        <v>1430</v>
      </c>
      <c r="H555" s="163">
        <v>21.254000000000001</v>
      </c>
      <c r="I555" s="162" t="s">
        <v>140</v>
      </c>
      <c r="J555" s="161" t="s">
        <v>321</v>
      </c>
      <c r="K555" s="161" t="s">
        <v>1427</v>
      </c>
      <c r="L555" s="160">
        <v>38257</v>
      </c>
      <c r="M555" s="160">
        <v>3826</v>
      </c>
      <c r="N555" s="159">
        <f t="shared" si="69"/>
        <v>42083</v>
      </c>
      <c r="O555" s="174"/>
      <c r="P555" s="158"/>
      <c r="Q555" s="174"/>
      <c r="R555" s="156"/>
      <c r="S555" s="156"/>
      <c r="T555" s="156"/>
      <c r="U555" s="173"/>
      <c r="V555" s="172"/>
      <c r="W555" s="171"/>
      <c r="X555" s="170"/>
      <c r="Y555" s="169"/>
    </row>
    <row r="556" spans="1:25" ht="42" hidden="1" customHeight="1" x14ac:dyDescent="0.25">
      <c r="A556" s="167">
        <v>551</v>
      </c>
      <c r="B556" s="175"/>
      <c r="C556" s="167" t="s">
        <v>789</v>
      </c>
      <c r="D556" s="167" t="s">
        <v>788</v>
      </c>
      <c r="E556" s="166" t="s">
        <v>787</v>
      </c>
      <c r="F556" s="165" t="s">
        <v>1420</v>
      </c>
      <c r="G556" s="164" t="s">
        <v>1429</v>
      </c>
      <c r="H556" s="163">
        <v>14.992000000000001</v>
      </c>
      <c r="I556" s="162" t="s">
        <v>140</v>
      </c>
      <c r="J556" s="161" t="s">
        <v>321</v>
      </c>
      <c r="K556" s="161" t="s">
        <v>1427</v>
      </c>
      <c r="L556" s="160">
        <v>26986</v>
      </c>
      <c r="M556" s="160">
        <v>2699</v>
      </c>
      <c r="N556" s="159">
        <f t="shared" si="69"/>
        <v>29685</v>
      </c>
      <c r="O556" s="174"/>
      <c r="P556" s="158"/>
      <c r="Q556" s="174"/>
      <c r="R556" s="156"/>
      <c r="S556" s="156"/>
      <c r="T556" s="156"/>
      <c r="U556" s="173"/>
      <c r="V556" s="172"/>
      <c r="W556" s="171"/>
      <c r="X556" s="170"/>
      <c r="Y556" s="169"/>
    </row>
    <row r="557" spans="1:25" ht="42" hidden="1" customHeight="1" x14ac:dyDescent="0.25">
      <c r="A557" s="167">
        <v>552</v>
      </c>
      <c r="B557" s="168"/>
      <c r="C557" s="167" t="s">
        <v>789</v>
      </c>
      <c r="D557" s="167" t="s">
        <v>788</v>
      </c>
      <c r="E557" s="166" t="s">
        <v>787</v>
      </c>
      <c r="F557" s="165" t="s">
        <v>1420</v>
      </c>
      <c r="G557" s="164" t="s">
        <v>1428</v>
      </c>
      <c r="H557" s="163">
        <v>7.2039999999999997</v>
      </c>
      <c r="I557" s="162" t="s">
        <v>140</v>
      </c>
      <c r="J557" s="161" t="s">
        <v>321</v>
      </c>
      <c r="K557" s="161" t="s">
        <v>1427</v>
      </c>
      <c r="L557" s="160">
        <v>12967</v>
      </c>
      <c r="M557" s="160">
        <v>1297</v>
      </c>
      <c r="N557" s="159">
        <f t="shared" si="69"/>
        <v>14264</v>
      </c>
      <c r="O557" s="174"/>
      <c r="P557" s="158"/>
      <c r="Q557" s="174"/>
      <c r="R557" s="156"/>
      <c r="S557" s="156"/>
      <c r="T557" s="156"/>
      <c r="U557" s="173"/>
      <c r="V557" s="172"/>
      <c r="W557" s="171"/>
      <c r="X557" s="170"/>
      <c r="Y557" s="169"/>
    </row>
    <row r="558" spans="1:25" ht="42" hidden="1" customHeight="1" x14ac:dyDescent="0.25">
      <c r="A558" s="167">
        <v>553</v>
      </c>
      <c r="B558" s="168"/>
      <c r="C558" s="167" t="s">
        <v>789</v>
      </c>
      <c r="D558" s="167" t="s">
        <v>788</v>
      </c>
      <c r="E558" s="166" t="s">
        <v>787</v>
      </c>
      <c r="F558" s="165" t="s">
        <v>1420</v>
      </c>
      <c r="G558" s="164" t="s">
        <v>1426</v>
      </c>
      <c r="H558" s="163">
        <v>16.265999999999998</v>
      </c>
      <c r="I558" s="162" t="s">
        <v>140</v>
      </c>
      <c r="J558" s="161" t="s">
        <v>321</v>
      </c>
      <c r="K558" s="161" t="s">
        <v>1423</v>
      </c>
      <c r="L558" s="160">
        <v>29279</v>
      </c>
      <c r="M558" s="160">
        <v>2928</v>
      </c>
      <c r="N558" s="159">
        <f t="shared" si="69"/>
        <v>32207</v>
      </c>
      <c r="O558" s="174"/>
      <c r="P558" s="158"/>
      <c r="Q558" s="174"/>
      <c r="R558" s="156"/>
      <c r="S558" s="156"/>
      <c r="T558" s="156"/>
      <c r="U558" s="173"/>
      <c r="V558" s="172"/>
      <c r="W558" s="171"/>
      <c r="X558" s="170"/>
      <c r="Y558" s="169"/>
    </row>
    <row r="559" spans="1:25" ht="42" hidden="1" customHeight="1" x14ac:dyDescent="0.25">
      <c r="A559" s="167">
        <v>554</v>
      </c>
      <c r="B559" s="168"/>
      <c r="C559" s="167" t="s">
        <v>789</v>
      </c>
      <c r="D559" s="167" t="s">
        <v>788</v>
      </c>
      <c r="E559" s="166" t="s">
        <v>787</v>
      </c>
      <c r="F559" s="165" t="s">
        <v>1420</v>
      </c>
      <c r="G559" s="164" t="s">
        <v>1425</v>
      </c>
      <c r="H559" s="163">
        <v>27.2</v>
      </c>
      <c r="I559" s="162" t="s">
        <v>140</v>
      </c>
      <c r="J559" s="161" t="s">
        <v>321</v>
      </c>
      <c r="K559" s="161" t="s">
        <v>1423</v>
      </c>
      <c r="L559" s="160">
        <v>48961</v>
      </c>
      <c r="M559" s="160">
        <v>4896</v>
      </c>
      <c r="N559" s="159">
        <f t="shared" si="69"/>
        <v>53857</v>
      </c>
      <c r="O559" s="174"/>
      <c r="P559" s="158"/>
      <c r="Q559" s="174"/>
      <c r="R559" s="156"/>
      <c r="S559" s="156"/>
      <c r="T559" s="156"/>
      <c r="U559" s="173"/>
      <c r="V559" s="172"/>
      <c r="W559" s="171"/>
      <c r="X559" s="170"/>
      <c r="Y559" s="169"/>
    </row>
    <row r="560" spans="1:25" ht="42" hidden="1" customHeight="1" x14ac:dyDescent="0.25">
      <c r="A560" s="167">
        <v>555</v>
      </c>
      <c r="B560" s="168"/>
      <c r="C560" s="167" t="s">
        <v>789</v>
      </c>
      <c r="D560" s="167" t="s">
        <v>788</v>
      </c>
      <c r="E560" s="166" t="s">
        <v>787</v>
      </c>
      <c r="F560" s="165" t="s">
        <v>1420</v>
      </c>
      <c r="G560" s="164" t="s">
        <v>1424</v>
      </c>
      <c r="H560" s="163">
        <v>10.819000000000001</v>
      </c>
      <c r="I560" s="162" t="s">
        <v>140</v>
      </c>
      <c r="J560" s="161" t="s">
        <v>321</v>
      </c>
      <c r="K560" s="161" t="s">
        <v>1423</v>
      </c>
      <c r="L560" s="160">
        <v>19474</v>
      </c>
      <c r="M560" s="160">
        <v>1948</v>
      </c>
      <c r="N560" s="159">
        <f t="shared" si="69"/>
        <v>21422</v>
      </c>
      <c r="O560" s="174"/>
      <c r="P560" s="158"/>
      <c r="Q560" s="174"/>
      <c r="R560" s="156"/>
      <c r="S560" s="156"/>
      <c r="T560" s="156"/>
      <c r="U560" s="173"/>
      <c r="V560" s="172"/>
      <c r="W560" s="171"/>
      <c r="X560" s="170"/>
      <c r="Y560" s="169"/>
    </row>
    <row r="561" spans="1:25" ht="42" hidden="1" customHeight="1" x14ac:dyDescent="0.25">
      <c r="A561" s="167">
        <v>556</v>
      </c>
      <c r="B561" s="175"/>
      <c r="C561" s="167" t="s">
        <v>789</v>
      </c>
      <c r="D561" s="167" t="s">
        <v>788</v>
      </c>
      <c r="E561" s="166" t="s">
        <v>787</v>
      </c>
      <c r="F561" s="165" t="s">
        <v>1420</v>
      </c>
      <c r="G561" s="164" t="s">
        <v>1422</v>
      </c>
      <c r="H561" s="163">
        <v>2.8</v>
      </c>
      <c r="I561" s="162" t="s">
        <v>140</v>
      </c>
      <c r="J561" s="161" t="s">
        <v>321</v>
      </c>
      <c r="K561" s="161" t="s">
        <v>1418</v>
      </c>
      <c r="L561" s="160">
        <v>4704</v>
      </c>
      <c r="M561" s="160">
        <v>471</v>
      </c>
      <c r="N561" s="159">
        <f t="shared" si="69"/>
        <v>5175</v>
      </c>
      <c r="O561" s="174"/>
      <c r="P561" s="158"/>
      <c r="Q561" s="174"/>
      <c r="R561" s="156"/>
      <c r="S561" s="156"/>
      <c r="T561" s="156"/>
      <c r="U561" s="173"/>
      <c r="V561" s="172"/>
      <c r="W561" s="171"/>
      <c r="X561" s="170"/>
      <c r="Y561" s="169"/>
    </row>
    <row r="562" spans="1:25" ht="42" hidden="1" customHeight="1" x14ac:dyDescent="0.25">
      <c r="A562" s="167">
        <v>557</v>
      </c>
      <c r="B562" s="168"/>
      <c r="C562" s="167" t="s">
        <v>789</v>
      </c>
      <c r="D562" s="167" t="s">
        <v>788</v>
      </c>
      <c r="E562" s="166" t="s">
        <v>787</v>
      </c>
      <c r="F562" s="165" t="s">
        <v>1420</v>
      </c>
      <c r="G562" s="164" t="s">
        <v>1421</v>
      </c>
      <c r="H562" s="163">
        <v>6.2</v>
      </c>
      <c r="I562" s="162" t="s">
        <v>140</v>
      </c>
      <c r="J562" s="161" t="s">
        <v>321</v>
      </c>
      <c r="K562" s="161" t="s">
        <v>1418</v>
      </c>
      <c r="L562" s="160">
        <v>10416</v>
      </c>
      <c r="M562" s="160">
        <v>1042</v>
      </c>
      <c r="N562" s="159">
        <f t="shared" si="69"/>
        <v>11458</v>
      </c>
      <c r="O562" s="174"/>
      <c r="P562" s="158"/>
      <c r="Q562" s="174"/>
      <c r="R562" s="156"/>
      <c r="S562" s="156"/>
      <c r="T562" s="156"/>
      <c r="U562" s="173"/>
      <c r="V562" s="172"/>
      <c r="W562" s="171"/>
      <c r="X562" s="170"/>
      <c r="Y562" s="169"/>
    </row>
    <row r="563" spans="1:25" ht="42" hidden="1" customHeight="1" x14ac:dyDescent="0.25">
      <c r="A563" s="167">
        <v>558</v>
      </c>
      <c r="B563" s="168"/>
      <c r="C563" s="167" t="s">
        <v>789</v>
      </c>
      <c r="D563" s="167" t="s">
        <v>788</v>
      </c>
      <c r="E563" s="166" t="s">
        <v>787</v>
      </c>
      <c r="F563" s="165" t="s">
        <v>1420</v>
      </c>
      <c r="G563" s="164" t="s">
        <v>1419</v>
      </c>
      <c r="H563" s="163">
        <v>10.199999999999999</v>
      </c>
      <c r="I563" s="162" t="s">
        <v>140</v>
      </c>
      <c r="J563" s="161" t="s">
        <v>321</v>
      </c>
      <c r="K563" s="161" t="s">
        <v>1418</v>
      </c>
      <c r="L563" s="160">
        <v>17137</v>
      </c>
      <c r="M563" s="160">
        <v>1714</v>
      </c>
      <c r="N563" s="159">
        <f t="shared" si="69"/>
        <v>18851</v>
      </c>
      <c r="O563" s="174"/>
      <c r="P563" s="158"/>
      <c r="Q563" s="174"/>
      <c r="R563" s="156"/>
      <c r="S563" s="156"/>
      <c r="T563" s="156"/>
      <c r="U563" s="173"/>
      <c r="V563" s="172"/>
      <c r="W563" s="171"/>
      <c r="X563" s="170"/>
      <c r="Y563" s="169"/>
    </row>
    <row r="564" spans="1:25" ht="42" hidden="1" customHeight="1" x14ac:dyDescent="0.25">
      <c r="A564" s="167">
        <v>559</v>
      </c>
      <c r="B564" s="168"/>
      <c r="C564" s="167" t="str">
        <f t="shared" ref="C564:C609" si="70">+D564</f>
        <v>Ing. Ana Orcón</v>
      </c>
      <c r="D564" s="167" t="s">
        <v>808</v>
      </c>
      <c r="E564" s="166" t="s">
        <v>787</v>
      </c>
      <c r="F564" s="165" t="s">
        <v>210</v>
      </c>
      <c r="G564" s="164" t="s">
        <v>1417</v>
      </c>
      <c r="H564" s="163">
        <v>3.734</v>
      </c>
      <c r="I564" s="162" t="s">
        <v>121</v>
      </c>
      <c r="J564" s="161" t="s">
        <v>129</v>
      </c>
      <c r="K564" s="161" t="s">
        <v>1383</v>
      </c>
      <c r="L564" s="160">
        <v>11566</v>
      </c>
      <c r="M564" s="160">
        <v>1157</v>
      </c>
      <c r="N564" s="159">
        <f t="shared" si="69"/>
        <v>12723</v>
      </c>
      <c r="O564" s="174"/>
      <c r="P564" s="158"/>
      <c r="Q564" s="174"/>
      <c r="R564" s="156"/>
      <c r="S564" s="156"/>
      <c r="T564" s="156"/>
      <c r="U564" s="173"/>
      <c r="V564" s="172"/>
      <c r="W564" s="171"/>
      <c r="X564" s="170"/>
      <c r="Y564" s="169"/>
    </row>
    <row r="565" spans="1:25" ht="42" hidden="1" customHeight="1" x14ac:dyDescent="0.25">
      <c r="A565" s="167">
        <v>560</v>
      </c>
      <c r="B565" s="168"/>
      <c r="C565" s="167" t="str">
        <f t="shared" si="70"/>
        <v>Ing. Ana Orcón</v>
      </c>
      <c r="D565" s="167" t="s">
        <v>808</v>
      </c>
      <c r="E565" s="166" t="s">
        <v>787</v>
      </c>
      <c r="F565" s="165" t="s">
        <v>210</v>
      </c>
      <c r="G565" s="164" t="s">
        <v>1416</v>
      </c>
      <c r="H565" s="163">
        <v>4.5</v>
      </c>
      <c r="I565" s="162" t="s">
        <v>121</v>
      </c>
      <c r="J565" s="161" t="s">
        <v>129</v>
      </c>
      <c r="K565" s="161" t="s">
        <v>1383</v>
      </c>
      <c r="L565" s="160">
        <v>13926</v>
      </c>
      <c r="M565" s="160">
        <v>1393</v>
      </c>
      <c r="N565" s="159">
        <f t="shared" si="69"/>
        <v>15319</v>
      </c>
      <c r="O565" s="174"/>
      <c r="P565" s="158"/>
      <c r="Q565" s="174"/>
      <c r="R565" s="156"/>
      <c r="S565" s="156"/>
      <c r="T565" s="156"/>
      <c r="U565" s="173"/>
      <c r="V565" s="172"/>
      <c r="W565" s="171"/>
      <c r="X565" s="170"/>
      <c r="Y565" s="169"/>
    </row>
    <row r="566" spans="1:25" ht="42" hidden="1" customHeight="1" x14ac:dyDescent="0.25">
      <c r="A566" s="167">
        <v>561</v>
      </c>
      <c r="B566" s="175"/>
      <c r="C566" s="167" t="str">
        <f t="shared" si="70"/>
        <v>Ing. Ana Orcón</v>
      </c>
      <c r="D566" s="167" t="s">
        <v>808</v>
      </c>
      <c r="E566" s="166" t="s">
        <v>787</v>
      </c>
      <c r="F566" s="165" t="s">
        <v>210</v>
      </c>
      <c r="G566" s="183" t="s">
        <v>1415</v>
      </c>
      <c r="H566" s="163">
        <v>2.5</v>
      </c>
      <c r="I566" s="162" t="s">
        <v>121</v>
      </c>
      <c r="J566" s="161" t="s">
        <v>129</v>
      </c>
      <c r="K566" s="161" t="s">
        <v>1383</v>
      </c>
      <c r="L566" s="160">
        <v>6819</v>
      </c>
      <c r="M566" s="160">
        <v>682</v>
      </c>
      <c r="N566" s="159">
        <f t="shared" si="69"/>
        <v>7501</v>
      </c>
      <c r="O566" s="174"/>
      <c r="P566" s="158"/>
      <c r="Q566" s="174"/>
      <c r="R566" s="156"/>
      <c r="S566" s="156"/>
      <c r="T566" s="156"/>
      <c r="U566" s="173"/>
      <c r="V566" s="172"/>
      <c r="W566" s="171"/>
      <c r="X566" s="170"/>
      <c r="Y566" s="169"/>
    </row>
    <row r="567" spans="1:25" ht="42" hidden="1" customHeight="1" x14ac:dyDescent="0.25">
      <c r="A567" s="167">
        <v>562</v>
      </c>
      <c r="B567" s="168"/>
      <c r="C567" s="167" t="str">
        <f t="shared" si="70"/>
        <v>Ing. Ana Orcón</v>
      </c>
      <c r="D567" s="167" t="s">
        <v>808</v>
      </c>
      <c r="E567" s="166" t="s">
        <v>787</v>
      </c>
      <c r="F567" s="165" t="s">
        <v>210</v>
      </c>
      <c r="G567" s="164" t="s">
        <v>1414</v>
      </c>
      <c r="H567" s="163">
        <v>9.6</v>
      </c>
      <c r="I567" s="162" t="s">
        <v>121</v>
      </c>
      <c r="J567" s="161" t="s">
        <v>129</v>
      </c>
      <c r="K567" s="161" t="s">
        <v>1388</v>
      </c>
      <c r="L567" s="160">
        <v>28487</v>
      </c>
      <c r="M567" s="160">
        <v>2849</v>
      </c>
      <c r="N567" s="159">
        <f t="shared" si="69"/>
        <v>31336</v>
      </c>
      <c r="O567" s="174"/>
      <c r="P567" s="158"/>
      <c r="Q567" s="174"/>
      <c r="R567" s="156"/>
      <c r="S567" s="156"/>
      <c r="T567" s="156"/>
      <c r="U567" s="173"/>
      <c r="V567" s="172"/>
      <c r="W567" s="171"/>
      <c r="X567" s="170"/>
      <c r="Y567" s="169"/>
    </row>
    <row r="568" spans="1:25" ht="42" hidden="1" customHeight="1" x14ac:dyDescent="0.25">
      <c r="A568" s="167">
        <v>563</v>
      </c>
      <c r="B568" s="168"/>
      <c r="C568" s="167" t="str">
        <f t="shared" si="70"/>
        <v>Ing. Ana Orcón</v>
      </c>
      <c r="D568" s="167" t="s">
        <v>808</v>
      </c>
      <c r="E568" s="166" t="s">
        <v>787</v>
      </c>
      <c r="F568" s="165" t="s">
        <v>210</v>
      </c>
      <c r="G568" s="164" t="s">
        <v>1413</v>
      </c>
      <c r="H568" s="163">
        <v>6.72</v>
      </c>
      <c r="I568" s="162" t="s">
        <v>121</v>
      </c>
      <c r="J568" s="161" t="s">
        <v>129</v>
      </c>
      <c r="K568" s="161" t="s">
        <v>1388</v>
      </c>
      <c r="L568" s="160">
        <v>21082</v>
      </c>
      <c r="M568" s="160">
        <v>2108</v>
      </c>
      <c r="N568" s="159">
        <f t="shared" si="69"/>
        <v>23190</v>
      </c>
      <c r="O568" s="174"/>
      <c r="P568" s="158"/>
      <c r="Q568" s="174"/>
      <c r="R568" s="156"/>
      <c r="S568" s="156"/>
      <c r="T568" s="156"/>
      <c r="U568" s="173"/>
      <c r="V568" s="172"/>
      <c r="W568" s="171"/>
      <c r="X568" s="170"/>
      <c r="Y568" s="169"/>
    </row>
    <row r="569" spans="1:25" ht="42" hidden="1" customHeight="1" x14ac:dyDescent="0.25">
      <c r="A569" s="167">
        <v>564</v>
      </c>
      <c r="B569" s="168"/>
      <c r="C569" s="167" t="str">
        <f t="shared" si="70"/>
        <v>Ing. Ana Orcón</v>
      </c>
      <c r="D569" s="167" t="s">
        <v>808</v>
      </c>
      <c r="E569" s="166" t="s">
        <v>787</v>
      </c>
      <c r="F569" s="165" t="s">
        <v>210</v>
      </c>
      <c r="G569" s="164" t="s">
        <v>1412</v>
      </c>
      <c r="H569" s="163">
        <v>12.5</v>
      </c>
      <c r="I569" s="162" t="s">
        <v>121</v>
      </c>
      <c r="J569" s="161" t="s">
        <v>129</v>
      </c>
      <c r="K569" s="161" t="s">
        <v>1388</v>
      </c>
      <c r="L569" s="160">
        <v>38456</v>
      </c>
      <c r="M569" s="160">
        <v>3846</v>
      </c>
      <c r="N569" s="159">
        <f t="shared" si="69"/>
        <v>42302</v>
      </c>
      <c r="O569" s="174"/>
      <c r="P569" s="158"/>
      <c r="Q569" s="174"/>
      <c r="R569" s="156"/>
      <c r="S569" s="156"/>
      <c r="T569" s="156"/>
      <c r="U569" s="173"/>
      <c r="V569" s="172"/>
      <c r="W569" s="171"/>
      <c r="X569" s="170"/>
      <c r="Y569" s="169"/>
    </row>
    <row r="570" spans="1:25" ht="42" hidden="1" customHeight="1" x14ac:dyDescent="0.25">
      <c r="A570" s="167">
        <v>565</v>
      </c>
      <c r="B570" s="168"/>
      <c r="C570" s="167" t="str">
        <f t="shared" si="70"/>
        <v>Ing. Ana Orcón</v>
      </c>
      <c r="D570" s="167" t="s">
        <v>808</v>
      </c>
      <c r="E570" s="166" t="s">
        <v>787</v>
      </c>
      <c r="F570" s="165" t="s">
        <v>210</v>
      </c>
      <c r="G570" s="164" t="s">
        <v>1411</v>
      </c>
      <c r="H570" s="163">
        <v>5.7</v>
      </c>
      <c r="I570" s="162" t="s">
        <v>121</v>
      </c>
      <c r="J570" s="161" t="s">
        <v>129</v>
      </c>
      <c r="K570" s="161" t="s">
        <v>1393</v>
      </c>
      <c r="L570" s="160">
        <v>17968</v>
      </c>
      <c r="M570" s="160">
        <v>1797</v>
      </c>
      <c r="N570" s="159">
        <f t="shared" si="69"/>
        <v>19765</v>
      </c>
      <c r="O570" s="174"/>
      <c r="P570" s="158"/>
      <c r="Q570" s="174"/>
      <c r="R570" s="156"/>
      <c r="S570" s="156"/>
      <c r="T570" s="156"/>
      <c r="U570" s="173"/>
      <c r="V570" s="172"/>
      <c r="W570" s="171"/>
      <c r="X570" s="170"/>
      <c r="Y570" s="169"/>
    </row>
    <row r="571" spans="1:25" ht="42" hidden="1" customHeight="1" x14ac:dyDescent="0.25">
      <c r="A571" s="167">
        <v>566</v>
      </c>
      <c r="B571" s="175"/>
      <c r="C571" s="167" t="str">
        <f t="shared" si="70"/>
        <v>Ing. Ana Orcón</v>
      </c>
      <c r="D571" s="167" t="s">
        <v>808</v>
      </c>
      <c r="E571" s="166" t="s">
        <v>787</v>
      </c>
      <c r="F571" s="165" t="s">
        <v>210</v>
      </c>
      <c r="G571" s="164" t="s">
        <v>1410</v>
      </c>
      <c r="H571" s="163">
        <v>15</v>
      </c>
      <c r="I571" s="162" t="s">
        <v>121</v>
      </c>
      <c r="J571" s="161" t="s">
        <v>129</v>
      </c>
      <c r="K571" s="161" t="s">
        <v>1393</v>
      </c>
      <c r="L571" s="160">
        <v>46814</v>
      </c>
      <c r="M571" s="160">
        <v>4682</v>
      </c>
      <c r="N571" s="159">
        <f t="shared" si="69"/>
        <v>51496</v>
      </c>
      <c r="O571" s="174"/>
      <c r="P571" s="158"/>
      <c r="Q571" s="174"/>
      <c r="R571" s="156"/>
      <c r="S571" s="156"/>
      <c r="T571" s="156"/>
      <c r="U571" s="173"/>
      <c r="V571" s="172"/>
      <c r="W571" s="171"/>
      <c r="X571" s="170"/>
      <c r="Y571" s="169"/>
    </row>
    <row r="572" spans="1:25" ht="42" hidden="1" customHeight="1" x14ac:dyDescent="0.25">
      <c r="A572" s="167">
        <v>567</v>
      </c>
      <c r="B572" s="168"/>
      <c r="C572" s="167" t="str">
        <f t="shared" si="70"/>
        <v>Ing. Ana Orcón</v>
      </c>
      <c r="D572" s="167" t="s">
        <v>808</v>
      </c>
      <c r="E572" s="166" t="s">
        <v>787</v>
      </c>
      <c r="F572" s="165" t="s">
        <v>210</v>
      </c>
      <c r="G572" s="164" t="s">
        <v>1409</v>
      </c>
      <c r="H572" s="163">
        <v>17.239999999999998</v>
      </c>
      <c r="I572" s="162" t="s">
        <v>121</v>
      </c>
      <c r="J572" s="161" t="s">
        <v>129</v>
      </c>
      <c r="K572" s="161" t="s">
        <v>1393</v>
      </c>
      <c r="L572" s="160">
        <v>52234</v>
      </c>
      <c r="M572" s="160">
        <v>5223</v>
      </c>
      <c r="N572" s="159">
        <f t="shared" si="69"/>
        <v>57457</v>
      </c>
      <c r="O572" s="174"/>
      <c r="P572" s="158"/>
      <c r="Q572" s="174"/>
      <c r="R572" s="156"/>
      <c r="S572" s="156"/>
      <c r="T572" s="156"/>
      <c r="U572" s="173"/>
      <c r="V572" s="172"/>
      <c r="W572" s="171"/>
      <c r="X572" s="170"/>
      <c r="Y572" s="169"/>
    </row>
    <row r="573" spans="1:25" ht="42" hidden="1" customHeight="1" x14ac:dyDescent="0.25">
      <c r="A573" s="167">
        <v>568</v>
      </c>
      <c r="B573" s="168"/>
      <c r="C573" s="167" t="str">
        <f t="shared" si="70"/>
        <v>Ing. Ana Orcón</v>
      </c>
      <c r="D573" s="167" t="s">
        <v>808</v>
      </c>
      <c r="E573" s="166" t="s">
        <v>787</v>
      </c>
      <c r="F573" s="165" t="s">
        <v>210</v>
      </c>
      <c r="G573" s="164" t="s">
        <v>1408</v>
      </c>
      <c r="H573" s="163">
        <v>15.81</v>
      </c>
      <c r="I573" s="162" t="s">
        <v>121</v>
      </c>
      <c r="J573" s="161" t="s">
        <v>129</v>
      </c>
      <c r="K573" s="161" t="s">
        <v>130</v>
      </c>
      <c r="L573" s="160">
        <v>49944</v>
      </c>
      <c r="M573" s="160">
        <v>4995</v>
      </c>
      <c r="N573" s="159">
        <f t="shared" si="69"/>
        <v>54939</v>
      </c>
      <c r="O573" s="174"/>
      <c r="P573" s="158"/>
      <c r="Q573" s="174"/>
      <c r="R573" s="156"/>
      <c r="S573" s="156"/>
      <c r="T573" s="156"/>
      <c r="U573" s="173"/>
      <c r="V573" s="172"/>
      <c r="W573" s="171"/>
      <c r="X573" s="170"/>
      <c r="Y573" s="169"/>
    </row>
    <row r="574" spans="1:25" ht="42" hidden="1" customHeight="1" x14ac:dyDescent="0.25">
      <c r="A574" s="167">
        <v>569</v>
      </c>
      <c r="B574" s="168"/>
      <c r="C574" s="167" t="str">
        <f t="shared" si="70"/>
        <v>Ing. Ana Orcón</v>
      </c>
      <c r="D574" s="167" t="s">
        <v>808</v>
      </c>
      <c r="E574" s="166" t="s">
        <v>787</v>
      </c>
      <c r="F574" s="165" t="s">
        <v>210</v>
      </c>
      <c r="G574" s="164" t="s">
        <v>1407</v>
      </c>
      <c r="H574" s="163">
        <v>19.940000000000001</v>
      </c>
      <c r="I574" s="162" t="s">
        <v>121</v>
      </c>
      <c r="J574" s="161" t="s">
        <v>129</v>
      </c>
      <c r="K574" s="161" t="s">
        <v>130</v>
      </c>
      <c r="L574" s="160">
        <v>62642</v>
      </c>
      <c r="M574" s="160">
        <v>6264</v>
      </c>
      <c r="N574" s="159">
        <f t="shared" si="69"/>
        <v>68906</v>
      </c>
      <c r="O574" s="174"/>
      <c r="P574" s="158"/>
      <c r="Q574" s="174"/>
      <c r="R574" s="156"/>
      <c r="S574" s="156"/>
      <c r="T574" s="156"/>
      <c r="U574" s="173"/>
      <c r="V574" s="172"/>
      <c r="W574" s="171"/>
      <c r="X574" s="170"/>
      <c r="Y574" s="169"/>
    </row>
    <row r="575" spans="1:25" ht="42" hidden="1" customHeight="1" x14ac:dyDescent="0.25">
      <c r="A575" s="167">
        <v>570</v>
      </c>
      <c r="B575" s="168"/>
      <c r="C575" s="167" t="str">
        <f t="shared" si="70"/>
        <v>Ing. Ana Orcón</v>
      </c>
      <c r="D575" s="167" t="s">
        <v>808</v>
      </c>
      <c r="E575" s="166" t="s">
        <v>787</v>
      </c>
      <c r="F575" s="165" t="s">
        <v>210</v>
      </c>
      <c r="G575" s="164" t="s">
        <v>1406</v>
      </c>
      <c r="H575" s="163">
        <v>4.5</v>
      </c>
      <c r="I575" s="162" t="s">
        <v>121</v>
      </c>
      <c r="J575" s="161" t="s">
        <v>129</v>
      </c>
      <c r="K575" s="161" t="s">
        <v>130</v>
      </c>
      <c r="L575" s="160">
        <v>13708</v>
      </c>
      <c r="M575" s="160">
        <v>1371</v>
      </c>
      <c r="N575" s="159">
        <f t="shared" si="69"/>
        <v>15079</v>
      </c>
      <c r="O575" s="174"/>
      <c r="P575" s="158"/>
      <c r="Q575" s="174"/>
      <c r="R575" s="156"/>
      <c r="S575" s="156"/>
      <c r="T575" s="156"/>
      <c r="U575" s="173"/>
      <c r="V575" s="172"/>
      <c r="W575" s="171"/>
      <c r="X575" s="170"/>
      <c r="Y575" s="169"/>
    </row>
    <row r="576" spans="1:25" ht="42" hidden="1" customHeight="1" x14ac:dyDescent="0.25">
      <c r="A576" s="167">
        <v>571</v>
      </c>
      <c r="B576" s="175"/>
      <c r="C576" s="167" t="str">
        <f t="shared" si="70"/>
        <v>Ing. Ana Orcón</v>
      </c>
      <c r="D576" s="167" t="s">
        <v>808</v>
      </c>
      <c r="E576" s="166" t="s">
        <v>787</v>
      </c>
      <c r="F576" s="165" t="s">
        <v>210</v>
      </c>
      <c r="G576" s="164" t="s">
        <v>1405</v>
      </c>
      <c r="H576" s="163">
        <v>15.6</v>
      </c>
      <c r="I576" s="162" t="s">
        <v>121</v>
      </c>
      <c r="J576" s="161" t="s">
        <v>129</v>
      </c>
      <c r="K576" s="161" t="s">
        <v>1391</v>
      </c>
      <c r="L576" s="160">
        <v>51249</v>
      </c>
      <c r="M576" s="160">
        <v>5125</v>
      </c>
      <c r="N576" s="159">
        <f t="shared" si="69"/>
        <v>56374</v>
      </c>
      <c r="O576" s="174"/>
      <c r="P576" s="158"/>
      <c r="Q576" s="174"/>
      <c r="R576" s="156"/>
      <c r="S576" s="156"/>
      <c r="T576" s="156"/>
      <c r="U576" s="173"/>
      <c r="V576" s="172"/>
      <c r="W576" s="171"/>
      <c r="X576" s="170"/>
      <c r="Y576" s="169"/>
    </row>
    <row r="577" spans="1:25" ht="42" hidden="1" customHeight="1" x14ac:dyDescent="0.25">
      <c r="A577" s="167">
        <v>572</v>
      </c>
      <c r="B577" s="168"/>
      <c r="C577" s="167" t="str">
        <f t="shared" si="70"/>
        <v>Ing. Ana Orcón</v>
      </c>
      <c r="D577" s="167" t="s">
        <v>808</v>
      </c>
      <c r="E577" s="166" t="s">
        <v>787</v>
      </c>
      <c r="F577" s="165" t="s">
        <v>210</v>
      </c>
      <c r="G577" s="164" t="s">
        <v>1404</v>
      </c>
      <c r="H577" s="163">
        <v>4.76</v>
      </c>
      <c r="I577" s="162" t="s">
        <v>121</v>
      </c>
      <c r="J577" s="161" t="s">
        <v>129</v>
      </c>
      <c r="K577" s="161" t="s">
        <v>1391</v>
      </c>
      <c r="L577" s="160">
        <v>15074</v>
      </c>
      <c r="M577" s="160">
        <v>1507</v>
      </c>
      <c r="N577" s="159">
        <f t="shared" si="69"/>
        <v>16581</v>
      </c>
      <c r="O577" s="174"/>
      <c r="P577" s="158"/>
      <c r="Q577" s="174"/>
      <c r="R577" s="156"/>
      <c r="S577" s="156"/>
      <c r="T577" s="156"/>
      <c r="U577" s="173"/>
      <c r="V577" s="172"/>
      <c r="W577" s="171"/>
      <c r="X577" s="170"/>
      <c r="Y577" s="169"/>
    </row>
    <row r="578" spans="1:25" ht="42" hidden="1" customHeight="1" x14ac:dyDescent="0.25">
      <c r="A578" s="167">
        <v>573</v>
      </c>
      <c r="B578" s="168"/>
      <c r="C578" s="167" t="str">
        <f t="shared" si="70"/>
        <v>Ing. Ana Orcón</v>
      </c>
      <c r="D578" s="167" t="s">
        <v>808</v>
      </c>
      <c r="E578" s="166" t="s">
        <v>787</v>
      </c>
      <c r="F578" s="165" t="s">
        <v>210</v>
      </c>
      <c r="G578" s="164" t="s">
        <v>1403</v>
      </c>
      <c r="H578" s="163">
        <v>7</v>
      </c>
      <c r="I578" s="162" t="s">
        <v>121</v>
      </c>
      <c r="J578" s="161" t="s">
        <v>129</v>
      </c>
      <c r="K578" s="161" t="s">
        <v>1391</v>
      </c>
      <c r="L578" s="160">
        <v>21653</v>
      </c>
      <c r="M578" s="160">
        <v>2165</v>
      </c>
      <c r="N578" s="159">
        <f t="shared" si="69"/>
        <v>23818</v>
      </c>
      <c r="O578" s="174"/>
      <c r="P578" s="158"/>
      <c r="Q578" s="174"/>
      <c r="R578" s="156"/>
      <c r="S578" s="156"/>
      <c r="T578" s="156"/>
      <c r="U578" s="173"/>
      <c r="V578" s="172"/>
      <c r="W578" s="171"/>
      <c r="X578" s="170"/>
      <c r="Y578" s="169"/>
    </row>
    <row r="579" spans="1:25" ht="42" hidden="1" customHeight="1" x14ac:dyDescent="0.25">
      <c r="A579" s="167">
        <v>574</v>
      </c>
      <c r="B579" s="168"/>
      <c r="C579" s="167" t="str">
        <f t="shared" si="70"/>
        <v>Ing. Ana Orcón</v>
      </c>
      <c r="D579" s="167" t="s">
        <v>808</v>
      </c>
      <c r="E579" s="166" t="s">
        <v>787</v>
      </c>
      <c r="F579" s="165" t="s">
        <v>210</v>
      </c>
      <c r="G579" s="164" t="s">
        <v>1402</v>
      </c>
      <c r="H579" s="163">
        <v>9.5</v>
      </c>
      <c r="I579" s="162" t="s">
        <v>121</v>
      </c>
      <c r="J579" s="161" t="s">
        <v>129</v>
      </c>
      <c r="K579" s="161" t="s">
        <v>1391</v>
      </c>
      <c r="L579" s="160">
        <v>30856</v>
      </c>
      <c r="M579" s="160">
        <v>3086</v>
      </c>
      <c r="N579" s="159">
        <f t="shared" si="69"/>
        <v>33942</v>
      </c>
      <c r="O579" s="174"/>
      <c r="P579" s="158"/>
      <c r="Q579" s="174"/>
      <c r="R579" s="156"/>
      <c r="S579" s="156"/>
      <c r="T579" s="156"/>
      <c r="U579" s="173"/>
      <c r="V579" s="172"/>
      <c r="W579" s="171"/>
      <c r="X579" s="170"/>
      <c r="Y579" s="169"/>
    </row>
    <row r="580" spans="1:25" ht="42" hidden="1" customHeight="1" x14ac:dyDescent="0.25">
      <c r="A580" s="167">
        <v>575</v>
      </c>
      <c r="B580" s="168"/>
      <c r="C580" s="167" t="str">
        <f t="shared" si="70"/>
        <v>Ing. Ana Orcón</v>
      </c>
      <c r="D580" s="167" t="s">
        <v>808</v>
      </c>
      <c r="E580" s="166" t="s">
        <v>787</v>
      </c>
      <c r="F580" s="165" t="s">
        <v>210</v>
      </c>
      <c r="G580" s="183" t="s">
        <v>1396</v>
      </c>
      <c r="H580" s="163">
        <v>4</v>
      </c>
      <c r="I580" s="162" t="s">
        <v>121</v>
      </c>
      <c r="J580" s="161" t="s">
        <v>129</v>
      </c>
      <c r="K580" s="161" t="s">
        <v>1401</v>
      </c>
      <c r="L580" s="160">
        <v>12431</v>
      </c>
      <c r="M580" s="160">
        <v>1243</v>
      </c>
      <c r="N580" s="159">
        <f t="shared" si="69"/>
        <v>13674</v>
      </c>
      <c r="O580" s="174"/>
      <c r="P580" s="158"/>
      <c r="Q580" s="174"/>
      <c r="R580" s="156"/>
      <c r="S580" s="156"/>
      <c r="T580" s="156"/>
      <c r="U580" s="173"/>
      <c r="V580" s="172"/>
      <c r="W580" s="171"/>
      <c r="X580" s="170"/>
      <c r="Y580" s="169"/>
    </row>
    <row r="581" spans="1:25" ht="42" hidden="1" customHeight="1" x14ac:dyDescent="0.25">
      <c r="A581" s="167">
        <v>576</v>
      </c>
      <c r="B581" s="175"/>
      <c r="C581" s="167" t="str">
        <f t="shared" si="70"/>
        <v>Ing. Ana Orcón</v>
      </c>
      <c r="D581" s="167" t="s">
        <v>808</v>
      </c>
      <c r="E581" s="166" t="s">
        <v>787</v>
      </c>
      <c r="F581" s="165" t="s">
        <v>210</v>
      </c>
      <c r="G581" s="164" t="s">
        <v>1400</v>
      </c>
      <c r="H581" s="163">
        <v>11</v>
      </c>
      <c r="I581" s="162" t="s">
        <v>121</v>
      </c>
      <c r="J581" s="161" t="s">
        <v>129</v>
      </c>
      <c r="K581" s="161" t="s">
        <v>1381</v>
      </c>
      <c r="L581" s="160">
        <v>34473</v>
      </c>
      <c r="M581" s="160">
        <v>3447</v>
      </c>
      <c r="N581" s="159">
        <f t="shared" si="69"/>
        <v>37920</v>
      </c>
      <c r="O581" s="174"/>
      <c r="P581" s="158"/>
      <c r="Q581" s="174"/>
      <c r="R581" s="156"/>
      <c r="S581" s="156"/>
      <c r="T581" s="156"/>
      <c r="U581" s="173"/>
      <c r="V581" s="172"/>
      <c r="W581" s="171"/>
      <c r="X581" s="170"/>
      <c r="Y581" s="169"/>
    </row>
    <row r="582" spans="1:25" ht="42" hidden="1" customHeight="1" x14ac:dyDescent="0.25">
      <c r="A582" s="167">
        <v>577</v>
      </c>
      <c r="B582" s="168"/>
      <c r="C582" s="167" t="str">
        <f t="shared" si="70"/>
        <v>Ing. Ana Orcón</v>
      </c>
      <c r="D582" s="167" t="s">
        <v>808</v>
      </c>
      <c r="E582" s="166" t="s">
        <v>787</v>
      </c>
      <c r="F582" s="165" t="s">
        <v>210</v>
      </c>
      <c r="G582" s="164" t="s">
        <v>1399</v>
      </c>
      <c r="H582" s="163">
        <v>4.085</v>
      </c>
      <c r="I582" s="162" t="s">
        <v>121</v>
      </c>
      <c r="J582" s="161" t="s">
        <v>129</v>
      </c>
      <c r="K582" s="161" t="s">
        <v>1381</v>
      </c>
      <c r="L582" s="160">
        <v>12487</v>
      </c>
      <c r="M582" s="160">
        <v>1249</v>
      </c>
      <c r="N582" s="159">
        <f t="shared" si="69"/>
        <v>13736</v>
      </c>
      <c r="O582" s="174"/>
      <c r="P582" s="158"/>
      <c r="Q582" s="174"/>
      <c r="R582" s="156"/>
      <c r="S582" s="156"/>
      <c r="T582" s="156"/>
      <c r="U582" s="173"/>
      <c r="V582" s="172"/>
      <c r="W582" s="171"/>
      <c r="X582" s="170"/>
      <c r="Y582" s="169"/>
    </row>
    <row r="583" spans="1:25" ht="42" hidden="1" customHeight="1" x14ac:dyDescent="0.25">
      <c r="A583" s="167">
        <v>578</v>
      </c>
      <c r="B583" s="168"/>
      <c r="C583" s="167" t="str">
        <f t="shared" si="70"/>
        <v>Ing. Ana Orcón</v>
      </c>
      <c r="D583" s="167" t="s">
        <v>808</v>
      </c>
      <c r="E583" s="166" t="s">
        <v>787</v>
      </c>
      <c r="F583" s="165" t="s">
        <v>210</v>
      </c>
      <c r="G583" s="164" t="s">
        <v>1398</v>
      </c>
      <c r="H583" s="163">
        <v>3.14</v>
      </c>
      <c r="I583" s="162" t="s">
        <v>121</v>
      </c>
      <c r="J583" s="161" t="s">
        <v>129</v>
      </c>
      <c r="K583" s="161" t="s">
        <v>1381</v>
      </c>
      <c r="L583" s="160">
        <v>9339</v>
      </c>
      <c r="M583" s="160">
        <v>934</v>
      </c>
      <c r="N583" s="159">
        <f t="shared" si="69"/>
        <v>10273</v>
      </c>
      <c r="O583" s="174"/>
      <c r="P583" s="158"/>
      <c r="Q583" s="174"/>
      <c r="R583" s="156"/>
      <c r="S583" s="156"/>
      <c r="T583" s="156"/>
      <c r="U583" s="173"/>
      <c r="V583" s="172"/>
      <c r="W583" s="171"/>
      <c r="X583" s="170"/>
      <c r="Y583" s="169"/>
    </row>
    <row r="584" spans="1:25" ht="42" hidden="1" customHeight="1" x14ac:dyDescent="0.25">
      <c r="A584" s="167">
        <v>579</v>
      </c>
      <c r="B584" s="168"/>
      <c r="C584" s="167" t="str">
        <f t="shared" si="70"/>
        <v>Ing. Ana Orcón</v>
      </c>
      <c r="D584" s="167" t="s">
        <v>808</v>
      </c>
      <c r="E584" s="166" t="s">
        <v>787</v>
      </c>
      <c r="F584" s="165" t="s">
        <v>210</v>
      </c>
      <c r="G584" s="164" t="s">
        <v>1397</v>
      </c>
      <c r="H584" s="163">
        <v>4</v>
      </c>
      <c r="I584" s="162" t="s">
        <v>121</v>
      </c>
      <c r="J584" s="161" t="s">
        <v>129</v>
      </c>
      <c r="K584" s="161" t="s">
        <v>1381</v>
      </c>
      <c r="L584" s="160">
        <v>12168</v>
      </c>
      <c r="M584" s="160">
        <v>1217</v>
      </c>
      <c r="N584" s="159">
        <f t="shared" si="69"/>
        <v>13385</v>
      </c>
      <c r="O584" s="174"/>
      <c r="P584" s="158"/>
      <c r="Q584" s="174"/>
      <c r="R584" s="156"/>
      <c r="S584" s="156"/>
      <c r="T584" s="156"/>
      <c r="U584" s="173"/>
      <c r="V584" s="172"/>
      <c r="W584" s="171"/>
      <c r="X584" s="170"/>
      <c r="Y584" s="169"/>
    </row>
    <row r="585" spans="1:25" ht="42" hidden="1" customHeight="1" x14ac:dyDescent="0.25">
      <c r="A585" s="167">
        <v>580</v>
      </c>
      <c r="B585" s="175"/>
      <c r="C585" s="167" t="str">
        <f t="shared" si="70"/>
        <v>Ing. Ana Orcón</v>
      </c>
      <c r="D585" s="167" t="s">
        <v>808</v>
      </c>
      <c r="E585" s="166" t="s">
        <v>787</v>
      </c>
      <c r="F585" s="165" t="s">
        <v>210</v>
      </c>
      <c r="G585" s="183" t="s">
        <v>1396</v>
      </c>
      <c r="H585" s="163">
        <v>12</v>
      </c>
      <c r="I585" s="162" t="s">
        <v>121</v>
      </c>
      <c r="J585" s="161" t="s">
        <v>129</v>
      </c>
      <c r="K585" s="161" t="s">
        <v>1381</v>
      </c>
      <c r="L585" s="160">
        <v>37291</v>
      </c>
      <c r="M585" s="160">
        <v>3729</v>
      </c>
      <c r="N585" s="159">
        <f t="shared" ref="N585:N648" si="71">+L585+M585</f>
        <v>41020</v>
      </c>
      <c r="O585" s="174"/>
      <c r="P585" s="158"/>
      <c r="Q585" s="174"/>
      <c r="R585" s="156"/>
      <c r="S585" s="156"/>
      <c r="T585" s="156"/>
      <c r="U585" s="173"/>
      <c r="V585" s="172"/>
      <c r="W585" s="171"/>
      <c r="X585" s="170"/>
      <c r="Y585" s="169"/>
    </row>
    <row r="586" spans="1:25" ht="42" hidden="1" customHeight="1" x14ac:dyDescent="0.25">
      <c r="A586" s="167">
        <v>581</v>
      </c>
      <c r="B586" s="168"/>
      <c r="C586" s="167" t="str">
        <f t="shared" si="70"/>
        <v>Ing. Ana Orcón</v>
      </c>
      <c r="D586" s="167" t="s">
        <v>808</v>
      </c>
      <c r="E586" s="166" t="s">
        <v>807</v>
      </c>
      <c r="F586" s="165" t="s">
        <v>210</v>
      </c>
      <c r="G586" s="164" t="s">
        <v>1395</v>
      </c>
      <c r="H586" s="163">
        <v>9.64</v>
      </c>
      <c r="I586" s="162" t="s">
        <v>121</v>
      </c>
      <c r="J586" s="161" t="s">
        <v>129</v>
      </c>
      <c r="K586" s="161" t="s">
        <v>1393</v>
      </c>
      <c r="L586" s="160">
        <v>32058</v>
      </c>
      <c r="M586" s="160">
        <v>3206</v>
      </c>
      <c r="N586" s="159">
        <f t="shared" si="71"/>
        <v>35264</v>
      </c>
      <c r="O586" s="174"/>
      <c r="P586" s="158"/>
      <c r="Q586" s="174"/>
      <c r="R586" s="156"/>
      <c r="S586" s="156"/>
      <c r="T586" s="156"/>
      <c r="U586" s="173"/>
      <c r="V586" s="172"/>
      <c r="W586" s="171"/>
      <c r="X586" s="170"/>
      <c r="Y586" s="176"/>
    </row>
    <row r="587" spans="1:25" ht="42" hidden="1" customHeight="1" x14ac:dyDescent="0.25">
      <c r="A587" s="167">
        <v>582</v>
      </c>
      <c r="B587" s="168"/>
      <c r="C587" s="167" t="str">
        <f t="shared" si="70"/>
        <v>Ing. Ana Orcón</v>
      </c>
      <c r="D587" s="167" t="s">
        <v>808</v>
      </c>
      <c r="E587" s="166" t="s">
        <v>807</v>
      </c>
      <c r="F587" s="165" t="s">
        <v>210</v>
      </c>
      <c r="G587" s="164" t="s">
        <v>1394</v>
      </c>
      <c r="H587" s="163">
        <v>6.2</v>
      </c>
      <c r="I587" s="162" t="s">
        <v>121</v>
      </c>
      <c r="J587" s="161" t="s">
        <v>129</v>
      </c>
      <c r="K587" s="161" t="s">
        <v>1393</v>
      </c>
      <c r="L587" s="160">
        <v>20458</v>
      </c>
      <c r="M587" s="160">
        <v>2046</v>
      </c>
      <c r="N587" s="159">
        <f t="shared" si="71"/>
        <v>22504</v>
      </c>
      <c r="O587" s="174"/>
      <c r="P587" s="158"/>
      <c r="Q587" s="174"/>
      <c r="R587" s="156"/>
      <c r="S587" s="156"/>
      <c r="T587" s="156"/>
      <c r="U587" s="173"/>
      <c r="V587" s="172"/>
      <c r="W587" s="171"/>
      <c r="X587" s="170"/>
      <c r="Y587" s="176"/>
    </row>
    <row r="588" spans="1:25" ht="42" hidden="1" customHeight="1" x14ac:dyDescent="0.25">
      <c r="A588" s="167">
        <v>583</v>
      </c>
      <c r="B588" s="175"/>
      <c r="C588" s="167" t="str">
        <f t="shared" si="70"/>
        <v>Ing. Ana Orcón</v>
      </c>
      <c r="D588" s="167" t="s">
        <v>808</v>
      </c>
      <c r="E588" s="166" t="s">
        <v>807</v>
      </c>
      <c r="F588" s="165" t="s">
        <v>210</v>
      </c>
      <c r="G588" s="164" t="s">
        <v>1392</v>
      </c>
      <c r="H588" s="163">
        <v>3.8</v>
      </c>
      <c r="I588" s="162" t="s">
        <v>121</v>
      </c>
      <c r="J588" s="161" t="s">
        <v>129</v>
      </c>
      <c r="K588" s="161" t="s">
        <v>1391</v>
      </c>
      <c r="L588" s="160">
        <v>13385</v>
      </c>
      <c r="M588" s="160">
        <v>1338</v>
      </c>
      <c r="N588" s="159">
        <f t="shared" si="71"/>
        <v>14723</v>
      </c>
      <c r="O588" s="174"/>
      <c r="P588" s="158"/>
      <c r="Q588" s="174"/>
      <c r="R588" s="156"/>
      <c r="S588" s="156"/>
      <c r="T588" s="156"/>
      <c r="U588" s="173"/>
      <c r="V588" s="172"/>
      <c r="W588" s="171"/>
      <c r="X588" s="170"/>
      <c r="Y588" s="169"/>
    </row>
    <row r="589" spans="1:25" ht="42" hidden="1" customHeight="1" x14ac:dyDescent="0.25">
      <c r="A589" s="167">
        <v>584</v>
      </c>
      <c r="B589" s="168"/>
      <c r="C589" s="167" t="str">
        <f t="shared" si="70"/>
        <v>Ing. Ana Orcón</v>
      </c>
      <c r="D589" s="167" t="s">
        <v>808</v>
      </c>
      <c r="E589" s="166" t="s">
        <v>807</v>
      </c>
      <c r="F589" s="165" t="s">
        <v>210</v>
      </c>
      <c r="G589" s="164" t="s">
        <v>1390</v>
      </c>
      <c r="H589" s="163">
        <v>12</v>
      </c>
      <c r="I589" s="162" t="s">
        <v>121</v>
      </c>
      <c r="J589" s="161" t="s">
        <v>129</v>
      </c>
      <c r="K589" s="161" t="s">
        <v>1388</v>
      </c>
      <c r="L589" s="160">
        <v>39806</v>
      </c>
      <c r="M589" s="160">
        <v>3981</v>
      </c>
      <c r="N589" s="159">
        <f t="shared" si="71"/>
        <v>43787</v>
      </c>
      <c r="O589" s="174"/>
      <c r="P589" s="158"/>
      <c r="Q589" s="174"/>
      <c r="R589" s="156"/>
      <c r="S589" s="156"/>
      <c r="T589" s="156"/>
      <c r="U589" s="173"/>
      <c r="V589" s="172"/>
      <c r="W589" s="171"/>
      <c r="X589" s="170"/>
      <c r="Y589" s="169"/>
    </row>
    <row r="590" spans="1:25" ht="42" hidden="1" customHeight="1" x14ac:dyDescent="0.25">
      <c r="A590" s="167">
        <v>585</v>
      </c>
      <c r="B590" s="168"/>
      <c r="C590" s="167" t="str">
        <f t="shared" si="70"/>
        <v>Ing. Ana Orcón</v>
      </c>
      <c r="D590" s="167" t="s">
        <v>808</v>
      </c>
      <c r="E590" s="166" t="s">
        <v>807</v>
      </c>
      <c r="F590" s="165" t="s">
        <v>210</v>
      </c>
      <c r="G590" s="164" t="s">
        <v>1389</v>
      </c>
      <c r="H590" s="163">
        <v>19</v>
      </c>
      <c r="I590" s="162" t="s">
        <v>121</v>
      </c>
      <c r="J590" s="161" t="s">
        <v>129</v>
      </c>
      <c r="K590" s="161" t="s">
        <v>1388</v>
      </c>
      <c r="L590" s="160">
        <v>60896</v>
      </c>
      <c r="M590" s="160">
        <v>6090</v>
      </c>
      <c r="N590" s="159">
        <f t="shared" si="71"/>
        <v>66986</v>
      </c>
      <c r="O590" s="174"/>
      <c r="P590" s="158"/>
      <c r="Q590" s="174"/>
      <c r="R590" s="156"/>
      <c r="S590" s="156"/>
      <c r="T590" s="156"/>
      <c r="U590" s="173"/>
      <c r="V590" s="172"/>
      <c r="W590" s="171"/>
      <c r="X590" s="170"/>
      <c r="Y590" s="169"/>
    </row>
    <row r="591" spans="1:25" ht="42" hidden="1" customHeight="1" x14ac:dyDescent="0.25">
      <c r="A591" s="167">
        <v>586</v>
      </c>
      <c r="B591" s="168"/>
      <c r="C591" s="167" t="str">
        <f t="shared" si="70"/>
        <v>Ing. Ana Orcón</v>
      </c>
      <c r="D591" s="167" t="s">
        <v>808</v>
      </c>
      <c r="E591" s="166" t="s">
        <v>807</v>
      </c>
      <c r="F591" s="165" t="s">
        <v>210</v>
      </c>
      <c r="G591" s="164" t="s">
        <v>1387</v>
      </c>
      <c r="H591" s="163">
        <v>7</v>
      </c>
      <c r="I591" s="162" t="s">
        <v>121</v>
      </c>
      <c r="J591" s="161" t="s">
        <v>129</v>
      </c>
      <c r="K591" s="161" t="s">
        <v>130</v>
      </c>
      <c r="L591" s="160">
        <v>21300</v>
      </c>
      <c r="M591" s="160">
        <v>2130</v>
      </c>
      <c r="N591" s="159">
        <f t="shared" si="71"/>
        <v>23430</v>
      </c>
      <c r="O591" s="174"/>
      <c r="P591" s="158"/>
      <c r="Q591" s="174"/>
      <c r="R591" s="156"/>
      <c r="S591" s="156"/>
      <c r="T591" s="156"/>
      <c r="U591" s="173"/>
      <c r="V591" s="172"/>
      <c r="W591" s="171"/>
      <c r="X591" s="170"/>
      <c r="Y591" s="176"/>
    </row>
    <row r="592" spans="1:25" ht="42" hidden="1" customHeight="1" x14ac:dyDescent="0.25">
      <c r="A592" s="167">
        <v>587</v>
      </c>
      <c r="B592" s="168"/>
      <c r="C592" s="167" t="str">
        <f t="shared" si="70"/>
        <v>Ing. Ana Orcón</v>
      </c>
      <c r="D592" s="167" t="s">
        <v>808</v>
      </c>
      <c r="E592" s="166" t="s">
        <v>807</v>
      </c>
      <c r="F592" s="165" t="s">
        <v>210</v>
      </c>
      <c r="G592" s="164" t="s">
        <v>1386</v>
      </c>
      <c r="H592" s="163">
        <v>5.2</v>
      </c>
      <c r="I592" s="162" t="s">
        <v>121</v>
      </c>
      <c r="J592" s="161" t="s">
        <v>129</v>
      </c>
      <c r="K592" s="161" t="s">
        <v>130</v>
      </c>
      <c r="L592" s="160">
        <v>18241</v>
      </c>
      <c r="M592" s="160">
        <v>1824</v>
      </c>
      <c r="N592" s="159">
        <f t="shared" si="71"/>
        <v>20065</v>
      </c>
      <c r="O592" s="174"/>
      <c r="P592" s="158"/>
      <c r="Q592" s="174"/>
      <c r="R592" s="156"/>
      <c r="S592" s="156"/>
      <c r="T592" s="156"/>
      <c r="U592" s="173"/>
      <c r="V592" s="172"/>
      <c r="W592" s="171"/>
      <c r="X592" s="170"/>
      <c r="Y592" s="176"/>
    </row>
    <row r="593" spans="1:25" ht="42" hidden="1" customHeight="1" x14ac:dyDescent="0.25">
      <c r="A593" s="167">
        <v>588</v>
      </c>
      <c r="B593" s="175"/>
      <c r="C593" s="167" t="str">
        <f t="shared" si="70"/>
        <v>Ing. Ana Orcón</v>
      </c>
      <c r="D593" s="167" t="s">
        <v>808</v>
      </c>
      <c r="E593" s="166" t="s">
        <v>807</v>
      </c>
      <c r="F593" s="165" t="s">
        <v>210</v>
      </c>
      <c r="G593" s="164" t="s">
        <v>1385</v>
      </c>
      <c r="H593" s="163">
        <v>7.88</v>
      </c>
      <c r="I593" s="162" t="s">
        <v>121</v>
      </c>
      <c r="J593" s="161" t="s">
        <v>129</v>
      </c>
      <c r="K593" s="161" t="s">
        <v>130</v>
      </c>
      <c r="L593" s="160">
        <v>26302</v>
      </c>
      <c r="M593" s="160">
        <v>2630</v>
      </c>
      <c r="N593" s="159">
        <f t="shared" si="71"/>
        <v>28932</v>
      </c>
      <c r="O593" s="174"/>
      <c r="P593" s="158"/>
      <c r="Q593" s="174"/>
      <c r="R593" s="156"/>
      <c r="S593" s="156"/>
      <c r="T593" s="156"/>
      <c r="U593" s="173"/>
      <c r="V593" s="172"/>
      <c r="W593" s="171"/>
      <c r="X593" s="170"/>
      <c r="Y593" s="176"/>
    </row>
    <row r="594" spans="1:25" ht="42" hidden="1" customHeight="1" x14ac:dyDescent="0.25">
      <c r="A594" s="167">
        <v>589</v>
      </c>
      <c r="B594" s="168"/>
      <c r="C594" s="167" t="str">
        <f t="shared" si="70"/>
        <v>Ing. Ana Orcón</v>
      </c>
      <c r="D594" s="167" t="s">
        <v>808</v>
      </c>
      <c r="E594" s="166" t="s">
        <v>807</v>
      </c>
      <c r="F594" s="165" t="s">
        <v>210</v>
      </c>
      <c r="G594" s="164" t="s">
        <v>1384</v>
      </c>
      <c r="H594" s="163">
        <v>5.45</v>
      </c>
      <c r="I594" s="162" t="s">
        <v>121</v>
      </c>
      <c r="J594" s="161" t="s">
        <v>129</v>
      </c>
      <c r="K594" s="161" t="s">
        <v>1383</v>
      </c>
      <c r="L594" s="160">
        <v>17941</v>
      </c>
      <c r="M594" s="160">
        <v>1794</v>
      </c>
      <c r="N594" s="159">
        <f t="shared" si="71"/>
        <v>19735</v>
      </c>
      <c r="O594" s="174"/>
      <c r="P594" s="158"/>
      <c r="Q594" s="174"/>
      <c r="R594" s="156"/>
      <c r="S594" s="156"/>
      <c r="T594" s="156"/>
      <c r="U594" s="173"/>
      <c r="V594" s="172"/>
      <c r="W594" s="171"/>
      <c r="X594" s="170"/>
      <c r="Y594" s="176"/>
    </row>
    <row r="595" spans="1:25" ht="42" hidden="1" customHeight="1" x14ac:dyDescent="0.25">
      <c r="A595" s="167">
        <v>590</v>
      </c>
      <c r="B595" s="168"/>
      <c r="C595" s="167" t="str">
        <f t="shared" si="70"/>
        <v>Ing. Ana Orcón</v>
      </c>
      <c r="D595" s="167" t="s">
        <v>808</v>
      </c>
      <c r="E595" s="166" t="s">
        <v>807</v>
      </c>
      <c r="F595" s="165" t="s">
        <v>210</v>
      </c>
      <c r="G595" s="164" t="s">
        <v>1382</v>
      </c>
      <c r="H595" s="163">
        <v>9.48</v>
      </c>
      <c r="I595" s="162" t="s">
        <v>121</v>
      </c>
      <c r="J595" s="161" t="s">
        <v>129</v>
      </c>
      <c r="K595" s="161" t="s">
        <v>1381</v>
      </c>
      <c r="L595" s="160">
        <v>31326</v>
      </c>
      <c r="M595" s="160">
        <v>3133</v>
      </c>
      <c r="N595" s="159">
        <f t="shared" si="71"/>
        <v>34459</v>
      </c>
      <c r="O595" s="174"/>
      <c r="P595" s="158"/>
      <c r="Q595" s="174"/>
      <c r="R595" s="156"/>
      <c r="S595" s="156"/>
      <c r="T595" s="156"/>
      <c r="U595" s="173"/>
      <c r="V595" s="172"/>
      <c r="W595" s="171"/>
      <c r="X595" s="170"/>
      <c r="Y595" s="176"/>
    </row>
    <row r="596" spans="1:25" ht="42" customHeight="1" x14ac:dyDescent="0.25">
      <c r="A596" s="167">
        <v>591</v>
      </c>
      <c r="B596" s="168"/>
      <c r="C596" s="167" t="str">
        <f t="shared" si="70"/>
        <v>Ing. Edy Linares</v>
      </c>
      <c r="D596" s="167" t="s">
        <v>789</v>
      </c>
      <c r="E596" s="166" t="s">
        <v>787</v>
      </c>
      <c r="F596" s="165" t="s">
        <v>191</v>
      </c>
      <c r="G596" s="164" t="s">
        <v>1380</v>
      </c>
      <c r="H596" s="182">
        <v>24</v>
      </c>
      <c r="I596" s="162" t="s">
        <v>72</v>
      </c>
      <c r="J596" s="161" t="s">
        <v>74</v>
      </c>
      <c r="K596" s="161" t="s">
        <v>320</v>
      </c>
      <c r="L596" s="181">
        <v>41124</v>
      </c>
      <c r="M596" s="181">
        <v>4113</v>
      </c>
      <c r="N596" s="159">
        <f t="shared" si="71"/>
        <v>45237</v>
      </c>
      <c r="O596" s="174">
        <v>41124</v>
      </c>
      <c r="P596" s="180">
        <f>O596/L596</f>
        <v>1</v>
      </c>
      <c r="Q596" s="174">
        <v>4113</v>
      </c>
      <c r="R596" s="179">
        <f>Q596/M596</f>
        <v>1</v>
      </c>
      <c r="S596" s="156">
        <f>+O596+Q596</f>
        <v>45237</v>
      </c>
      <c r="T596" s="156">
        <f>+N596-S596</f>
        <v>0</v>
      </c>
      <c r="U596" s="173" t="s">
        <v>803</v>
      </c>
      <c r="V596" s="178" t="s">
        <v>802</v>
      </c>
      <c r="W596" s="178" t="s">
        <v>802</v>
      </c>
      <c r="X596" s="177">
        <v>2014</v>
      </c>
      <c r="Y596" s="169" t="s">
        <v>1379</v>
      </c>
    </row>
    <row r="597" spans="1:25" ht="42" hidden="1" customHeight="1" x14ac:dyDescent="0.25">
      <c r="A597" s="167">
        <v>592</v>
      </c>
      <c r="B597" s="175"/>
      <c r="C597" s="167" t="str">
        <f t="shared" si="70"/>
        <v>Ing. José Enciso</v>
      </c>
      <c r="D597" s="167" t="s">
        <v>873</v>
      </c>
      <c r="E597" s="166" t="s">
        <v>787</v>
      </c>
      <c r="F597" s="165" t="s">
        <v>1378</v>
      </c>
      <c r="G597" s="164" t="s">
        <v>1377</v>
      </c>
      <c r="H597" s="182">
        <v>22</v>
      </c>
      <c r="I597" s="162" t="s">
        <v>27</v>
      </c>
      <c r="J597" s="161" t="s">
        <v>1376</v>
      </c>
      <c r="K597" s="161" t="s">
        <v>1375</v>
      </c>
      <c r="L597" s="181">
        <v>56554</v>
      </c>
      <c r="M597" s="181">
        <v>5656</v>
      </c>
      <c r="N597" s="159">
        <f t="shared" si="71"/>
        <v>62210</v>
      </c>
      <c r="O597" s="174"/>
      <c r="P597" s="158"/>
      <c r="Q597" s="174"/>
      <c r="R597" s="156"/>
      <c r="S597" s="156"/>
      <c r="T597" s="156"/>
      <c r="U597" s="173"/>
      <c r="V597" s="172"/>
      <c r="W597" s="171"/>
      <c r="X597" s="170"/>
      <c r="Y597" s="176"/>
    </row>
    <row r="598" spans="1:25" ht="42" hidden="1" customHeight="1" x14ac:dyDescent="0.25">
      <c r="A598" s="167">
        <v>593</v>
      </c>
      <c r="B598" s="175"/>
      <c r="C598" s="167" t="str">
        <f t="shared" si="70"/>
        <v>Ing. Ana Orcón</v>
      </c>
      <c r="D598" s="167" t="s">
        <v>808</v>
      </c>
      <c r="E598" s="166" t="s">
        <v>787</v>
      </c>
      <c r="F598" s="165" t="s">
        <v>1362</v>
      </c>
      <c r="G598" s="164" t="s">
        <v>1374</v>
      </c>
      <c r="H598" s="163">
        <v>8</v>
      </c>
      <c r="I598" s="162" t="s">
        <v>121</v>
      </c>
      <c r="J598" s="161" t="s">
        <v>1360</v>
      </c>
      <c r="K598" s="161" t="s">
        <v>1371</v>
      </c>
      <c r="L598" s="160">
        <v>26401</v>
      </c>
      <c r="M598" s="160">
        <v>2640</v>
      </c>
      <c r="N598" s="159">
        <f t="shared" si="71"/>
        <v>29041</v>
      </c>
      <c r="O598" s="174"/>
      <c r="P598" s="158"/>
      <c r="Q598" s="174"/>
      <c r="R598" s="156"/>
      <c r="S598" s="156"/>
      <c r="T598" s="156"/>
      <c r="U598" s="173"/>
      <c r="V598" s="172"/>
      <c r="W598" s="171"/>
      <c r="X598" s="170"/>
      <c r="Y598" s="169"/>
    </row>
    <row r="599" spans="1:25" ht="42" hidden="1" customHeight="1" x14ac:dyDescent="0.25">
      <c r="A599" s="167">
        <v>594</v>
      </c>
      <c r="B599" s="168"/>
      <c r="C599" s="167" t="str">
        <f t="shared" si="70"/>
        <v>Ing. Ana Orcón</v>
      </c>
      <c r="D599" s="167" t="s">
        <v>808</v>
      </c>
      <c r="E599" s="166" t="s">
        <v>787</v>
      </c>
      <c r="F599" s="165" t="s">
        <v>1362</v>
      </c>
      <c r="G599" s="164" t="s">
        <v>1373</v>
      </c>
      <c r="H599" s="163">
        <v>5.0839999999999996</v>
      </c>
      <c r="I599" s="162" t="s">
        <v>121</v>
      </c>
      <c r="J599" s="161" t="s">
        <v>1360</v>
      </c>
      <c r="K599" s="161" t="s">
        <v>1371</v>
      </c>
      <c r="L599" s="160">
        <v>16777</v>
      </c>
      <c r="M599" s="160">
        <v>1678</v>
      </c>
      <c r="N599" s="159">
        <f t="shared" si="71"/>
        <v>18455</v>
      </c>
      <c r="O599" s="174"/>
      <c r="P599" s="158"/>
      <c r="Q599" s="174"/>
      <c r="R599" s="156"/>
      <c r="S599" s="156"/>
      <c r="T599" s="156"/>
      <c r="U599" s="173"/>
      <c r="V599" s="172"/>
      <c r="W599" s="171"/>
      <c r="X599" s="170"/>
      <c r="Y599" s="169"/>
    </row>
    <row r="600" spans="1:25" ht="42" hidden="1" customHeight="1" x14ac:dyDescent="0.25">
      <c r="A600" s="167">
        <v>595</v>
      </c>
      <c r="B600" s="168"/>
      <c r="C600" s="167" t="str">
        <f t="shared" si="70"/>
        <v>Ing. Ana Orcón</v>
      </c>
      <c r="D600" s="167" t="s">
        <v>808</v>
      </c>
      <c r="E600" s="166" t="s">
        <v>787</v>
      </c>
      <c r="F600" s="165" t="s">
        <v>1362</v>
      </c>
      <c r="G600" s="164" t="s">
        <v>1372</v>
      </c>
      <c r="H600" s="163">
        <v>1.04</v>
      </c>
      <c r="I600" s="162" t="s">
        <v>121</v>
      </c>
      <c r="J600" s="161" t="s">
        <v>1360</v>
      </c>
      <c r="K600" s="161" t="s">
        <v>1371</v>
      </c>
      <c r="L600" s="160">
        <v>3433</v>
      </c>
      <c r="M600" s="160">
        <v>343</v>
      </c>
      <c r="N600" s="159">
        <f t="shared" si="71"/>
        <v>3776</v>
      </c>
      <c r="O600" s="174"/>
      <c r="P600" s="158"/>
      <c r="Q600" s="174"/>
      <c r="R600" s="156"/>
      <c r="S600" s="156"/>
      <c r="T600" s="156"/>
      <c r="U600" s="173"/>
      <c r="V600" s="172"/>
      <c r="W600" s="171"/>
      <c r="X600" s="170"/>
      <c r="Y600" s="169"/>
    </row>
    <row r="601" spans="1:25" ht="42" hidden="1" customHeight="1" x14ac:dyDescent="0.25">
      <c r="A601" s="167">
        <v>596</v>
      </c>
      <c r="B601" s="168"/>
      <c r="C601" s="167" t="str">
        <f t="shared" si="70"/>
        <v>Ing. Ana Orcón</v>
      </c>
      <c r="D601" s="167" t="s">
        <v>808</v>
      </c>
      <c r="E601" s="166" t="s">
        <v>787</v>
      </c>
      <c r="F601" s="165" t="s">
        <v>1362</v>
      </c>
      <c r="G601" s="164" t="s">
        <v>1370</v>
      </c>
      <c r="H601" s="163">
        <v>5.59</v>
      </c>
      <c r="I601" s="162" t="s">
        <v>121</v>
      </c>
      <c r="J601" s="161" t="s">
        <v>1360</v>
      </c>
      <c r="K601" s="161" t="s">
        <v>1359</v>
      </c>
      <c r="L601" s="160">
        <v>18447</v>
      </c>
      <c r="M601" s="160">
        <v>1845</v>
      </c>
      <c r="N601" s="159">
        <f t="shared" si="71"/>
        <v>20292</v>
      </c>
      <c r="O601" s="174"/>
      <c r="P601" s="158"/>
      <c r="Q601" s="174"/>
      <c r="R601" s="156"/>
      <c r="S601" s="156"/>
      <c r="T601" s="156"/>
      <c r="U601" s="173"/>
      <c r="V601" s="172"/>
      <c r="W601" s="171"/>
      <c r="X601" s="170"/>
      <c r="Y601" s="169"/>
    </row>
    <row r="602" spans="1:25" ht="42" hidden="1" customHeight="1" x14ac:dyDescent="0.25">
      <c r="A602" s="167">
        <v>597</v>
      </c>
      <c r="B602" s="168"/>
      <c r="C602" s="167" t="str">
        <f t="shared" si="70"/>
        <v>Ing. Ana Orcón</v>
      </c>
      <c r="D602" s="167" t="s">
        <v>808</v>
      </c>
      <c r="E602" s="166" t="s">
        <v>787</v>
      </c>
      <c r="F602" s="165" t="s">
        <v>1362</v>
      </c>
      <c r="G602" s="164" t="s">
        <v>1369</v>
      </c>
      <c r="H602" s="163">
        <v>5.26</v>
      </c>
      <c r="I602" s="162" t="s">
        <v>121</v>
      </c>
      <c r="J602" s="161" t="s">
        <v>1360</v>
      </c>
      <c r="K602" s="161" t="s">
        <v>1359</v>
      </c>
      <c r="L602" s="160">
        <v>17358</v>
      </c>
      <c r="M602" s="160">
        <v>1736</v>
      </c>
      <c r="N602" s="159">
        <f t="shared" si="71"/>
        <v>19094</v>
      </c>
      <c r="O602" s="174"/>
      <c r="P602" s="158"/>
      <c r="Q602" s="174"/>
      <c r="R602" s="156"/>
      <c r="S602" s="156"/>
      <c r="T602" s="156"/>
      <c r="U602" s="173"/>
      <c r="V602" s="172"/>
      <c r="W602" s="171"/>
      <c r="X602" s="170"/>
      <c r="Y602" s="169"/>
    </row>
    <row r="603" spans="1:25" ht="42" hidden="1" customHeight="1" x14ac:dyDescent="0.25">
      <c r="A603" s="167">
        <v>598</v>
      </c>
      <c r="B603" s="175"/>
      <c r="C603" s="167" t="str">
        <f t="shared" si="70"/>
        <v>Ing. Ana Orcón</v>
      </c>
      <c r="D603" s="167" t="s">
        <v>808</v>
      </c>
      <c r="E603" s="166" t="s">
        <v>787</v>
      </c>
      <c r="F603" s="165" t="s">
        <v>1362</v>
      </c>
      <c r="G603" s="164" t="s">
        <v>1368</v>
      </c>
      <c r="H603" s="163">
        <v>9.15</v>
      </c>
      <c r="I603" s="162" t="s">
        <v>121</v>
      </c>
      <c r="J603" s="161" t="s">
        <v>1360</v>
      </c>
      <c r="K603" s="161" t="s">
        <v>1359</v>
      </c>
      <c r="L603" s="160">
        <v>30196</v>
      </c>
      <c r="M603" s="160">
        <v>3020</v>
      </c>
      <c r="N603" s="159">
        <f t="shared" si="71"/>
        <v>33216</v>
      </c>
      <c r="O603" s="174"/>
      <c r="P603" s="158"/>
      <c r="Q603" s="174"/>
      <c r="R603" s="156"/>
      <c r="S603" s="156"/>
      <c r="T603" s="156"/>
      <c r="U603" s="173"/>
      <c r="V603" s="172"/>
      <c r="W603" s="171"/>
      <c r="X603" s="170"/>
      <c r="Y603" s="169"/>
    </row>
    <row r="604" spans="1:25" ht="42" hidden="1" customHeight="1" x14ac:dyDescent="0.25">
      <c r="A604" s="167">
        <v>599</v>
      </c>
      <c r="B604" s="168"/>
      <c r="C604" s="167" t="str">
        <f t="shared" si="70"/>
        <v>Ing. Ana Orcón</v>
      </c>
      <c r="D604" s="167" t="s">
        <v>808</v>
      </c>
      <c r="E604" s="166" t="s">
        <v>787</v>
      </c>
      <c r="F604" s="165" t="s">
        <v>1362</v>
      </c>
      <c r="G604" s="164" t="s">
        <v>1367</v>
      </c>
      <c r="H604" s="163">
        <v>4.9000000000000004</v>
      </c>
      <c r="I604" s="162" t="s">
        <v>121</v>
      </c>
      <c r="J604" s="161" t="s">
        <v>1360</v>
      </c>
      <c r="K604" s="161" t="s">
        <v>1359</v>
      </c>
      <c r="L604" s="160">
        <v>16171</v>
      </c>
      <c r="M604" s="160">
        <v>1617</v>
      </c>
      <c r="N604" s="159">
        <f t="shared" si="71"/>
        <v>17788</v>
      </c>
      <c r="O604" s="174"/>
      <c r="P604" s="158"/>
      <c r="Q604" s="174"/>
      <c r="R604" s="156"/>
      <c r="S604" s="156"/>
      <c r="T604" s="156"/>
      <c r="U604" s="173"/>
      <c r="V604" s="172"/>
      <c r="W604" s="171"/>
      <c r="X604" s="170"/>
      <c r="Y604" s="169"/>
    </row>
    <row r="605" spans="1:25" ht="42" hidden="1" customHeight="1" x14ac:dyDescent="0.25">
      <c r="A605" s="167">
        <v>600</v>
      </c>
      <c r="B605" s="168"/>
      <c r="C605" s="167" t="str">
        <f t="shared" si="70"/>
        <v>Ing. Ana Orcón</v>
      </c>
      <c r="D605" s="167" t="s">
        <v>808</v>
      </c>
      <c r="E605" s="166" t="s">
        <v>787</v>
      </c>
      <c r="F605" s="165" t="s">
        <v>1362</v>
      </c>
      <c r="G605" s="164" t="s">
        <v>1366</v>
      </c>
      <c r="H605" s="163">
        <v>5</v>
      </c>
      <c r="I605" s="162" t="s">
        <v>121</v>
      </c>
      <c r="J605" s="161" t="s">
        <v>1360</v>
      </c>
      <c r="K605" s="161" t="s">
        <v>1359</v>
      </c>
      <c r="L605" s="160">
        <v>16501</v>
      </c>
      <c r="M605" s="160">
        <v>1650</v>
      </c>
      <c r="N605" s="159">
        <f t="shared" si="71"/>
        <v>18151</v>
      </c>
      <c r="O605" s="174"/>
      <c r="P605" s="158"/>
      <c r="Q605" s="174"/>
      <c r="R605" s="156"/>
      <c r="S605" s="156"/>
      <c r="T605" s="156"/>
      <c r="U605" s="173"/>
      <c r="V605" s="172"/>
      <c r="W605" s="171"/>
      <c r="X605" s="170"/>
      <c r="Y605" s="169"/>
    </row>
    <row r="606" spans="1:25" ht="42" hidden="1" customHeight="1" x14ac:dyDescent="0.25">
      <c r="A606" s="167">
        <v>601</v>
      </c>
      <c r="B606" s="168"/>
      <c r="C606" s="167" t="str">
        <f t="shared" si="70"/>
        <v>Ing. Ana Orcón</v>
      </c>
      <c r="D606" s="167" t="s">
        <v>808</v>
      </c>
      <c r="E606" s="166" t="s">
        <v>787</v>
      </c>
      <c r="F606" s="165" t="s">
        <v>1362</v>
      </c>
      <c r="G606" s="164" t="s">
        <v>1365</v>
      </c>
      <c r="H606" s="163">
        <v>4.58</v>
      </c>
      <c r="I606" s="162" t="s">
        <v>121</v>
      </c>
      <c r="J606" s="161" t="s">
        <v>1360</v>
      </c>
      <c r="K606" s="161" t="s">
        <v>1359</v>
      </c>
      <c r="L606" s="160">
        <v>15114</v>
      </c>
      <c r="M606" s="160">
        <v>1512</v>
      </c>
      <c r="N606" s="159">
        <f t="shared" si="71"/>
        <v>16626</v>
      </c>
      <c r="O606" s="174"/>
      <c r="P606" s="158"/>
      <c r="Q606" s="174"/>
      <c r="R606" s="156"/>
      <c r="S606" s="156"/>
      <c r="T606" s="156"/>
      <c r="U606" s="173"/>
      <c r="V606" s="172"/>
      <c r="W606" s="171"/>
      <c r="X606" s="170"/>
      <c r="Y606" s="169"/>
    </row>
    <row r="607" spans="1:25" ht="42" hidden="1" customHeight="1" x14ac:dyDescent="0.25">
      <c r="A607" s="167">
        <v>602</v>
      </c>
      <c r="B607" s="168"/>
      <c r="C607" s="167" t="str">
        <f t="shared" si="70"/>
        <v>Ing. Ana Orcón</v>
      </c>
      <c r="D607" s="167" t="s">
        <v>808</v>
      </c>
      <c r="E607" s="166" t="s">
        <v>787</v>
      </c>
      <c r="F607" s="165" t="s">
        <v>1362</v>
      </c>
      <c r="G607" s="164" t="s">
        <v>1364</v>
      </c>
      <c r="H607" s="163">
        <v>9</v>
      </c>
      <c r="I607" s="162" t="s">
        <v>121</v>
      </c>
      <c r="J607" s="161" t="s">
        <v>1360</v>
      </c>
      <c r="K607" s="161" t="s">
        <v>1359</v>
      </c>
      <c r="L607" s="160">
        <v>29701</v>
      </c>
      <c r="M607" s="160">
        <v>2970</v>
      </c>
      <c r="N607" s="159">
        <f t="shared" si="71"/>
        <v>32671</v>
      </c>
      <c r="O607" s="174"/>
      <c r="P607" s="158"/>
      <c r="Q607" s="174"/>
      <c r="R607" s="156"/>
      <c r="S607" s="156"/>
      <c r="T607" s="156"/>
      <c r="U607" s="173"/>
      <c r="V607" s="172"/>
      <c r="W607" s="171"/>
      <c r="X607" s="170"/>
      <c r="Y607" s="169"/>
    </row>
    <row r="608" spans="1:25" ht="42" hidden="1" customHeight="1" x14ac:dyDescent="0.25">
      <c r="A608" s="167">
        <v>603</v>
      </c>
      <c r="B608" s="175"/>
      <c r="C608" s="167" t="str">
        <f t="shared" si="70"/>
        <v>Ing. Ana Orcón</v>
      </c>
      <c r="D608" s="167" t="s">
        <v>808</v>
      </c>
      <c r="E608" s="166" t="s">
        <v>787</v>
      </c>
      <c r="F608" s="165" t="s">
        <v>1362</v>
      </c>
      <c r="G608" s="164" t="s">
        <v>1363</v>
      </c>
      <c r="H608" s="163">
        <v>4.3899999999999997</v>
      </c>
      <c r="I608" s="162" t="s">
        <v>121</v>
      </c>
      <c r="J608" s="161" t="s">
        <v>1360</v>
      </c>
      <c r="K608" s="161" t="s">
        <v>1359</v>
      </c>
      <c r="L608" s="160">
        <v>14487</v>
      </c>
      <c r="M608" s="160">
        <v>1449</v>
      </c>
      <c r="N608" s="159">
        <f t="shared" si="71"/>
        <v>15936</v>
      </c>
      <c r="O608" s="174"/>
      <c r="P608" s="158"/>
      <c r="Q608" s="174"/>
      <c r="R608" s="156"/>
      <c r="S608" s="156"/>
      <c r="T608" s="156"/>
      <c r="U608" s="173"/>
      <c r="V608" s="172"/>
      <c r="W608" s="171"/>
      <c r="X608" s="170"/>
      <c r="Y608" s="169"/>
    </row>
    <row r="609" spans="1:25" ht="42" hidden="1" customHeight="1" x14ac:dyDescent="0.25">
      <c r="A609" s="167">
        <v>604</v>
      </c>
      <c r="B609" s="175"/>
      <c r="C609" s="167" t="str">
        <f t="shared" si="70"/>
        <v>Ing. Ana Orcón</v>
      </c>
      <c r="D609" s="167" t="s">
        <v>808</v>
      </c>
      <c r="E609" s="166" t="s">
        <v>787</v>
      </c>
      <c r="F609" s="165" t="s">
        <v>1362</v>
      </c>
      <c r="G609" s="183" t="s">
        <v>1361</v>
      </c>
      <c r="H609" s="163">
        <v>9.15</v>
      </c>
      <c r="I609" s="162" t="s">
        <v>121</v>
      </c>
      <c r="J609" s="161" t="s">
        <v>1360</v>
      </c>
      <c r="K609" s="161" t="s">
        <v>1359</v>
      </c>
      <c r="L609" s="160">
        <v>30195</v>
      </c>
      <c r="M609" s="160">
        <v>3020</v>
      </c>
      <c r="N609" s="159">
        <f t="shared" si="71"/>
        <v>33215</v>
      </c>
      <c r="O609" s="174"/>
      <c r="P609" s="158"/>
      <c r="Q609" s="174"/>
      <c r="R609" s="156"/>
      <c r="S609" s="156"/>
      <c r="T609" s="156"/>
      <c r="U609" s="173"/>
      <c r="V609" s="172"/>
      <c r="W609" s="171"/>
      <c r="X609" s="170"/>
      <c r="Y609" s="169"/>
    </row>
    <row r="610" spans="1:25" ht="42" customHeight="1" x14ac:dyDescent="0.25">
      <c r="A610" s="167">
        <v>605</v>
      </c>
      <c r="B610" s="168"/>
      <c r="C610" s="167" t="s">
        <v>789</v>
      </c>
      <c r="D610" s="167" t="s">
        <v>788</v>
      </c>
      <c r="E610" s="166" t="s">
        <v>787</v>
      </c>
      <c r="F610" s="165" t="s">
        <v>1341</v>
      </c>
      <c r="G610" s="164" t="s">
        <v>1358</v>
      </c>
      <c r="H610" s="182">
        <v>3.44</v>
      </c>
      <c r="I610" s="162" t="s">
        <v>164</v>
      </c>
      <c r="J610" s="161" t="s">
        <v>167</v>
      </c>
      <c r="K610" s="161" t="s">
        <v>1354</v>
      </c>
      <c r="L610" s="181">
        <v>8381</v>
      </c>
      <c r="M610" s="181">
        <v>838</v>
      </c>
      <c r="N610" s="159">
        <f t="shared" si="71"/>
        <v>9219</v>
      </c>
      <c r="O610" s="174">
        <v>8831</v>
      </c>
      <c r="P610" s="180">
        <f t="shared" ref="P610:P624" si="72">O610/L610</f>
        <v>1.0536928767450184</v>
      </c>
      <c r="Q610" s="174">
        <v>838</v>
      </c>
      <c r="R610" s="179">
        <f t="shared" ref="R610:R624" si="73">Q610/M610</f>
        <v>1</v>
      </c>
      <c r="S610" s="156">
        <f t="shared" ref="S610:S624" si="74">+O610+Q610</f>
        <v>9669</v>
      </c>
      <c r="T610" s="156">
        <f>+N610-S610+451</f>
        <v>1</v>
      </c>
      <c r="U610" s="173" t="s">
        <v>803</v>
      </c>
      <c r="V610" s="178" t="s">
        <v>802</v>
      </c>
      <c r="W610" s="178" t="s">
        <v>802</v>
      </c>
      <c r="X610" s="177">
        <v>2014</v>
      </c>
      <c r="Y610" s="169" t="s">
        <v>1338</v>
      </c>
    </row>
    <row r="611" spans="1:25" ht="42" customHeight="1" x14ac:dyDescent="0.25">
      <c r="A611" s="167">
        <v>606</v>
      </c>
      <c r="B611" s="168"/>
      <c r="C611" s="167" t="s">
        <v>789</v>
      </c>
      <c r="D611" s="167" t="s">
        <v>788</v>
      </c>
      <c r="E611" s="166" t="s">
        <v>787</v>
      </c>
      <c r="F611" s="165" t="s">
        <v>1341</v>
      </c>
      <c r="G611" s="164" t="s">
        <v>1357</v>
      </c>
      <c r="H611" s="182">
        <v>7.39</v>
      </c>
      <c r="I611" s="162" t="s">
        <v>164</v>
      </c>
      <c r="J611" s="161" t="s">
        <v>167</v>
      </c>
      <c r="K611" s="161" t="s">
        <v>1354</v>
      </c>
      <c r="L611" s="181">
        <v>18003</v>
      </c>
      <c r="M611" s="181">
        <v>1800</v>
      </c>
      <c r="N611" s="159">
        <f t="shared" si="71"/>
        <v>19803</v>
      </c>
      <c r="O611" s="174">
        <v>18000</v>
      </c>
      <c r="P611" s="180">
        <f t="shared" si="72"/>
        <v>0.99983336110648224</v>
      </c>
      <c r="Q611" s="174">
        <v>1643</v>
      </c>
      <c r="R611" s="179">
        <f t="shared" si="73"/>
        <v>0.9127777777777778</v>
      </c>
      <c r="S611" s="156">
        <f t="shared" si="74"/>
        <v>19643</v>
      </c>
      <c r="T611" s="156">
        <f>+N611-S611</f>
        <v>160</v>
      </c>
      <c r="U611" s="173" t="s">
        <v>803</v>
      </c>
      <c r="V611" s="178" t="s">
        <v>802</v>
      </c>
      <c r="W611" s="178" t="s">
        <v>802</v>
      </c>
      <c r="X611" s="177">
        <v>2014</v>
      </c>
      <c r="Y611" s="169" t="s">
        <v>1338</v>
      </c>
    </row>
    <row r="612" spans="1:25" ht="42" customHeight="1" x14ac:dyDescent="0.25">
      <c r="A612" s="167">
        <v>607</v>
      </c>
      <c r="B612" s="168"/>
      <c r="C612" s="167" t="s">
        <v>789</v>
      </c>
      <c r="D612" s="167" t="s">
        <v>788</v>
      </c>
      <c r="E612" s="166" t="s">
        <v>787</v>
      </c>
      <c r="F612" s="165" t="s">
        <v>1341</v>
      </c>
      <c r="G612" s="164" t="s">
        <v>1356</v>
      </c>
      <c r="H612" s="182">
        <v>2.84</v>
      </c>
      <c r="I612" s="162" t="s">
        <v>164</v>
      </c>
      <c r="J612" s="161" t="s">
        <v>167</v>
      </c>
      <c r="K612" s="161" t="s">
        <v>1354</v>
      </c>
      <c r="L612" s="181">
        <v>6918</v>
      </c>
      <c r="M612" s="181">
        <v>692</v>
      </c>
      <c r="N612" s="159">
        <f t="shared" si="71"/>
        <v>7610</v>
      </c>
      <c r="O612" s="174">
        <v>6918</v>
      </c>
      <c r="P612" s="180">
        <f t="shared" si="72"/>
        <v>1</v>
      </c>
      <c r="Q612" s="174">
        <v>692</v>
      </c>
      <c r="R612" s="179">
        <f t="shared" si="73"/>
        <v>1</v>
      </c>
      <c r="S612" s="156">
        <f t="shared" si="74"/>
        <v>7610</v>
      </c>
      <c r="T612" s="156">
        <f>+N612-S612</f>
        <v>0</v>
      </c>
      <c r="U612" s="173" t="s">
        <v>803</v>
      </c>
      <c r="V612" s="178" t="s">
        <v>802</v>
      </c>
      <c r="W612" s="178" t="s">
        <v>802</v>
      </c>
      <c r="X612" s="177">
        <v>2014</v>
      </c>
      <c r="Y612" s="169" t="s">
        <v>1338</v>
      </c>
    </row>
    <row r="613" spans="1:25" ht="42" customHeight="1" x14ac:dyDescent="0.25">
      <c r="A613" s="167">
        <v>608</v>
      </c>
      <c r="B613" s="175"/>
      <c r="C613" s="167" t="s">
        <v>789</v>
      </c>
      <c r="D613" s="167" t="s">
        <v>788</v>
      </c>
      <c r="E613" s="166" t="s">
        <v>787</v>
      </c>
      <c r="F613" s="165" t="s">
        <v>1341</v>
      </c>
      <c r="G613" s="164" t="s">
        <v>1355</v>
      </c>
      <c r="H613" s="182">
        <v>11.68</v>
      </c>
      <c r="I613" s="162" t="s">
        <v>164</v>
      </c>
      <c r="J613" s="161" t="s">
        <v>167</v>
      </c>
      <c r="K613" s="161" t="s">
        <v>1354</v>
      </c>
      <c r="L613" s="181">
        <v>38544</v>
      </c>
      <c r="M613" s="181">
        <v>3855</v>
      </c>
      <c r="N613" s="159">
        <f t="shared" si="71"/>
        <v>42399</v>
      </c>
      <c r="O613" s="174">
        <v>34489.980000000003</v>
      </c>
      <c r="P613" s="180">
        <f t="shared" si="72"/>
        <v>0.89482098381070996</v>
      </c>
      <c r="Q613" s="174">
        <v>3696</v>
      </c>
      <c r="R613" s="179">
        <f t="shared" si="73"/>
        <v>0.95875486381322961</v>
      </c>
      <c r="S613" s="156">
        <f t="shared" si="74"/>
        <v>38185.980000000003</v>
      </c>
      <c r="T613" s="156">
        <f>+N613-S613</f>
        <v>4213.0199999999968</v>
      </c>
      <c r="U613" s="173" t="s">
        <v>803</v>
      </c>
      <c r="V613" s="178" t="s">
        <v>802</v>
      </c>
      <c r="W613" s="178" t="s">
        <v>802</v>
      </c>
      <c r="X613" s="177">
        <v>2014</v>
      </c>
      <c r="Y613" s="169" t="s">
        <v>1338</v>
      </c>
    </row>
    <row r="614" spans="1:25" ht="42" customHeight="1" x14ac:dyDescent="0.25">
      <c r="A614" s="167">
        <v>609</v>
      </c>
      <c r="B614" s="168"/>
      <c r="C614" s="167" t="s">
        <v>789</v>
      </c>
      <c r="D614" s="167" t="s">
        <v>788</v>
      </c>
      <c r="E614" s="166" t="s">
        <v>787</v>
      </c>
      <c r="F614" s="165" t="s">
        <v>1341</v>
      </c>
      <c r="G614" s="164" t="s">
        <v>1353</v>
      </c>
      <c r="H614" s="182">
        <v>16.22</v>
      </c>
      <c r="I614" s="162" t="s">
        <v>164</v>
      </c>
      <c r="J614" s="161" t="s">
        <v>167</v>
      </c>
      <c r="K614" s="161" t="s">
        <v>1346</v>
      </c>
      <c r="L614" s="181">
        <v>39513</v>
      </c>
      <c r="M614" s="181">
        <v>3951</v>
      </c>
      <c r="N614" s="159">
        <f t="shared" si="71"/>
        <v>43464</v>
      </c>
      <c r="O614" s="174">
        <v>39000</v>
      </c>
      <c r="P614" s="180">
        <f t="shared" si="72"/>
        <v>0.98701693113658795</v>
      </c>
      <c r="Q614" s="174">
        <v>3951</v>
      </c>
      <c r="R614" s="179">
        <f t="shared" si="73"/>
        <v>1</v>
      </c>
      <c r="S614" s="156">
        <f t="shared" si="74"/>
        <v>42951</v>
      </c>
      <c r="T614" s="156">
        <f>+N614-S614</f>
        <v>513</v>
      </c>
      <c r="U614" s="173" t="s">
        <v>803</v>
      </c>
      <c r="V614" s="178" t="s">
        <v>802</v>
      </c>
      <c r="W614" s="178" t="s">
        <v>802</v>
      </c>
      <c r="X614" s="177">
        <v>2014</v>
      </c>
      <c r="Y614" s="169" t="s">
        <v>1338</v>
      </c>
    </row>
    <row r="615" spans="1:25" ht="42" customHeight="1" x14ac:dyDescent="0.25">
      <c r="A615" s="167">
        <v>610</v>
      </c>
      <c r="B615" s="168"/>
      <c r="C615" s="167" t="s">
        <v>789</v>
      </c>
      <c r="D615" s="167" t="s">
        <v>788</v>
      </c>
      <c r="E615" s="166" t="s">
        <v>787</v>
      </c>
      <c r="F615" s="165" t="s">
        <v>1341</v>
      </c>
      <c r="G615" s="164" t="s">
        <v>1352</v>
      </c>
      <c r="H615" s="182">
        <v>10.42</v>
      </c>
      <c r="I615" s="162" t="s">
        <v>164</v>
      </c>
      <c r="J615" s="161" t="s">
        <v>167</v>
      </c>
      <c r="K615" s="161" t="s">
        <v>1346</v>
      </c>
      <c r="L615" s="181">
        <v>25384</v>
      </c>
      <c r="M615" s="181">
        <v>2538</v>
      </c>
      <c r="N615" s="159">
        <f t="shared" si="71"/>
        <v>27922</v>
      </c>
      <c r="O615" s="174">
        <v>25300.02</v>
      </c>
      <c r="P615" s="180">
        <f t="shared" si="72"/>
        <v>0.99669161676646711</v>
      </c>
      <c r="Q615" s="174">
        <v>2538</v>
      </c>
      <c r="R615" s="179">
        <f t="shared" si="73"/>
        <v>1</v>
      </c>
      <c r="S615" s="156">
        <f t="shared" si="74"/>
        <v>27838.02</v>
      </c>
      <c r="T615" s="156">
        <f>+N615-S615</f>
        <v>83.979999999999563</v>
      </c>
      <c r="U615" s="173" t="s">
        <v>803</v>
      </c>
      <c r="V615" s="178" t="s">
        <v>802</v>
      </c>
      <c r="W615" s="178" t="s">
        <v>802</v>
      </c>
      <c r="X615" s="177">
        <v>2014</v>
      </c>
      <c r="Y615" s="169" t="s">
        <v>1338</v>
      </c>
    </row>
    <row r="616" spans="1:25" ht="42" customHeight="1" x14ac:dyDescent="0.25">
      <c r="A616" s="167">
        <v>611</v>
      </c>
      <c r="B616" s="168"/>
      <c r="C616" s="167" t="s">
        <v>789</v>
      </c>
      <c r="D616" s="167" t="s">
        <v>788</v>
      </c>
      <c r="E616" s="166" t="s">
        <v>787</v>
      </c>
      <c r="F616" s="165" t="s">
        <v>1341</v>
      </c>
      <c r="G616" s="164" t="s">
        <v>1351</v>
      </c>
      <c r="H616" s="182">
        <v>0.95</v>
      </c>
      <c r="I616" s="162" t="s">
        <v>164</v>
      </c>
      <c r="J616" s="161" t="s">
        <v>167</v>
      </c>
      <c r="K616" s="161" t="s">
        <v>1346</v>
      </c>
      <c r="L616" s="181">
        <v>2314</v>
      </c>
      <c r="M616" s="181">
        <v>232</v>
      </c>
      <c r="N616" s="159">
        <f t="shared" si="71"/>
        <v>2546</v>
      </c>
      <c r="O616" s="174">
        <v>2314.02</v>
      </c>
      <c r="P616" s="180">
        <f t="shared" si="72"/>
        <v>1.0000086430423509</v>
      </c>
      <c r="Q616" s="174">
        <v>232</v>
      </c>
      <c r="R616" s="179">
        <f t="shared" si="73"/>
        <v>1</v>
      </c>
      <c r="S616" s="156">
        <f t="shared" si="74"/>
        <v>2546.02</v>
      </c>
      <c r="T616" s="156">
        <f>+N616-S616+0.62</f>
        <v>0.60000000000001819</v>
      </c>
      <c r="U616" s="173" t="s">
        <v>803</v>
      </c>
      <c r="V616" s="178" t="s">
        <v>802</v>
      </c>
      <c r="W616" s="178" t="s">
        <v>802</v>
      </c>
      <c r="X616" s="177">
        <v>2014</v>
      </c>
      <c r="Y616" s="169" t="s">
        <v>1338</v>
      </c>
    </row>
    <row r="617" spans="1:25" ht="42" customHeight="1" x14ac:dyDescent="0.25">
      <c r="A617" s="167">
        <v>612</v>
      </c>
      <c r="B617" s="168"/>
      <c r="C617" s="167" t="s">
        <v>789</v>
      </c>
      <c r="D617" s="167" t="s">
        <v>788</v>
      </c>
      <c r="E617" s="166" t="s">
        <v>787</v>
      </c>
      <c r="F617" s="165" t="s">
        <v>1341</v>
      </c>
      <c r="G617" s="164" t="s">
        <v>1350</v>
      </c>
      <c r="H617" s="182">
        <v>5.43</v>
      </c>
      <c r="I617" s="162" t="s">
        <v>164</v>
      </c>
      <c r="J617" s="161" t="s">
        <v>167</v>
      </c>
      <c r="K617" s="161" t="s">
        <v>1346</v>
      </c>
      <c r="L617" s="181">
        <v>13227</v>
      </c>
      <c r="M617" s="181">
        <v>1323</v>
      </c>
      <c r="N617" s="159">
        <f t="shared" si="71"/>
        <v>14550</v>
      </c>
      <c r="O617" s="174">
        <v>13200</v>
      </c>
      <c r="P617" s="180">
        <f t="shared" si="72"/>
        <v>0.997958720798367</v>
      </c>
      <c r="Q617" s="174">
        <v>1323</v>
      </c>
      <c r="R617" s="179">
        <f t="shared" si="73"/>
        <v>1</v>
      </c>
      <c r="S617" s="156">
        <f t="shared" si="74"/>
        <v>14523</v>
      </c>
      <c r="T617" s="156">
        <f>+N617-S617</f>
        <v>27</v>
      </c>
      <c r="U617" s="173" t="s">
        <v>803</v>
      </c>
      <c r="V617" s="178" t="s">
        <v>802</v>
      </c>
      <c r="W617" s="178" t="s">
        <v>802</v>
      </c>
      <c r="X617" s="177">
        <v>2014</v>
      </c>
      <c r="Y617" s="169" t="s">
        <v>1338</v>
      </c>
    </row>
    <row r="618" spans="1:25" ht="42" customHeight="1" x14ac:dyDescent="0.25">
      <c r="A618" s="167">
        <v>613</v>
      </c>
      <c r="B618" s="175"/>
      <c r="C618" s="167" t="s">
        <v>789</v>
      </c>
      <c r="D618" s="167" t="s">
        <v>788</v>
      </c>
      <c r="E618" s="166" t="s">
        <v>787</v>
      </c>
      <c r="F618" s="165" t="s">
        <v>1341</v>
      </c>
      <c r="G618" s="164" t="s">
        <v>1349</v>
      </c>
      <c r="H618" s="182">
        <v>6.93</v>
      </c>
      <c r="I618" s="162" t="s">
        <v>164</v>
      </c>
      <c r="J618" s="161" t="s">
        <v>167</v>
      </c>
      <c r="K618" s="161" t="s">
        <v>1346</v>
      </c>
      <c r="L618" s="181">
        <v>22869</v>
      </c>
      <c r="M618" s="181">
        <v>2287</v>
      </c>
      <c r="N618" s="159">
        <f t="shared" si="71"/>
        <v>25156</v>
      </c>
      <c r="O618" s="174">
        <v>22869</v>
      </c>
      <c r="P618" s="180">
        <f t="shared" si="72"/>
        <v>1</v>
      </c>
      <c r="Q618" s="174">
        <v>2287</v>
      </c>
      <c r="R618" s="179">
        <f t="shared" si="73"/>
        <v>1</v>
      </c>
      <c r="S618" s="156">
        <f t="shared" si="74"/>
        <v>25156</v>
      </c>
      <c r="T618" s="156">
        <f>+N618-S618+0.1</f>
        <v>0.1</v>
      </c>
      <c r="U618" s="173" t="s">
        <v>803</v>
      </c>
      <c r="V618" s="178" t="s">
        <v>802</v>
      </c>
      <c r="W618" s="178" t="s">
        <v>802</v>
      </c>
      <c r="X618" s="177">
        <v>2014</v>
      </c>
      <c r="Y618" s="169" t="s">
        <v>1338</v>
      </c>
    </row>
    <row r="619" spans="1:25" ht="42" customHeight="1" x14ac:dyDescent="0.25">
      <c r="A619" s="167">
        <v>614</v>
      </c>
      <c r="B619" s="168"/>
      <c r="C619" s="167" t="s">
        <v>789</v>
      </c>
      <c r="D619" s="167" t="s">
        <v>788</v>
      </c>
      <c r="E619" s="166" t="s">
        <v>787</v>
      </c>
      <c r="F619" s="165" t="s">
        <v>1341</v>
      </c>
      <c r="G619" s="164" t="s">
        <v>1348</v>
      </c>
      <c r="H619" s="182">
        <v>13.21</v>
      </c>
      <c r="I619" s="162" t="s">
        <v>164</v>
      </c>
      <c r="J619" s="161" t="s">
        <v>167</v>
      </c>
      <c r="K619" s="161" t="s">
        <v>1346</v>
      </c>
      <c r="L619" s="181">
        <v>43594</v>
      </c>
      <c r="M619" s="181">
        <v>4359</v>
      </c>
      <c r="N619" s="159">
        <f t="shared" si="71"/>
        <v>47953</v>
      </c>
      <c r="O619" s="174">
        <v>43594.02</v>
      </c>
      <c r="P619" s="180">
        <f t="shared" si="72"/>
        <v>1.000000458778731</v>
      </c>
      <c r="Q619" s="174">
        <v>4359</v>
      </c>
      <c r="R619" s="179">
        <f t="shared" si="73"/>
        <v>1</v>
      </c>
      <c r="S619" s="156">
        <f t="shared" si="74"/>
        <v>47953.02</v>
      </c>
      <c r="T619" s="156">
        <f>+N619-S619+0.72</f>
        <v>0.70000000000320139</v>
      </c>
      <c r="U619" s="173" t="s">
        <v>803</v>
      </c>
      <c r="V619" s="178" t="s">
        <v>802</v>
      </c>
      <c r="W619" s="178" t="s">
        <v>802</v>
      </c>
      <c r="X619" s="177">
        <v>2014</v>
      </c>
      <c r="Y619" s="169" t="s">
        <v>1338</v>
      </c>
    </row>
    <row r="620" spans="1:25" ht="42" customHeight="1" x14ac:dyDescent="0.25">
      <c r="A620" s="167">
        <v>615</v>
      </c>
      <c r="B620" s="168"/>
      <c r="C620" s="167" t="s">
        <v>789</v>
      </c>
      <c r="D620" s="167" t="s">
        <v>788</v>
      </c>
      <c r="E620" s="166" t="s">
        <v>787</v>
      </c>
      <c r="F620" s="165" t="s">
        <v>1341</v>
      </c>
      <c r="G620" s="164" t="s">
        <v>1347</v>
      </c>
      <c r="H620" s="182">
        <v>12.31</v>
      </c>
      <c r="I620" s="162" t="s">
        <v>164</v>
      </c>
      <c r="J620" s="161" t="s">
        <v>167</v>
      </c>
      <c r="K620" s="161" t="s">
        <v>1346</v>
      </c>
      <c r="L620" s="181">
        <v>40624</v>
      </c>
      <c r="M620" s="181">
        <v>4062</v>
      </c>
      <c r="N620" s="159">
        <f t="shared" si="71"/>
        <v>44686</v>
      </c>
      <c r="O620" s="174">
        <v>39000</v>
      </c>
      <c r="P620" s="180">
        <f t="shared" si="72"/>
        <v>0.96002363135092561</v>
      </c>
      <c r="Q620" s="174">
        <v>4061.98</v>
      </c>
      <c r="R620" s="179">
        <f t="shared" si="73"/>
        <v>0.99999507631708517</v>
      </c>
      <c r="S620" s="156">
        <f t="shared" si="74"/>
        <v>43061.98</v>
      </c>
      <c r="T620" s="156">
        <f>+N620-S620</f>
        <v>1624.0199999999968</v>
      </c>
      <c r="U620" s="173" t="s">
        <v>803</v>
      </c>
      <c r="V620" s="178" t="s">
        <v>802</v>
      </c>
      <c r="W620" s="178" t="s">
        <v>802</v>
      </c>
      <c r="X620" s="177">
        <v>2014</v>
      </c>
      <c r="Y620" s="169" t="s">
        <v>1338</v>
      </c>
    </row>
    <row r="621" spans="1:25" ht="42" customHeight="1" x14ac:dyDescent="0.25">
      <c r="A621" s="167">
        <v>616</v>
      </c>
      <c r="B621" s="168"/>
      <c r="C621" s="167" t="s">
        <v>789</v>
      </c>
      <c r="D621" s="167" t="s">
        <v>788</v>
      </c>
      <c r="E621" s="166" t="s">
        <v>787</v>
      </c>
      <c r="F621" s="165" t="s">
        <v>1341</v>
      </c>
      <c r="G621" s="164" t="s">
        <v>1345</v>
      </c>
      <c r="H621" s="182">
        <v>8.68</v>
      </c>
      <c r="I621" s="162" t="s">
        <v>164</v>
      </c>
      <c r="J621" s="161" t="s">
        <v>167</v>
      </c>
      <c r="K621" s="161" t="s">
        <v>1343</v>
      </c>
      <c r="L621" s="181">
        <v>28644</v>
      </c>
      <c r="M621" s="181">
        <v>2865</v>
      </c>
      <c r="N621" s="159">
        <f t="shared" si="71"/>
        <v>31509</v>
      </c>
      <c r="O621" s="174">
        <v>28644</v>
      </c>
      <c r="P621" s="180">
        <f t="shared" si="72"/>
        <v>1</v>
      </c>
      <c r="Q621" s="174">
        <v>2708</v>
      </c>
      <c r="R621" s="179">
        <f t="shared" si="73"/>
        <v>0.94520069808027918</v>
      </c>
      <c r="S621" s="156">
        <f t="shared" si="74"/>
        <v>31352</v>
      </c>
      <c r="T621" s="156">
        <f>+N621-S621</f>
        <v>157</v>
      </c>
      <c r="U621" s="173" t="s">
        <v>803</v>
      </c>
      <c r="V621" s="178" t="s">
        <v>802</v>
      </c>
      <c r="W621" s="178" t="s">
        <v>802</v>
      </c>
      <c r="X621" s="177">
        <v>2014</v>
      </c>
      <c r="Y621" s="169" t="s">
        <v>1338</v>
      </c>
    </row>
    <row r="622" spans="1:25" ht="42" customHeight="1" x14ac:dyDescent="0.25">
      <c r="A622" s="167">
        <v>617</v>
      </c>
      <c r="B622" s="168"/>
      <c r="C622" s="167" t="s">
        <v>789</v>
      </c>
      <c r="D622" s="167" t="s">
        <v>788</v>
      </c>
      <c r="E622" s="166" t="s">
        <v>787</v>
      </c>
      <c r="F622" s="165" t="s">
        <v>1341</v>
      </c>
      <c r="G622" s="164" t="s">
        <v>1344</v>
      </c>
      <c r="H622" s="182">
        <v>3.26</v>
      </c>
      <c r="I622" s="162" t="s">
        <v>164</v>
      </c>
      <c r="J622" s="161" t="s">
        <v>167</v>
      </c>
      <c r="K622" s="161" t="s">
        <v>1343</v>
      </c>
      <c r="L622" s="181">
        <v>10758</v>
      </c>
      <c r="M622" s="181">
        <v>1076</v>
      </c>
      <c r="N622" s="159">
        <f t="shared" si="71"/>
        <v>11834</v>
      </c>
      <c r="O622" s="174">
        <v>10758</v>
      </c>
      <c r="P622" s="180">
        <f t="shared" si="72"/>
        <v>1</v>
      </c>
      <c r="Q622" s="174">
        <v>1549</v>
      </c>
      <c r="R622" s="179">
        <f t="shared" si="73"/>
        <v>1.4395910780669146</v>
      </c>
      <c r="S622" s="156">
        <f t="shared" si="74"/>
        <v>12307</v>
      </c>
      <c r="T622" s="156">
        <f>+N622-S622+473.2</f>
        <v>0.19999999999998863</v>
      </c>
      <c r="U622" s="173" t="s">
        <v>803</v>
      </c>
      <c r="V622" s="178" t="s">
        <v>802</v>
      </c>
      <c r="W622" s="178" t="s">
        <v>802</v>
      </c>
      <c r="X622" s="177">
        <v>2014</v>
      </c>
      <c r="Y622" s="169" t="s">
        <v>1338</v>
      </c>
    </row>
    <row r="623" spans="1:25" ht="42" customHeight="1" x14ac:dyDescent="0.25">
      <c r="A623" s="167">
        <v>618</v>
      </c>
      <c r="B623" s="175"/>
      <c r="C623" s="167" t="s">
        <v>789</v>
      </c>
      <c r="D623" s="167" t="s">
        <v>788</v>
      </c>
      <c r="E623" s="166" t="s">
        <v>787</v>
      </c>
      <c r="F623" s="165" t="s">
        <v>1341</v>
      </c>
      <c r="G623" s="164" t="s">
        <v>1342</v>
      </c>
      <c r="H623" s="182">
        <v>20.16</v>
      </c>
      <c r="I623" s="162" t="s">
        <v>164</v>
      </c>
      <c r="J623" s="161" t="s">
        <v>167</v>
      </c>
      <c r="K623" s="161" t="s">
        <v>1339</v>
      </c>
      <c r="L623" s="181">
        <v>66528</v>
      </c>
      <c r="M623" s="181">
        <v>6653</v>
      </c>
      <c r="N623" s="159">
        <f t="shared" si="71"/>
        <v>73181</v>
      </c>
      <c r="O623" s="174">
        <v>66528</v>
      </c>
      <c r="P623" s="180">
        <f t="shared" si="72"/>
        <v>1</v>
      </c>
      <c r="Q623" s="174">
        <v>6653.02</v>
      </c>
      <c r="R623" s="179">
        <f t="shared" si="73"/>
        <v>1.0000030061626335</v>
      </c>
      <c r="S623" s="156">
        <f t="shared" si="74"/>
        <v>73181.02</v>
      </c>
      <c r="T623" s="156">
        <f>+N623-S623+0.22</f>
        <v>0.19999999999592546</v>
      </c>
      <c r="U623" s="173" t="s">
        <v>803</v>
      </c>
      <c r="V623" s="178" t="s">
        <v>802</v>
      </c>
      <c r="W623" s="178" t="s">
        <v>802</v>
      </c>
      <c r="X623" s="177">
        <v>2014</v>
      </c>
      <c r="Y623" s="169" t="s">
        <v>1338</v>
      </c>
    </row>
    <row r="624" spans="1:25" ht="42" customHeight="1" x14ac:dyDescent="0.25">
      <c r="A624" s="167">
        <v>619</v>
      </c>
      <c r="B624" s="168"/>
      <c r="C624" s="167" t="s">
        <v>789</v>
      </c>
      <c r="D624" s="167" t="s">
        <v>788</v>
      </c>
      <c r="E624" s="166" t="s">
        <v>787</v>
      </c>
      <c r="F624" s="165" t="s">
        <v>1341</v>
      </c>
      <c r="G624" s="164" t="s">
        <v>1340</v>
      </c>
      <c r="H624" s="182">
        <v>13.07</v>
      </c>
      <c r="I624" s="162" t="s">
        <v>164</v>
      </c>
      <c r="J624" s="161" t="s">
        <v>167</v>
      </c>
      <c r="K624" s="161" t="s">
        <v>1339</v>
      </c>
      <c r="L624" s="181">
        <v>43132</v>
      </c>
      <c r="M624" s="181">
        <v>4313</v>
      </c>
      <c r="N624" s="159">
        <f t="shared" si="71"/>
        <v>47445</v>
      </c>
      <c r="O624" s="174">
        <v>43132.02</v>
      </c>
      <c r="P624" s="180">
        <f t="shared" si="72"/>
        <v>1.0000004636928497</v>
      </c>
      <c r="Q624" s="174">
        <v>4313</v>
      </c>
      <c r="R624" s="179">
        <f t="shared" si="73"/>
        <v>1</v>
      </c>
      <c r="S624" s="156">
        <f t="shared" si="74"/>
        <v>47445.02</v>
      </c>
      <c r="T624" s="156">
        <f>+N624-S624+0.52</f>
        <v>0.50000000000320144</v>
      </c>
      <c r="U624" s="173" t="s">
        <v>803</v>
      </c>
      <c r="V624" s="178" t="s">
        <v>802</v>
      </c>
      <c r="W624" s="178" t="s">
        <v>802</v>
      </c>
      <c r="X624" s="177">
        <v>2014</v>
      </c>
      <c r="Y624" s="169" t="s">
        <v>1338</v>
      </c>
    </row>
    <row r="625" spans="1:25" ht="42" hidden="1" customHeight="1" x14ac:dyDescent="0.25">
      <c r="A625" s="167">
        <v>620</v>
      </c>
      <c r="B625" s="168"/>
      <c r="C625" s="167" t="str">
        <f>+D625</f>
        <v>Ing. José Enciso</v>
      </c>
      <c r="D625" s="167" t="s">
        <v>873</v>
      </c>
      <c r="E625" s="166" t="s">
        <v>787</v>
      </c>
      <c r="F625" s="165" t="s">
        <v>1337</v>
      </c>
      <c r="G625" s="164" t="s">
        <v>1336</v>
      </c>
      <c r="H625" s="182">
        <v>22.64</v>
      </c>
      <c r="I625" s="162" t="s">
        <v>32</v>
      </c>
      <c r="J625" s="161" t="s">
        <v>1335</v>
      </c>
      <c r="K625" s="161" t="s">
        <v>1334</v>
      </c>
      <c r="L625" s="181">
        <v>53794</v>
      </c>
      <c r="M625" s="181">
        <v>5379</v>
      </c>
      <c r="N625" s="159">
        <f t="shared" si="71"/>
        <v>59173</v>
      </c>
      <c r="O625" s="174"/>
      <c r="P625" s="158"/>
      <c r="Q625" s="174"/>
      <c r="R625" s="156"/>
      <c r="S625" s="156"/>
      <c r="T625" s="156"/>
      <c r="U625" s="173"/>
      <c r="V625" s="172"/>
      <c r="W625" s="171"/>
      <c r="X625" s="170"/>
      <c r="Y625" s="169"/>
    </row>
    <row r="626" spans="1:25" ht="42" hidden="1" customHeight="1" x14ac:dyDescent="0.25">
      <c r="A626" s="167">
        <v>621</v>
      </c>
      <c r="B626" s="175"/>
      <c r="C626" s="167" t="s">
        <v>789</v>
      </c>
      <c r="D626" s="167" t="s">
        <v>788</v>
      </c>
      <c r="E626" s="166" t="s">
        <v>787</v>
      </c>
      <c r="F626" s="165" t="s">
        <v>221</v>
      </c>
      <c r="G626" s="164" t="s">
        <v>1333</v>
      </c>
      <c r="H626" s="163">
        <v>8.83</v>
      </c>
      <c r="I626" s="162" t="s">
        <v>140</v>
      </c>
      <c r="J626" s="161" t="s">
        <v>158</v>
      </c>
      <c r="K626" s="161" t="s">
        <v>1330</v>
      </c>
      <c r="L626" s="160">
        <v>24372</v>
      </c>
      <c r="M626" s="160">
        <v>2437</v>
      </c>
      <c r="N626" s="159">
        <f t="shared" si="71"/>
        <v>26809</v>
      </c>
      <c r="O626" s="174"/>
      <c r="P626" s="158"/>
      <c r="Q626" s="174"/>
      <c r="R626" s="156"/>
      <c r="S626" s="156"/>
      <c r="T626" s="156"/>
      <c r="U626" s="173"/>
      <c r="V626" s="172"/>
      <c r="W626" s="171"/>
      <c r="X626" s="170"/>
      <c r="Y626" s="169"/>
    </row>
    <row r="627" spans="1:25" ht="42" hidden="1" customHeight="1" x14ac:dyDescent="0.25">
      <c r="A627" s="167">
        <v>622</v>
      </c>
      <c r="B627" s="168"/>
      <c r="C627" s="167" t="s">
        <v>789</v>
      </c>
      <c r="D627" s="167" t="s">
        <v>788</v>
      </c>
      <c r="E627" s="166" t="s">
        <v>787</v>
      </c>
      <c r="F627" s="165" t="s">
        <v>221</v>
      </c>
      <c r="G627" s="164" t="s">
        <v>1332</v>
      </c>
      <c r="H627" s="163">
        <v>5.25</v>
      </c>
      <c r="I627" s="162" t="s">
        <v>140</v>
      </c>
      <c r="J627" s="161" t="s">
        <v>158</v>
      </c>
      <c r="K627" s="161" t="s">
        <v>1330</v>
      </c>
      <c r="L627" s="160">
        <v>14491</v>
      </c>
      <c r="M627" s="160">
        <v>1449</v>
      </c>
      <c r="N627" s="159">
        <f t="shared" si="71"/>
        <v>15940</v>
      </c>
      <c r="O627" s="174"/>
      <c r="P627" s="158"/>
      <c r="Q627" s="174"/>
      <c r="R627" s="156"/>
      <c r="S627" s="156"/>
      <c r="T627" s="156"/>
      <c r="U627" s="173"/>
      <c r="V627" s="172"/>
      <c r="W627" s="171"/>
      <c r="X627" s="170"/>
      <c r="Y627" s="169"/>
    </row>
    <row r="628" spans="1:25" ht="42" hidden="1" customHeight="1" x14ac:dyDescent="0.25">
      <c r="A628" s="167">
        <v>623</v>
      </c>
      <c r="B628" s="168"/>
      <c r="C628" s="167" t="s">
        <v>789</v>
      </c>
      <c r="D628" s="167" t="s">
        <v>788</v>
      </c>
      <c r="E628" s="166" t="s">
        <v>787</v>
      </c>
      <c r="F628" s="165" t="s">
        <v>221</v>
      </c>
      <c r="G628" s="164" t="s">
        <v>1331</v>
      </c>
      <c r="H628" s="163">
        <v>15.67</v>
      </c>
      <c r="I628" s="162" t="s">
        <v>140</v>
      </c>
      <c r="J628" s="161" t="s">
        <v>158</v>
      </c>
      <c r="K628" s="161" t="s">
        <v>1330</v>
      </c>
      <c r="L628" s="160">
        <v>43249</v>
      </c>
      <c r="M628" s="160">
        <v>4325</v>
      </c>
      <c r="N628" s="159">
        <f t="shared" si="71"/>
        <v>47574</v>
      </c>
      <c r="O628" s="174"/>
      <c r="P628" s="158"/>
      <c r="Q628" s="174"/>
      <c r="R628" s="156"/>
      <c r="S628" s="156"/>
      <c r="T628" s="156"/>
      <c r="U628" s="173"/>
      <c r="V628" s="172"/>
      <c r="W628" s="171"/>
      <c r="X628" s="170"/>
      <c r="Y628" s="169"/>
    </row>
    <row r="629" spans="1:25" ht="42" hidden="1" customHeight="1" x14ac:dyDescent="0.25">
      <c r="A629" s="167">
        <v>624</v>
      </c>
      <c r="B629" s="168"/>
      <c r="C629" s="167" t="s">
        <v>789</v>
      </c>
      <c r="D629" s="167" t="s">
        <v>788</v>
      </c>
      <c r="E629" s="166" t="s">
        <v>787</v>
      </c>
      <c r="F629" s="165" t="s">
        <v>221</v>
      </c>
      <c r="G629" s="164" t="s">
        <v>1329</v>
      </c>
      <c r="H629" s="163">
        <v>4.9530000000000003</v>
      </c>
      <c r="I629" s="162" t="s">
        <v>140</v>
      </c>
      <c r="J629" s="161" t="s">
        <v>158</v>
      </c>
      <c r="K629" s="161" t="s">
        <v>1327</v>
      </c>
      <c r="L629" s="160">
        <v>13671</v>
      </c>
      <c r="M629" s="160">
        <v>1367</v>
      </c>
      <c r="N629" s="159">
        <f t="shared" si="71"/>
        <v>15038</v>
      </c>
      <c r="O629" s="174"/>
      <c r="P629" s="158"/>
      <c r="Q629" s="174"/>
      <c r="R629" s="156"/>
      <c r="S629" s="156"/>
      <c r="T629" s="156"/>
      <c r="U629" s="173"/>
      <c r="V629" s="172"/>
      <c r="W629" s="171"/>
      <c r="X629" s="170"/>
      <c r="Y629" s="169"/>
    </row>
    <row r="630" spans="1:25" ht="42" hidden="1" customHeight="1" x14ac:dyDescent="0.25">
      <c r="A630" s="167">
        <v>625</v>
      </c>
      <c r="B630" s="168"/>
      <c r="C630" s="167" t="s">
        <v>789</v>
      </c>
      <c r="D630" s="167" t="s">
        <v>788</v>
      </c>
      <c r="E630" s="166" t="s">
        <v>787</v>
      </c>
      <c r="F630" s="165" t="s">
        <v>221</v>
      </c>
      <c r="G630" s="164" t="s">
        <v>1328</v>
      </c>
      <c r="H630" s="163">
        <v>4.5199999999999996</v>
      </c>
      <c r="I630" s="162" t="s">
        <v>140</v>
      </c>
      <c r="J630" s="161" t="s">
        <v>158</v>
      </c>
      <c r="K630" s="161" t="s">
        <v>1327</v>
      </c>
      <c r="L630" s="160">
        <v>12475</v>
      </c>
      <c r="M630" s="160">
        <v>1248</v>
      </c>
      <c r="N630" s="159">
        <f t="shared" si="71"/>
        <v>13723</v>
      </c>
      <c r="O630" s="174"/>
      <c r="P630" s="158"/>
      <c r="Q630" s="174"/>
      <c r="R630" s="156"/>
      <c r="S630" s="156"/>
      <c r="T630" s="156"/>
      <c r="U630" s="173"/>
      <c r="V630" s="172"/>
      <c r="W630" s="171"/>
      <c r="X630" s="170"/>
      <c r="Y630" s="169"/>
    </row>
    <row r="631" spans="1:25" ht="42" hidden="1" customHeight="1" x14ac:dyDescent="0.25">
      <c r="A631" s="167">
        <v>626</v>
      </c>
      <c r="B631" s="175"/>
      <c r="C631" s="167" t="s">
        <v>789</v>
      </c>
      <c r="D631" s="167" t="s">
        <v>788</v>
      </c>
      <c r="E631" s="166" t="s">
        <v>787</v>
      </c>
      <c r="F631" s="165" t="s">
        <v>221</v>
      </c>
      <c r="G631" s="164" t="s">
        <v>1326</v>
      </c>
      <c r="H631" s="163">
        <v>18.577999999999999</v>
      </c>
      <c r="I631" s="162" t="s">
        <v>140</v>
      </c>
      <c r="J631" s="161" t="s">
        <v>158</v>
      </c>
      <c r="K631" s="161" t="s">
        <v>53</v>
      </c>
      <c r="L631" s="160">
        <v>52391</v>
      </c>
      <c r="M631" s="160">
        <v>5239</v>
      </c>
      <c r="N631" s="159">
        <f t="shared" si="71"/>
        <v>57630</v>
      </c>
      <c r="O631" s="174"/>
      <c r="P631" s="158"/>
      <c r="Q631" s="174"/>
      <c r="R631" s="156"/>
      <c r="S631" s="156"/>
      <c r="T631" s="156"/>
      <c r="U631" s="173"/>
      <c r="V631" s="172"/>
      <c r="W631" s="171"/>
      <c r="X631" s="170"/>
      <c r="Y631" s="169"/>
    </row>
    <row r="632" spans="1:25" ht="42" hidden="1" customHeight="1" x14ac:dyDescent="0.25">
      <c r="A632" s="167">
        <v>627</v>
      </c>
      <c r="B632" s="168"/>
      <c r="C632" s="167" t="s">
        <v>789</v>
      </c>
      <c r="D632" s="167" t="s">
        <v>788</v>
      </c>
      <c r="E632" s="166" t="s">
        <v>787</v>
      </c>
      <c r="F632" s="165" t="s">
        <v>221</v>
      </c>
      <c r="G632" s="164" t="s">
        <v>1325</v>
      </c>
      <c r="H632" s="163">
        <v>13.962</v>
      </c>
      <c r="I632" s="162" t="s">
        <v>140</v>
      </c>
      <c r="J632" s="161" t="s">
        <v>158</v>
      </c>
      <c r="K632" s="161" t="s">
        <v>1323</v>
      </c>
      <c r="L632" s="160">
        <v>38116</v>
      </c>
      <c r="M632" s="160">
        <v>3812</v>
      </c>
      <c r="N632" s="159">
        <f t="shared" si="71"/>
        <v>41928</v>
      </c>
      <c r="O632" s="174"/>
      <c r="P632" s="158"/>
      <c r="Q632" s="174"/>
      <c r="R632" s="156"/>
      <c r="S632" s="156"/>
      <c r="T632" s="156"/>
      <c r="U632" s="173"/>
      <c r="V632" s="172"/>
      <c r="W632" s="171"/>
      <c r="X632" s="170"/>
      <c r="Y632" s="169"/>
    </row>
    <row r="633" spans="1:25" ht="42" hidden="1" customHeight="1" x14ac:dyDescent="0.25">
      <c r="A633" s="167">
        <v>628</v>
      </c>
      <c r="B633" s="168"/>
      <c r="C633" s="167" t="s">
        <v>789</v>
      </c>
      <c r="D633" s="167" t="s">
        <v>788</v>
      </c>
      <c r="E633" s="166" t="s">
        <v>787</v>
      </c>
      <c r="F633" s="165" t="s">
        <v>221</v>
      </c>
      <c r="G633" s="164" t="s">
        <v>1324</v>
      </c>
      <c r="H633" s="163">
        <v>9.9239999999999995</v>
      </c>
      <c r="I633" s="162" t="s">
        <v>140</v>
      </c>
      <c r="J633" s="161" t="s">
        <v>158</v>
      </c>
      <c r="K633" s="161" t="s">
        <v>1323</v>
      </c>
      <c r="L633" s="160">
        <v>27094</v>
      </c>
      <c r="M633" s="160">
        <v>2709</v>
      </c>
      <c r="N633" s="159">
        <f t="shared" si="71"/>
        <v>29803</v>
      </c>
      <c r="O633" s="174"/>
      <c r="P633" s="158"/>
      <c r="Q633" s="174"/>
      <c r="R633" s="156"/>
      <c r="S633" s="156"/>
      <c r="T633" s="156"/>
      <c r="U633" s="173"/>
      <c r="V633" s="172"/>
      <c r="W633" s="171"/>
      <c r="X633" s="170"/>
      <c r="Y633" s="169"/>
    </row>
    <row r="634" spans="1:25" ht="42" hidden="1" customHeight="1" x14ac:dyDescent="0.25">
      <c r="A634" s="167">
        <v>629</v>
      </c>
      <c r="B634" s="168"/>
      <c r="C634" s="167" t="s">
        <v>789</v>
      </c>
      <c r="D634" s="167" t="s">
        <v>788</v>
      </c>
      <c r="E634" s="166" t="s">
        <v>787</v>
      </c>
      <c r="F634" s="165" t="s">
        <v>221</v>
      </c>
      <c r="G634" s="164" t="s">
        <v>1322</v>
      </c>
      <c r="H634" s="163">
        <v>28.763000000000002</v>
      </c>
      <c r="I634" s="162" t="s">
        <v>140</v>
      </c>
      <c r="J634" s="161" t="s">
        <v>158</v>
      </c>
      <c r="K634" s="161" t="s">
        <v>1320</v>
      </c>
      <c r="L634" s="160">
        <v>80249</v>
      </c>
      <c r="M634" s="160">
        <v>8025</v>
      </c>
      <c r="N634" s="159">
        <f t="shared" si="71"/>
        <v>88274</v>
      </c>
      <c r="O634" s="174"/>
      <c r="P634" s="158"/>
      <c r="Q634" s="174"/>
      <c r="R634" s="156"/>
      <c r="S634" s="156"/>
      <c r="T634" s="156"/>
      <c r="U634" s="173"/>
      <c r="V634" s="172"/>
      <c r="W634" s="171"/>
      <c r="X634" s="170"/>
      <c r="Y634" s="169"/>
    </row>
    <row r="635" spans="1:25" ht="42" hidden="1" customHeight="1" x14ac:dyDescent="0.25">
      <c r="A635" s="167">
        <v>630</v>
      </c>
      <c r="B635" s="168"/>
      <c r="C635" s="167" t="s">
        <v>789</v>
      </c>
      <c r="D635" s="167" t="s">
        <v>788</v>
      </c>
      <c r="E635" s="166" t="s">
        <v>787</v>
      </c>
      <c r="F635" s="165" t="s">
        <v>221</v>
      </c>
      <c r="G635" s="164" t="s">
        <v>1321</v>
      </c>
      <c r="H635" s="163">
        <v>5.4020000000000001</v>
      </c>
      <c r="I635" s="162" t="s">
        <v>140</v>
      </c>
      <c r="J635" s="161" t="s">
        <v>158</v>
      </c>
      <c r="K635" s="161" t="s">
        <v>1320</v>
      </c>
      <c r="L635" s="160">
        <v>15073</v>
      </c>
      <c r="M635" s="160">
        <v>1507</v>
      </c>
      <c r="N635" s="159">
        <f t="shared" si="71"/>
        <v>16580</v>
      </c>
      <c r="O635" s="174"/>
      <c r="P635" s="158"/>
      <c r="Q635" s="174"/>
      <c r="R635" s="156"/>
      <c r="S635" s="156"/>
      <c r="T635" s="156"/>
      <c r="U635" s="173"/>
      <c r="V635" s="172"/>
      <c r="W635" s="171"/>
      <c r="X635" s="170"/>
      <c r="Y635" s="169"/>
    </row>
    <row r="636" spans="1:25" ht="42" hidden="1" customHeight="1" x14ac:dyDescent="0.25">
      <c r="A636" s="167">
        <v>631</v>
      </c>
      <c r="B636" s="175"/>
      <c r="C636" s="167" t="s">
        <v>789</v>
      </c>
      <c r="D636" s="167" t="s">
        <v>788</v>
      </c>
      <c r="E636" s="166" t="s">
        <v>787</v>
      </c>
      <c r="F636" s="165" t="s">
        <v>221</v>
      </c>
      <c r="G636" s="164" t="s">
        <v>1319</v>
      </c>
      <c r="H636" s="163">
        <v>7.2460000000000004</v>
      </c>
      <c r="I636" s="162" t="s">
        <v>140</v>
      </c>
      <c r="J636" s="161" t="s">
        <v>158</v>
      </c>
      <c r="K636" s="161" t="s">
        <v>159</v>
      </c>
      <c r="L636" s="160">
        <v>19564</v>
      </c>
      <c r="M636" s="160">
        <v>1957</v>
      </c>
      <c r="N636" s="159">
        <f t="shared" si="71"/>
        <v>21521</v>
      </c>
      <c r="O636" s="174"/>
      <c r="P636" s="158"/>
      <c r="Q636" s="174"/>
      <c r="R636" s="156"/>
      <c r="S636" s="156"/>
      <c r="T636" s="156"/>
      <c r="U636" s="173"/>
      <c r="V636" s="172"/>
      <c r="W636" s="171"/>
      <c r="X636" s="170"/>
      <c r="Y636" s="169"/>
    </row>
    <row r="637" spans="1:25" ht="42" hidden="1" customHeight="1" x14ac:dyDescent="0.25">
      <c r="A637" s="167">
        <v>632</v>
      </c>
      <c r="B637" s="168"/>
      <c r="C637" s="167" t="s">
        <v>789</v>
      </c>
      <c r="D637" s="167" t="s">
        <v>788</v>
      </c>
      <c r="E637" s="166" t="s">
        <v>787</v>
      </c>
      <c r="F637" s="165" t="s">
        <v>221</v>
      </c>
      <c r="G637" s="164" t="s">
        <v>1318</v>
      </c>
      <c r="H637" s="163">
        <v>8.7439999999999998</v>
      </c>
      <c r="I637" s="162" t="s">
        <v>140</v>
      </c>
      <c r="J637" s="161" t="s">
        <v>158</v>
      </c>
      <c r="K637" s="161" t="s">
        <v>159</v>
      </c>
      <c r="L637" s="160">
        <v>23609</v>
      </c>
      <c r="M637" s="160">
        <v>2361</v>
      </c>
      <c r="N637" s="159">
        <f t="shared" si="71"/>
        <v>25970</v>
      </c>
      <c r="O637" s="174"/>
      <c r="P637" s="158"/>
      <c r="Q637" s="174"/>
      <c r="R637" s="156"/>
      <c r="S637" s="156"/>
      <c r="T637" s="156"/>
      <c r="U637" s="173"/>
      <c r="V637" s="172"/>
      <c r="W637" s="171"/>
      <c r="X637" s="170"/>
      <c r="Y637" s="169"/>
    </row>
    <row r="638" spans="1:25" ht="42" hidden="1" customHeight="1" x14ac:dyDescent="0.25">
      <c r="A638" s="167">
        <v>633</v>
      </c>
      <c r="B638" s="168"/>
      <c r="C638" s="167" t="s">
        <v>789</v>
      </c>
      <c r="D638" s="167" t="s">
        <v>788</v>
      </c>
      <c r="E638" s="166" t="s">
        <v>787</v>
      </c>
      <c r="F638" s="165" t="s">
        <v>221</v>
      </c>
      <c r="G638" s="164" t="s">
        <v>1317</v>
      </c>
      <c r="H638" s="163">
        <v>16.105</v>
      </c>
      <c r="I638" s="162" t="s">
        <v>140</v>
      </c>
      <c r="J638" s="161" t="s">
        <v>158</v>
      </c>
      <c r="K638" s="161" t="s">
        <v>159</v>
      </c>
      <c r="L638" s="160">
        <v>43484</v>
      </c>
      <c r="M638" s="160">
        <v>4349</v>
      </c>
      <c r="N638" s="159">
        <f t="shared" si="71"/>
        <v>47833</v>
      </c>
      <c r="O638" s="174"/>
      <c r="P638" s="158"/>
      <c r="Q638" s="174"/>
      <c r="R638" s="156"/>
      <c r="S638" s="156"/>
      <c r="T638" s="156"/>
      <c r="U638" s="173"/>
      <c r="V638" s="172"/>
      <c r="W638" s="171"/>
      <c r="X638" s="170"/>
      <c r="Y638" s="169"/>
    </row>
    <row r="639" spans="1:25" ht="42" hidden="1" customHeight="1" x14ac:dyDescent="0.25">
      <c r="A639" s="167">
        <v>634</v>
      </c>
      <c r="B639" s="168"/>
      <c r="C639" s="167" t="s">
        <v>789</v>
      </c>
      <c r="D639" s="167" t="s">
        <v>788</v>
      </c>
      <c r="E639" s="166" t="s">
        <v>787</v>
      </c>
      <c r="F639" s="165" t="s">
        <v>221</v>
      </c>
      <c r="G639" s="164" t="s">
        <v>1316</v>
      </c>
      <c r="H639" s="163">
        <v>8.6379999999999999</v>
      </c>
      <c r="I639" s="162" t="s">
        <v>140</v>
      </c>
      <c r="J639" s="161" t="s">
        <v>158</v>
      </c>
      <c r="K639" s="161" t="s">
        <v>160</v>
      </c>
      <c r="L639" s="160">
        <v>23582</v>
      </c>
      <c r="M639" s="160">
        <v>2358</v>
      </c>
      <c r="N639" s="159">
        <f t="shared" si="71"/>
        <v>25940</v>
      </c>
      <c r="O639" s="174"/>
      <c r="P639" s="158"/>
      <c r="Q639" s="174"/>
      <c r="R639" s="156"/>
      <c r="S639" s="156"/>
      <c r="T639" s="156"/>
      <c r="U639" s="173"/>
      <c r="V639" s="172"/>
      <c r="W639" s="171"/>
      <c r="X639" s="170"/>
      <c r="Y639" s="169"/>
    </row>
    <row r="640" spans="1:25" ht="42" hidden="1" customHeight="1" x14ac:dyDescent="0.25">
      <c r="A640" s="167">
        <v>635</v>
      </c>
      <c r="B640" s="168"/>
      <c r="C640" s="167" t="s">
        <v>789</v>
      </c>
      <c r="D640" s="167" t="s">
        <v>788</v>
      </c>
      <c r="E640" s="166" t="s">
        <v>787</v>
      </c>
      <c r="F640" s="165" t="s">
        <v>219</v>
      </c>
      <c r="G640" s="164" t="s">
        <v>1315</v>
      </c>
      <c r="H640" s="163">
        <v>18</v>
      </c>
      <c r="I640" s="162" t="s">
        <v>140</v>
      </c>
      <c r="J640" s="161" t="s">
        <v>152</v>
      </c>
      <c r="K640" s="161" t="s">
        <v>152</v>
      </c>
      <c r="L640" s="160">
        <v>32424</v>
      </c>
      <c r="M640" s="160">
        <v>3242</v>
      </c>
      <c r="N640" s="159">
        <f t="shared" si="71"/>
        <v>35666</v>
      </c>
      <c r="O640" s="174"/>
      <c r="P640" s="158"/>
      <c r="Q640" s="174"/>
      <c r="R640" s="156"/>
      <c r="S640" s="156"/>
      <c r="T640" s="156"/>
      <c r="U640" s="173"/>
      <c r="V640" s="172"/>
      <c r="W640" s="171"/>
      <c r="X640" s="170"/>
      <c r="Y640" s="169"/>
    </row>
    <row r="641" spans="1:25" ht="42" hidden="1" customHeight="1" x14ac:dyDescent="0.25">
      <c r="A641" s="167">
        <v>636</v>
      </c>
      <c r="B641" s="175"/>
      <c r="C641" s="167" t="s">
        <v>789</v>
      </c>
      <c r="D641" s="167" t="s">
        <v>788</v>
      </c>
      <c r="E641" s="166" t="s">
        <v>787</v>
      </c>
      <c r="F641" s="165" t="s">
        <v>219</v>
      </c>
      <c r="G641" s="164" t="s">
        <v>1314</v>
      </c>
      <c r="H641" s="163">
        <v>5</v>
      </c>
      <c r="I641" s="162" t="s">
        <v>140</v>
      </c>
      <c r="J641" s="161" t="s">
        <v>152</v>
      </c>
      <c r="K641" s="161" t="s">
        <v>152</v>
      </c>
      <c r="L641" s="160">
        <v>9006</v>
      </c>
      <c r="M641" s="160">
        <v>901</v>
      </c>
      <c r="N641" s="159">
        <f t="shared" si="71"/>
        <v>9907</v>
      </c>
      <c r="O641" s="174"/>
      <c r="P641" s="158"/>
      <c r="Q641" s="174"/>
      <c r="R641" s="156"/>
      <c r="S641" s="156"/>
      <c r="T641" s="156"/>
      <c r="U641" s="173"/>
      <c r="V641" s="172"/>
      <c r="W641" s="171"/>
      <c r="X641" s="170"/>
      <c r="Y641" s="169"/>
    </row>
    <row r="642" spans="1:25" ht="42" hidden="1" customHeight="1" x14ac:dyDescent="0.25">
      <c r="A642" s="167">
        <v>637</v>
      </c>
      <c r="B642" s="168"/>
      <c r="C642" s="167" t="s">
        <v>789</v>
      </c>
      <c r="D642" s="167" t="s">
        <v>788</v>
      </c>
      <c r="E642" s="166" t="s">
        <v>787</v>
      </c>
      <c r="F642" s="165" t="s">
        <v>219</v>
      </c>
      <c r="G642" s="164" t="s">
        <v>1313</v>
      </c>
      <c r="H642" s="163">
        <v>16</v>
      </c>
      <c r="I642" s="162" t="s">
        <v>140</v>
      </c>
      <c r="J642" s="161" t="s">
        <v>152</v>
      </c>
      <c r="K642" s="161" t="s">
        <v>152</v>
      </c>
      <c r="L642" s="160">
        <v>28821</v>
      </c>
      <c r="M642" s="160">
        <v>2882</v>
      </c>
      <c r="N642" s="159">
        <f t="shared" si="71"/>
        <v>31703</v>
      </c>
      <c r="O642" s="174"/>
      <c r="P642" s="158"/>
      <c r="Q642" s="174"/>
      <c r="R642" s="156"/>
      <c r="S642" s="156"/>
      <c r="T642" s="156"/>
      <c r="U642" s="173"/>
      <c r="V642" s="172"/>
      <c r="W642" s="171"/>
      <c r="X642" s="170"/>
      <c r="Y642" s="169"/>
    </row>
    <row r="643" spans="1:25" ht="42" hidden="1" customHeight="1" x14ac:dyDescent="0.25">
      <c r="A643" s="167">
        <v>638</v>
      </c>
      <c r="B643" s="168"/>
      <c r="C643" s="167" t="s">
        <v>789</v>
      </c>
      <c r="D643" s="167" t="s">
        <v>788</v>
      </c>
      <c r="E643" s="166" t="s">
        <v>787</v>
      </c>
      <c r="F643" s="165" t="s">
        <v>219</v>
      </c>
      <c r="G643" s="164" t="s">
        <v>1312</v>
      </c>
      <c r="H643" s="163">
        <v>18</v>
      </c>
      <c r="I643" s="162" t="s">
        <v>140</v>
      </c>
      <c r="J643" s="161" t="s">
        <v>152</v>
      </c>
      <c r="K643" s="161" t="s">
        <v>152</v>
      </c>
      <c r="L643" s="160">
        <v>32424</v>
      </c>
      <c r="M643" s="160">
        <v>3242</v>
      </c>
      <c r="N643" s="159">
        <f t="shared" si="71"/>
        <v>35666</v>
      </c>
      <c r="O643" s="174"/>
      <c r="P643" s="158"/>
      <c r="Q643" s="174"/>
      <c r="R643" s="156"/>
      <c r="S643" s="156"/>
      <c r="T643" s="156"/>
      <c r="U643" s="173"/>
      <c r="V643" s="172"/>
      <c r="W643" s="171"/>
      <c r="X643" s="170"/>
      <c r="Y643" s="169"/>
    </row>
    <row r="644" spans="1:25" ht="42" hidden="1" customHeight="1" x14ac:dyDescent="0.25">
      <c r="A644" s="167">
        <v>639</v>
      </c>
      <c r="B644" s="168"/>
      <c r="C644" s="167" t="s">
        <v>789</v>
      </c>
      <c r="D644" s="167" t="s">
        <v>788</v>
      </c>
      <c r="E644" s="166" t="s">
        <v>787</v>
      </c>
      <c r="F644" s="165" t="s">
        <v>219</v>
      </c>
      <c r="G644" s="164" t="s">
        <v>1311</v>
      </c>
      <c r="H644" s="163">
        <v>15</v>
      </c>
      <c r="I644" s="162" t="s">
        <v>140</v>
      </c>
      <c r="J644" s="161" t="s">
        <v>152</v>
      </c>
      <c r="K644" s="161" t="s">
        <v>1296</v>
      </c>
      <c r="L644" s="160">
        <v>27019</v>
      </c>
      <c r="M644" s="160">
        <v>2702</v>
      </c>
      <c r="N644" s="159">
        <f t="shared" si="71"/>
        <v>29721</v>
      </c>
      <c r="O644" s="174"/>
      <c r="P644" s="158"/>
      <c r="Q644" s="174"/>
      <c r="R644" s="156"/>
      <c r="S644" s="156"/>
      <c r="T644" s="156"/>
      <c r="U644" s="173"/>
      <c r="V644" s="172"/>
      <c r="W644" s="171"/>
      <c r="X644" s="170"/>
      <c r="Y644" s="169"/>
    </row>
    <row r="645" spans="1:25" ht="42" hidden="1" customHeight="1" x14ac:dyDescent="0.25">
      <c r="A645" s="167">
        <v>640</v>
      </c>
      <c r="B645" s="168"/>
      <c r="C645" s="167" t="s">
        <v>789</v>
      </c>
      <c r="D645" s="167" t="s">
        <v>788</v>
      </c>
      <c r="E645" s="166" t="s">
        <v>787</v>
      </c>
      <c r="F645" s="165" t="s">
        <v>219</v>
      </c>
      <c r="G645" s="164" t="s">
        <v>1310</v>
      </c>
      <c r="H645" s="163">
        <v>19</v>
      </c>
      <c r="I645" s="162" t="s">
        <v>140</v>
      </c>
      <c r="J645" s="161" t="s">
        <v>152</v>
      </c>
      <c r="K645" s="161" t="s">
        <v>1296</v>
      </c>
      <c r="L645" s="160">
        <v>34224</v>
      </c>
      <c r="M645" s="160">
        <v>3423</v>
      </c>
      <c r="N645" s="159">
        <f t="shared" si="71"/>
        <v>37647</v>
      </c>
      <c r="O645" s="174"/>
      <c r="P645" s="158"/>
      <c r="Q645" s="174"/>
      <c r="R645" s="156"/>
      <c r="S645" s="156"/>
      <c r="T645" s="156"/>
      <c r="U645" s="173"/>
      <c r="V645" s="172"/>
      <c r="W645" s="171"/>
      <c r="X645" s="170"/>
      <c r="Y645" s="169"/>
    </row>
    <row r="646" spans="1:25" ht="42" hidden="1" customHeight="1" x14ac:dyDescent="0.25">
      <c r="A646" s="167">
        <v>641</v>
      </c>
      <c r="B646" s="175"/>
      <c r="C646" s="167" t="s">
        <v>789</v>
      </c>
      <c r="D646" s="167" t="s">
        <v>788</v>
      </c>
      <c r="E646" s="166" t="s">
        <v>787</v>
      </c>
      <c r="F646" s="165" t="s">
        <v>219</v>
      </c>
      <c r="G646" s="164" t="s">
        <v>1309</v>
      </c>
      <c r="H646" s="163">
        <v>5</v>
      </c>
      <c r="I646" s="162" t="s">
        <v>140</v>
      </c>
      <c r="J646" s="161" t="s">
        <v>152</v>
      </c>
      <c r="K646" s="161" t="s">
        <v>1299</v>
      </c>
      <c r="L646" s="160">
        <v>9006</v>
      </c>
      <c r="M646" s="160">
        <v>901</v>
      </c>
      <c r="N646" s="159">
        <f t="shared" si="71"/>
        <v>9907</v>
      </c>
      <c r="O646" s="174"/>
      <c r="P646" s="158"/>
      <c r="Q646" s="174"/>
      <c r="R646" s="156"/>
      <c r="S646" s="156"/>
      <c r="T646" s="156"/>
      <c r="U646" s="173"/>
      <c r="V646" s="172"/>
      <c r="W646" s="171"/>
      <c r="X646" s="170"/>
      <c r="Y646" s="169"/>
    </row>
    <row r="647" spans="1:25" ht="42" hidden="1" customHeight="1" x14ac:dyDescent="0.25">
      <c r="A647" s="167">
        <v>642</v>
      </c>
      <c r="B647" s="168"/>
      <c r="C647" s="167" t="s">
        <v>789</v>
      </c>
      <c r="D647" s="167" t="s">
        <v>788</v>
      </c>
      <c r="E647" s="166" t="s">
        <v>787</v>
      </c>
      <c r="F647" s="165" t="s">
        <v>219</v>
      </c>
      <c r="G647" s="164" t="s">
        <v>1308</v>
      </c>
      <c r="H647" s="163">
        <v>5</v>
      </c>
      <c r="I647" s="162" t="s">
        <v>140</v>
      </c>
      <c r="J647" s="161" t="s">
        <v>152</v>
      </c>
      <c r="K647" s="161" t="s">
        <v>1299</v>
      </c>
      <c r="L647" s="160">
        <v>9006</v>
      </c>
      <c r="M647" s="160">
        <v>901</v>
      </c>
      <c r="N647" s="159">
        <f t="shared" si="71"/>
        <v>9907</v>
      </c>
      <c r="O647" s="174"/>
      <c r="P647" s="158"/>
      <c r="Q647" s="174"/>
      <c r="R647" s="156"/>
      <c r="S647" s="156"/>
      <c r="T647" s="156"/>
      <c r="U647" s="173"/>
      <c r="V647" s="172"/>
      <c r="W647" s="171"/>
      <c r="X647" s="170"/>
      <c r="Y647" s="169"/>
    </row>
    <row r="648" spans="1:25" ht="42" hidden="1" customHeight="1" x14ac:dyDescent="0.25">
      <c r="A648" s="167">
        <v>643</v>
      </c>
      <c r="B648" s="168"/>
      <c r="C648" s="167" t="s">
        <v>789</v>
      </c>
      <c r="D648" s="167" t="s">
        <v>788</v>
      </c>
      <c r="E648" s="166" t="s">
        <v>787</v>
      </c>
      <c r="F648" s="165" t="s">
        <v>219</v>
      </c>
      <c r="G648" s="164" t="s">
        <v>1307</v>
      </c>
      <c r="H648" s="163">
        <v>3.5</v>
      </c>
      <c r="I648" s="162" t="s">
        <v>140</v>
      </c>
      <c r="J648" s="161" t="s">
        <v>152</v>
      </c>
      <c r="K648" s="161" t="s">
        <v>153</v>
      </c>
      <c r="L648" s="160">
        <v>6304</v>
      </c>
      <c r="M648" s="160">
        <v>631</v>
      </c>
      <c r="N648" s="159">
        <f t="shared" si="71"/>
        <v>6935</v>
      </c>
      <c r="O648" s="174"/>
      <c r="P648" s="158"/>
      <c r="Q648" s="174"/>
      <c r="R648" s="156"/>
      <c r="S648" s="156"/>
      <c r="T648" s="156"/>
      <c r="U648" s="173"/>
      <c r="V648" s="172"/>
      <c r="W648" s="171"/>
      <c r="X648" s="170"/>
      <c r="Y648" s="169"/>
    </row>
    <row r="649" spans="1:25" ht="42" hidden="1" customHeight="1" x14ac:dyDescent="0.25">
      <c r="A649" s="167">
        <v>644</v>
      </c>
      <c r="B649" s="168"/>
      <c r="C649" s="167" t="s">
        <v>789</v>
      </c>
      <c r="D649" s="167" t="s">
        <v>788</v>
      </c>
      <c r="E649" s="166" t="s">
        <v>787</v>
      </c>
      <c r="F649" s="165" t="s">
        <v>219</v>
      </c>
      <c r="G649" s="164" t="s">
        <v>1306</v>
      </c>
      <c r="H649" s="163">
        <v>6</v>
      </c>
      <c r="I649" s="162" t="s">
        <v>140</v>
      </c>
      <c r="J649" s="161" t="s">
        <v>152</v>
      </c>
      <c r="K649" s="161" t="s">
        <v>153</v>
      </c>
      <c r="L649" s="160">
        <v>10808</v>
      </c>
      <c r="M649" s="160">
        <v>1081</v>
      </c>
      <c r="N649" s="159">
        <f t="shared" ref="N649:N709" si="75">+L649+M649</f>
        <v>11889</v>
      </c>
      <c r="O649" s="174"/>
      <c r="P649" s="158"/>
      <c r="Q649" s="174"/>
      <c r="R649" s="156"/>
      <c r="S649" s="156"/>
      <c r="T649" s="156"/>
      <c r="U649" s="173"/>
      <c r="V649" s="172"/>
      <c r="W649" s="171"/>
      <c r="X649" s="170"/>
      <c r="Y649" s="169"/>
    </row>
    <row r="650" spans="1:25" ht="42" hidden="1" customHeight="1" x14ac:dyDescent="0.25">
      <c r="A650" s="167">
        <v>645</v>
      </c>
      <c r="B650" s="168"/>
      <c r="C650" s="167" t="s">
        <v>789</v>
      </c>
      <c r="D650" s="167" t="s">
        <v>788</v>
      </c>
      <c r="E650" s="166" t="s">
        <v>807</v>
      </c>
      <c r="F650" s="165" t="s">
        <v>219</v>
      </c>
      <c r="G650" s="164" t="s">
        <v>1305</v>
      </c>
      <c r="H650" s="182">
        <v>3.5</v>
      </c>
      <c r="I650" s="162" t="s">
        <v>140</v>
      </c>
      <c r="J650" s="161" t="s">
        <v>152</v>
      </c>
      <c r="K650" s="161" t="s">
        <v>152</v>
      </c>
      <c r="L650" s="181">
        <v>7140</v>
      </c>
      <c r="M650" s="181">
        <v>714</v>
      </c>
      <c r="N650" s="159">
        <f t="shared" si="75"/>
        <v>7854</v>
      </c>
      <c r="O650" s="174"/>
      <c r="P650" s="158"/>
      <c r="Q650" s="174"/>
      <c r="R650" s="156"/>
      <c r="S650" s="156"/>
      <c r="T650" s="156"/>
      <c r="U650" s="173"/>
      <c r="V650" s="172"/>
      <c r="W650" s="171"/>
      <c r="X650" s="170"/>
      <c r="Y650" s="169"/>
    </row>
    <row r="651" spans="1:25" ht="42" hidden="1" customHeight="1" x14ac:dyDescent="0.25">
      <c r="A651" s="167">
        <v>646</v>
      </c>
      <c r="B651" s="168"/>
      <c r="C651" s="167" t="s">
        <v>789</v>
      </c>
      <c r="D651" s="167" t="s">
        <v>788</v>
      </c>
      <c r="E651" s="166" t="s">
        <v>807</v>
      </c>
      <c r="F651" s="165" t="s">
        <v>219</v>
      </c>
      <c r="G651" s="164" t="s">
        <v>1304</v>
      </c>
      <c r="H651" s="182">
        <v>3</v>
      </c>
      <c r="I651" s="162" t="s">
        <v>140</v>
      </c>
      <c r="J651" s="161" t="s">
        <v>152</v>
      </c>
      <c r="K651" s="161" t="s">
        <v>152</v>
      </c>
      <c r="L651" s="181">
        <v>6300</v>
      </c>
      <c r="M651" s="181">
        <v>630</v>
      </c>
      <c r="N651" s="159">
        <f t="shared" si="75"/>
        <v>6930</v>
      </c>
      <c r="O651" s="174"/>
      <c r="P651" s="158"/>
      <c r="Q651" s="174"/>
      <c r="R651" s="156"/>
      <c r="S651" s="156"/>
      <c r="T651" s="156"/>
      <c r="U651" s="173"/>
      <c r="V651" s="172"/>
      <c r="W651" s="171"/>
      <c r="X651" s="170"/>
      <c r="Y651" s="169"/>
    </row>
    <row r="652" spans="1:25" ht="42" hidden="1" customHeight="1" x14ac:dyDescent="0.25">
      <c r="A652" s="167">
        <v>647</v>
      </c>
      <c r="B652" s="175"/>
      <c r="C652" s="167" t="s">
        <v>789</v>
      </c>
      <c r="D652" s="167" t="s">
        <v>788</v>
      </c>
      <c r="E652" s="166" t="s">
        <v>807</v>
      </c>
      <c r="F652" s="165" t="s">
        <v>219</v>
      </c>
      <c r="G652" s="164" t="s">
        <v>1303</v>
      </c>
      <c r="H652" s="182">
        <v>4</v>
      </c>
      <c r="I652" s="162" t="s">
        <v>140</v>
      </c>
      <c r="J652" s="161" t="s">
        <v>152</v>
      </c>
      <c r="K652" s="161" t="s">
        <v>152</v>
      </c>
      <c r="L652" s="181">
        <v>8160</v>
      </c>
      <c r="M652" s="181">
        <v>816</v>
      </c>
      <c r="N652" s="159">
        <f t="shared" si="75"/>
        <v>8976</v>
      </c>
      <c r="O652" s="174"/>
      <c r="P652" s="158"/>
      <c r="Q652" s="174"/>
      <c r="R652" s="156"/>
      <c r="S652" s="156"/>
      <c r="T652" s="156"/>
      <c r="U652" s="173"/>
      <c r="V652" s="172"/>
      <c r="W652" s="171"/>
      <c r="X652" s="170"/>
      <c r="Y652" s="169"/>
    </row>
    <row r="653" spans="1:25" ht="42" hidden="1" customHeight="1" x14ac:dyDescent="0.25">
      <c r="A653" s="167">
        <v>648</v>
      </c>
      <c r="B653" s="168"/>
      <c r="C653" s="167" t="s">
        <v>789</v>
      </c>
      <c r="D653" s="167" t="s">
        <v>788</v>
      </c>
      <c r="E653" s="166" t="s">
        <v>807</v>
      </c>
      <c r="F653" s="165" t="s">
        <v>219</v>
      </c>
      <c r="G653" s="164" t="s">
        <v>1302</v>
      </c>
      <c r="H653" s="182">
        <v>10</v>
      </c>
      <c r="I653" s="162" t="s">
        <v>140</v>
      </c>
      <c r="J653" s="161" t="s">
        <v>152</v>
      </c>
      <c r="K653" s="161" t="s">
        <v>1299</v>
      </c>
      <c r="L653" s="181">
        <v>21000</v>
      </c>
      <c r="M653" s="181">
        <v>2100</v>
      </c>
      <c r="N653" s="159">
        <f t="shared" si="75"/>
        <v>23100</v>
      </c>
      <c r="O653" s="174"/>
      <c r="P653" s="158"/>
      <c r="Q653" s="174"/>
      <c r="R653" s="156"/>
      <c r="S653" s="156"/>
      <c r="T653" s="156"/>
      <c r="U653" s="173"/>
      <c r="V653" s="172"/>
      <c r="W653" s="171"/>
      <c r="X653" s="170"/>
      <c r="Y653" s="169"/>
    </row>
    <row r="654" spans="1:25" ht="42" hidden="1" customHeight="1" x14ac:dyDescent="0.25">
      <c r="A654" s="167">
        <v>649</v>
      </c>
      <c r="B654" s="168"/>
      <c r="C654" s="167" t="s">
        <v>789</v>
      </c>
      <c r="D654" s="167" t="s">
        <v>788</v>
      </c>
      <c r="E654" s="166" t="s">
        <v>807</v>
      </c>
      <c r="F654" s="165" t="s">
        <v>219</v>
      </c>
      <c r="G654" s="164" t="s">
        <v>1301</v>
      </c>
      <c r="H654" s="182">
        <v>4</v>
      </c>
      <c r="I654" s="162" t="s">
        <v>140</v>
      </c>
      <c r="J654" s="161" t="s">
        <v>152</v>
      </c>
      <c r="K654" s="161" t="s">
        <v>1299</v>
      </c>
      <c r="L654" s="181">
        <v>8400</v>
      </c>
      <c r="M654" s="181">
        <v>840</v>
      </c>
      <c r="N654" s="159">
        <f t="shared" si="75"/>
        <v>9240</v>
      </c>
      <c r="O654" s="174"/>
      <c r="P654" s="158"/>
      <c r="Q654" s="174"/>
      <c r="R654" s="156"/>
      <c r="S654" s="156"/>
      <c r="T654" s="156"/>
      <c r="U654" s="173"/>
      <c r="V654" s="172"/>
      <c r="W654" s="171"/>
      <c r="X654" s="170"/>
      <c r="Y654" s="169"/>
    </row>
    <row r="655" spans="1:25" ht="42" hidden="1" customHeight="1" x14ac:dyDescent="0.25">
      <c r="A655" s="167">
        <v>650</v>
      </c>
      <c r="B655" s="168"/>
      <c r="C655" s="167" t="s">
        <v>789</v>
      </c>
      <c r="D655" s="167" t="s">
        <v>788</v>
      </c>
      <c r="E655" s="166" t="s">
        <v>807</v>
      </c>
      <c r="F655" s="165" t="s">
        <v>219</v>
      </c>
      <c r="G655" s="164" t="s">
        <v>1300</v>
      </c>
      <c r="H655" s="182">
        <v>5</v>
      </c>
      <c r="I655" s="162" t="s">
        <v>140</v>
      </c>
      <c r="J655" s="161" t="s">
        <v>152</v>
      </c>
      <c r="K655" s="161" t="s">
        <v>1299</v>
      </c>
      <c r="L655" s="181">
        <v>10200</v>
      </c>
      <c r="M655" s="181">
        <v>1020</v>
      </c>
      <c r="N655" s="159">
        <f t="shared" si="75"/>
        <v>11220</v>
      </c>
      <c r="O655" s="174"/>
      <c r="P655" s="158"/>
      <c r="Q655" s="174"/>
      <c r="R655" s="156"/>
      <c r="S655" s="156"/>
      <c r="T655" s="156"/>
      <c r="U655" s="173"/>
      <c r="V655" s="172"/>
      <c r="W655" s="171"/>
      <c r="X655" s="170"/>
      <c r="Y655" s="169"/>
    </row>
    <row r="656" spans="1:25" ht="42" hidden="1" customHeight="1" x14ac:dyDescent="0.25">
      <c r="A656" s="167">
        <v>651</v>
      </c>
      <c r="B656" s="168"/>
      <c r="C656" s="167" t="s">
        <v>789</v>
      </c>
      <c r="D656" s="167" t="s">
        <v>788</v>
      </c>
      <c r="E656" s="166" t="s">
        <v>807</v>
      </c>
      <c r="F656" s="165" t="s">
        <v>219</v>
      </c>
      <c r="G656" s="164" t="s">
        <v>1298</v>
      </c>
      <c r="H656" s="182">
        <v>14</v>
      </c>
      <c r="I656" s="162" t="s">
        <v>140</v>
      </c>
      <c r="J656" s="161" t="s">
        <v>152</v>
      </c>
      <c r="K656" s="161" t="s">
        <v>1296</v>
      </c>
      <c r="L656" s="181">
        <v>29400</v>
      </c>
      <c r="M656" s="181">
        <v>2940</v>
      </c>
      <c r="N656" s="159">
        <f t="shared" si="75"/>
        <v>32340</v>
      </c>
      <c r="O656" s="174"/>
      <c r="P656" s="158"/>
      <c r="Q656" s="174"/>
      <c r="R656" s="156"/>
      <c r="S656" s="156"/>
      <c r="T656" s="156"/>
      <c r="U656" s="173"/>
      <c r="V656" s="172"/>
      <c r="W656" s="171"/>
      <c r="X656" s="170"/>
      <c r="Y656" s="169"/>
    </row>
    <row r="657" spans="1:25" ht="42" hidden="1" customHeight="1" x14ac:dyDescent="0.25">
      <c r="A657" s="167">
        <v>652</v>
      </c>
      <c r="B657" s="175"/>
      <c r="C657" s="167" t="s">
        <v>789</v>
      </c>
      <c r="D657" s="167" t="s">
        <v>788</v>
      </c>
      <c r="E657" s="166" t="s">
        <v>807</v>
      </c>
      <c r="F657" s="165" t="s">
        <v>219</v>
      </c>
      <c r="G657" s="164" t="s">
        <v>1297</v>
      </c>
      <c r="H657" s="182">
        <v>5.5</v>
      </c>
      <c r="I657" s="162" t="s">
        <v>140</v>
      </c>
      <c r="J657" s="161" t="s">
        <v>152</v>
      </c>
      <c r="K657" s="161" t="s">
        <v>1296</v>
      </c>
      <c r="L657" s="181">
        <v>11550</v>
      </c>
      <c r="M657" s="181">
        <v>1155</v>
      </c>
      <c r="N657" s="159">
        <f t="shared" si="75"/>
        <v>12705</v>
      </c>
      <c r="O657" s="174"/>
      <c r="P657" s="158"/>
      <c r="Q657" s="174"/>
      <c r="R657" s="156"/>
      <c r="S657" s="156"/>
      <c r="T657" s="156"/>
      <c r="U657" s="173"/>
      <c r="V657" s="172"/>
      <c r="W657" s="171"/>
      <c r="X657" s="170"/>
      <c r="Y657" s="169"/>
    </row>
    <row r="658" spans="1:25" ht="42" hidden="1" customHeight="1" x14ac:dyDescent="0.25">
      <c r="A658" s="167">
        <v>653</v>
      </c>
      <c r="B658" s="168"/>
      <c r="C658" s="167" t="s">
        <v>789</v>
      </c>
      <c r="D658" s="167" t="s">
        <v>788</v>
      </c>
      <c r="E658" s="166" t="s">
        <v>807</v>
      </c>
      <c r="F658" s="165" t="s">
        <v>219</v>
      </c>
      <c r="G658" s="164" t="s">
        <v>1295</v>
      </c>
      <c r="H658" s="182">
        <v>6</v>
      </c>
      <c r="I658" s="162" t="s">
        <v>140</v>
      </c>
      <c r="J658" s="161" t="s">
        <v>152</v>
      </c>
      <c r="K658" s="161" t="s">
        <v>153</v>
      </c>
      <c r="L658" s="181">
        <v>12240</v>
      </c>
      <c r="M658" s="181">
        <v>1224</v>
      </c>
      <c r="N658" s="159">
        <f t="shared" si="75"/>
        <v>13464</v>
      </c>
      <c r="O658" s="174"/>
      <c r="P658" s="158"/>
      <c r="Q658" s="174"/>
      <c r="R658" s="156"/>
      <c r="S658" s="156"/>
      <c r="T658" s="156"/>
      <c r="U658" s="173"/>
      <c r="V658" s="172"/>
      <c r="W658" s="171"/>
      <c r="X658" s="170"/>
      <c r="Y658" s="169"/>
    </row>
    <row r="659" spans="1:25" ht="42" customHeight="1" x14ac:dyDescent="0.25">
      <c r="A659" s="167">
        <v>654</v>
      </c>
      <c r="B659" s="168"/>
      <c r="C659" s="167" t="str">
        <f t="shared" ref="C659:C690" si="76">+D659</f>
        <v>Ing. José Enciso</v>
      </c>
      <c r="D659" s="167" t="s">
        <v>873</v>
      </c>
      <c r="E659" s="166" t="s">
        <v>787</v>
      </c>
      <c r="F659" s="165" t="s">
        <v>1290</v>
      </c>
      <c r="G659" s="164" t="s">
        <v>1294</v>
      </c>
      <c r="H659" s="163">
        <v>16.5</v>
      </c>
      <c r="I659" s="162" t="s">
        <v>781</v>
      </c>
      <c r="J659" s="161" t="s">
        <v>1288</v>
      </c>
      <c r="K659" s="161" t="s">
        <v>1287</v>
      </c>
      <c r="L659" s="160">
        <v>75133</v>
      </c>
      <c r="M659" s="160">
        <v>7513</v>
      </c>
      <c r="N659" s="159">
        <f t="shared" si="75"/>
        <v>82646</v>
      </c>
      <c r="O659" s="174">
        <v>63671.26</v>
      </c>
      <c r="P659" s="180">
        <f>O659/L659</f>
        <v>0.8474473267405801</v>
      </c>
      <c r="Q659" s="174">
        <v>7000</v>
      </c>
      <c r="R659" s="179">
        <f>Q659/M659</f>
        <v>0.9317183548515906</v>
      </c>
      <c r="S659" s="156">
        <f>+O659+Q659</f>
        <v>70671.260000000009</v>
      </c>
      <c r="T659" s="156">
        <f>+N659-S659</f>
        <v>11974.739999999991</v>
      </c>
      <c r="U659" s="173" t="s">
        <v>803</v>
      </c>
      <c r="V659" s="178" t="s">
        <v>802</v>
      </c>
      <c r="W659" s="178" t="s">
        <v>802</v>
      </c>
      <c r="X659" s="177">
        <v>2014</v>
      </c>
      <c r="Y659" s="176" t="s">
        <v>1286</v>
      </c>
    </row>
    <row r="660" spans="1:25" ht="42" customHeight="1" x14ac:dyDescent="0.25">
      <c r="A660" s="167">
        <v>655</v>
      </c>
      <c r="B660" s="168"/>
      <c r="C660" s="167" t="str">
        <f t="shared" si="76"/>
        <v>Ing. José Enciso</v>
      </c>
      <c r="D660" s="167" t="s">
        <v>873</v>
      </c>
      <c r="E660" s="166" t="s">
        <v>787</v>
      </c>
      <c r="F660" s="165" t="s">
        <v>1290</v>
      </c>
      <c r="G660" s="164" t="s">
        <v>1293</v>
      </c>
      <c r="H660" s="163">
        <v>7</v>
      </c>
      <c r="I660" s="162" t="s">
        <v>781</v>
      </c>
      <c r="J660" s="161" t="s">
        <v>1288</v>
      </c>
      <c r="K660" s="161" t="s">
        <v>1287</v>
      </c>
      <c r="L660" s="160">
        <v>31874</v>
      </c>
      <c r="M660" s="160">
        <v>3188</v>
      </c>
      <c r="N660" s="159">
        <f t="shared" si="75"/>
        <v>35062</v>
      </c>
      <c r="O660" s="174">
        <v>27012.05</v>
      </c>
      <c r="P660" s="180">
        <f>O660/L660</f>
        <v>0.84746344983372024</v>
      </c>
      <c r="Q660" s="174">
        <v>2900</v>
      </c>
      <c r="R660" s="179">
        <f>Q660/M660</f>
        <v>0.90966122961104146</v>
      </c>
      <c r="S660" s="156">
        <f>+O660+Q660</f>
        <v>29912.05</v>
      </c>
      <c r="T660" s="156">
        <f>+N660-S660</f>
        <v>5149.9500000000007</v>
      </c>
      <c r="U660" s="173" t="s">
        <v>803</v>
      </c>
      <c r="V660" s="178" t="s">
        <v>802</v>
      </c>
      <c r="W660" s="178" t="s">
        <v>802</v>
      </c>
      <c r="X660" s="177">
        <v>2014</v>
      </c>
      <c r="Y660" s="176" t="s">
        <v>1286</v>
      </c>
    </row>
    <row r="661" spans="1:25" ht="42" customHeight="1" x14ac:dyDescent="0.25">
      <c r="A661" s="167">
        <v>656</v>
      </c>
      <c r="B661" s="168"/>
      <c r="C661" s="167" t="str">
        <f t="shared" si="76"/>
        <v>Ing. José Enciso</v>
      </c>
      <c r="D661" s="167" t="s">
        <v>873</v>
      </c>
      <c r="E661" s="166" t="s">
        <v>787</v>
      </c>
      <c r="F661" s="165" t="s">
        <v>1290</v>
      </c>
      <c r="G661" s="164" t="s">
        <v>1292</v>
      </c>
      <c r="H661" s="163">
        <v>5.5</v>
      </c>
      <c r="I661" s="162" t="s">
        <v>781</v>
      </c>
      <c r="J661" s="161" t="s">
        <v>1288</v>
      </c>
      <c r="K661" s="161" t="s">
        <v>1287</v>
      </c>
      <c r="L661" s="160">
        <v>25044</v>
      </c>
      <c r="M661" s="160">
        <v>2505</v>
      </c>
      <c r="N661" s="159">
        <f t="shared" si="75"/>
        <v>27549</v>
      </c>
      <c r="O661" s="174">
        <v>21223.75</v>
      </c>
      <c r="P661" s="180">
        <f>O661/L661</f>
        <v>0.84745847308736622</v>
      </c>
      <c r="Q661" s="174">
        <v>2300</v>
      </c>
      <c r="R661" s="179">
        <f>Q661/M661</f>
        <v>0.91816367265469057</v>
      </c>
      <c r="S661" s="156">
        <f>+O661+Q661</f>
        <v>23523.75</v>
      </c>
      <c r="T661" s="156">
        <f>+N661-S661</f>
        <v>4025.25</v>
      </c>
      <c r="U661" s="173" t="s">
        <v>803</v>
      </c>
      <c r="V661" s="178" t="s">
        <v>802</v>
      </c>
      <c r="W661" s="178" t="s">
        <v>802</v>
      </c>
      <c r="X661" s="177">
        <v>2014</v>
      </c>
      <c r="Y661" s="176" t="s">
        <v>1286</v>
      </c>
    </row>
    <row r="662" spans="1:25" ht="42" customHeight="1" x14ac:dyDescent="0.25">
      <c r="A662" s="167">
        <v>657</v>
      </c>
      <c r="B662" s="168"/>
      <c r="C662" s="167" t="str">
        <f t="shared" si="76"/>
        <v>Ing. José Enciso</v>
      </c>
      <c r="D662" s="167" t="s">
        <v>873</v>
      </c>
      <c r="E662" s="166" t="s">
        <v>807</v>
      </c>
      <c r="F662" s="165" t="s">
        <v>1290</v>
      </c>
      <c r="G662" s="164" t="s">
        <v>1291</v>
      </c>
      <c r="H662" s="163">
        <v>12</v>
      </c>
      <c r="I662" s="162" t="s">
        <v>781</v>
      </c>
      <c r="J662" s="161" t="s">
        <v>1288</v>
      </c>
      <c r="K662" s="161" t="s">
        <v>1287</v>
      </c>
      <c r="L662" s="160">
        <v>55170</v>
      </c>
      <c r="M662" s="160">
        <v>5517</v>
      </c>
      <c r="N662" s="159">
        <f t="shared" si="75"/>
        <v>60687</v>
      </c>
      <c r="O662" s="174">
        <v>46753.63</v>
      </c>
      <c r="P662" s="180">
        <f>O662/L662</f>
        <v>0.84744661953960476</v>
      </c>
      <c r="Q662" s="174">
        <v>5480</v>
      </c>
      <c r="R662" s="179">
        <f>Q662/M662</f>
        <v>0.99329345658872581</v>
      </c>
      <c r="S662" s="156">
        <f>+O662+Q662</f>
        <v>52233.63</v>
      </c>
      <c r="T662" s="156">
        <f>+N662-S662</f>
        <v>8453.3700000000026</v>
      </c>
      <c r="U662" s="173" t="s">
        <v>803</v>
      </c>
      <c r="V662" s="178" t="s">
        <v>802</v>
      </c>
      <c r="W662" s="178" t="s">
        <v>802</v>
      </c>
      <c r="X662" s="177">
        <v>2014</v>
      </c>
      <c r="Y662" s="176" t="s">
        <v>1286</v>
      </c>
    </row>
    <row r="663" spans="1:25" ht="42" customHeight="1" x14ac:dyDescent="0.25">
      <c r="A663" s="167">
        <v>658</v>
      </c>
      <c r="B663" s="168"/>
      <c r="C663" s="167" t="str">
        <f t="shared" si="76"/>
        <v>Ing. José Enciso</v>
      </c>
      <c r="D663" s="167" t="s">
        <v>873</v>
      </c>
      <c r="E663" s="166" t="s">
        <v>807</v>
      </c>
      <c r="F663" s="165" t="s">
        <v>1290</v>
      </c>
      <c r="G663" s="164" t="s">
        <v>1289</v>
      </c>
      <c r="H663" s="163">
        <v>5.6</v>
      </c>
      <c r="I663" s="162" t="s">
        <v>781</v>
      </c>
      <c r="J663" s="161" t="s">
        <v>1288</v>
      </c>
      <c r="K663" s="161" t="s">
        <v>1287</v>
      </c>
      <c r="L663" s="160">
        <v>25726</v>
      </c>
      <c r="M663" s="160">
        <v>2573</v>
      </c>
      <c r="N663" s="159">
        <f t="shared" si="75"/>
        <v>28299</v>
      </c>
      <c r="O663" s="174">
        <v>21801.54</v>
      </c>
      <c r="P663" s="180">
        <f>O663/L663</f>
        <v>0.84745160537977149</v>
      </c>
      <c r="Q663" s="174">
        <v>2550</v>
      </c>
      <c r="R663" s="179">
        <f>Q663/M663</f>
        <v>0.99106101826661486</v>
      </c>
      <c r="S663" s="156">
        <f>+O663+Q663</f>
        <v>24351.54</v>
      </c>
      <c r="T663" s="156">
        <f>+N663-S663</f>
        <v>3947.4599999999991</v>
      </c>
      <c r="U663" s="173" t="s">
        <v>803</v>
      </c>
      <c r="V663" s="178" t="s">
        <v>802</v>
      </c>
      <c r="W663" s="178" t="s">
        <v>802</v>
      </c>
      <c r="X663" s="177">
        <v>2014</v>
      </c>
      <c r="Y663" s="176" t="s">
        <v>1286</v>
      </c>
    </row>
    <row r="664" spans="1:25" ht="42" hidden="1" customHeight="1" x14ac:dyDescent="0.25">
      <c r="A664" s="167">
        <v>659</v>
      </c>
      <c r="B664" s="175"/>
      <c r="C664" s="167" t="str">
        <f t="shared" si="76"/>
        <v>Ing. Ana Orcón</v>
      </c>
      <c r="D664" s="167" t="s">
        <v>808</v>
      </c>
      <c r="E664" s="166" t="s">
        <v>787</v>
      </c>
      <c r="F664" s="165" t="s">
        <v>1268</v>
      </c>
      <c r="G664" s="164" t="s">
        <v>1285</v>
      </c>
      <c r="H664" s="163">
        <v>19.36</v>
      </c>
      <c r="I664" s="162" t="s">
        <v>121</v>
      </c>
      <c r="J664" s="161" t="s">
        <v>319</v>
      </c>
      <c r="K664" s="161" t="s">
        <v>1281</v>
      </c>
      <c r="L664" s="160">
        <v>53107</v>
      </c>
      <c r="M664" s="160">
        <v>5311</v>
      </c>
      <c r="N664" s="159">
        <f t="shared" si="75"/>
        <v>58418</v>
      </c>
      <c r="O664" s="174"/>
      <c r="P664" s="158"/>
      <c r="Q664" s="174"/>
      <c r="R664" s="156"/>
      <c r="S664" s="156"/>
      <c r="T664" s="156"/>
      <c r="U664" s="173"/>
      <c r="V664" s="173"/>
      <c r="W664" s="191"/>
      <c r="X664" s="170"/>
      <c r="Y664" s="169"/>
    </row>
    <row r="665" spans="1:25" ht="42" hidden="1" customHeight="1" x14ac:dyDescent="0.25">
      <c r="A665" s="167">
        <v>660</v>
      </c>
      <c r="B665" s="168"/>
      <c r="C665" s="167" t="str">
        <f t="shared" si="76"/>
        <v>Ing. Ana Orcón</v>
      </c>
      <c r="D665" s="167" t="s">
        <v>808</v>
      </c>
      <c r="E665" s="166" t="s">
        <v>787</v>
      </c>
      <c r="F665" s="165" t="s">
        <v>1268</v>
      </c>
      <c r="G665" s="164" t="s">
        <v>1284</v>
      </c>
      <c r="H665" s="163">
        <v>42.7</v>
      </c>
      <c r="I665" s="162" t="s">
        <v>121</v>
      </c>
      <c r="J665" s="161" t="s">
        <v>319</v>
      </c>
      <c r="K665" s="161" t="s">
        <v>1281</v>
      </c>
      <c r="L665" s="160">
        <v>125807</v>
      </c>
      <c r="M665" s="160">
        <v>12581</v>
      </c>
      <c r="N665" s="159">
        <f t="shared" si="75"/>
        <v>138388</v>
      </c>
      <c r="O665" s="174"/>
      <c r="P665" s="158"/>
      <c r="Q665" s="174"/>
      <c r="R665" s="156"/>
      <c r="S665" s="156"/>
      <c r="T665" s="156"/>
      <c r="U665" s="173"/>
      <c r="V665" s="172"/>
      <c r="W665" s="171"/>
      <c r="X665" s="170"/>
      <c r="Y665" s="169"/>
    </row>
    <row r="666" spans="1:25" ht="42" hidden="1" customHeight="1" x14ac:dyDescent="0.25">
      <c r="A666" s="167">
        <v>661</v>
      </c>
      <c r="B666" s="168"/>
      <c r="C666" s="167" t="str">
        <f t="shared" si="76"/>
        <v>Ing. Ana Orcón</v>
      </c>
      <c r="D666" s="167" t="s">
        <v>808</v>
      </c>
      <c r="E666" s="166" t="s">
        <v>787</v>
      </c>
      <c r="F666" s="165" t="s">
        <v>1268</v>
      </c>
      <c r="G666" s="164" t="s">
        <v>1283</v>
      </c>
      <c r="H666" s="163">
        <v>11.34</v>
      </c>
      <c r="I666" s="162" t="s">
        <v>121</v>
      </c>
      <c r="J666" s="161" t="s">
        <v>319</v>
      </c>
      <c r="K666" s="161" t="s">
        <v>1281</v>
      </c>
      <c r="L666" s="160">
        <v>38109</v>
      </c>
      <c r="M666" s="160">
        <v>3811</v>
      </c>
      <c r="N666" s="159">
        <f t="shared" si="75"/>
        <v>41920</v>
      </c>
      <c r="O666" s="174"/>
      <c r="P666" s="158"/>
      <c r="Q666" s="174"/>
      <c r="R666" s="156"/>
      <c r="S666" s="156"/>
      <c r="T666" s="156"/>
      <c r="U666" s="173"/>
      <c r="V666" s="172"/>
      <c r="W666" s="171"/>
      <c r="X666" s="170"/>
      <c r="Y666" s="169"/>
    </row>
    <row r="667" spans="1:25" ht="42" hidden="1" customHeight="1" x14ac:dyDescent="0.25">
      <c r="A667" s="167">
        <v>662</v>
      </c>
      <c r="B667" s="168"/>
      <c r="C667" s="167" t="str">
        <f t="shared" si="76"/>
        <v>Ing. Ana Orcón</v>
      </c>
      <c r="D667" s="167" t="s">
        <v>808</v>
      </c>
      <c r="E667" s="166" t="s">
        <v>787</v>
      </c>
      <c r="F667" s="165" t="s">
        <v>1268</v>
      </c>
      <c r="G667" s="164" t="s">
        <v>1282</v>
      </c>
      <c r="H667" s="163">
        <v>8.94</v>
      </c>
      <c r="I667" s="162" t="s">
        <v>121</v>
      </c>
      <c r="J667" s="161" t="s">
        <v>319</v>
      </c>
      <c r="K667" s="161" t="s">
        <v>1281</v>
      </c>
      <c r="L667" s="160">
        <v>24195</v>
      </c>
      <c r="M667" s="160">
        <v>2420</v>
      </c>
      <c r="N667" s="159">
        <f t="shared" si="75"/>
        <v>26615</v>
      </c>
      <c r="O667" s="174"/>
      <c r="P667" s="158"/>
      <c r="Q667" s="174"/>
      <c r="R667" s="156"/>
      <c r="S667" s="156"/>
      <c r="T667" s="156"/>
      <c r="U667" s="173"/>
      <c r="V667" s="172"/>
      <c r="W667" s="171"/>
      <c r="X667" s="170"/>
      <c r="Y667" s="169"/>
    </row>
    <row r="668" spans="1:25" ht="42" hidden="1" customHeight="1" x14ac:dyDescent="0.25">
      <c r="A668" s="167">
        <v>663</v>
      </c>
      <c r="B668" s="168"/>
      <c r="C668" s="167" t="str">
        <f t="shared" si="76"/>
        <v>Ing. Ana Orcón</v>
      </c>
      <c r="D668" s="167" t="s">
        <v>808</v>
      </c>
      <c r="E668" s="166" t="s">
        <v>787</v>
      </c>
      <c r="F668" s="165" t="s">
        <v>1268</v>
      </c>
      <c r="G668" s="164" t="s">
        <v>1280</v>
      </c>
      <c r="H668" s="163">
        <v>19.75</v>
      </c>
      <c r="I668" s="162" t="s">
        <v>121</v>
      </c>
      <c r="J668" s="161" t="s">
        <v>319</v>
      </c>
      <c r="K668" s="161" t="s">
        <v>1277</v>
      </c>
      <c r="L668" s="160">
        <v>61294</v>
      </c>
      <c r="M668" s="160">
        <v>6130</v>
      </c>
      <c r="N668" s="159">
        <f t="shared" si="75"/>
        <v>67424</v>
      </c>
      <c r="O668" s="174"/>
      <c r="P668" s="158"/>
      <c r="Q668" s="174"/>
      <c r="R668" s="156"/>
      <c r="S668" s="156"/>
      <c r="T668" s="156"/>
      <c r="U668" s="173"/>
      <c r="V668" s="172"/>
      <c r="W668" s="171"/>
      <c r="X668" s="170"/>
      <c r="Y668" s="169"/>
    </row>
    <row r="669" spans="1:25" ht="42" hidden="1" customHeight="1" x14ac:dyDescent="0.25">
      <c r="A669" s="167">
        <v>664</v>
      </c>
      <c r="B669" s="175"/>
      <c r="C669" s="167" t="str">
        <f t="shared" si="76"/>
        <v>Ing. Ana Orcón</v>
      </c>
      <c r="D669" s="167" t="s">
        <v>808</v>
      </c>
      <c r="E669" s="166" t="s">
        <v>787</v>
      </c>
      <c r="F669" s="165" t="s">
        <v>1268</v>
      </c>
      <c r="G669" s="164" t="s">
        <v>1279</v>
      </c>
      <c r="H669" s="163">
        <v>3.56</v>
      </c>
      <c r="I669" s="162" t="s">
        <v>121</v>
      </c>
      <c r="J669" s="161" t="s">
        <v>319</v>
      </c>
      <c r="K669" s="161" t="s">
        <v>1277</v>
      </c>
      <c r="L669" s="160">
        <v>10301</v>
      </c>
      <c r="M669" s="160">
        <v>1030</v>
      </c>
      <c r="N669" s="159">
        <f t="shared" si="75"/>
        <v>11331</v>
      </c>
      <c r="O669" s="174"/>
      <c r="P669" s="158"/>
      <c r="Q669" s="174"/>
      <c r="R669" s="156"/>
      <c r="S669" s="156"/>
      <c r="T669" s="156"/>
      <c r="U669" s="173"/>
      <c r="V669" s="172"/>
      <c r="W669" s="171"/>
      <c r="X669" s="170"/>
      <c r="Y669" s="169"/>
    </row>
    <row r="670" spans="1:25" ht="42" hidden="1" customHeight="1" x14ac:dyDescent="0.25">
      <c r="A670" s="167">
        <v>665</v>
      </c>
      <c r="B670" s="168"/>
      <c r="C670" s="167" t="str">
        <f t="shared" si="76"/>
        <v>Ing. Ana Orcón</v>
      </c>
      <c r="D670" s="167" t="s">
        <v>808</v>
      </c>
      <c r="E670" s="166" t="s">
        <v>787</v>
      </c>
      <c r="F670" s="165" t="s">
        <v>1268</v>
      </c>
      <c r="G670" s="164" t="s">
        <v>1278</v>
      </c>
      <c r="H670" s="163">
        <v>3.62</v>
      </c>
      <c r="I670" s="162" t="s">
        <v>121</v>
      </c>
      <c r="J670" s="161" t="s">
        <v>319</v>
      </c>
      <c r="K670" s="161" t="s">
        <v>1277</v>
      </c>
      <c r="L670" s="160">
        <v>9018</v>
      </c>
      <c r="M670" s="160">
        <v>902</v>
      </c>
      <c r="N670" s="159">
        <f t="shared" si="75"/>
        <v>9920</v>
      </c>
      <c r="O670" s="174"/>
      <c r="P670" s="158"/>
      <c r="Q670" s="174"/>
      <c r="R670" s="156"/>
      <c r="S670" s="156"/>
      <c r="T670" s="156"/>
      <c r="U670" s="173"/>
      <c r="V670" s="172"/>
      <c r="W670" s="171"/>
      <c r="X670" s="170"/>
      <c r="Y670" s="169"/>
    </row>
    <row r="671" spans="1:25" ht="42" hidden="1" customHeight="1" x14ac:dyDescent="0.25">
      <c r="A671" s="167">
        <v>666</v>
      </c>
      <c r="B671" s="168"/>
      <c r="C671" s="167" t="str">
        <f t="shared" si="76"/>
        <v>Ing. Ana Orcón</v>
      </c>
      <c r="D671" s="167" t="s">
        <v>808</v>
      </c>
      <c r="E671" s="166" t="s">
        <v>787</v>
      </c>
      <c r="F671" s="165" t="s">
        <v>1268</v>
      </c>
      <c r="G671" s="164" t="s">
        <v>1276</v>
      </c>
      <c r="H671" s="163">
        <v>29.594999999999999</v>
      </c>
      <c r="I671" s="162" t="s">
        <v>121</v>
      </c>
      <c r="J671" s="161" t="s">
        <v>319</v>
      </c>
      <c r="K671" s="161" t="s">
        <v>1270</v>
      </c>
      <c r="L671" s="160">
        <v>83493</v>
      </c>
      <c r="M671" s="160">
        <v>8349</v>
      </c>
      <c r="N671" s="159">
        <f t="shared" si="75"/>
        <v>91842</v>
      </c>
      <c r="O671" s="174"/>
      <c r="P671" s="158"/>
      <c r="Q671" s="174"/>
      <c r="R671" s="156"/>
      <c r="S671" s="156"/>
      <c r="T671" s="156"/>
      <c r="U671" s="173"/>
      <c r="V671" s="172"/>
      <c r="W671" s="171"/>
      <c r="X671" s="170"/>
      <c r="Y671" s="169"/>
    </row>
    <row r="672" spans="1:25" ht="42" hidden="1" customHeight="1" x14ac:dyDescent="0.25">
      <c r="A672" s="167">
        <v>667</v>
      </c>
      <c r="B672" s="168"/>
      <c r="C672" s="167" t="str">
        <f t="shared" si="76"/>
        <v>Ing. Ana Orcón</v>
      </c>
      <c r="D672" s="167" t="s">
        <v>808</v>
      </c>
      <c r="E672" s="166" t="s">
        <v>787</v>
      </c>
      <c r="F672" s="165" t="s">
        <v>1268</v>
      </c>
      <c r="G672" s="164" t="s">
        <v>1275</v>
      </c>
      <c r="H672" s="163">
        <v>4.0960000000000001</v>
      </c>
      <c r="I672" s="162" t="s">
        <v>121</v>
      </c>
      <c r="J672" s="161" t="s">
        <v>319</v>
      </c>
      <c r="K672" s="161" t="s">
        <v>1270</v>
      </c>
      <c r="L672" s="160">
        <v>12405</v>
      </c>
      <c r="M672" s="160">
        <v>1241</v>
      </c>
      <c r="N672" s="159">
        <f t="shared" si="75"/>
        <v>13646</v>
      </c>
      <c r="O672" s="174"/>
      <c r="P672" s="158"/>
      <c r="Q672" s="174"/>
      <c r="R672" s="156"/>
      <c r="S672" s="156"/>
      <c r="T672" s="156"/>
      <c r="U672" s="173"/>
      <c r="V672" s="172"/>
      <c r="W672" s="171"/>
      <c r="X672" s="170"/>
      <c r="Y672" s="169"/>
    </row>
    <row r="673" spans="1:25" ht="42" hidden="1" customHeight="1" x14ac:dyDescent="0.25">
      <c r="A673" s="167">
        <v>668</v>
      </c>
      <c r="B673" s="168"/>
      <c r="C673" s="167" t="str">
        <f t="shared" si="76"/>
        <v>Ing. Ana Orcón</v>
      </c>
      <c r="D673" s="167" t="s">
        <v>808</v>
      </c>
      <c r="E673" s="166" t="s">
        <v>787</v>
      </c>
      <c r="F673" s="165" t="s">
        <v>1268</v>
      </c>
      <c r="G673" s="164" t="s">
        <v>1274</v>
      </c>
      <c r="H673" s="163">
        <v>4.6399999999999997</v>
      </c>
      <c r="I673" s="162" t="s">
        <v>121</v>
      </c>
      <c r="J673" s="161" t="s">
        <v>319</v>
      </c>
      <c r="K673" s="161" t="s">
        <v>1270</v>
      </c>
      <c r="L673" s="160">
        <v>13314</v>
      </c>
      <c r="M673" s="160">
        <v>1331</v>
      </c>
      <c r="N673" s="159">
        <f t="shared" si="75"/>
        <v>14645</v>
      </c>
      <c r="O673" s="174"/>
      <c r="P673" s="158"/>
      <c r="Q673" s="174"/>
      <c r="R673" s="156"/>
      <c r="S673" s="156"/>
      <c r="T673" s="156"/>
      <c r="U673" s="173"/>
      <c r="V673" s="172"/>
      <c r="W673" s="171"/>
      <c r="X673" s="170"/>
      <c r="Y673" s="169"/>
    </row>
    <row r="674" spans="1:25" ht="42" hidden="1" customHeight="1" x14ac:dyDescent="0.25">
      <c r="A674" s="167">
        <v>669</v>
      </c>
      <c r="B674" s="175"/>
      <c r="C674" s="167" t="str">
        <f t="shared" si="76"/>
        <v>Ing. Ana Orcón</v>
      </c>
      <c r="D674" s="167" t="s">
        <v>808</v>
      </c>
      <c r="E674" s="166" t="s">
        <v>787</v>
      </c>
      <c r="F674" s="165" t="s">
        <v>1268</v>
      </c>
      <c r="G674" s="164" t="s">
        <v>1273</v>
      </c>
      <c r="H674" s="163">
        <v>3.74</v>
      </c>
      <c r="I674" s="162" t="s">
        <v>121</v>
      </c>
      <c r="J674" s="161" t="s">
        <v>319</v>
      </c>
      <c r="K674" s="161" t="s">
        <v>1270</v>
      </c>
      <c r="L674" s="160">
        <v>10922</v>
      </c>
      <c r="M674" s="160">
        <v>1092</v>
      </c>
      <c r="N674" s="159">
        <f t="shared" si="75"/>
        <v>12014</v>
      </c>
      <c r="O674" s="174"/>
      <c r="P674" s="158"/>
      <c r="Q674" s="174"/>
      <c r="R674" s="156"/>
      <c r="S674" s="156"/>
      <c r="T674" s="156"/>
      <c r="U674" s="173"/>
      <c r="V674" s="172"/>
      <c r="W674" s="171"/>
      <c r="X674" s="170"/>
      <c r="Y674" s="169"/>
    </row>
    <row r="675" spans="1:25" ht="42" hidden="1" customHeight="1" x14ac:dyDescent="0.25">
      <c r="A675" s="167">
        <v>670</v>
      </c>
      <c r="B675" s="168"/>
      <c r="C675" s="167" t="str">
        <f t="shared" si="76"/>
        <v>Ing. Ana Orcón</v>
      </c>
      <c r="D675" s="167" t="s">
        <v>808</v>
      </c>
      <c r="E675" s="166" t="s">
        <v>787</v>
      </c>
      <c r="F675" s="165" t="s">
        <v>1268</v>
      </c>
      <c r="G675" s="164" t="s">
        <v>1272</v>
      </c>
      <c r="H675" s="163">
        <v>5.45</v>
      </c>
      <c r="I675" s="162" t="s">
        <v>121</v>
      </c>
      <c r="J675" s="161" t="s">
        <v>319</v>
      </c>
      <c r="K675" s="161" t="s">
        <v>1270</v>
      </c>
      <c r="L675" s="160">
        <v>15947</v>
      </c>
      <c r="M675" s="160">
        <v>1595</v>
      </c>
      <c r="N675" s="159">
        <f t="shared" si="75"/>
        <v>17542</v>
      </c>
      <c r="O675" s="174"/>
      <c r="P675" s="158"/>
      <c r="Q675" s="174"/>
      <c r="R675" s="156"/>
      <c r="S675" s="156"/>
      <c r="T675" s="156"/>
      <c r="U675" s="173"/>
      <c r="V675" s="172"/>
      <c r="W675" s="171"/>
      <c r="X675" s="170"/>
      <c r="Y675" s="169"/>
    </row>
    <row r="676" spans="1:25" ht="42" hidden="1" customHeight="1" x14ac:dyDescent="0.25">
      <c r="A676" s="167">
        <v>671</v>
      </c>
      <c r="B676" s="168"/>
      <c r="C676" s="167" t="str">
        <f t="shared" si="76"/>
        <v>Ing. Ana Orcón</v>
      </c>
      <c r="D676" s="167" t="s">
        <v>808</v>
      </c>
      <c r="E676" s="166" t="s">
        <v>787</v>
      </c>
      <c r="F676" s="165" t="s">
        <v>1268</v>
      </c>
      <c r="G676" s="164" t="s">
        <v>1271</v>
      </c>
      <c r="H676" s="163">
        <v>4.74</v>
      </c>
      <c r="I676" s="162" t="s">
        <v>121</v>
      </c>
      <c r="J676" s="161" t="s">
        <v>319</v>
      </c>
      <c r="K676" s="161" t="s">
        <v>1270</v>
      </c>
      <c r="L676" s="160">
        <v>12135</v>
      </c>
      <c r="M676" s="160">
        <v>1214</v>
      </c>
      <c r="N676" s="159">
        <f t="shared" si="75"/>
        <v>13349</v>
      </c>
      <c r="O676" s="174"/>
      <c r="P676" s="158"/>
      <c r="Q676" s="174"/>
      <c r="R676" s="156"/>
      <c r="S676" s="156"/>
      <c r="T676" s="156"/>
      <c r="U676" s="173"/>
      <c r="V676" s="172"/>
      <c r="W676" s="171"/>
      <c r="X676" s="170"/>
      <c r="Y676" s="169"/>
    </row>
    <row r="677" spans="1:25" ht="42" hidden="1" customHeight="1" x14ac:dyDescent="0.25">
      <c r="A677" s="167">
        <v>672</v>
      </c>
      <c r="B677" s="168"/>
      <c r="C677" s="167" t="str">
        <f t="shared" si="76"/>
        <v>Ing. Ana Orcón</v>
      </c>
      <c r="D677" s="167" t="s">
        <v>808</v>
      </c>
      <c r="E677" s="166" t="s">
        <v>807</v>
      </c>
      <c r="F677" s="165" t="s">
        <v>1268</v>
      </c>
      <c r="G677" s="164" t="s">
        <v>1269</v>
      </c>
      <c r="H677" s="163">
        <v>5.3</v>
      </c>
      <c r="I677" s="162" t="s">
        <v>121</v>
      </c>
      <c r="J677" s="161" t="s">
        <v>319</v>
      </c>
      <c r="K677" s="161" t="s">
        <v>1266</v>
      </c>
      <c r="L677" s="160">
        <v>16267</v>
      </c>
      <c r="M677" s="160">
        <v>1627</v>
      </c>
      <c r="N677" s="159">
        <f t="shared" si="75"/>
        <v>17894</v>
      </c>
      <c r="O677" s="174"/>
      <c r="P677" s="158"/>
      <c r="Q677" s="174"/>
      <c r="R677" s="156"/>
      <c r="S677" s="156"/>
      <c r="T677" s="156"/>
      <c r="U677" s="173"/>
      <c r="V677" s="172"/>
      <c r="W677" s="171"/>
      <c r="X677" s="170"/>
      <c r="Y677" s="176"/>
    </row>
    <row r="678" spans="1:25" ht="42" hidden="1" customHeight="1" x14ac:dyDescent="0.25">
      <c r="A678" s="167">
        <v>673</v>
      </c>
      <c r="B678" s="168"/>
      <c r="C678" s="167" t="str">
        <f t="shared" si="76"/>
        <v>Ing. Ana Orcón</v>
      </c>
      <c r="D678" s="167" t="s">
        <v>808</v>
      </c>
      <c r="E678" s="166" t="s">
        <v>807</v>
      </c>
      <c r="F678" s="165" t="s">
        <v>1268</v>
      </c>
      <c r="G678" s="164" t="s">
        <v>1267</v>
      </c>
      <c r="H678" s="163">
        <v>3.5</v>
      </c>
      <c r="I678" s="162" t="s">
        <v>121</v>
      </c>
      <c r="J678" s="161" t="s">
        <v>319</v>
      </c>
      <c r="K678" s="161" t="s">
        <v>1266</v>
      </c>
      <c r="L678" s="160">
        <v>13406</v>
      </c>
      <c r="M678" s="160">
        <v>1340</v>
      </c>
      <c r="N678" s="159">
        <f t="shared" si="75"/>
        <v>14746</v>
      </c>
      <c r="O678" s="174"/>
      <c r="P678" s="158"/>
      <c r="Q678" s="174"/>
      <c r="R678" s="156"/>
      <c r="S678" s="156"/>
      <c r="T678" s="156"/>
      <c r="U678" s="173"/>
      <c r="V678" s="172"/>
      <c r="W678" s="171"/>
      <c r="X678" s="170"/>
      <c r="Y678" s="176"/>
    </row>
    <row r="679" spans="1:25" ht="42" customHeight="1" x14ac:dyDescent="0.25">
      <c r="A679" s="167">
        <v>674</v>
      </c>
      <c r="B679" s="175"/>
      <c r="C679" s="167" t="str">
        <f t="shared" si="76"/>
        <v>Ing. José Enciso</v>
      </c>
      <c r="D679" s="167" t="s">
        <v>873</v>
      </c>
      <c r="E679" s="166" t="s">
        <v>787</v>
      </c>
      <c r="F679" s="165" t="s">
        <v>1250</v>
      </c>
      <c r="G679" s="164" t="s">
        <v>1265</v>
      </c>
      <c r="H679" s="182">
        <v>19</v>
      </c>
      <c r="I679" s="162" t="s">
        <v>172</v>
      </c>
      <c r="J679" s="161" t="s">
        <v>1248</v>
      </c>
      <c r="K679" s="161" t="s">
        <v>1248</v>
      </c>
      <c r="L679" s="181">
        <v>49363</v>
      </c>
      <c r="M679" s="181">
        <v>4936</v>
      </c>
      <c r="N679" s="159">
        <f t="shared" si="75"/>
        <v>54299</v>
      </c>
      <c r="O679" s="174">
        <v>49362</v>
      </c>
      <c r="P679" s="180">
        <f t="shared" ref="P679:P693" si="77">O679/L679</f>
        <v>0.99997974191195838</v>
      </c>
      <c r="Q679" s="174">
        <v>1917</v>
      </c>
      <c r="R679" s="179">
        <f t="shared" ref="R679:R693" si="78">Q679/M679</f>
        <v>0.38837115072933548</v>
      </c>
      <c r="S679" s="156">
        <f t="shared" ref="S679:S693" si="79">+O679+Q679</f>
        <v>51279</v>
      </c>
      <c r="T679" s="156">
        <f t="shared" ref="T679:T693" si="80">+N679-S679</f>
        <v>3020</v>
      </c>
      <c r="U679" s="173" t="s">
        <v>803</v>
      </c>
      <c r="V679" s="178" t="s">
        <v>802</v>
      </c>
      <c r="W679" s="178" t="s">
        <v>802</v>
      </c>
      <c r="X679" s="177">
        <v>2014</v>
      </c>
      <c r="Y679" s="176" t="s">
        <v>1246</v>
      </c>
    </row>
    <row r="680" spans="1:25" ht="42" customHeight="1" x14ac:dyDescent="0.25">
      <c r="A680" s="167">
        <v>675</v>
      </c>
      <c r="B680" s="168"/>
      <c r="C680" s="167" t="str">
        <f t="shared" si="76"/>
        <v>Ing. José Enciso</v>
      </c>
      <c r="D680" s="167" t="s">
        <v>873</v>
      </c>
      <c r="E680" s="166" t="s">
        <v>787</v>
      </c>
      <c r="F680" s="165" t="s">
        <v>1250</v>
      </c>
      <c r="G680" s="164" t="s">
        <v>1264</v>
      </c>
      <c r="H680" s="182">
        <v>10</v>
      </c>
      <c r="I680" s="162" t="s">
        <v>172</v>
      </c>
      <c r="J680" s="161" t="s">
        <v>1248</v>
      </c>
      <c r="K680" s="161" t="s">
        <v>1248</v>
      </c>
      <c r="L680" s="181">
        <v>25981</v>
      </c>
      <c r="M680" s="181">
        <v>2598</v>
      </c>
      <c r="N680" s="159">
        <f t="shared" si="75"/>
        <v>28579</v>
      </c>
      <c r="O680" s="174">
        <v>25980</v>
      </c>
      <c r="P680" s="180">
        <f t="shared" si="77"/>
        <v>0.99996151033447522</v>
      </c>
      <c r="Q680" s="174">
        <v>814</v>
      </c>
      <c r="R680" s="179">
        <f t="shared" si="78"/>
        <v>0.31331793687451887</v>
      </c>
      <c r="S680" s="156">
        <f t="shared" si="79"/>
        <v>26794</v>
      </c>
      <c r="T680" s="156">
        <f t="shared" si="80"/>
        <v>1785</v>
      </c>
      <c r="U680" s="173" t="s">
        <v>803</v>
      </c>
      <c r="V680" s="178" t="s">
        <v>802</v>
      </c>
      <c r="W680" s="178" t="s">
        <v>802</v>
      </c>
      <c r="X680" s="177">
        <v>2014</v>
      </c>
      <c r="Y680" s="176" t="s">
        <v>1246</v>
      </c>
    </row>
    <row r="681" spans="1:25" ht="42" customHeight="1" x14ac:dyDescent="0.25">
      <c r="A681" s="167">
        <v>676</v>
      </c>
      <c r="B681" s="168"/>
      <c r="C681" s="167" t="str">
        <f t="shared" si="76"/>
        <v>Ing. José Enciso</v>
      </c>
      <c r="D681" s="167" t="s">
        <v>873</v>
      </c>
      <c r="E681" s="166" t="s">
        <v>787</v>
      </c>
      <c r="F681" s="165" t="s">
        <v>1250</v>
      </c>
      <c r="G681" s="164" t="s">
        <v>1263</v>
      </c>
      <c r="H681" s="182">
        <v>9.16</v>
      </c>
      <c r="I681" s="162" t="s">
        <v>172</v>
      </c>
      <c r="J681" s="161" t="s">
        <v>1248</v>
      </c>
      <c r="K681" s="161" t="s">
        <v>1248</v>
      </c>
      <c r="L681" s="181">
        <v>23798</v>
      </c>
      <c r="M681" s="181">
        <v>2380</v>
      </c>
      <c r="N681" s="159">
        <f t="shared" si="75"/>
        <v>26178</v>
      </c>
      <c r="O681" s="174">
        <v>23797.68</v>
      </c>
      <c r="P681" s="180">
        <f t="shared" si="77"/>
        <v>0.99998655349189014</v>
      </c>
      <c r="Q681" s="174">
        <v>746</v>
      </c>
      <c r="R681" s="179">
        <f t="shared" si="78"/>
        <v>0.3134453781512605</v>
      </c>
      <c r="S681" s="156">
        <f t="shared" si="79"/>
        <v>24543.68</v>
      </c>
      <c r="T681" s="156">
        <f t="shared" si="80"/>
        <v>1634.3199999999997</v>
      </c>
      <c r="U681" s="173" t="s">
        <v>803</v>
      </c>
      <c r="V681" s="178" t="s">
        <v>802</v>
      </c>
      <c r="W681" s="178" t="s">
        <v>802</v>
      </c>
      <c r="X681" s="177">
        <v>2014</v>
      </c>
      <c r="Y681" s="176" t="s">
        <v>1246</v>
      </c>
    </row>
    <row r="682" spans="1:25" ht="42" customHeight="1" x14ac:dyDescent="0.25">
      <c r="A682" s="167">
        <v>677</v>
      </c>
      <c r="B682" s="168"/>
      <c r="C682" s="167" t="str">
        <f t="shared" si="76"/>
        <v>Ing. José Enciso</v>
      </c>
      <c r="D682" s="167" t="s">
        <v>873</v>
      </c>
      <c r="E682" s="166" t="s">
        <v>787</v>
      </c>
      <c r="F682" s="165" t="s">
        <v>1250</v>
      </c>
      <c r="G682" s="164" t="s">
        <v>1262</v>
      </c>
      <c r="H682" s="182">
        <v>9.1999999999999993</v>
      </c>
      <c r="I682" s="162" t="s">
        <v>172</v>
      </c>
      <c r="J682" s="161" t="s">
        <v>1248</v>
      </c>
      <c r="K682" s="161" t="s">
        <v>1248</v>
      </c>
      <c r="L682" s="181">
        <v>23903</v>
      </c>
      <c r="M682" s="181">
        <v>2390</v>
      </c>
      <c r="N682" s="159">
        <f t="shared" si="75"/>
        <v>26293</v>
      </c>
      <c r="O682" s="174">
        <v>23901.599999999999</v>
      </c>
      <c r="P682" s="180">
        <f t="shared" si="77"/>
        <v>0.99994142994603186</v>
      </c>
      <c r="Q682" s="174">
        <v>749</v>
      </c>
      <c r="R682" s="179">
        <f t="shared" si="78"/>
        <v>0.31338912133891211</v>
      </c>
      <c r="S682" s="156">
        <f t="shared" si="79"/>
        <v>24650.6</v>
      </c>
      <c r="T682" s="156">
        <f t="shared" si="80"/>
        <v>1642.4000000000015</v>
      </c>
      <c r="U682" s="173" t="s">
        <v>803</v>
      </c>
      <c r="V682" s="178" t="s">
        <v>802</v>
      </c>
      <c r="W682" s="178" t="s">
        <v>802</v>
      </c>
      <c r="X682" s="177">
        <v>2014</v>
      </c>
      <c r="Y682" s="176" t="s">
        <v>1246</v>
      </c>
    </row>
    <row r="683" spans="1:25" ht="42" customHeight="1" x14ac:dyDescent="0.25">
      <c r="A683" s="167">
        <v>678</v>
      </c>
      <c r="B683" s="168"/>
      <c r="C683" s="167" t="str">
        <f t="shared" si="76"/>
        <v>Ing. José Enciso</v>
      </c>
      <c r="D683" s="167" t="s">
        <v>873</v>
      </c>
      <c r="E683" s="166" t="s">
        <v>787</v>
      </c>
      <c r="F683" s="165" t="s">
        <v>1250</v>
      </c>
      <c r="G683" s="164" t="s">
        <v>1261</v>
      </c>
      <c r="H683" s="182">
        <v>5.07</v>
      </c>
      <c r="I683" s="162" t="s">
        <v>172</v>
      </c>
      <c r="J683" s="161" t="s">
        <v>1248</v>
      </c>
      <c r="K683" s="161" t="s">
        <v>1258</v>
      </c>
      <c r="L683" s="181">
        <v>13173</v>
      </c>
      <c r="M683" s="181">
        <v>1317</v>
      </c>
      <c r="N683" s="159">
        <f t="shared" si="75"/>
        <v>14490</v>
      </c>
      <c r="O683" s="174">
        <v>13171.86</v>
      </c>
      <c r="P683" s="180">
        <f t="shared" si="77"/>
        <v>0.99991345934866782</v>
      </c>
      <c r="Q683" s="174">
        <v>412</v>
      </c>
      <c r="R683" s="179">
        <f t="shared" si="78"/>
        <v>0.31283219438116933</v>
      </c>
      <c r="S683" s="156">
        <f t="shared" si="79"/>
        <v>13583.86</v>
      </c>
      <c r="T683" s="156">
        <f t="shared" si="80"/>
        <v>906.13999999999942</v>
      </c>
      <c r="U683" s="173" t="s">
        <v>803</v>
      </c>
      <c r="V683" s="178" t="s">
        <v>802</v>
      </c>
      <c r="W683" s="178" t="s">
        <v>802</v>
      </c>
      <c r="X683" s="177">
        <v>2014</v>
      </c>
      <c r="Y683" s="176" t="s">
        <v>1246</v>
      </c>
    </row>
    <row r="684" spans="1:25" ht="42" customHeight="1" x14ac:dyDescent="0.25">
      <c r="A684" s="167">
        <v>679</v>
      </c>
      <c r="B684" s="175"/>
      <c r="C684" s="167" t="str">
        <f t="shared" si="76"/>
        <v>Ing. José Enciso</v>
      </c>
      <c r="D684" s="167" t="s">
        <v>873</v>
      </c>
      <c r="E684" s="166" t="s">
        <v>787</v>
      </c>
      <c r="F684" s="165" t="s">
        <v>1250</v>
      </c>
      <c r="G684" s="164" t="s">
        <v>1260</v>
      </c>
      <c r="H684" s="182">
        <v>4.4400000000000004</v>
      </c>
      <c r="I684" s="162" t="s">
        <v>172</v>
      </c>
      <c r="J684" s="161" t="s">
        <v>1248</v>
      </c>
      <c r="K684" s="161" t="s">
        <v>1258</v>
      </c>
      <c r="L684" s="181">
        <v>11535</v>
      </c>
      <c r="M684" s="181">
        <v>1154</v>
      </c>
      <c r="N684" s="159">
        <f t="shared" si="75"/>
        <v>12689</v>
      </c>
      <c r="O684" s="174">
        <v>11535.12</v>
      </c>
      <c r="P684" s="180">
        <f t="shared" si="77"/>
        <v>1.0000104031209363</v>
      </c>
      <c r="Q684" s="174">
        <v>360</v>
      </c>
      <c r="R684" s="179">
        <f t="shared" si="78"/>
        <v>0.31195840554592719</v>
      </c>
      <c r="S684" s="156">
        <f t="shared" si="79"/>
        <v>11895.12</v>
      </c>
      <c r="T684" s="156">
        <f t="shared" si="80"/>
        <v>793.8799999999992</v>
      </c>
      <c r="U684" s="173" t="s">
        <v>803</v>
      </c>
      <c r="V684" s="178" t="s">
        <v>802</v>
      </c>
      <c r="W684" s="178" t="s">
        <v>802</v>
      </c>
      <c r="X684" s="177">
        <v>2014</v>
      </c>
      <c r="Y684" s="176" t="s">
        <v>1246</v>
      </c>
    </row>
    <row r="685" spans="1:25" ht="42" customHeight="1" x14ac:dyDescent="0.25">
      <c r="A685" s="167">
        <v>680</v>
      </c>
      <c r="B685" s="168"/>
      <c r="C685" s="167" t="str">
        <f t="shared" si="76"/>
        <v>Ing. José Enciso</v>
      </c>
      <c r="D685" s="167" t="s">
        <v>873</v>
      </c>
      <c r="E685" s="166" t="s">
        <v>787</v>
      </c>
      <c r="F685" s="165" t="s">
        <v>1250</v>
      </c>
      <c r="G685" s="164" t="s">
        <v>1259</v>
      </c>
      <c r="H685" s="182">
        <v>3.6</v>
      </c>
      <c r="I685" s="162" t="s">
        <v>172</v>
      </c>
      <c r="J685" s="161" t="s">
        <v>1248</v>
      </c>
      <c r="K685" s="161" t="s">
        <v>1258</v>
      </c>
      <c r="L685" s="181">
        <v>9354</v>
      </c>
      <c r="M685" s="181">
        <v>935</v>
      </c>
      <c r="N685" s="159">
        <f t="shared" si="75"/>
        <v>10289</v>
      </c>
      <c r="O685" s="174">
        <v>9352.7999999999993</v>
      </c>
      <c r="P685" s="180">
        <f t="shared" si="77"/>
        <v>0.99987171263630525</v>
      </c>
      <c r="Q685" s="174">
        <v>294</v>
      </c>
      <c r="R685" s="179">
        <f t="shared" si="78"/>
        <v>0.3144385026737968</v>
      </c>
      <c r="S685" s="156">
        <f t="shared" si="79"/>
        <v>9646.7999999999993</v>
      </c>
      <c r="T685" s="156">
        <f t="shared" si="80"/>
        <v>642.20000000000073</v>
      </c>
      <c r="U685" s="173" t="s">
        <v>803</v>
      </c>
      <c r="V685" s="178" t="s">
        <v>802</v>
      </c>
      <c r="W685" s="178" t="s">
        <v>802</v>
      </c>
      <c r="X685" s="177">
        <v>2014</v>
      </c>
      <c r="Y685" s="176" t="s">
        <v>1246</v>
      </c>
    </row>
    <row r="686" spans="1:25" ht="42" customHeight="1" x14ac:dyDescent="0.25">
      <c r="A686" s="167">
        <v>681</v>
      </c>
      <c r="B686" s="168"/>
      <c r="C686" s="167" t="str">
        <f t="shared" si="76"/>
        <v>Ing. José Enciso</v>
      </c>
      <c r="D686" s="167" t="s">
        <v>873</v>
      </c>
      <c r="E686" s="166" t="s">
        <v>787</v>
      </c>
      <c r="F686" s="165" t="s">
        <v>1250</v>
      </c>
      <c r="G686" s="164" t="s">
        <v>1257</v>
      </c>
      <c r="H686" s="182">
        <v>6</v>
      </c>
      <c r="I686" s="162" t="s">
        <v>172</v>
      </c>
      <c r="J686" s="161" t="s">
        <v>1248</v>
      </c>
      <c r="K686" s="161" t="s">
        <v>1247</v>
      </c>
      <c r="L686" s="181">
        <v>15588</v>
      </c>
      <c r="M686" s="181">
        <v>1559</v>
      </c>
      <c r="N686" s="159">
        <f t="shared" si="75"/>
        <v>17147</v>
      </c>
      <c r="O686" s="174">
        <v>15588</v>
      </c>
      <c r="P686" s="180">
        <f t="shared" si="77"/>
        <v>1</v>
      </c>
      <c r="Q686" s="174">
        <v>488</v>
      </c>
      <c r="R686" s="179">
        <f t="shared" si="78"/>
        <v>0.31302116741500963</v>
      </c>
      <c r="S686" s="156">
        <f t="shared" si="79"/>
        <v>16076</v>
      </c>
      <c r="T686" s="156">
        <f t="shared" si="80"/>
        <v>1071</v>
      </c>
      <c r="U686" s="173" t="s">
        <v>803</v>
      </c>
      <c r="V686" s="178" t="s">
        <v>802</v>
      </c>
      <c r="W686" s="178" t="s">
        <v>802</v>
      </c>
      <c r="X686" s="177">
        <v>2014</v>
      </c>
      <c r="Y686" s="176" t="s">
        <v>1246</v>
      </c>
    </row>
    <row r="687" spans="1:25" ht="42" customHeight="1" x14ac:dyDescent="0.25">
      <c r="A687" s="167">
        <v>682</v>
      </c>
      <c r="B687" s="175"/>
      <c r="C687" s="167" t="str">
        <f t="shared" si="76"/>
        <v>Ing. José Enciso</v>
      </c>
      <c r="D687" s="167" t="s">
        <v>873</v>
      </c>
      <c r="E687" s="166" t="s">
        <v>807</v>
      </c>
      <c r="F687" s="165" t="s">
        <v>1250</v>
      </c>
      <c r="G687" s="164" t="s">
        <v>1256</v>
      </c>
      <c r="H687" s="182">
        <v>14</v>
      </c>
      <c r="I687" s="162" t="s">
        <v>172</v>
      </c>
      <c r="J687" s="161" t="s">
        <v>1248</v>
      </c>
      <c r="K687" s="161" t="s">
        <v>1248</v>
      </c>
      <c r="L687" s="181">
        <v>36960</v>
      </c>
      <c r="M687" s="181">
        <v>3696</v>
      </c>
      <c r="N687" s="159">
        <f t="shared" si="75"/>
        <v>40656</v>
      </c>
      <c r="O687" s="174">
        <v>36960</v>
      </c>
      <c r="P687" s="180">
        <f t="shared" si="77"/>
        <v>1</v>
      </c>
      <c r="Q687" s="174">
        <v>3696</v>
      </c>
      <c r="R687" s="179">
        <f t="shared" si="78"/>
        <v>1</v>
      </c>
      <c r="S687" s="156">
        <f t="shared" si="79"/>
        <v>40656</v>
      </c>
      <c r="T687" s="156">
        <f t="shared" si="80"/>
        <v>0</v>
      </c>
      <c r="U687" s="173" t="s">
        <v>803</v>
      </c>
      <c r="V687" s="178" t="s">
        <v>802</v>
      </c>
      <c r="W687" s="178" t="s">
        <v>802</v>
      </c>
      <c r="X687" s="177">
        <v>2014</v>
      </c>
      <c r="Y687" s="176" t="s">
        <v>1246</v>
      </c>
    </row>
    <row r="688" spans="1:25" ht="42" customHeight="1" x14ac:dyDescent="0.25">
      <c r="A688" s="167">
        <v>683</v>
      </c>
      <c r="B688" s="168"/>
      <c r="C688" s="167" t="str">
        <f t="shared" si="76"/>
        <v>Ing. José Enciso</v>
      </c>
      <c r="D688" s="167" t="s">
        <v>873</v>
      </c>
      <c r="E688" s="166" t="s">
        <v>807</v>
      </c>
      <c r="F688" s="165" t="s">
        <v>1250</v>
      </c>
      <c r="G688" s="164" t="s">
        <v>1255</v>
      </c>
      <c r="H688" s="182">
        <v>14</v>
      </c>
      <c r="I688" s="162" t="s">
        <v>172</v>
      </c>
      <c r="J688" s="161" t="s">
        <v>1248</v>
      </c>
      <c r="K688" s="161" t="s">
        <v>1248</v>
      </c>
      <c r="L688" s="181">
        <v>36960</v>
      </c>
      <c r="M688" s="181">
        <v>3696</v>
      </c>
      <c r="N688" s="159">
        <f t="shared" si="75"/>
        <v>40656</v>
      </c>
      <c r="O688" s="174">
        <v>36960</v>
      </c>
      <c r="P688" s="180">
        <f t="shared" si="77"/>
        <v>1</v>
      </c>
      <c r="Q688" s="174">
        <v>3696</v>
      </c>
      <c r="R688" s="179">
        <f t="shared" si="78"/>
        <v>1</v>
      </c>
      <c r="S688" s="156">
        <f t="shared" si="79"/>
        <v>40656</v>
      </c>
      <c r="T688" s="156">
        <f t="shared" si="80"/>
        <v>0</v>
      </c>
      <c r="U688" s="173" t="s">
        <v>803</v>
      </c>
      <c r="V688" s="178" t="s">
        <v>802</v>
      </c>
      <c r="W688" s="178" t="s">
        <v>802</v>
      </c>
      <c r="X688" s="177">
        <v>2014</v>
      </c>
      <c r="Y688" s="176" t="s">
        <v>1246</v>
      </c>
    </row>
    <row r="689" spans="1:25" ht="42" customHeight="1" x14ac:dyDescent="0.25">
      <c r="A689" s="167">
        <v>684</v>
      </c>
      <c r="B689" s="168"/>
      <c r="C689" s="167" t="str">
        <f t="shared" si="76"/>
        <v>Ing. José Enciso</v>
      </c>
      <c r="D689" s="167" t="s">
        <v>873</v>
      </c>
      <c r="E689" s="166" t="s">
        <v>807</v>
      </c>
      <c r="F689" s="165" t="s">
        <v>1250</v>
      </c>
      <c r="G689" s="164" t="s">
        <v>1254</v>
      </c>
      <c r="H689" s="182">
        <v>12</v>
      </c>
      <c r="I689" s="162" t="s">
        <v>172</v>
      </c>
      <c r="J689" s="161" t="s">
        <v>1248</v>
      </c>
      <c r="K689" s="161" t="s">
        <v>1248</v>
      </c>
      <c r="L689" s="181">
        <v>31680</v>
      </c>
      <c r="M689" s="181">
        <v>3168</v>
      </c>
      <c r="N689" s="159">
        <f t="shared" si="75"/>
        <v>34848</v>
      </c>
      <c r="O689" s="174">
        <v>31680</v>
      </c>
      <c r="P689" s="180">
        <f t="shared" si="77"/>
        <v>1</v>
      </c>
      <c r="Q689" s="174">
        <v>3168</v>
      </c>
      <c r="R689" s="179">
        <f t="shared" si="78"/>
        <v>1</v>
      </c>
      <c r="S689" s="156">
        <f t="shared" si="79"/>
        <v>34848</v>
      </c>
      <c r="T689" s="156">
        <f t="shared" si="80"/>
        <v>0</v>
      </c>
      <c r="U689" s="173" t="s">
        <v>803</v>
      </c>
      <c r="V689" s="178" t="s">
        <v>802</v>
      </c>
      <c r="W689" s="178" t="s">
        <v>802</v>
      </c>
      <c r="X689" s="177">
        <v>2014</v>
      </c>
      <c r="Y689" s="176" t="s">
        <v>1246</v>
      </c>
    </row>
    <row r="690" spans="1:25" ht="42" customHeight="1" x14ac:dyDescent="0.25">
      <c r="A690" s="167">
        <v>685</v>
      </c>
      <c r="B690" s="168"/>
      <c r="C690" s="167" t="str">
        <f t="shared" si="76"/>
        <v>Ing. José Enciso</v>
      </c>
      <c r="D690" s="167" t="s">
        <v>873</v>
      </c>
      <c r="E690" s="166" t="s">
        <v>807</v>
      </c>
      <c r="F690" s="165" t="s">
        <v>1250</v>
      </c>
      <c r="G690" s="164" t="s">
        <v>1253</v>
      </c>
      <c r="H690" s="182">
        <v>6</v>
      </c>
      <c r="I690" s="162" t="s">
        <v>172</v>
      </c>
      <c r="J690" s="161" t="s">
        <v>1248</v>
      </c>
      <c r="K690" s="161" t="s">
        <v>1248</v>
      </c>
      <c r="L690" s="181">
        <v>15840</v>
      </c>
      <c r="M690" s="181">
        <v>1584</v>
      </c>
      <c r="N690" s="159">
        <f t="shared" si="75"/>
        <v>17424</v>
      </c>
      <c r="O690" s="174">
        <v>15840</v>
      </c>
      <c r="P690" s="180">
        <f t="shared" si="77"/>
        <v>1</v>
      </c>
      <c r="Q690" s="174">
        <v>1584</v>
      </c>
      <c r="R690" s="179">
        <f t="shared" si="78"/>
        <v>1</v>
      </c>
      <c r="S690" s="156">
        <f t="shared" si="79"/>
        <v>17424</v>
      </c>
      <c r="T690" s="156">
        <f t="shared" si="80"/>
        <v>0</v>
      </c>
      <c r="U690" s="173" t="s">
        <v>803</v>
      </c>
      <c r="V690" s="178" t="s">
        <v>802</v>
      </c>
      <c r="W690" s="178" t="s">
        <v>802</v>
      </c>
      <c r="X690" s="177">
        <v>2014</v>
      </c>
      <c r="Y690" s="176" t="s">
        <v>1246</v>
      </c>
    </row>
    <row r="691" spans="1:25" ht="42" customHeight="1" x14ac:dyDescent="0.25">
      <c r="A691" s="167">
        <v>686</v>
      </c>
      <c r="B691" s="168"/>
      <c r="C691" s="167" t="str">
        <f t="shared" ref="C691:C707" si="81">+D691</f>
        <v>Ing. José Enciso</v>
      </c>
      <c r="D691" s="167" t="s">
        <v>873</v>
      </c>
      <c r="E691" s="166" t="s">
        <v>807</v>
      </c>
      <c r="F691" s="165" t="s">
        <v>1250</v>
      </c>
      <c r="G691" s="164" t="s">
        <v>1252</v>
      </c>
      <c r="H691" s="182">
        <v>25</v>
      </c>
      <c r="I691" s="162" t="s">
        <v>172</v>
      </c>
      <c r="J691" s="161" t="s">
        <v>1248</v>
      </c>
      <c r="K691" s="161" t="s">
        <v>1247</v>
      </c>
      <c r="L691" s="181">
        <v>66000</v>
      </c>
      <c r="M691" s="181">
        <v>6600</v>
      </c>
      <c r="N691" s="159">
        <f t="shared" si="75"/>
        <v>72600</v>
      </c>
      <c r="O691" s="174">
        <v>66000</v>
      </c>
      <c r="P691" s="180">
        <f t="shared" si="77"/>
        <v>1</v>
      </c>
      <c r="Q691" s="174">
        <v>6600</v>
      </c>
      <c r="R691" s="179">
        <f t="shared" si="78"/>
        <v>1</v>
      </c>
      <c r="S691" s="156">
        <f t="shared" si="79"/>
        <v>72600</v>
      </c>
      <c r="T691" s="156">
        <f t="shared" si="80"/>
        <v>0</v>
      </c>
      <c r="U691" s="173" t="s">
        <v>803</v>
      </c>
      <c r="V691" s="178" t="s">
        <v>802</v>
      </c>
      <c r="W691" s="178" t="s">
        <v>802</v>
      </c>
      <c r="X691" s="177">
        <v>2014</v>
      </c>
      <c r="Y691" s="176" t="s">
        <v>1246</v>
      </c>
    </row>
    <row r="692" spans="1:25" ht="42" customHeight="1" x14ac:dyDescent="0.25">
      <c r="A692" s="167">
        <v>687</v>
      </c>
      <c r="B692" s="175"/>
      <c r="C692" s="167" t="str">
        <f t="shared" si="81"/>
        <v>Ing. José Enciso</v>
      </c>
      <c r="D692" s="167" t="s">
        <v>873</v>
      </c>
      <c r="E692" s="166" t="s">
        <v>807</v>
      </c>
      <c r="F692" s="165" t="s">
        <v>1250</v>
      </c>
      <c r="G692" s="164" t="s">
        <v>1251</v>
      </c>
      <c r="H692" s="182">
        <v>21</v>
      </c>
      <c r="I692" s="162" t="s">
        <v>172</v>
      </c>
      <c r="J692" s="161" t="s">
        <v>1248</v>
      </c>
      <c r="K692" s="161" t="s">
        <v>1247</v>
      </c>
      <c r="L692" s="181">
        <v>55440</v>
      </c>
      <c r="M692" s="181">
        <v>5544</v>
      </c>
      <c r="N692" s="159">
        <f t="shared" si="75"/>
        <v>60984</v>
      </c>
      <c r="O692" s="174">
        <v>55000</v>
      </c>
      <c r="P692" s="180">
        <f t="shared" si="77"/>
        <v>0.99206349206349209</v>
      </c>
      <c r="Q692" s="174">
        <v>5544</v>
      </c>
      <c r="R692" s="179">
        <f t="shared" si="78"/>
        <v>1</v>
      </c>
      <c r="S692" s="156">
        <f t="shared" si="79"/>
        <v>60544</v>
      </c>
      <c r="T692" s="156">
        <f t="shared" si="80"/>
        <v>440</v>
      </c>
      <c r="U692" s="173" t="s">
        <v>803</v>
      </c>
      <c r="V692" s="178" t="s">
        <v>802</v>
      </c>
      <c r="W692" s="178" t="s">
        <v>802</v>
      </c>
      <c r="X692" s="177">
        <v>2014</v>
      </c>
      <c r="Y692" s="176" t="s">
        <v>1246</v>
      </c>
    </row>
    <row r="693" spans="1:25" ht="42" customHeight="1" x14ac:dyDescent="0.25">
      <c r="A693" s="167">
        <v>688</v>
      </c>
      <c r="B693" s="168"/>
      <c r="C693" s="167" t="str">
        <f t="shared" si="81"/>
        <v>Ing. José Enciso</v>
      </c>
      <c r="D693" s="167" t="s">
        <v>873</v>
      </c>
      <c r="E693" s="166" t="s">
        <v>807</v>
      </c>
      <c r="F693" s="165" t="s">
        <v>1250</v>
      </c>
      <c r="G693" s="164" t="s">
        <v>1249</v>
      </c>
      <c r="H693" s="182">
        <v>20</v>
      </c>
      <c r="I693" s="162" t="s">
        <v>172</v>
      </c>
      <c r="J693" s="161" t="s">
        <v>1248</v>
      </c>
      <c r="K693" s="161" t="s">
        <v>1247</v>
      </c>
      <c r="L693" s="181">
        <v>52800</v>
      </c>
      <c r="M693" s="181">
        <v>5280</v>
      </c>
      <c r="N693" s="159">
        <f t="shared" si="75"/>
        <v>58080</v>
      </c>
      <c r="O693" s="174">
        <v>52500</v>
      </c>
      <c r="P693" s="180">
        <f t="shared" si="77"/>
        <v>0.99431818181818177</v>
      </c>
      <c r="Q693" s="174">
        <v>5280</v>
      </c>
      <c r="R693" s="179">
        <f t="shared" si="78"/>
        <v>1</v>
      </c>
      <c r="S693" s="156">
        <f t="shared" si="79"/>
        <v>57780</v>
      </c>
      <c r="T693" s="156">
        <f t="shared" si="80"/>
        <v>300</v>
      </c>
      <c r="U693" s="173" t="s">
        <v>803</v>
      </c>
      <c r="V693" s="178" t="s">
        <v>802</v>
      </c>
      <c r="W693" s="178" t="s">
        <v>802</v>
      </c>
      <c r="X693" s="177">
        <v>2014</v>
      </c>
      <c r="Y693" s="176" t="s">
        <v>1246</v>
      </c>
    </row>
    <row r="694" spans="1:25" ht="42" hidden="1" customHeight="1" x14ac:dyDescent="0.25">
      <c r="A694" s="167">
        <v>689</v>
      </c>
      <c r="B694" s="168"/>
      <c r="C694" s="167" t="str">
        <f t="shared" si="81"/>
        <v>Ing. Edy Linares</v>
      </c>
      <c r="D694" s="167" t="s">
        <v>789</v>
      </c>
      <c r="E694" s="166" t="s">
        <v>787</v>
      </c>
      <c r="F694" s="165" t="s">
        <v>1226</v>
      </c>
      <c r="G694" s="164" t="s">
        <v>1245</v>
      </c>
      <c r="H694" s="182">
        <v>7.3</v>
      </c>
      <c r="I694" s="162" t="s">
        <v>72</v>
      </c>
      <c r="J694" s="161" t="s">
        <v>1224</v>
      </c>
      <c r="K694" s="161" t="s">
        <v>1234</v>
      </c>
      <c r="L694" s="181">
        <v>20586</v>
      </c>
      <c r="M694" s="181">
        <v>2059</v>
      </c>
      <c r="N694" s="159">
        <f t="shared" si="75"/>
        <v>22645</v>
      </c>
      <c r="O694" s="174"/>
      <c r="P694" s="158"/>
      <c r="Q694" s="174"/>
      <c r="R694" s="156"/>
      <c r="S694" s="156"/>
      <c r="T694" s="156"/>
      <c r="U694" s="173"/>
      <c r="V694" s="172"/>
      <c r="W694" s="171"/>
      <c r="X694" s="170"/>
      <c r="Y694" s="169"/>
    </row>
    <row r="695" spans="1:25" ht="42" hidden="1" customHeight="1" x14ac:dyDescent="0.25">
      <c r="A695" s="167">
        <v>690</v>
      </c>
      <c r="B695" s="175"/>
      <c r="C695" s="167" t="str">
        <f t="shared" si="81"/>
        <v>Ing. Edy Linares</v>
      </c>
      <c r="D695" s="167" t="s">
        <v>789</v>
      </c>
      <c r="E695" s="166" t="s">
        <v>787</v>
      </c>
      <c r="F695" s="165" t="s">
        <v>1226</v>
      </c>
      <c r="G695" s="164" t="s">
        <v>1244</v>
      </c>
      <c r="H695" s="182">
        <v>38.6</v>
      </c>
      <c r="I695" s="162" t="s">
        <v>72</v>
      </c>
      <c r="J695" s="161" t="s">
        <v>1224</v>
      </c>
      <c r="K695" s="161" t="s">
        <v>1231</v>
      </c>
      <c r="L695" s="181">
        <v>108853</v>
      </c>
      <c r="M695" s="181">
        <v>10885</v>
      </c>
      <c r="N695" s="159">
        <f t="shared" si="75"/>
        <v>119738</v>
      </c>
      <c r="O695" s="174"/>
      <c r="P695" s="158"/>
      <c r="Q695" s="174"/>
      <c r="R695" s="156"/>
      <c r="S695" s="156"/>
      <c r="T695" s="156"/>
      <c r="U695" s="173"/>
      <c r="V695" s="172"/>
      <c r="W695" s="171"/>
      <c r="X695" s="170"/>
      <c r="Y695" s="169"/>
    </row>
    <row r="696" spans="1:25" ht="42" hidden="1" customHeight="1" x14ac:dyDescent="0.25">
      <c r="A696" s="167">
        <v>691</v>
      </c>
      <c r="B696" s="168"/>
      <c r="C696" s="167" t="str">
        <f t="shared" si="81"/>
        <v>Ing. Edy Linares</v>
      </c>
      <c r="D696" s="167" t="s">
        <v>789</v>
      </c>
      <c r="E696" s="166" t="s">
        <v>787</v>
      </c>
      <c r="F696" s="165" t="s">
        <v>1226</v>
      </c>
      <c r="G696" s="164" t="s">
        <v>1243</v>
      </c>
      <c r="H696" s="182">
        <v>35</v>
      </c>
      <c r="I696" s="162" t="s">
        <v>72</v>
      </c>
      <c r="J696" s="161" t="s">
        <v>1224</v>
      </c>
      <c r="K696" s="161" t="s">
        <v>1231</v>
      </c>
      <c r="L696" s="181">
        <v>98701</v>
      </c>
      <c r="M696" s="181">
        <v>9870</v>
      </c>
      <c r="N696" s="159">
        <f t="shared" si="75"/>
        <v>108571</v>
      </c>
      <c r="O696" s="174"/>
      <c r="P696" s="158"/>
      <c r="Q696" s="174"/>
      <c r="R696" s="156"/>
      <c r="S696" s="156"/>
      <c r="T696" s="156"/>
      <c r="U696" s="173"/>
      <c r="V696" s="172"/>
      <c r="W696" s="171"/>
      <c r="X696" s="170"/>
      <c r="Y696" s="169"/>
    </row>
    <row r="697" spans="1:25" ht="42" hidden="1" customHeight="1" x14ac:dyDescent="0.25">
      <c r="A697" s="167">
        <v>692</v>
      </c>
      <c r="B697" s="168"/>
      <c r="C697" s="167" t="str">
        <f t="shared" si="81"/>
        <v>Ing. Edy Linares</v>
      </c>
      <c r="D697" s="167" t="s">
        <v>789</v>
      </c>
      <c r="E697" s="166" t="s">
        <v>787</v>
      </c>
      <c r="F697" s="165" t="s">
        <v>1226</v>
      </c>
      <c r="G697" s="164" t="s">
        <v>1242</v>
      </c>
      <c r="H697" s="182">
        <v>18</v>
      </c>
      <c r="I697" s="162" t="s">
        <v>72</v>
      </c>
      <c r="J697" s="161" t="s">
        <v>1224</v>
      </c>
      <c r="K697" s="161" t="s">
        <v>1231</v>
      </c>
      <c r="L697" s="181">
        <v>50761</v>
      </c>
      <c r="M697" s="181">
        <v>5076</v>
      </c>
      <c r="N697" s="159">
        <f t="shared" si="75"/>
        <v>55837</v>
      </c>
      <c r="O697" s="174"/>
      <c r="P697" s="158"/>
      <c r="Q697" s="174"/>
      <c r="R697" s="156"/>
      <c r="S697" s="156"/>
      <c r="T697" s="156"/>
      <c r="U697" s="173"/>
      <c r="V697" s="172"/>
      <c r="W697" s="171"/>
      <c r="X697" s="170"/>
      <c r="Y697" s="169"/>
    </row>
    <row r="698" spans="1:25" ht="42" hidden="1" customHeight="1" x14ac:dyDescent="0.25">
      <c r="A698" s="167">
        <v>693</v>
      </c>
      <c r="B698" s="168"/>
      <c r="C698" s="167" t="str">
        <f t="shared" si="81"/>
        <v>Ing. Edy Linares</v>
      </c>
      <c r="D698" s="167" t="s">
        <v>789</v>
      </c>
      <c r="E698" s="166" t="s">
        <v>787</v>
      </c>
      <c r="F698" s="165" t="s">
        <v>1226</v>
      </c>
      <c r="G698" s="164" t="s">
        <v>1241</v>
      </c>
      <c r="H698" s="182">
        <v>19.5</v>
      </c>
      <c r="I698" s="162" t="s">
        <v>72</v>
      </c>
      <c r="J698" s="161" t="s">
        <v>1224</v>
      </c>
      <c r="K698" s="161" t="s">
        <v>1240</v>
      </c>
      <c r="L698" s="181">
        <v>54991</v>
      </c>
      <c r="M698" s="181">
        <v>5499</v>
      </c>
      <c r="N698" s="159">
        <f t="shared" si="75"/>
        <v>60490</v>
      </c>
      <c r="O698" s="174"/>
      <c r="P698" s="158"/>
      <c r="Q698" s="174"/>
      <c r="R698" s="156"/>
      <c r="S698" s="156"/>
      <c r="T698" s="156"/>
      <c r="U698" s="173"/>
      <c r="V698" s="172"/>
      <c r="W698" s="171"/>
      <c r="X698" s="170"/>
      <c r="Y698" s="169"/>
    </row>
    <row r="699" spans="1:25" ht="42" hidden="1" customHeight="1" x14ac:dyDescent="0.25">
      <c r="A699" s="167">
        <v>694</v>
      </c>
      <c r="B699" s="168"/>
      <c r="C699" s="167" t="str">
        <f t="shared" si="81"/>
        <v>Ing. Edy Linares</v>
      </c>
      <c r="D699" s="167" t="s">
        <v>789</v>
      </c>
      <c r="E699" s="166" t="s">
        <v>787</v>
      </c>
      <c r="F699" s="165" t="s">
        <v>1226</v>
      </c>
      <c r="G699" s="164" t="s">
        <v>1239</v>
      </c>
      <c r="H699" s="182">
        <v>15.8</v>
      </c>
      <c r="I699" s="162" t="s">
        <v>72</v>
      </c>
      <c r="J699" s="161" t="s">
        <v>1224</v>
      </c>
      <c r="K699" s="161" t="s">
        <v>1237</v>
      </c>
      <c r="L699" s="181">
        <v>44556</v>
      </c>
      <c r="M699" s="181">
        <v>4456</v>
      </c>
      <c r="N699" s="159">
        <f t="shared" si="75"/>
        <v>49012</v>
      </c>
      <c r="O699" s="174"/>
      <c r="P699" s="158"/>
      <c r="Q699" s="174"/>
      <c r="R699" s="156"/>
      <c r="S699" s="156"/>
      <c r="T699" s="156"/>
      <c r="U699" s="173"/>
      <c r="V699" s="172"/>
      <c r="W699" s="171"/>
      <c r="X699" s="170"/>
      <c r="Y699" s="169"/>
    </row>
    <row r="700" spans="1:25" ht="42" hidden="1" customHeight="1" x14ac:dyDescent="0.25">
      <c r="A700" s="167">
        <v>695</v>
      </c>
      <c r="B700" s="175"/>
      <c r="C700" s="167" t="str">
        <f t="shared" si="81"/>
        <v>Ing. Edy Linares</v>
      </c>
      <c r="D700" s="167" t="s">
        <v>789</v>
      </c>
      <c r="E700" s="166" t="s">
        <v>787</v>
      </c>
      <c r="F700" s="165" t="s">
        <v>1226</v>
      </c>
      <c r="G700" s="164" t="s">
        <v>1238</v>
      </c>
      <c r="H700" s="182">
        <v>20</v>
      </c>
      <c r="I700" s="162" t="s">
        <v>72</v>
      </c>
      <c r="J700" s="161" t="s">
        <v>1224</v>
      </c>
      <c r="K700" s="161" t="s">
        <v>1237</v>
      </c>
      <c r="L700" s="181">
        <v>56400</v>
      </c>
      <c r="M700" s="181">
        <v>5640</v>
      </c>
      <c r="N700" s="159">
        <f t="shared" si="75"/>
        <v>62040</v>
      </c>
      <c r="O700" s="174"/>
      <c r="P700" s="158"/>
      <c r="Q700" s="174"/>
      <c r="R700" s="156"/>
      <c r="S700" s="156"/>
      <c r="T700" s="156"/>
      <c r="U700" s="173"/>
      <c r="V700" s="172"/>
      <c r="W700" s="171"/>
      <c r="X700" s="170"/>
      <c r="Y700" s="169"/>
    </row>
    <row r="701" spans="1:25" ht="42" hidden="1" customHeight="1" x14ac:dyDescent="0.25">
      <c r="A701" s="167">
        <v>696</v>
      </c>
      <c r="B701" s="168"/>
      <c r="C701" s="167" t="str">
        <f t="shared" si="81"/>
        <v>Ing. Edy Linares</v>
      </c>
      <c r="D701" s="167" t="s">
        <v>789</v>
      </c>
      <c r="E701" s="166" t="s">
        <v>807</v>
      </c>
      <c r="F701" s="165" t="s">
        <v>1226</v>
      </c>
      <c r="G701" s="164" t="s">
        <v>1236</v>
      </c>
      <c r="H701" s="182">
        <v>22.3</v>
      </c>
      <c r="I701" s="162" t="s">
        <v>72</v>
      </c>
      <c r="J701" s="161" t="s">
        <v>1224</v>
      </c>
      <c r="K701" s="161" t="s">
        <v>1234</v>
      </c>
      <c r="L701" s="181">
        <v>62886</v>
      </c>
      <c r="M701" s="181">
        <v>6289</v>
      </c>
      <c r="N701" s="159">
        <f t="shared" si="75"/>
        <v>69175</v>
      </c>
      <c r="O701" s="174"/>
      <c r="P701" s="158"/>
      <c r="Q701" s="174"/>
      <c r="R701" s="156"/>
      <c r="S701" s="156"/>
      <c r="T701" s="156"/>
      <c r="U701" s="173"/>
      <c r="V701" s="172"/>
      <c r="W701" s="171"/>
      <c r="X701" s="170"/>
      <c r="Y701" s="169"/>
    </row>
    <row r="702" spans="1:25" ht="42" hidden="1" customHeight="1" x14ac:dyDescent="0.25">
      <c r="A702" s="167">
        <v>697</v>
      </c>
      <c r="B702" s="168"/>
      <c r="C702" s="167" t="str">
        <f t="shared" si="81"/>
        <v>Ing. Edy Linares</v>
      </c>
      <c r="D702" s="167" t="s">
        <v>789</v>
      </c>
      <c r="E702" s="166" t="s">
        <v>807</v>
      </c>
      <c r="F702" s="165" t="s">
        <v>1226</v>
      </c>
      <c r="G702" s="164" t="s">
        <v>1235</v>
      </c>
      <c r="H702" s="182">
        <v>8.9</v>
      </c>
      <c r="I702" s="162" t="s">
        <v>72</v>
      </c>
      <c r="J702" s="161" t="s">
        <v>1224</v>
      </c>
      <c r="K702" s="161" t="s">
        <v>1234</v>
      </c>
      <c r="L702" s="181">
        <v>25098</v>
      </c>
      <c r="M702" s="181">
        <v>2510</v>
      </c>
      <c r="N702" s="159">
        <f t="shared" si="75"/>
        <v>27608</v>
      </c>
      <c r="O702" s="174"/>
      <c r="P702" s="158"/>
      <c r="Q702" s="174"/>
      <c r="R702" s="156"/>
      <c r="S702" s="156"/>
      <c r="T702" s="156"/>
      <c r="U702" s="173"/>
      <c r="V702" s="172"/>
      <c r="W702" s="171"/>
      <c r="X702" s="170"/>
      <c r="Y702" s="169"/>
    </row>
    <row r="703" spans="1:25" ht="42" hidden="1" customHeight="1" x14ac:dyDescent="0.25">
      <c r="A703" s="167">
        <v>698</v>
      </c>
      <c r="B703" s="168"/>
      <c r="C703" s="167" t="str">
        <f t="shared" si="81"/>
        <v>Ing. Edy Linares</v>
      </c>
      <c r="D703" s="167" t="s">
        <v>789</v>
      </c>
      <c r="E703" s="166" t="s">
        <v>807</v>
      </c>
      <c r="F703" s="165" t="s">
        <v>1226</v>
      </c>
      <c r="G703" s="164" t="s">
        <v>1233</v>
      </c>
      <c r="H703" s="182">
        <v>25</v>
      </c>
      <c r="I703" s="162" t="s">
        <v>72</v>
      </c>
      <c r="J703" s="161" t="s">
        <v>1224</v>
      </c>
      <c r="K703" s="161" t="s">
        <v>1231</v>
      </c>
      <c r="L703" s="181">
        <v>70500</v>
      </c>
      <c r="M703" s="181">
        <v>7050</v>
      </c>
      <c r="N703" s="159">
        <f t="shared" si="75"/>
        <v>77550</v>
      </c>
      <c r="O703" s="174"/>
      <c r="P703" s="158"/>
      <c r="Q703" s="174"/>
      <c r="R703" s="156"/>
      <c r="S703" s="156"/>
      <c r="T703" s="156"/>
      <c r="U703" s="173"/>
      <c r="V703" s="172"/>
      <c r="W703" s="171"/>
      <c r="X703" s="170"/>
      <c r="Y703" s="169"/>
    </row>
    <row r="704" spans="1:25" ht="42" hidden="1" customHeight="1" x14ac:dyDescent="0.25">
      <c r="A704" s="167">
        <v>699</v>
      </c>
      <c r="B704" s="175"/>
      <c r="C704" s="167" t="str">
        <f t="shared" si="81"/>
        <v>Ing. Edy Linares</v>
      </c>
      <c r="D704" s="167" t="s">
        <v>789</v>
      </c>
      <c r="E704" s="166" t="s">
        <v>807</v>
      </c>
      <c r="F704" s="165" t="s">
        <v>1226</v>
      </c>
      <c r="G704" s="164" t="s">
        <v>1232</v>
      </c>
      <c r="H704" s="182">
        <v>30</v>
      </c>
      <c r="I704" s="162" t="s">
        <v>72</v>
      </c>
      <c r="J704" s="161" t="s">
        <v>1224</v>
      </c>
      <c r="K704" s="161" t="s">
        <v>1231</v>
      </c>
      <c r="L704" s="181">
        <v>84600</v>
      </c>
      <c r="M704" s="181">
        <v>8460</v>
      </c>
      <c r="N704" s="159">
        <f t="shared" si="75"/>
        <v>93060</v>
      </c>
      <c r="O704" s="174"/>
      <c r="P704" s="158"/>
      <c r="Q704" s="174"/>
      <c r="R704" s="156"/>
      <c r="S704" s="156"/>
      <c r="T704" s="156"/>
      <c r="U704" s="173"/>
      <c r="V704" s="172"/>
      <c r="W704" s="171"/>
      <c r="X704" s="170"/>
      <c r="Y704" s="169"/>
    </row>
    <row r="705" spans="1:25" ht="42" hidden="1" customHeight="1" x14ac:dyDescent="0.25">
      <c r="A705" s="167">
        <v>700</v>
      </c>
      <c r="B705" s="168"/>
      <c r="C705" s="167" t="str">
        <f t="shared" si="81"/>
        <v>Ing. Edy Linares</v>
      </c>
      <c r="D705" s="167" t="s">
        <v>789</v>
      </c>
      <c r="E705" s="166" t="s">
        <v>807</v>
      </c>
      <c r="F705" s="165" t="s">
        <v>1226</v>
      </c>
      <c r="G705" s="164" t="s">
        <v>1230</v>
      </c>
      <c r="H705" s="182">
        <v>42.3</v>
      </c>
      <c r="I705" s="162" t="s">
        <v>72</v>
      </c>
      <c r="J705" s="161" t="s">
        <v>1224</v>
      </c>
      <c r="K705" s="161" t="s">
        <v>1229</v>
      </c>
      <c r="L705" s="181">
        <v>119286</v>
      </c>
      <c r="M705" s="181">
        <v>11928</v>
      </c>
      <c r="N705" s="159">
        <f t="shared" si="75"/>
        <v>131214</v>
      </c>
      <c r="O705" s="174"/>
      <c r="P705" s="158"/>
      <c r="Q705" s="174"/>
      <c r="R705" s="156"/>
      <c r="S705" s="156"/>
      <c r="T705" s="156"/>
      <c r="U705" s="173"/>
      <c r="V705" s="172"/>
      <c r="W705" s="171"/>
      <c r="X705" s="170"/>
      <c r="Y705" s="169"/>
    </row>
    <row r="706" spans="1:25" ht="42" hidden="1" customHeight="1" x14ac:dyDescent="0.25">
      <c r="A706" s="167">
        <v>701</v>
      </c>
      <c r="B706" s="168"/>
      <c r="C706" s="167" t="str">
        <f t="shared" si="81"/>
        <v>Ing. Edy Linares</v>
      </c>
      <c r="D706" s="167" t="s">
        <v>789</v>
      </c>
      <c r="E706" s="166" t="s">
        <v>807</v>
      </c>
      <c r="F706" s="165" t="s">
        <v>1226</v>
      </c>
      <c r="G706" s="164" t="s">
        <v>1228</v>
      </c>
      <c r="H706" s="182">
        <v>8</v>
      </c>
      <c r="I706" s="162" t="s">
        <v>72</v>
      </c>
      <c r="J706" s="161" t="s">
        <v>1224</v>
      </c>
      <c r="K706" s="161" t="s">
        <v>1227</v>
      </c>
      <c r="L706" s="181">
        <v>22560</v>
      </c>
      <c r="M706" s="181">
        <v>2256</v>
      </c>
      <c r="N706" s="159">
        <f t="shared" si="75"/>
        <v>24816</v>
      </c>
      <c r="O706" s="174"/>
      <c r="P706" s="158"/>
      <c r="Q706" s="174"/>
      <c r="R706" s="156"/>
      <c r="S706" s="156"/>
      <c r="T706" s="156"/>
      <c r="U706" s="173"/>
      <c r="V706" s="172"/>
      <c r="W706" s="171"/>
      <c r="X706" s="170"/>
      <c r="Y706" s="169"/>
    </row>
    <row r="707" spans="1:25" ht="42" hidden="1" customHeight="1" x14ac:dyDescent="0.25">
      <c r="A707" s="167">
        <v>702</v>
      </c>
      <c r="B707" s="168"/>
      <c r="C707" s="167" t="str">
        <f t="shared" si="81"/>
        <v>Ing. Edy Linares</v>
      </c>
      <c r="D707" s="167" t="s">
        <v>789</v>
      </c>
      <c r="E707" s="166" t="s">
        <v>807</v>
      </c>
      <c r="F707" s="165" t="s">
        <v>1226</v>
      </c>
      <c r="G707" s="164" t="s">
        <v>1225</v>
      </c>
      <c r="H707" s="182">
        <v>15</v>
      </c>
      <c r="I707" s="162" t="s">
        <v>72</v>
      </c>
      <c r="J707" s="161" t="s">
        <v>1224</v>
      </c>
      <c r="K707" s="161" t="s">
        <v>1223</v>
      </c>
      <c r="L707" s="181">
        <v>42300</v>
      </c>
      <c r="M707" s="181">
        <v>4230</v>
      </c>
      <c r="N707" s="159">
        <f t="shared" si="75"/>
        <v>46530</v>
      </c>
      <c r="O707" s="174"/>
      <c r="P707" s="158"/>
      <c r="Q707" s="174"/>
      <c r="R707" s="156"/>
      <c r="S707" s="156"/>
      <c r="T707" s="156"/>
      <c r="U707" s="173"/>
      <c r="V707" s="172"/>
      <c r="W707" s="171"/>
      <c r="X707" s="170"/>
      <c r="Y707" s="169"/>
    </row>
    <row r="708" spans="1:25" ht="42" hidden="1" customHeight="1" x14ac:dyDescent="0.25">
      <c r="A708" s="167">
        <v>703</v>
      </c>
      <c r="B708" s="175"/>
      <c r="C708" s="167" t="s">
        <v>873</v>
      </c>
      <c r="D708" s="167" t="s">
        <v>788</v>
      </c>
      <c r="E708" s="166" t="s">
        <v>787</v>
      </c>
      <c r="F708" s="165" t="s">
        <v>199</v>
      </c>
      <c r="G708" s="164" t="s">
        <v>1222</v>
      </c>
      <c r="H708" s="163">
        <v>32</v>
      </c>
      <c r="I708" s="162" t="s">
        <v>94</v>
      </c>
      <c r="J708" s="161" t="s">
        <v>98</v>
      </c>
      <c r="K708" s="161" t="s">
        <v>1220</v>
      </c>
      <c r="L708" s="160">
        <v>78858</v>
      </c>
      <c r="M708" s="160">
        <v>7886</v>
      </c>
      <c r="N708" s="159">
        <f t="shared" si="75"/>
        <v>86744</v>
      </c>
      <c r="O708" s="174"/>
      <c r="P708" s="158"/>
      <c r="Q708" s="174"/>
      <c r="R708" s="156"/>
      <c r="S708" s="156"/>
      <c r="T708" s="156"/>
      <c r="U708" s="173"/>
      <c r="V708" s="172"/>
      <c r="W708" s="171"/>
      <c r="X708" s="170"/>
      <c r="Y708" s="169"/>
    </row>
    <row r="709" spans="1:25" ht="42" hidden="1" customHeight="1" x14ac:dyDescent="0.25">
      <c r="A709" s="167">
        <v>704</v>
      </c>
      <c r="B709" s="168"/>
      <c r="C709" s="167" t="s">
        <v>873</v>
      </c>
      <c r="D709" s="167" t="s">
        <v>788</v>
      </c>
      <c r="E709" s="166" t="s">
        <v>787</v>
      </c>
      <c r="F709" s="165" t="s">
        <v>199</v>
      </c>
      <c r="G709" s="164" t="s">
        <v>1221</v>
      </c>
      <c r="H709" s="163">
        <v>9</v>
      </c>
      <c r="I709" s="162" t="s">
        <v>94</v>
      </c>
      <c r="J709" s="161" t="s">
        <v>98</v>
      </c>
      <c r="K709" s="161" t="s">
        <v>1220</v>
      </c>
      <c r="L709" s="160">
        <v>22267</v>
      </c>
      <c r="M709" s="160">
        <v>2227</v>
      </c>
      <c r="N709" s="159">
        <f t="shared" si="75"/>
        <v>24494</v>
      </c>
      <c r="O709" s="174"/>
      <c r="P709" s="158"/>
      <c r="Q709" s="174"/>
      <c r="R709" s="156"/>
      <c r="S709" s="156"/>
      <c r="T709" s="156"/>
      <c r="U709" s="173"/>
      <c r="V709" s="172"/>
      <c r="W709" s="171"/>
      <c r="X709" s="170"/>
      <c r="Y709" s="169"/>
    </row>
    <row r="710" spans="1:25" ht="42" hidden="1" customHeight="1" x14ac:dyDescent="0.25">
      <c r="A710" s="167">
        <v>705</v>
      </c>
      <c r="B710" s="175"/>
      <c r="C710" s="167" t="s">
        <v>873</v>
      </c>
      <c r="D710" s="167" t="s">
        <v>788</v>
      </c>
      <c r="E710" s="166" t="s">
        <v>787</v>
      </c>
      <c r="F710" s="165" t="s">
        <v>199</v>
      </c>
      <c r="G710" s="190" t="s">
        <v>1219</v>
      </c>
      <c r="H710" s="189">
        <v>5</v>
      </c>
      <c r="I710" s="188" t="s">
        <v>94</v>
      </c>
      <c r="J710" s="187" t="s">
        <v>98</v>
      </c>
      <c r="K710" s="187" t="s">
        <v>1206</v>
      </c>
      <c r="L710" s="186">
        <v>444</v>
      </c>
      <c r="M710" s="186">
        <v>44</v>
      </c>
      <c r="N710" s="185">
        <f>+L710+M710-488</f>
        <v>0</v>
      </c>
      <c r="O710" s="174"/>
      <c r="P710" s="158"/>
      <c r="Q710" s="174"/>
      <c r="R710" s="156"/>
      <c r="S710" s="156"/>
      <c r="T710" s="156"/>
      <c r="U710" s="173"/>
      <c r="V710" s="172"/>
      <c r="W710" s="171"/>
      <c r="X710" s="170"/>
      <c r="Y710" s="169"/>
    </row>
    <row r="711" spans="1:25" ht="42" hidden="1" customHeight="1" x14ac:dyDescent="0.25">
      <c r="A711" s="167">
        <v>706</v>
      </c>
      <c r="B711" s="175"/>
      <c r="C711" s="167" t="s">
        <v>873</v>
      </c>
      <c r="D711" s="167" t="s">
        <v>788</v>
      </c>
      <c r="E711" s="166" t="s">
        <v>787</v>
      </c>
      <c r="F711" s="165" t="s">
        <v>199</v>
      </c>
      <c r="G711" s="164" t="s">
        <v>1218</v>
      </c>
      <c r="H711" s="163">
        <v>27.83</v>
      </c>
      <c r="I711" s="162" t="s">
        <v>94</v>
      </c>
      <c r="J711" s="161" t="s">
        <v>98</v>
      </c>
      <c r="K711" s="161" t="s">
        <v>1203</v>
      </c>
      <c r="L711" s="160">
        <v>68621</v>
      </c>
      <c r="M711" s="160">
        <v>6862</v>
      </c>
      <c r="N711" s="159">
        <f t="shared" ref="N711:N774" si="82">+L711+M711</f>
        <v>75483</v>
      </c>
      <c r="O711" s="174"/>
      <c r="P711" s="158"/>
      <c r="Q711" s="174"/>
      <c r="R711" s="156"/>
      <c r="S711" s="156"/>
      <c r="T711" s="156"/>
      <c r="U711" s="173"/>
      <c r="V711" s="172"/>
      <c r="W711" s="171"/>
      <c r="X711" s="170"/>
      <c r="Y711" s="169"/>
    </row>
    <row r="712" spans="1:25" ht="42" hidden="1" customHeight="1" x14ac:dyDescent="0.25">
      <c r="A712" s="167">
        <v>707</v>
      </c>
      <c r="B712" s="168"/>
      <c r="C712" s="167" t="s">
        <v>873</v>
      </c>
      <c r="D712" s="167" t="s">
        <v>788</v>
      </c>
      <c r="E712" s="166" t="s">
        <v>787</v>
      </c>
      <c r="F712" s="165" t="s">
        <v>199</v>
      </c>
      <c r="G712" s="164" t="s">
        <v>1217</v>
      </c>
      <c r="H712" s="163">
        <v>20.05</v>
      </c>
      <c r="I712" s="162" t="s">
        <v>94</v>
      </c>
      <c r="J712" s="161" t="s">
        <v>98</v>
      </c>
      <c r="K712" s="161" t="s">
        <v>1203</v>
      </c>
      <c r="L712" s="160">
        <v>49782</v>
      </c>
      <c r="M712" s="160">
        <v>4978</v>
      </c>
      <c r="N712" s="159">
        <f t="shared" si="82"/>
        <v>54760</v>
      </c>
      <c r="O712" s="174"/>
      <c r="P712" s="158"/>
      <c r="Q712" s="174"/>
      <c r="R712" s="156"/>
      <c r="S712" s="156"/>
      <c r="T712" s="156"/>
      <c r="U712" s="173"/>
      <c r="V712" s="172"/>
      <c r="W712" s="171"/>
      <c r="X712" s="170"/>
      <c r="Y712" s="169"/>
    </row>
    <row r="713" spans="1:25" ht="42" hidden="1" customHeight="1" x14ac:dyDescent="0.25">
      <c r="A713" s="167">
        <v>708</v>
      </c>
      <c r="B713" s="168"/>
      <c r="C713" s="167" t="s">
        <v>873</v>
      </c>
      <c r="D713" s="167" t="s">
        <v>788</v>
      </c>
      <c r="E713" s="166" t="s">
        <v>787</v>
      </c>
      <c r="F713" s="165" t="s">
        <v>199</v>
      </c>
      <c r="G713" s="164" t="s">
        <v>1216</v>
      </c>
      <c r="H713" s="163">
        <v>14</v>
      </c>
      <c r="I713" s="162" t="s">
        <v>94</v>
      </c>
      <c r="J713" s="161" t="s">
        <v>98</v>
      </c>
      <c r="K713" s="161" t="s">
        <v>1203</v>
      </c>
      <c r="L713" s="160">
        <v>35568</v>
      </c>
      <c r="M713" s="160">
        <v>3557</v>
      </c>
      <c r="N713" s="159">
        <f t="shared" si="82"/>
        <v>39125</v>
      </c>
      <c r="O713" s="174"/>
      <c r="P713" s="158"/>
      <c r="Q713" s="174"/>
      <c r="R713" s="156"/>
      <c r="S713" s="156"/>
      <c r="T713" s="156"/>
      <c r="U713" s="173"/>
      <c r="V713" s="172"/>
      <c r="W713" s="171"/>
      <c r="X713" s="170"/>
      <c r="Y713" s="169"/>
    </row>
    <row r="714" spans="1:25" ht="42" hidden="1" customHeight="1" x14ac:dyDescent="0.25">
      <c r="A714" s="167">
        <v>709</v>
      </c>
      <c r="B714" s="168"/>
      <c r="C714" s="167" t="s">
        <v>873</v>
      </c>
      <c r="D714" s="167" t="s">
        <v>788</v>
      </c>
      <c r="E714" s="166" t="s">
        <v>787</v>
      </c>
      <c r="F714" s="165" t="s">
        <v>199</v>
      </c>
      <c r="G714" s="164" t="s">
        <v>1215</v>
      </c>
      <c r="H714" s="163">
        <v>20.5</v>
      </c>
      <c r="I714" s="162" t="s">
        <v>94</v>
      </c>
      <c r="J714" s="161" t="s">
        <v>98</v>
      </c>
      <c r="K714" s="161" t="s">
        <v>99</v>
      </c>
      <c r="L714" s="160">
        <v>49789</v>
      </c>
      <c r="M714" s="160">
        <v>4979</v>
      </c>
      <c r="N714" s="159">
        <f t="shared" si="82"/>
        <v>54768</v>
      </c>
      <c r="O714" s="174"/>
      <c r="P714" s="158"/>
      <c r="Q714" s="174"/>
      <c r="R714" s="156"/>
      <c r="S714" s="156"/>
      <c r="T714" s="156"/>
      <c r="U714" s="173"/>
      <c r="V714" s="172"/>
      <c r="W714" s="171"/>
      <c r="X714" s="170"/>
      <c r="Y714" s="169"/>
    </row>
    <row r="715" spans="1:25" ht="42" hidden="1" customHeight="1" x14ac:dyDescent="0.25">
      <c r="A715" s="167">
        <v>710</v>
      </c>
      <c r="B715" s="168"/>
      <c r="C715" s="167" t="s">
        <v>873</v>
      </c>
      <c r="D715" s="167" t="s">
        <v>788</v>
      </c>
      <c r="E715" s="166" t="s">
        <v>787</v>
      </c>
      <c r="F715" s="165" t="s">
        <v>199</v>
      </c>
      <c r="G715" s="164" t="s">
        <v>1214</v>
      </c>
      <c r="H715" s="163">
        <v>18.7</v>
      </c>
      <c r="I715" s="162" t="s">
        <v>94</v>
      </c>
      <c r="J715" s="161" t="s">
        <v>98</v>
      </c>
      <c r="K715" s="161" t="s">
        <v>99</v>
      </c>
      <c r="L715" s="160">
        <v>46141</v>
      </c>
      <c r="M715" s="160">
        <v>4614</v>
      </c>
      <c r="N715" s="159">
        <f t="shared" si="82"/>
        <v>50755</v>
      </c>
      <c r="O715" s="174"/>
      <c r="P715" s="158"/>
      <c r="Q715" s="174"/>
      <c r="R715" s="156"/>
      <c r="S715" s="156"/>
      <c r="T715" s="156"/>
      <c r="U715" s="173"/>
      <c r="V715" s="172"/>
      <c r="W715" s="171"/>
      <c r="X715" s="170"/>
      <c r="Y715" s="169"/>
    </row>
    <row r="716" spans="1:25" ht="42" hidden="1" customHeight="1" x14ac:dyDescent="0.25">
      <c r="A716" s="167">
        <v>711</v>
      </c>
      <c r="B716" s="175"/>
      <c r="C716" s="167" t="s">
        <v>873</v>
      </c>
      <c r="D716" s="167" t="s">
        <v>788</v>
      </c>
      <c r="E716" s="166" t="s">
        <v>787</v>
      </c>
      <c r="F716" s="165" t="s">
        <v>199</v>
      </c>
      <c r="G716" s="164" t="s">
        <v>1213</v>
      </c>
      <c r="H716" s="163">
        <v>8</v>
      </c>
      <c r="I716" s="162" t="s">
        <v>94</v>
      </c>
      <c r="J716" s="161" t="s">
        <v>98</v>
      </c>
      <c r="K716" s="161" t="s">
        <v>99</v>
      </c>
      <c r="L716" s="160">
        <v>19446</v>
      </c>
      <c r="M716" s="160">
        <v>1945</v>
      </c>
      <c r="N716" s="159">
        <f t="shared" si="82"/>
        <v>21391</v>
      </c>
      <c r="O716" s="174"/>
      <c r="P716" s="158"/>
      <c r="Q716" s="174"/>
      <c r="R716" s="156"/>
      <c r="S716" s="156"/>
      <c r="T716" s="156"/>
      <c r="U716" s="173"/>
      <c r="V716" s="172"/>
      <c r="W716" s="171"/>
      <c r="X716" s="170"/>
      <c r="Y716" s="169"/>
    </row>
    <row r="717" spans="1:25" ht="42" hidden="1" customHeight="1" x14ac:dyDescent="0.25">
      <c r="A717" s="167">
        <v>712</v>
      </c>
      <c r="B717" s="168"/>
      <c r="C717" s="167" t="s">
        <v>873</v>
      </c>
      <c r="D717" s="167" t="s">
        <v>788</v>
      </c>
      <c r="E717" s="166" t="s">
        <v>787</v>
      </c>
      <c r="F717" s="165" t="s">
        <v>199</v>
      </c>
      <c r="G717" s="164" t="s">
        <v>1212</v>
      </c>
      <c r="H717" s="163">
        <v>8.9</v>
      </c>
      <c r="I717" s="162" t="s">
        <v>94</v>
      </c>
      <c r="J717" s="161" t="s">
        <v>98</v>
      </c>
      <c r="K717" s="161" t="s">
        <v>1210</v>
      </c>
      <c r="L717" s="160">
        <v>22229</v>
      </c>
      <c r="M717" s="160">
        <v>2223</v>
      </c>
      <c r="N717" s="159">
        <f t="shared" si="82"/>
        <v>24452</v>
      </c>
      <c r="O717" s="174"/>
      <c r="P717" s="158"/>
      <c r="Q717" s="174"/>
      <c r="R717" s="156"/>
      <c r="S717" s="156"/>
      <c r="T717" s="156"/>
      <c r="U717" s="173"/>
      <c r="V717" s="172"/>
      <c r="W717" s="171"/>
      <c r="X717" s="170"/>
      <c r="Y717" s="169"/>
    </row>
    <row r="718" spans="1:25" ht="42" hidden="1" customHeight="1" x14ac:dyDescent="0.25">
      <c r="A718" s="167">
        <v>713</v>
      </c>
      <c r="B718" s="168"/>
      <c r="C718" s="167" t="s">
        <v>873</v>
      </c>
      <c r="D718" s="167" t="s">
        <v>788</v>
      </c>
      <c r="E718" s="166" t="s">
        <v>787</v>
      </c>
      <c r="F718" s="165" t="s">
        <v>199</v>
      </c>
      <c r="G718" s="164" t="s">
        <v>1211</v>
      </c>
      <c r="H718" s="163">
        <v>3</v>
      </c>
      <c r="I718" s="162" t="s">
        <v>94</v>
      </c>
      <c r="J718" s="161" t="s">
        <v>98</v>
      </c>
      <c r="K718" s="161" t="s">
        <v>1210</v>
      </c>
      <c r="L718" s="160">
        <v>7474</v>
      </c>
      <c r="M718" s="160">
        <v>748</v>
      </c>
      <c r="N718" s="159">
        <f t="shared" si="82"/>
        <v>8222</v>
      </c>
      <c r="O718" s="174"/>
      <c r="P718" s="158"/>
      <c r="Q718" s="174"/>
      <c r="R718" s="156"/>
      <c r="S718" s="156"/>
      <c r="T718" s="156"/>
      <c r="U718" s="173"/>
      <c r="V718" s="172"/>
      <c r="W718" s="171"/>
      <c r="X718" s="170"/>
      <c r="Y718" s="169"/>
    </row>
    <row r="719" spans="1:25" ht="42" hidden="1" customHeight="1" x14ac:dyDescent="0.25">
      <c r="A719" s="167">
        <v>714</v>
      </c>
      <c r="B719" s="168"/>
      <c r="C719" s="167" t="s">
        <v>873</v>
      </c>
      <c r="D719" s="167" t="s">
        <v>788</v>
      </c>
      <c r="E719" s="166" t="s">
        <v>787</v>
      </c>
      <c r="F719" s="165" t="s">
        <v>199</v>
      </c>
      <c r="G719" s="164" t="s">
        <v>1209</v>
      </c>
      <c r="H719" s="163">
        <v>9</v>
      </c>
      <c r="I719" s="162" t="s">
        <v>94</v>
      </c>
      <c r="J719" s="161" t="s">
        <v>98</v>
      </c>
      <c r="K719" s="161" t="s">
        <v>1198</v>
      </c>
      <c r="L719" s="160">
        <v>26671</v>
      </c>
      <c r="M719" s="160">
        <v>2667</v>
      </c>
      <c r="N719" s="159">
        <f t="shared" si="82"/>
        <v>29338</v>
      </c>
      <c r="O719" s="174"/>
      <c r="P719" s="158"/>
      <c r="Q719" s="174"/>
      <c r="R719" s="156"/>
      <c r="S719" s="156"/>
      <c r="T719" s="156"/>
      <c r="U719" s="173"/>
      <c r="V719" s="172"/>
      <c r="W719" s="171"/>
      <c r="X719" s="170"/>
      <c r="Y719" s="169"/>
    </row>
    <row r="720" spans="1:25" ht="42" hidden="1" customHeight="1" x14ac:dyDescent="0.25">
      <c r="A720" s="167">
        <v>715</v>
      </c>
      <c r="B720" s="168"/>
      <c r="C720" s="167" t="s">
        <v>873</v>
      </c>
      <c r="D720" s="167" t="s">
        <v>788</v>
      </c>
      <c r="E720" s="166" t="s">
        <v>787</v>
      </c>
      <c r="F720" s="165" t="s">
        <v>199</v>
      </c>
      <c r="G720" s="164" t="s">
        <v>1208</v>
      </c>
      <c r="H720" s="163">
        <v>7</v>
      </c>
      <c r="I720" s="162" t="s">
        <v>94</v>
      </c>
      <c r="J720" s="161" t="s">
        <v>98</v>
      </c>
      <c r="K720" s="161" t="s">
        <v>1198</v>
      </c>
      <c r="L720" s="160">
        <v>20470</v>
      </c>
      <c r="M720" s="160">
        <v>2047</v>
      </c>
      <c r="N720" s="159">
        <f t="shared" si="82"/>
        <v>22517</v>
      </c>
      <c r="O720" s="174"/>
      <c r="P720" s="158"/>
      <c r="Q720" s="174"/>
      <c r="R720" s="156"/>
      <c r="S720" s="156"/>
      <c r="T720" s="156"/>
      <c r="U720" s="173"/>
      <c r="V720" s="172"/>
      <c r="W720" s="171"/>
      <c r="X720" s="170"/>
      <c r="Y720" s="169"/>
    </row>
    <row r="721" spans="1:25" ht="42" hidden="1" customHeight="1" x14ac:dyDescent="0.25">
      <c r="A721" s="167">
        <v>716</v>
      </c>
      <c r="B721" s="168"/>
      <c r="C721" s="167" t="s">
        <v>873</v>
      </c>
      <c r="D721" s="167" t="s">
        <v>788</v>
      </c>
      <c r="E721" s="166" t="s">
        <v>807</v>
      </c>
      <c r="F721" s="165" t="s">
        <v>199</v>
      </c>
      <c r="G721" s="164" t="s">
        <v>1207</v>
      </c>
      <c r="H721" s="163">
        <v>16</v>
      </c>
      <c r="I721" s="162" t="s">
        <v>94</v>
      </c>
      <c r="J721" s="161" t="s">
        <v>98</v>
      </c>
      <c r="K721" s="161" t="s">
        <v>1206</v>
      </c>
      <c r="L721" s="160">
        <v>39265</v>
      </c>
      <c r="M721" s="160">
        <v>3926</v>
      </c>
      <c r="N721" s="159">
        <f t="shared" si="82"/>
        <v>43191</v>
      </c>
      <c r="O721" s="174"/>
      <c r="P721" s="158"/>
      <c r="Q721" s="174"/>
      <c r="R721" s="156"/>
      <c r="S721" s="156"/>
      <c r="T721" s="156"/>
      <c r="U721" s="173"/>
      <c r="V721" s="172"/>
      <c r="W721" s="171"/>
      <c r="X721" s="170"/>
      <c r="Y721" s="169"/>
    </row>
    <row r="722" spans="1:25" ht="42" hidden="1" customHeight="1" x14ac:dyDescent="0.25">
      <c r="A722" s="167">
        <v>717</v>
      </c>
      <c r="B722" s="168"/>
      <c r="C722" s="167" t="s">
        <v>873</v>
      </c>
      <c r="D722" s="167" t="s">
        <v>788</v>
      </c>
      <c r="E722" s="166" t="s">
        <v>807</v>
      </c>
      <c r="F722" s="165" t="s">
        <v>199</v>
      </c>
      <c r="G722" s="164" t="s">
        <v>1205</v>
      </c>
      <c r="H722" s="163">
        <v>9</v>
      </c>
      <c r="I722" s="162" t="s">
        <v>94</v>
      </c>
      <c r="J722" s="161" t="s">
        <v>98</v>
      </c>
      <c r="K722" s="161" t="s">
        <v>1203</v>
      </c>
      <c r="L722" s="160">
        <v>22308</v>
      </c>
      <c r="M722" s="160">
        <v>2231</v>
      </c>
      <c r="N722" s="159">
        <f t="shared" si="82"/>
        <v>24539</v>
      </c>
      <c r="O722" s="174"/>
      <c r="P722" s="158"/>
      <c r="Q722" s="174"/>
      <c r="R722" s="156"/>
      <c r="S722" s="156"/>
      <c r="T722" s="156"/>
      <c r="U722" s="173"/>
      <c r="V722" s="172"/>
      <c r="W722" s="171"/>
      <c r="X722" s="170"/>
      <c r="Y722" s="169"/>
    </row>
    <row r="723" spans="1:25" ht="42" hidden="1" customHeight="1" x14ac:dyDescent="0.25">
      <c r="A723" s="167">
        <v>718</v>
      </c>
      <c r="B723" s="175"/>
      <c r="C723" s="167" t="s">
        <v>873</v>
      </c>
      <c r="D723" s="167" t="s">
        <v>788</v>
      </c>
      <c r="E723" s="166" t="s">
        <v>807</v>
      </c>
      <c r="F723" s="165" t="s">
        <v>199</v>
      </c>
      <c r="G723" s="164" t="s">
        <v>1204</v>
      </c>
      <c r="H723" s="163">
        <v>20</v>
      </c>
      <c r="I723" s="162" t="s">
        <v>94</v>
      </c>
      <c r="J723" s="161" t="s">
        <v>98</v>
      </c>
      <c r="K723" s="161" t="s">
        <v>1203</v>
      </c>
      <c r="L723" s="160">
        <v>48381</v>
      </c>
      <c r="M723" s="160">
        <v>4838</v>
      </c>
      <c r="N723" s="159">
        <f t="shared" si="82"/>
        <v>53219</v>
      </c>
      <c r="O723" s="174"/>
      <c r="P723" s="158"/>
      <c r="Q723" s="174"/>
      <c r="R723" s="156"/>
      <c r="S723" s="156"/>
      <c r="T723" s="156"/>
      <c r="U723" s="173"/>
      <c r="V723" s="172"/>
      <c r="W723" s="171"/>
      <c r="X723" s="170"/>
      <c r="Y723" s="169"/>
    </row>
    <row r="724" spans="1:25" ht="42" hidden="1" customHeight="1" x14ac:dyDescent="0.25">
      <c r="A724" s="167">
        <v>719</v>
      </c>
      <c r="B724" s="168"/>
      <c r="C724" s="167" t="s">
        <v>873</v>
      </c>
      <c r="D724" s="167" t="s">
        <v>788</v>
      </c>
      <c r="E724" s="166" t="s">
        <v>807</v>
      </c>
      <c r="F724" s="165" t="s">
        <v>199</v>
      </c>
      <c r="G724" s="164" t="s">
        <v>1202</v>
      </c>
      <c r="H724" s="163">
        <v>32</v>
      </c>
      <c r="I724" s="162" t="s">
        <v>94</v>
      </c>
      <c r="J724" s="161" t="s">
        <v>98</v>
      </c>
      <c r="K724" s="161" t="s">
        <v>99</v>
      </c>
      <c r="L724" s="160">
        <v>79327</v>
      </c>
      <c r="M724" s="160">
        <v>7933</v>
      </c>
      <c r="N724" s="159">
        <f t="shared" si="82"/>
        <v>87260</v>
      </c>
      <c r="O724" s="174"/>
      <c r="P724" s="158"/>
      <c r="Q724" s="174"/>
      <c r="R724" s="156"/>
      <c r="S724" s="156"/>
      <c r="T724" s="156"/>
      <c r="U724" s="173"/>
      <c r="V724" s="172"/>
      <c r="W724" s="171"/>
      <c r="X724" s="170"/>
      <c r="Y724" s="169"/>
    </row>
    <row r="725" spans="1:25" ht="42" hidden="1" customHeight="1" x14ac:dyDescent="0.25">
      <c r="A725" s="167">
        <v>720</v>
      </c>
      <c r="B725" s="168"/>
      <c r="C725" s="167" t="s">
        <v>873</v>
      </c>
      <c r="D725" s="167" t="s">
        <v>788</v>
      </c>
      <c r="E725" s="166" t="s">
        <v>807</v>
      </c>
      <c r="F725" s="165" t="s">
        <v>199</v>
      </c>
      <c r="G725" s="164" t="s">
        <v>1201</v>
      </c>
      <c r="H725" s="163">
        <v>12</v>
      </c>
      <c r="I725" s="162" t="s">
        <v>94</v>
      </c>
      <c r="J725" s="161" t="s">
        <v>98</v>
      </c>
      <c r="K725" s="161" t="s">
        <v>99</v>
      </c>
      <c r="L725" s="160">
        <v>30251</v>
      </c>
      <c r="M725" s="160">
        <v>3025</v>
      </c>
      <c r="N725" s="159">
        <f t="shared" si="82"/>
        <v>33276</v>
      </c>
      <c r="O725" s="174"/>
      <c r="P725" s="158"/>
      <c r="Q725" s="174"/>
      <c r="R725" s="156"/>
      <c r="S725" s="156"/>
      <c r="T725" s="156"/>
      <c r="U725" s="173"/>
      <c r="V725" s="172"/>
      <c r="W725" s="171"/>
      <c r="X725" s="170"/>
      <c r="Y725" s="169"/>
    </row>
    <row r="726" spans="1:25" ht="42" hidden="1" customHeight="1" x14ac:dyDescent="0.25">
      <c r="A726" s="167">
        <v>721</v>
      </c>
      <c r="B726" s="168"/>
      <c r="C726" s="167" t="s">
        <v>873</v>
      </c>
      <c r="D726" s="167" t="s">
        <v>788</v>
      </c>
      <c r="E726" s="166" t="s">
        <v>807</v>
      </c>
      <c r="F726" s="165" t="s">
        <v>199</v>
      </c>
      <c r="G726" s="164" t="s">
        <v>1200</v>
      </c>
      <c r="H726" s="163">
        <v>5</v>
      </c>
      <c r="I726" s="162" t="s">
        <v>94</v>
      </c>
      <c r="J726" s="161" t="s">
        <v>98</v>
      </c>
      <c r="K726" s="161" t="s">
        <v>1198</v>
      </c>
      <c r="L726" s="160">
        <v>12322</v>
      </c>
      <c r="M726" s="160">
        <v>1232</v>
      </c>
      <c r="N726" s="159">
        <f t="shared" si="82"/>
        <v>13554</v>
      </c>
      <c r="O726" s="174"/>
      <c r="P726" s="158"/>
      <c r="Q726" s="174"/>
      <c r="R726" s="156"/>
      <c r="S726" s="156"/>
      <c r="T726" s="156"/>
      <c r="U726" s="173"/>
      <c r="V726" s="172"/>
      <c r="W726" s="171"/>
      <c r="X726" s="170"/>
      <c r="Y726" s="169"/>
    </row>
    <row r="727" spans="1:25" ht="42" hidden="1" customHeight="1" x14ac:dyDescent="0.25">
      <c r="A727" s="167">
        <v>722</v>
      </c>
      <c r="B727" s="168"/>
      <c r="C727" s="167" t="s">
        <v>873</v>
      </c>
      <c r="D727" s="167" t="s">
        <v>788</v>
      </c>
      <c r="E727" s="166" t="s">
        <v>807</v>
      </c>
      <c r="F727" s="165" t="s">
        <v>199</v>
      </c>
      <c r="G727" s="164" t="s">
        <v>1199</v>
      </c>
      <c r="H727" s="163">
        <v>10</v>
      </c>
      <c r="I727" s="162" t="s">
        <v>94</v>
      </c>
      <c r="J727" s="161" t="s">
        <v>98</v>
      </c>
      <c r="K727" s="161" t="s">
        <v>1198</v>
      </c>
      <c r="L727" s="160">
        <v>24729</v>
      </c>
      <c r="M727" s="160">
        <v>2473</v>
      </c>
      <c r="N727" s="159">
        <f t="shared" si="82"/>
        <v>27202</v>
      </c>
      <c r="O727" s="174"/>
      <c r="P727" s="158"/>
      <c r="Q727" s="174"/>
      <c r="R727" s="156"/>
      <c r="S727" s="156"/>
      <c r="T727" s="156"/>
      <c r="U727" s="173"/>
      <c r="V727" s="172"/>
      <c r="W727" s="171"/>
      <c r="X727" s="170"/>
      <c r="Y727" s="169"/>
    </row>
    <row r="728" spans="1:25" ht="42" hidden="1" customHeight="1" x14ac:dyDescent="0.25">
      <c r="A728" s="167">
        <v>723</v>
      </c>
      <c r="B728" s="168"/>
      <c r="C728" s="167" t="str">
        <f>+D728</f>
        <v>Ing. Edy Linares</v>
      </c>
      <c r="D728" s="167" t="s">
        <v>789</v>
      </c>
      <c r="E728" s="166" t="s">
        <v>787</v>
      </c>
      <c r="F728" s="165" t="s">
        <v>1197</v>
      </c>
      <c r="G728" s="164" t="s">
        <v>1196</v>
      </c>
      <c r="H728" s="163">
        <v>20</v>
      </c>
      <c r="I728" s="162" t="s">
        <v>1022</v>
      </c>
      <c r="J728" s="161" t="s">
        <v>1195</v>
      </c>
      <c r="K728" s="161" t="s">
        <v>1194</v>
      </c>
      <c r="L728" s="160">
        <v>50521</v>
      </c>
      <c r="M728" s="160">
        <v>5052</v>
      </c>
      <c r="N728" s="159">
        <f t="shared" si="82"/>
        <v>55573</v>
      </c>
      <c r="O728" s="174"/>
      <c r="P728" s="158"/>
      <c r="Q728" s="174"/>
      <c r="R728" s="156"/>
      <c r="S728" s="156"/>
      <c r="T728" s="156"/>
      <c r="U728" s="173"/>
      <c r="V728" s="172"/>
      <c r="W728" s="171"/>
      <c r="X728" s="170"/>
      <c r="Y728" s="169"/>
    </row>
    <row r="729" spans="1:25" ht="42" hidden="1" customHeight="1" x14ac:dyDescent="0.25">
      <c r="A729" s="167">
        <v>724</v>
      </c>
      <c r="B729" s="175"/>
      <c r="C729" s="167" t="str">
        <f>+D729</f>
        <v>Ing. Edy Linares</v>
      </c>
      <c r="D729" s="167" t="s">
        <v>789</v>
      </c>
      <c r="E729" s="166" t="s">
        <v>787</v>
      </c>
      <c r="F729" s="165" t="s">
        <v>1191</v>
      </c>
      <c r="G729" s="164" t="s">
        <v>1193</v>
      </c>
      <c r="H729" s="182">
        <v>15.3</v>
      </c>
      <c r="I729" s="162" t="s">
        <v>72</v>
      </c>
      <c r="J729" s="161" t="s">
        <v>77</v>
      </c>
      <c r="K729" s="161" t="s">
        <v>1192</v>
      </c>
      <c r="L729" s="181">
        <v>41311</v>
      </c>
      <c r="M729" s="181">
        <v>4131</v>
      </c>
      <c r="N729" s="159">
        <f t="shared" si="82"/>
        <v>45442</v>
      </c>
      <c r="O729" s="174"/>
      <c r="P729" s="158"/>
      <c r="Q729" s="174"/>
      <c r="R729" s="156"/>
      <c r="S729" s="156"/>
      <c r="T729" s="156"/>
      <c r="U729" s="173"/>
      <c r="V729" s="172"/>
      <c r="W729" s="171"/>
      <c r="X729" s="170"/>
      <c r="Y729" s="169"/>
    </row>
    <row r="730" spans="1:25" ht="42" hidden="1" customHeight="1" x14ac:dyDescent="0.25">
      <c r="A730" s="167">
        <v>725</v>
      </c>
      <c r="B730" s="168"/>
      <c r="C730" s="167" t="str">
        <f>+D730</f>
        <v>Ing. Edy Linares</v>
      </c>
      <c r="D730" s="167" t="s">
        <v>789</v>
      </c>
      <c r="E730" s="166" t="s">
        <v>787</v>
      </c>
      <c r="F730" s="165" t="s">
        <v>1191</v>
      </c>
      <c r="G730" s="164" t="s">
        <v>1190</v>
      </c>
      <c r="H730" s="182">
        <v>35.6</v>
      </c>
      <c r="I730" s="162" t="s">
        <v>72</v>
      </c>
      <c r="J730" s="161" t="s">
        <v>77</v>
      </c>
      <c r="K730" s="161" t="s">
        <v>1189</v>
      </c>
      <c r="L730" s="181">
        <v>96121</v>
      </c>
      <c r="M730" s="181">
        <v>9612</v>
      </c>
      <c r="N730" s="159">
        <f t="shared" si="82"/>
        <v>105733</v>
      </c>
      <c r="O730" s="174"/>
      <c r="P730" s="158"/>
      <c r="Q730" s="174"/>
      <c r="R730" s="156"/>
      <c r="S730" s="156"/>
      <c r="T730" s="156"/>
      <c r="U730" s="173"/>
      <c r="V730" s="172"/>
      <c r="W730" s="171"/>
      <c r="X730" s="170"/>
      <c r="Y730" s="169"/>
    </row>
    <row r="731" spans="1:25" ht="42" hidden="1" customHeight="1" x14ac:dyDescent="0.25">
      <c r="A731" s="167">
        <v>726</v>
      </c>
      <c r="B731" s="168"/>
      <c r="C731" s="167" t="s">
        <v>873</v>
      </c>
      <c r="D731" s="167" t="s">
        <v>788</v>
      </c>
      <c r="E731" s="166" t="s">
        <v>787</v>
      </c>
      <c r="F731" s="165" t="s">
        <v>1183</v>
      </c>
      <c r="G731" s="164" t="s">
        <v>1188</v>
      </c>
      <c r="H731" s="163">
        <v>33.6</v>
      </c>
      <c r="I731" s="162" t="s">
        <v>94</v>
      </c>
      <c r="J731" s="161" t="s">
        <v>289</v>
      </c>
      <c r="K731" s="161" t="s">
        <v>289</v>
      </c>
      <c r="L731" s="160">
        <v>84371</v>
      </c>
      <c r="M731" s="160">
        <v>8437</v>
      </c>
      <c r="N731" s="159">
        <f t="shared" si="82"/>
        <v>92808</v>
      </c>
      <c r="O731" s="174"/>
      <c r="P731" s="158"/>
      <c r="Q731" s="174"/>
      <c r="R731" s="156"/>
      <c r="S731" s="156"/>
      <c r="T731" s="156"/>
      <c r="U731" s="173"/>
      <c r="V731" s="172"/>
      <c r="W731" s="171"/>
      <c r="X731" s="170"/>
      <c r="Y731" s="169"/>
    </row>
    <row r="732" spans="1:25" ht="42" hidden="1" customHeight="1" x14ac:dyDescent="0.25">
      <c r="A732" s="167">
        <v>727</v>
      </c>
      <c r="B732" s="168"/>
      <c r="C732" s="167" t="s">
        <v>873</v>
      </c>
      <c r="D732" s="167" t="s">
        <v>788</v>
      </c>
      <c r="E732" s="166" t="s">
        <v>787</v>
      </c>
      <c r="F732" s="165" t="s">
        <v>1183</v>
      </c>
      <c r="G732" s="164" t="s">
        <v>1187</v>
      </c>
      <c r="H732" s="163">
        <v>19</v>
      </c>
      <c r="I732" s="162" t="s">
        <v>94</v>
      </c>
      <c r="J732" s="161" t="s">
        <v>289</v>
      </c>
      <c r="K732" s="161" t="s">
        <v>1186</v>
      </c>
      <c r="L732" s="160">
        <v>46774</v>
      </c>
      <c r="M732" s="160">
        <v>4678</v>
      </c>
      <c r="N732" s="159">
        <f t="shared" si="82"/>
        <v>51452</v>
      </c>
      <c r="O732" s="174"/>
      <c r="P732" s="158"/>
      <c r="Q732" s="174"/>
      <c r="R732" s="156"/>
      <c r="S732" s="156"/>
      <c r="T732" s="156"/>
      <c r="U732" s="173"/>
      <c r="V732" s="172"/>
      <c r="W732" s="171"/>
      <c r="X732" s="170"/>
      <c r="Y732" s="169"/>
    </row>
    <row r="733" spans="1:25" ht="42" hidden="1" customHeight="1" x14ac:dyDescent="0.25">
      <c r="A733" s="167">
        <v>728</v>
      </c>
      <c r="B733" s="168"/>
      <c r="C733" s="167" t="s">
        <v>873</v>
      </c>
      <c r="D733" s="167" t="s">
        <v>788</v>
      </c>
      <c r="E733" s="166" t="s">
        <v>787</v>
      </c>
      <c r="F733" s="165" t="s">
        <v>1183</v>
      </c>
      <c r="G733" s="164" t="s">
        <v>1185</v>
      </c>
      <c r="H733" s="163">
        <v>28.7</v>
      </c>
      <c r="I733" s="162" t="s">
        <v>94</v>
      </c>
      <c r="J733" s="161" t="s">
        <v>289</v>
      </c>
      <c r="K733" s="161" t="s">
        <v>308</v>
      </c>
      <c r="L733" s="160">
        <v>72358</v>
      </c>
      <c r="M733" s="160">
        <v>7236</v>
      </c>
      <c r="N733" s="159">
        <f t="shared" si="82"/>
        <v>79594</v>
      </c>
      <c r="O733" s="174"/>
      <c r="P733" s="158"/>
      <c r="Q733" s="174"/>
      <c r="R733" s="156"/>
      <c r="S733" s="156"/>
      <c r="T733" s="156"/>
      <c r="U733" s="173"/>
      <c r="V733" s="172"/>
      <c r="W733" s="171"/>
      <c r="X733" s="170"/>
      <c r="Y733" s="169"/>
    </row>
    <row r="734" spans="1:25" ht="42" hidden="1" customHeight="1" x14ac:dyDescent="0.25">
      <c r="A734" s="167">
        <v>729</v>
      </c>
      <c r="B734" s="168"/>
      <c r="C734" s="167" t="s">
        <v>873</v>
      </c>
      <c r="D734" s="167" t="s">
        <v>788</v>
      </c>
      <c r="E734" s="166" t="s">
        <v>787</v>
      </c>
      <c r="F734" s="165" t="s">
        <v>1183</v>
      </c>
      <c r="G734" s="164" t="s">
        <v>1184</v>
      </c>
      <c r="H734" s="163">
        <v>27</v>
      </c>
      <c r="I734" s="162" t="s">
        <v>94</v>
      </c>
      <c r="J734" s="161" t="s">
        <v>289</v>
      </c>
      <c r="K734" s="161" t="s">
        <v>308</v>
      </c>
      <c r="L734" s="160">
        <v>69693</v>
      </c>
      <c r="M734" s="160">
        <v>6969</v>
      </c>
      <c r="N734" s="159">
        <f t="shared" si="82"/>
        <v>76662</v>
      </c>
      <c r="O734" s="174"/>
      <c r="P734" s="158"/>
      <c r="Q734" s="174"/>
      <c r="R734" s="156"/>
      <c r="S734" s="156"/>
      <c r="T734" s="156"/>
      <c r="U734" s="173"/>
      <c r="V734" s="172"/>
      <c r="W734" s="171"/>
      <c r="X734" s="170"/>
      <c r="Y734" s="169"/>
    </row>
    <row r="735" spans="1:25" ht="42" hidden="1" customHeight="1" x14ac:dyDescent="0.25">
      <c r="A735" s="167">
        <v>730</v>
      </c>
      <c r="B735" s="175"/>
      <c r="C735" s="167" t="s">
        <v>873</v>
      </c>
      <c r="D735" s="167" t="s">
        <v>788</v>
      </c>
      <c r="E735" s="166" t="s">
        <v>787</v>
      </c>
      <c r="F735" s="165" t="s">
        <v>1183</v>
      </c>
      <c r="G735" s="164" t="s">
        <v>1182</v>
      </c>
      <c r="H735" s="163">
        <v>50.47</v>
      </c>
      <c r="I735" s="162" t="s">
        <v>94</v>
      </c>
      <c r="J735" s="161" t="s">
        <v>289</v>
      </c>
      <c r="K735" s="161" t="s">
        <v>1181</v>
      </c>
      <c r="L735" s="160">
        <v>144839</v>
      </c>
      <c r="M735" s="160">
        <v>14484</v>
      </c>
      <c r="N735" s="159">
        <f t="shared" si="82"/>
        <v>159323</v>
      </c>
      <c r="O735" s="174"/>
      <c r="P735" s="158"/>
      <c r="Q735" s="174"/>
      <c r="R735" s="156"/>
      <c r="S735" s="156"/>
      <c r="T735" s="156"/>
      <c r="U735" s="173"/>
      <c r="V735" s="172"/>
      <c r="W735" s="171"/>
      <c r="X735" s="170"/>
      <c r="Y735" s="169"/>
    </row>
    <row r="736" spans="1:25" ht="42" hidden="1" customHeight="1" x14ac:dyDescent="0.25">
      <c r="A736" s="167">
        <v>731</v>
      </c>
      <c r="B736" s="168"/>
      <c r="C736" s="167" t="str">
        <f t="shared" ref="C736:C765" si="83">+D736</f>
        <v>Ing. José Enciso</v>
      </c>
      <c r="D736" s="167" t="s">
        <v>873</v>
      </c>
      <c r="E736" s="166" t="s">
        <v>787</v>
      </c>
      <c r="F736" s="165" t="s">
        <v>1176</v>
      </c>
      <c r="G736" s="164" t="s">
        <v>1180</v>
      </c>
      <c r="H736" s="182">
        <v>8.27</v>
      </c>
      <c r="I736" s="162" t="s">
        <v>32</v>
      </c>
      <c r="J736" s="161" t="s">
        <v>1174</v>
      </c>
      <c r="K736" s="161" t="s">
        <v>1177</v>
      </c>
      <c r="L736" s="181">
        <v>22462</v>
      </c>
      <c r="M736" s="181">
        <v>2246</v>
      </c>
      <c r="N736" s="159">
        <f t="shared" si="82"/>
        <v>24708</v>
      </c>
      <c r="O736" s="174"/>
      <c r="P736" s="158"/>
      <c r="Q736" s="174"/>
      <c r="R736" s="156"/>
      <c r="S736" s="156"/>
      <c r="T736" s="156"/>
      <c r="U736" s="173"/>
      <c r="V736" s="172"/>
      <c r="W736" s="171"/>
      <c r="X736" s="170"/>
      <c r="Y736" s="169"/>
    </row>
    <row r="737" spans="1:25" ht="42" hidden="1" customHeight="1" x14ac:dyDescent="0.25">
      <c r="A737" s="167">
        <v>732</v>
      </c>
      <c r="B737" s="168"/>
      <c r="C737" s="167" t="str">
        <f t="shared" si="83"/>
        <v>Ing. José Enciso</v>
      </c>
      <c r="D737" s="167" t="s">
        <v>873</v>
      </c>
      <c r="E737" s="166" t="s">
        <v>787</v>
      </c>
      <c r="F737" s="165" t="s">
        <v>1176</v>
      </c>
      <c r="G737" s="164" t="s">
        <v>1179</v>
      </c>
      <c r="H737" s="182">
        <v>29.48</v>
      </c>
      <c r="I737" s="162" t="s">
        <v>32</v>
      </c>
      <c r="J737" s="161" t="s">
        <v>1174</v>
      </c>
      <c r="K737" s="161" t="s">
        <v>1177</v>
      </c>
      <c r="L737" s="181">
        <v>80068</v>
      </c>
      <c r="M737" s="181">
        <v>8007</v>
      </c>
      <c r="N737" s="159">
        <f t="shared" si="82"/>
        <v>88075</v>
      </c>
      <c r="O737" s="174"/>
      <c r="P737" s="158"/>
      <c r="Q737" s="174"/>
      <c r="R737" s="156"/>
      <c r="S737" s="156"/>
      <c r="T737" s="156"/>
      <c r="U737" s="173"/>
      <c r="V737" s="172"/>
      <c r="W737" s="171"/>
      <c r="X737" s="170"/>
      <c r="Y737" s="169"/>
    </row>
    <row r="738" spans="1:25" ht="42" hidden="1" customHeight="1" x14ac:dyDescent="0.25">
      <c r="A738" s="167">
        <v>733</v>
      </c>
      <c r="B738" s="168"/>
      <c r="C738" s="167" t="str">
        <f t="shared" si="83"/>
        <v>Ing. José Enciso</v>
      </c>
      <c r="D738" s="167" t="s">
        <v>873</v>
      </c>
      <c r="E738" s="166" t="s">
        <v>787</v>
      </c>
      <c r="F738" s="165" t="s">
        <v>1176</v>
      </c>
      <c r="G738" s="164" t="s">
        <v>1178</v>
      </c>
      <c r="H738" s="182">
        <v>16.37</v>
      </c>
      <c r="I738" s="162" t="s">
        <v>32</v>
      </c>
      <c r="J738" s="161" t="s">
        <v>1174</v>
      </c>
      <c r="K738" s="161" t="s">
        <v>1177</v>
      </c>
      <c r="L738" s="181">
        <v>44462</v>
      </c>
      <c r="M738" s="181">
        <v>4446</v>
      </c>
      <c r="N738" s="159">
        <f t="shared" si="82"/>
        <v>48908</v>
      </c>
      <c r="O738" s="174"/>
      <c r="P738" s="158"/>
      <c r="Q738" s="174"/>
      <c r="R738" s="156"/>
      <c r="S738" s="156"/>
      <c r="T738" s="156"/>
      <c r="U738" s="173"/>
      <c r="V738" s="172"/>
      <c r="W738" s="171"/>
      <c r="X738" s="170"/>
      <c r="Y738" s="169"/>
    </row>
    <row r="739" spans="1:25" ht="42" hidden="1" customHeight="1" x14ac:dyDescent="0.25">
      <c r="A739" s="167">
        <v>734</v>
      </c>
      <c r="B739" s="175"/>
      <c r="C739" s="167" t="str">
        <f t="shared" si="83"/>
        <v>Ing. José Enciso</v>
      </c>
      <c r="D739" s="167" t="s">
        <v>873</v>
      </c>
      <c r="E739" s="166" t="s">
        <v>787</v>
      </c>
      <c r="F739" s="165" t="s">
        <v>1176</v>
      </c>
      <c r="G739" s="164" t="s">
        <v>1175</v>
      </c>
      <c r="H739" s="182">
        <v>43.01</v>
      </c>
      <c r="I739" s="162" t="s">
        <v>32</v>
      </c>
      <c r="J739" s="161" t="s">
        <v>1174</v>
      </c>
      <c r="K739" s="161" t="s">
        <v>1173</v>
      </c>
      <c r="L739" s="181">
        <v>116817</v>
      </c>
      <c r="M739" s="181">
        <v>11682</v>
      </c>
      <c r="N739" s="159">
        <f t="shared" si="82"/>
        <v>128499</v>
      </c>
      <c r="O739" s="174"/>
      <c r="P739" s="158"/>
      <c r="Q739" s="174"/>
      <c r="R739" s="156"/>
      <c r="S739" s="156"/>
      <c r="T739" s="156"/>
      <c r="U739" s="173"/>
      <c r="V739" s="172"/>
      <c r="W739" s="171"/>
      <c r="X739" s="170"/>
      <c r="Y739" s="169"/>
    </row>
    <row r="740" spans="1:25" ht="42" hidden="1" customHeight="1" x14ac:dyDescent="0.25">
      <c r="A740" s="167">
        <v>735</v>
      </c>
      <c r="B740" s="168"/>
      <c r="C740" s="167" t="str">
        <f t="shared" si="83"/>
        <v>Ing. Ana Orcón</v>
      </c>
      <c r="D740" s="167" t="s">
        <v>808</v>
      </c>
      <c r="E740" s="166" t="s">
        <v>787</v>
      </c>
      <c r="F740" s="165" t="s">
        <v>208</v>
      </c>
      <c r="G740" s="164" t="s">
        <v>1172</v>
      </c>
      <c r="H740" s="163">
        <v>5.33</v>
      </c>
      <c r="I740" s="162" t="s">
        <v>121</v>
      </c>
      <c r="J740" s="161" t="s">
        <v>124</v>
      </c>
      <c r="K740" s="161" t="s">
        <v>125</v>
      </c>
      <c r="L740" s="160">
        <v>16183</v>
      </c>
      <c r="M740" s="160">
        <v>1618</v>
      </c>
      <c r="N740" s="159">
        <f t="shared" si="82"/>
        <v>17801</v>
      </c>
      <c r="O740" s="174"/>
      <c r="P740" s="158"/>
      <c r="Q740" s="174"/>
      <c r="R740" s="156"/>
      <c r="S740" s="156"/>
      <c r="T740" s="156"/>
      <c r="U740" s="173"/>
      <c r="V740" s="172"/>
      <c r="W740" s="171"/>
      <c r="X740" s="170"/>
      <c r="Y740" s="169"/>
    </row>
    <row r="741" spans="1:25" ht="42" hidden="1" customHeight="1" x14ac:dyDescent="0.25">
      <c r="A741" s="167">
        <v>736</v>
      </c>
      <c r="B741" s="168"/>
      <c r="C741" s="167" t="str">
        <f t="shared" si="83"/>
        <v>Ing. Ana Orcón</v>
      </c>
      <c r="D741" s="167" t="s">
        <v>808</v>
      </c>
      <c r="E741" s="166" t="s">
        <v>787</v>
      </c>
      <c r="F741" s="165" t="s">
        <v>208</v>
      </c>
      <c r="G741" s="164" t="s">
        <v>1171</v>
      </c>
      <c r="H741" s="163">
        <v>8.3000000000000007</v>
      </c>
      <c r="I741" s="162" t="s">
        <v>121</v>
      </c>
      <c r="J741" s="161" t="s">
        <v>124</v>
      </c>
      <c r="K741" s="161" t="s">
        <v>125</v>
      </c>
      <c r="L741" s="160">
        <v>25199</v>
      </c>
      <c r="M741" s="160">
        <v>2520</v>
      </c>
      <c r="N741" s="159">
        <f t="shared" si="82"/>
        <v>27719</v>
      </c>
      <c r="O741" s="174"/>
      <c r="P741" s="158"/>
      <c r="Q741" s="174"/>
      <c r="R741" s="156"/>
      <c r="S741" s="156"/>
      <c r="T741" s="156"/>
      <c r="U741" s="173"/>
      <c r="V741" s="172"/>
      <c r="W741" s="171"/>
      <c r="X741" s="170"/>
      <c r="Y741" s="169"/>
    </row>
    <row r="742" spans="1:25" ht="42" hidden="1" customHeight="1" x14ac:dyDescent="0.25">
      <c r="A742" s="167">
        <v>737</v>
      </c>
      <c r="B742" s="175"/>
      <c r="C742" s="167" t="str">
        <f t="shared" si="83"/>
        <v>Ing. Ana Orcón</v>
      </c>
      <c r="D742" s="167" t="s">
        <v>808</v>
      </c>
      <c r="E742" s="166" t="s">
        <v>787</v>
      </c>
      <c r="F742" s="165" t="s">
        <v>208</v>
      </c>
      <c r="G742" s="164" t="s">
        <v>1170</v>
      </c>
      <c r="H742" s="163">
        <v>16.8</v>
      </c>
      <c r="I742" s="162" t="s">
        <v>121</v>
      </c>
      <c r="J742" s="161" t="s">
        <v>124</v>
      </c>
      <c r="K742" s="161" t="s">
        <v>125</v>
      </c>
      <c r="L742" s="160">
        <v>51408</v>
      </c>
      <c r="M742" s="160">
        <v>5141</v>
      </c>
      <c r="N742" s="159">
        <f t="shared" si="82"/>
        <v>56549</v>
      </c>
      <c r="O742" s="174"/>
      <c r="P742" s="158"/>
      <c r="Q742" s="174"/>
      <c r="R742" s="156"/>
      <c r="S742" s="156"/>
      <c r="T742" s="156"/>
      <c r="U742" s="173"/>
      <c r="V742" s="172"/>
      <c r="W742" s="171"/>
      <c r="X742" s="170"/>
      <c r="Y742" s="169"/>
    </row>
    <row r="743" spans="1:25" ht="42" hidden="1" customHeight="1" x14ac:dyDescent="0.25">
      <c r="A743" s="167">
        <v>738</v>
      </c>
      <c r="B743" s="168"/>
      <c r="C743" s="167" t="str">
        <f t="shared" si="83"/>
        <v>Ing. Ana Orcón</v>
      </c>
      <c r="D743" s="167" t="s">
        <v>808</v>
      </c>
      <c r="E743" s="166" t="s">
        <v>787</v>
      </c>
      <c r="F743" s="165" t="s">
        <v>208</v>
      </c>
      <c r="G743" s="183" t="s">
        <v>1169</v>
      </c>
      <c r="H743" s="163">
        <v>19</v>
      </c>
      <c r="I743" s="162" t="s">
        <v>121</v>
      </c>
      <c r="J743" s="161" t="s">
        <v>124</v>
      </c>
      <c r="K743" s="161" t="s">
        <v>318</v>
      </c>
      <c r="L743" s="160">
        <v>57571</v>
      </c>
      <c r="M743" s="160">
        <v>5757</v>
      </c>
      <c r="N743" s="159">
        <f t="shared" si="82"/>
        <v>63328</v>
      </c>
      <c r="O743" s="174"/>
      <c r="P743" s="158"/>
      <c r="Q743" s="174"/>
      <c r="R743" s="156"/>
      <c r="S743" s="156"/>
      <c r="T743" s="156"/>
      <c r="U743" s="173"/>
      <c r="V743" s="172"/>
      <c r="W743" s="171"/>
      <c r="X743" s="170"/>
      <c r="Y743" s="169"/>
    </row>
    <row r="744" spans="1:25" ht="42" hidden="1" customHeight="1" x14ac:dyDescent="0.25">
      <c r="A744" s="167">
        <v>739</v>
      </c>
      <c r="B744" s="168"/>
      <c r="C744" s="167" t="str">
        <f t="shared" si="83"/>
        <v>Ing. Ana Orcón</v>
      </c>
      <c r="D744" s="167" t="s">
        <v>808</v>
      </c>
      <c r="E744" s="166" t="s">
        <v>787</v>
      </c>
      <c r="F744" s="165" t="s">
        <v>208</v>
      </c>
      <c r="G744" s="164" t="s">
        <v>1168</v>
      </c>
      <c r="H744" s="163">
        <v>9</v>
      </c>
      <c r="I744" s="162" t="s">
        <v>121</v>
      </c>
      <c r="J744" s="161" t="s">
        <v>124</v>
      </c>
      <c r="K744" s="161" t="s">
        <v>318</v>
      </c>
      <c r="L744" s="160">
        <v>27433</v>
      </c>
      <c r="M744" s="160">
        <v>2743</v>
      </c>
      <c r="N744" s="159">
        <f t="shared" si="82"/>
        <v>30176</v>
      </c>
      <c r="O744" s="174"/>
      <c r="P744" s="158"/>
      <c r="Q744" s="174"/>
      <c r="R744" s="156"/>
      <c r="S744" s="156"/>
      <c r="T744" s="156"/>
      <c r="U744" s="173"/>
      <c r="V744" s="172"/>
      <c r="W744" s="171"/>
      <c r="X744" s="170"/>
      <c r="Y744" s="169"/>
    </row>
    <row r="745" spans="1:25" ht="42" hidden="1" customHeight="1" x14ac:dyDescent="0.25">
      <c r="A745" s="167">
        <v>740</v>
      </c>
      <c r="B745" s="168"/>
      <c r="C745" s="167" t="str">
        <f t="shared" si="83"/>
        <v>Ing. Ana Orcón</v>
      </c>
      <c r="D745" s="167" t="s">
        <v>808</v>
      </c>
      <c r="E745" s="166" t="s">
        <v>787</v>
      </c>
      <c r="F745" s="165" t="s">
        <v>208</v>
      </c>
      <c r="G745" s="164" t="s">
        <v>1167</v>
      </c>
      <c r="H745" s="163">
        <v>16.2</v>
      </c>
      <c r="I745" s="162" t="s">
        <v>121</v>
      </c>
      <c r="J745" s="161" t="s">
        <v>124</v>
      </c>
      <c r="K745" s="161" t="s">
        <v>318</v>
      </c>
      <c r="L745" s="160">
        <v>49573</v>
      </c>
      <c r="M745" s="160">
        <v>4957</v>
      </c>
      <c r="N745" s="159">
        <f t="shared" si="82"/>
        <v>54530</v>
      </c>
      <c r="O745" s="174"/>
      <c r="P745" s="158"/>
      <c r="Q745" s="174"/>
      <c r="R745" s="156"/>
      <c r="S745" s="156"/>
      <c r="T745" s="156"/>
      <c r="U745" s="173"/>
      <c r="V745" s="172"/>
      <c r="W745" s="171"/>
      <c r="X745" s="170"/>
      <c r="Y745" s="169"/>
    </row>
    <row r="746" spans="1:25" ht="42" hidden="1" customHeight="1" x14ac:dyDescent="0.25">
      <c r="A746" s="167">
        <v>741</v>
      </c>
      <c r="B746" s="168"/>
      <c r="C746" s="167" t="str">
        <f t="shared" si="83"/>
        <v>Ing. Ana Orcón</v>
      </c>
      <c r="D746" s="167" t="s">
        <v>808</v>
      </c>
      <c r="E746" s="166" t="s">
        <v>787</v>
      </c>
      <c r="F746" s="165" t="s">
        <v>208</v>
      </c>
      <c r="G746" s="164" t="s">
        <v>1166</v>
      </c>
      <c r="H746" s="163">
        <v>10.1</v>
      </c>
      <c r="I746" s="162" t="s">
        <v>121</v>
      </c>
      <c r="J746" s="161" t="s">
        <v>124</v>
      </c>
      <c r="K746" s="161" t="s">
        <v>318</v>
      </c>
      <c r="L746" s="160">
        <v>30785</v>
      </c>
      <c r="M746" s="160">
        <v>3079</v>
      </c>
      <c r="N746" s="159">
        <f t="shared" si="82"/>
        <v>33864</v>
      </c>
      <c r="O746" s="174"/>
      <c r="P746" s="158"/>
      <c r="Q746" s="174"/>
      <c r="R746" s="156"/>
      <c r="S746" s="156"/>
      <c r="T746" s="156"/>
      <c r="U746" s="173"/>
      <c r="V746" s="172"/>
      <c r="W746" s="171"/>
      <c r="X746" s="170"/>
      <c r="Y746" s="169"/>
    </row>
    <row r="747" spans="1:25" ht="42" hidden="1" customHeight="1" x14ac:dyDescent="0.25">
      <c r="A747" s="167">
        <v>742</v>
      </c>
      <c r="B747" s="175"/>
      <c r="C747" s="167" t="str">
        <f t="shared" si="83"/>
        <v>Ing. Ana Orcón</v>
      </c>
      <c r="D747" s="167" t="s">
        <v>808</v>
      </c>
      <c r="E747" s="166" t="s">
        <v>787</v>
      </c>
      <c r="F747" s="165" t="s">
        <v>208</v>
      </c>
      <c r="G747" s="164" t="s">
        <v>1165</v>
      </c>
      <c r="H747" s="163">
        <v>21</v>
      </c>
      <c r="I747" s="162" t="s">
        <v>121</v>
      </c>
      <c r="J747" s="161" t="s">
        <v>124</v>
      </c>
      <c r="K747" s="161" t="s">
        <v>124</v>
      </c>
      <c r="L747" s="160">
        <v>64513</v>
      </c>
      <c r="M747" s="160">
        <v>6451</v>
      </c>
      <c r="N747" s="159">
        <f t="shared" si="82"/>
        <v>70964</v>
      </c>
      <c r="O747" s="174"/>
      <c r="P747" s="158"/>
      <c r="Q747" s="174"/>
      <c r="R747" s="156"/>
      <c r="S747" s="156"/>
      <c r="T747" s="156"/>
      <c r="U747" s="173"/>
      <c r="V747" s="172"/>
      <c r="W747" s="171"/>
      <c r="X747" s="170"/>
      <c r="Y747" s="169"/>
    </row>
    <row r="748" spans="1:25" ht="42" hidden="1" customHeight="1" x14ac:dyDescent="0.25">
      <c r="A748" s="167">
        <v>743</v>
      </c>
      <c r="B748" s="168"/>
      <c r="C748" s="167" t="str">
        <f t="shared" si="83"/>
        <v>Ing. Ana Orcón</v>
      </c>
      <c r="D748" s="167" t="s">
        <v>808</v>
      </c>
      <c r="E748" s="166" t="s">
        <v>787</v>
      </c>
      <c r="F748" s="165" t="s">
        <v>208</v>
      </c>
      <c r="G748" s="164" t="s">
        <v>1164</v>
      </c>
      <c r="H748" s="163">
        <v>11</v>
      </c>
      <c r="I748" s="162" t="s">
        <v>121</v>
      </c>
      <c r="J748" s="161" t="s">
        <v>124</v>
      </c>
      <c r="K748" s="161" t="s">
        <v>124</v>
      </c>
      <c r="L748" s="160">
        <v>33793</v>
      </c>
      <c r="M748" s="160">
        <v>3379</v>
      </c>
      <c r="N748" s="159">
        <f t="shared" si="82"/>
        <v>37172</v>
      </c>
      <c r="O748" s="174"/>
      <c r="P748" s="158"/>
      <c r="Q748" s="174"/>
      <c r="R748" s="156"/>
      <c r="S748" s="156"/>
      <c r="T748" s="156"/>
      <c r="U748" s="173"/>
      <c r="V748" s="172"/>
      <c r="W748" s="171"/>
      <c r="X748" s="170"/>
      <c r="Y748" s="169"/>
    </row>
    <row r="749" spans="1:25" ht="42" hidden="1" customHeight="1" x14ac:dyDescent="0.25">
      <c r="A749" s="167">
        <v>744</v>
      </c>
      <c r="B749" s="168"/>
      <c r="C749" s="167" t="str">
        <f t="shared" si="83"/>
        <v>Ing. Ana Orcón</v>
      </c>
      <c r="D749" s="167" t="s">
        <v>808</v>
      </c>
      <c r="E749" s="166" t="s">
        <v>787</v>
      </c>
      <c r="F749" s="165" t="s">
        <v>208</v>
      </c>
      <c r="G749" s="164" t="s">
        <v>1163</v>
      </c>
      <c r="H749" s="163">
        <v>11.4</v>
      </c>
      <c r="I749" s="162" t="s">
        <v>121</v>
      </c>
      <c r="J749" s="161" t="s">
        <v>124</v>
      </c>
      <c r="K749" s="161" t="s">
        <v>124</v>
      </c>
      <c r="L749" s="160">
        <v>35022</v>
      </c>
      <c r="M749" s="160">
        <v>3502</v>
      </c>
      <c r="N749" s="159">
        <f t="shared" si="82"/>
        <v>38524</v>
      </c>
      <c r="O749" s="174"/>
      <c r="P749" s="158"/>
      <c r="Q749" s="174"/>
      <c r="R749" s="156"/>
      <c r="S749" s="156"/>
      <c r="T749" s="156"/>
      <c r="U749" s="173"/>
      <c r="V749" s="172"/>
      <c r="W749" s="171"/>
      <c r="X749" s="170"/>
      <c r="Y749" s="169"/>
    </row>
    <row r="750" spans="1:25" ht="42" hidden="1" customHeight="1" x14ac:dyDescent="0.25">
      <c r="A750" s="167">
        <v>745</v>
      </c>
      <c r="B750" s="168"/>
      <c r="C750" s="167" t="str">
        <f t="shared" si="83"/>
        <v>Ing. Ana Orcón</v>
      </c>
      <c r="D750" s="167" t="s">
        <v>808</v>
      </c>
      <c r="E750" s="166" t="s">
        <v>787</v>
      </c>
      <c r="F750" s="165" t="s">
        <v>208</v>
      </c>
      <c r="G750" s="164" t="s">
        <v>1162</v>
      </c>
      <c r="H750" s="163">
        <v>7</v>
      </c>
      <c r="I750" s="162" t="s">
        <v>121</v>
      </c>
      <c r="J750" s="161" t="s">
        <v>124</v>
      </c>
      <c r="K750" s="161" t="s">
        <v>124</v>
      </c>
      <c r="L750" s="160">
        <v>21336</v>
      </c>
      <c r="M750" s="160">
        <v>2134</v>
      </c>
      <c r="N750" s="159">
        <f t="shared" si="82"/>
        <v>23470</v>
      </c>
      <c r="O750" s="174"/>
      <c r="P750" s="158"/>
      <c r="Q750" s="174"/>
      <c r="R750" s="156"/>
      <c r="S750" s="156"/>
      <c r="T750" s="156"/>
      <c r="U750" s="173"/>
      <c r="V750" s="172"/>
      <c r="W750" s="171"/>
      <c r="X750" s="170"/>
      <c r="Y750" s="169"/>
    </row>
    <row r="751" spans="1:25" ht="42" hidden="1" customHeight="1" x14ac:dyDescent="0.25">
      <c r="A751" s="167">
        <v>746</v>
      </c>
      <c r="B751" s="168"/>
      <c r="C751" s="167" t="str">
        <f t="shared" si="83"/>
        <v>Ing. Ana Orcón</v>
      </c>
      <c r="D751" s="167" t="s">
        <v>808</v>
      </c>
      <c r="E751" s="166" t="s">
        <v>787</v>
      </c>
      <c r="F751" s="165" t="s">
        <v>208</v>
      </c>
      <c r="G751" s="164" t="s">
        <v>1161</v>
      </c>
      <c r="H751" s="163">
        <v>4.5</v>
      </c>
      <c r="I751" s="162" t="s">
        <v>121</v>
      </c>
      <c r="J751" s="161" t="s">
        <v>124</v>
      </c>
      <c r="K751" s="161" t="s">
        <v>124</v>
      </c>
      <c r="L751" s="160">
        <v>13824</v>
      </c>
      <c r="M751" s="160">
        <v>1383</v>
      </c>
      <c r="N751" s="159">
        <f t="shared" si="82"/>
        <v>15207</v>
      </c>
      <c r="O751" s="174"/>
      <c r="P751" s="158"/>
      <c r="Q751" s="174"/>
      <c r="R751" s="156"/>
      <c r="S751" s="156"/>
      <c r="T751" s="156"/>
      <c r="U751" s="173"/>
      <c r="V751" s="172"/>
      <c r="W751" s="171"/>
      <c r="X751" s="170"/>
      <c r="Y751" s="169"/>
    </row>
    <row r="752" spans="1:25" ht="42" hidden="1" customHeight="1" x14ac:dyDescent="0.25">
      <c r="A752" s="167">
        <v>747</v>
      </c>
      <c r="B752" s="168"/>
      <c r="C752" s="167" t="str">
        <f t="shared" si="83"/>
        <v>Ing. Ana Orcón</v>
      </c>
      <c r="D752" s="167" t="s">
        <v>808</v>
      </c>
      <c r="E752" s="166" t="s">
        <v>807</v>
      </c>
      <c r="F752" s="165" t="s">
        <v>208</v>
      </c>
      <c r="G752" s="164" t="s">
        <v>1160</v>
      </c>
      <c r="H752" s="163">
        <v>11</v>
      </c>
      <c r="I752" s="162" t="s">
        <v>121</v>
      </c>
      <c r="J752" s="161" t="s">
        <v>124</v>
      </c>
      <c r="K752" s="161" t="s">
        <v>318</v>
      </c>
      <c r="L752" s="160">
        <v>34320</v>
      </c>
      <c r="M752" s="160">
        <v>3432</v>
      </c>
      <c r="N752" s="159">
        <f t="shared" si="82"/>
        <v>37752</v>
      </c>
      <c r="O752" s="174"/>
      <c r="P752" s="158"/>
      <c r="Q752" s="174"/>
      <c r="R752" s="156"/>
      <c r="S752" s="156"/>
      <c r="T752" s="156"/>
      <c r="U752" s="173"/>
      <c r="V752" s="172"/>
      <c r="W752" s="171"/>
      <c r="X752" s="170"/>
      <c r="Y752" s="169"/>
    </row>
    <row r="753" spans="1:25" ht="42" hidden="1" customHeight="1" x14ac:dyDescent="0.25">
      <c r="A753" s="167">
        <v>748</v>
      </c>
      <c r="B753" s="168"/>
      <c r="C753" s="167" t="str">
        <f t="shared" si="83"/>
        <v>Ing. Ana Orcón</v>
      </c>
      <c r="D753" s="167" t="s">
        <v>808</v>
      </c>
      <c r="E753" s="166" t="s">
        <v>807</v>
      </c>
      <c r="F753" s="165" t="s">
        <v>208</v>
      </c>
      <c r="G753" s="164" t="s">
        <v>1159</v>
      </c>
      <c r="H753" s="163">
        <v>7</v>
      </c>
      <c r="I753" s="162" t="s">
        <v>121</v>
      </c>
      <c r="J753" s="161" t="s">
        <v>124</v>
      </c>
      <c r="K753" s="161" t="s">
        <v>318</v>
      </c>
      <c r="L753" s="160">
        <v>21756</v>
      </c>
      <c r="M753" s="160">
        <v>2176</v>
      </c>
      <c r="N753" s="159">
        <f t="shared" si="82"/>
        <v>23932</v>
      </c>
      <c r="O753" s="174"/>
      <c r="P753" s="158"/>
      <c r="Q753" s="174"/>
      <c r="R753" s="156"/>
      <c r="S753" s="156"/>
      <c r="T753" s="156"/>
      <c r="U753" s="173"/>
      <c r="V753" s="172"/>
      <c r="W753" s="171"/>
      <c r="X753" s="170"/>
      <c r="Y753" s="169"/>
    </row>
    <row r="754" spans="1:25" ht="42" hidden="1" customHeight="1" x14ac:dyDescent="0.25">
      <c r="A754" s="167">
        <v>749</v>
      </c>
      <c r="B754" s="175"/>
      <c r="C754" s="167" t="str">
        <f t="shared" si="83"/>
        <v>Ing. Ana Orcón</v>
      </c>
      <c r="D754" s="167" t="s">
        <v>808</v>
      </c>
      <c r="E754" s="166" t="s">
        <v>807</v>
      </c>
      <c r="F754" s="165" t="s">
        <v>208</v>
      </c>
      <c r="G754" s="164" t="s">
        <v>1158</v>
      </c>
      <c r="H754" s="163">
        <v>9.1999999999999993</v>
      </c>
      <c r="I754" s="162" t="s">
        <v>121</v>
      </c>
      <c r="J754" s="161" t="s">
        <v>124</v>
      </c>
      <c r="K754" s="161" t="s">
        <v>124</v>
      </c>
      <c r="L754" s="160">
        <v>28704</v>
      </c>
      <c r="M754" s="160">
        <v>2870</v>
      </c>
      <c r="N754" s="159">
        <f t="shared" si="82"/>
        <v>31574</v>
      </c>
      <c r="O754" s="174"/>
      <c r="P754" s="158"/>
      <c r="Q754" s="174"/>
      <c r="R754" s="156"/>
      <c r="S754" s="156"/>
      <c r="T754" s="156"/>
      <c r="U754" s="173"/>
      <c r="V754" s="172"/>
      <c r="W754" s="171"/>
      <c r="X754" s="170"/>
      <c r="Y754" s="169"/>
    </row>
    <row r="755" spans="1:25" ht="42" hidden="1" customHeight="1" x14ac:dyDescent="0.25">
      <c r="A755" s="167">
        <v>750</v>
      </c>
      <c r="B755" s="168"/>
      <c r="C755" s="167" t="str">
        <f t="shared" si="83"/>
        <v>Ing. Ana Orcón</v>
      </c>
      <c r="D755" s="167" t="s">
        <v>808</v>
      </c>
      <c r="E755" s="166" t="s">
        <v>807</v>
      </c>
      <c r="F755" s="165" t="s">
        <v>208</v>
      </c>
      <c r="G755" s="164" t="s">
        <v>1157</v>
      </c>
      <c r="H755" s="163">
        <v>10</v>
      </c>
      <c r="I755" s="162" t="s">
        <v>121</v>
      </c>
      <c r="J755" s="161" t="s">
        <v>124</v>
      </c>
      <c r="K755" s="161" t="s">
        <v>124</v>
      </c>
      <c r="L755" s="160">
        <v>31140</v>
      </c>
      <c r="M755" s="160">
        <v>3114</v>
      </c>
      <c r="N755" s="159">
        <f t="shared" si="82"/>
        <v>34254</v>
      </c>
      <c r="O755" s="174"/>
      <c r="P755" s="158"/>
      <c r="Q755" s="174"/>
      <c r="R755" s="156"/>
      <c r="S755" s="156"/>
      <c r="T755" s="156"/>
      <c r="U755" s="173"/>
      <c r="V755" s="172"/>
      <c r="W755" s="171"/>
      <c r="X755" s="170"/>
      <c r="Y755" s="169"/>
    </row>
    <row r="756" spans="1:25" ht="42" hidden="1" customHeight="1" x14ac:dyDescent="0.25">
      <c r="A756" s="167">
        <v>751</v>
      </c>
      <c r="B756" s="168"/>
      <c r="C756" s="167" t="str">
        <f t="shared" si="83"/>
        <v>Ing. Ana Orcón</v>
      </c>
      <c r="D756" s="167" t="s">
        <v>808</v>
      </c>
      <c r="E756" s="166" t="s">
        <v>807</v>
      </c>
      <c r="F756" s="165" t="s">
        <v>208</v>
      </c>
      <c r="G756" s="164" t="s">
        <v>1156</v>
      </c>
      <c r="H756" s="163">
        <v>7</v>
      </c>
      <c r="I756" s="162" t="s">
        <v>121</v>
      </c>
      <c r="J756" s="161" t="s">
        <v>124</v>
      </c>
      <c r="K756" s="161" t="s">
        <v>124</v>
      </c>
      <c r="L756" s="160">
        <v>21672</v>
      </c>
      <c r="M756" s="160">
        <v>2167</v>
      </c>
      <c r="N756" s="159">
        <f t="shared" si="82"/>
        <v>23839</v>
      </c>
      <c r="O756" s="174"/>
      <c r="P756" s="158"/>
      <c r="Q756" s="174"/>
      <c r="R756" s="156"/>
      <c r="S756" s="156"/>
      <c r="T756" s="156"/>
      <c r="U756" s="173"/>
      <c r="V756" s="172"/>
      <c r="W756" s="171"/>
      <c r="X756" s="170"/>
      <c r="Y756" s="169"/>
    </row>
    <row r="757" spans="1:25" ht="42" hidden="1" customHeight="1" x14ac:dyDescent="0.25">
      <c r="A757" s="167">
        <v>752</v>
      </c>
      <c r="B757" s="168"/>
      <c r="C757" s="167" t="str">
        <f t="shared" si="83"/>
        <v>Ing. Ana Orcón</v>
      </c>
      <c r="D757" s="167" t="s">
        <v>808</v>
      </c>
      <c r="E757" s="166" t="s">
        <v>807</v>
      </c>
      <c r="F757" s="165" t="s">
        <v>208</v>
      </c>
      <c r="G757" s="164" t="s">
        <v>1155</v>
      </c>
      <c r="H757" s="163">
        <v>10.220000000000001</v>
      </c>
      <c r="I757" s="162" t="s">
        <v>121</v>
      </c>
      <c r="J757" s="161" t="s">
        <v>124</v>
      </c>
      <c r="K757" s="161" t="s">
        <v>124</v>
      </c>
      <c r="L757" s="160">
        <v>31826</v>
      </c>
      <c r="M757" s="160">
        <v>3183</v>
      </c>
      <c r="N757" s="159">
        <f t="shared" si="82"/>
        <v>35009</v>
      </c>
      <c r="O757" s="174"/>
      <c r="P757" s="158"/>
      <c r="Q757" s="174"/>
      <c r="R757" s="156"/>
      <c r="S757" s="156"/>
      <c r="T757" s="156"/>
      <c r="U757" s="173"/>
      <c r="V757" s="172"/>
      <c r="W757" s="171"/>
      <c r="X757" s="170"/>
      <c r="Y757" s="169"/>
    </row>
    <row r="758" spans="1:25" ht="42" hidden="1" customHeight="1" x14ac:dyDescent="0.25">
      <c r="A758" s="167">
        <v>753</v>
      </c>
      <c r="B758" s="168"/>
      <c r="C758" s="167" t="str">
        <f t="shared" si="83"/>
        <v>Ing. Ana Orcón</v>
      </c>
      <c r="D758" s="167" t="s">
        <v>808</v>
      </c>
      <c r="E758" s="166" t="s">
        <v>807</v>
      </c>
      <c r="F758" s="165" t="s">
        <v>208</v>
      </c>
      <c r="G758" s="164" t="s">
        <v>1154</v>
      </c>
      <c r="H758" s="163">
        <v>7.42</v>
      </c>
      <c r="I758" s="162" t="s">
        <v>121</v>
      </c>
      <c r="J758" s="161" t="s">
        <v>124</v>
      </c>
      <c r="K758" s="161" t="s">
        <v>124</v>
      </c>
      <c r="L758" s="160">
        <v>23151</v>
      </c>
      <c r="M758" s="160">
        <v>2315</v>
      </c>
      <c r="N758" s="159">
        <f t="shared" si="82"/>
        <v>25466</v>
      </c>
      <c r="O758" s="174"/>
      <c r="P758" s="158"/>
      <c r="Q758" s="174"/>
      <c r="R758" s="156"/>
      <c r="S758" s="156"/>
      <c r="T758" s="156"/>
      <c r="U758" s="173"/>
      <c r="V758" s="172"/>
      <c r="W758" s="171"/>
      <c r="X758" s="170"/>
      <c r="Y758" s="169"/>
    </row>
    <row r="759" spans="1:25" ht="42" hidden="1" customHeight="1" x14ac:dyDescent="0.25">
      <c r="A759" s="167">
        <v>754</v>
      </c>
      <c r="B759" s="175"/>
      <c r="C759" s="167" t="str">
        <f t="shared" si="83"/>
        <v>Ing. Ana Orcón</v>
      </c>
      <c r="D759" s="167" t="s">
        <v>808</v>
      </c>
      <c r="E759" s="166" t="s">
        <v>807</v>
      </c>
      <c r="F759" s="165" t="s">
        <v>208</v>
      </c>
      <c r="G759" s="164" t="s">
        <v>1153</v>
      </c>
      <c r="H759" s="163">
        <v>5</v>
      </c>
      <c r="I759" s="162" t="s">
        <v>121</v>
      </c>
      <c r="J759" s="161" t="s">
        <v>124</v>
      </c>
      <c r="K759" s="161" t="s">
        <v>124</v>
      </c>
      <c r="L759" s="160">
        <v>15540</v>
      </c>
      <c r="M759" s="160">
        <v>1554</v>
      </c>
      <c r="N759" s="159">
        <f t="shared" si="82"/>
        <v>17094</v>
      </c>
      <c r="O759" s="174"/>
      <c r="P759" s="158"/>
      <c r="Q759" s="174"/>
      <c r="R759" s="156"/>
      <c r="S759" s="156"/>
      <c r="T759" s="156"/>
      <c r="U759" s="173"/>
      <c r="V759" s="172"/>
      <c r="W759" s="171"/>
      <c r="X759" s="170"/>
      <c r="Y759" s="169"/>
    </row>
    <row r="760" spans="1:25" ht="42" hidden="1" customHeight="1" x14ac:dyDescent="0.25">
      <c r="A760" s="167">
        <v>755</v>
      </c>
      <c r="B760" s="168"/>
      <c r="C760" s="167" t="str">
        <f t="shared" si="83"/>
        <v>Ing. Ana Orcón</v>
      </c>
      <c r="D760" s="167" t="s">
        <v>808</v>
      </c>
      <c r="E760" s="166" t="s">
        <v>807</v>
      </c>
      <c r="F760" s="165" t="s">
        <v>208</v>
      </c>
      <c r="G760" s="164" t="s">
        <v>1152</v>
      </c>
      <c r="H760" s="163">
        <v>8.43</v>
      </c>
      <c r="I760" s="162" t="s">
        <v>121</v>
      </c>
      <c r="J760" s="161" t="s">
        <v>124</v>
      </c>
      <c r="K760" s="161" t="s">
        <v>124</v>
      </c>
      <c r="L760" s="160">
        <v>26100</v>
      </c>
      <c r="M760" s="160">
        <v>2610</v>
      </c>
      <c r="N760" s="159">
        <f t="shared" si="82"/>
        <v>28710</v>
      </c>
      <c r="O760" s="174"/>
      <c r="P760" s="158"/>
      <c r="Q760" s="174"/>
      <c r="R760" s="156"/>
      <c r="S760" s="156"/>
      <c r="T760" s="156"/>
      <c r="U760" s="173"/>
      <c r="V760" s="172"/>
      <c r="W760" s="171"/>
      <c r="X760" s="170"/>
      <c r="Y760" s="169"/>
    </row>
    <row r="761" spans="1:25" ht="42" hidden="1" customHeight="1" x14ac:dyDescent="0.25">
      <c r="A761" s="167">
        <v>756</v>
      </c>
      <c r="B761" s="168"/>
      <c r="C761" s="167" t="str">
        <f t="shared" si="83"/>
        <v>Ing. Ana Orcón</v>
      </c>
      <c r="D761" s="167" t="s">
        <v>808</v>
      </c>
      <c r="E761" s="166" t="s">
        <v>807</v>
      </c>
      <c r="F761" s="165" t="s">
        <v>208</v>
      </c>
      <c r="G761" s="164" t="s">
        <v>1151</v>
      </c>
      <c r="H761" s="163">
        <v>2</v>
      </c>
      <c r="I761" s="162" t="s">
        <v>121</v>
      </c>
      <c r="J761" s="161" t="s">
        <v>124</v>
      </c>
      <c r="K761" s="161" t="s">
        <v>124</v>
      </c>
      <c r="L761" s="160">
        <v>6216</v>
      </c>
      <c r="M761" s="160">
        <v>621</v>
      </c>
      <c r="N761" s="159">
        <f t="shared" si="82"/>
        <v>6837</v>
      </c>
      <c r="O761" s="174"/>
      <c r="P761" s="158"/>
      <c r="Q761" s="174"/>
      <c r="R761" s="156"/>
      <c r="S761" s="156"/>
      <c r="T761" s="156"/>
      <c r="U761" s="173"/>
      <c r="V761" s="172"/>
      <c r="W761" s="171"/>
      <c r="X761" s="170"/>
      <c r="Y761" s="169"/>
    </row>
    <row r="762" spans="1:25" ht="42" hidden="1" customHeight="1" x14ac:dyDescent="0.25">
      <c r="A762" s="167">
        <v>757</v>
      </c>
      <c r="B762" s="168"/>
      <c r="C762" s="167" t="str">
        <f t="shared" si="83"/>
        <v>Ing. Ana Orcón</v>
      </c>
      <c r="D762" s="167" t="s">
        <v>808</v>
      </c>
      <c r="E762" s="166" t="s">
        <v>807</v>
      </c>
      <c r="F762" s="165" t="s">
        <v>208</v>
      </c>
      <c r="G762" s="164" t="s">
        <v>1150</v>
      </c>
      <c r="H762" s="163">
        <v>6</v>
      </c>
      <c r="I762" s="162" t="s">
        <v>121</v>
      </c>
      <c r="J762" s="161" t="s">
        <v>124</v>
      </c>
      <c r="K762" s="161" t="s">
        <v>124</v>
      </c>
      <c r="L762" s="160">
        <v>18756</v>
      </c>
      <c r="M762" s="160">
        <v>1876</v>
      </c>
      <c r="N762" s="159">
        <f t="shared" si="82"/>
        <v>20632</v>
      </c>
      <c r="O762" s="174"/>
      <c r="P762" s="158"/>
      <c r="Q762" s="174"/>
      <c r="R762" s="156"/>
      <c r="S762" s="156"/>
      <c r="T762" s="156"/>
      <c r="U762" s="173"/>
      <c r="V762" s="172"/>
      <c r="W762" s="171"/>
      <c r="X762" s="170"/>
      <c r="Y762" s="169"/>
    </row>
    <row r="763" spans="1:25" ht="42" hidden="1" customHeight="1" x14ac:dyDescent="0.25">
      <c r="A763" s="167">
        <v>758</v>
      </c>
      <c r="B763" s="168"/>
      <c r="C763" s="167" t="str">
        <f t="shared" si="83"/>
        <v>Ing. Ana Orcón</v>
      </c>
      <c r="D763" s="167" t="s">
        <v>808</v>
      </c>
      <c r="E763" s="166" t="s">
        <v>807</v>
      </c>
      <c r="F763" s="165" t="s">
        <v>208</v>
      </c>
      <c r="G763" s="164" t="s">
        <v>1149</v>
      </c>
      <c r="H763" s="163">
        <v>5</v>
      </c>
      <c r="I763" s="162" t="s">
        <v>121</v>
      </c>
      <c r="J763" s="161" t="s">
        <v>124</v>
      </c>
      <c r="K763" s="161" t="s">
        <v>124</v>
      </c>
      <c r="L763" s="160">
        <v>15600</v>
      </c>
      <c r="M763" s="160">
        <v>1560</v>
      </c>
      <c r="N763" s="159">
        <f t="shared" si="82"/>
        <v>17160</v>
      </c>
      <c r="O763" s="174"/>
      <c r="P763" s="158"/>
      <c r="Q763" s="174"/>
      <c r="R763" s="156"/>
      <c r="S763" s="156"/>
      <c r="T763" s="156"/>
      <c r="U763" s="173"/>
      <c r="V763" s="172"/>
      <c r="W763" s="171"/>
      <c r="X763" s="170"/>
      <c r="Y763" s="169"/>
    </row>
    <row r="764" spans="1:25" ht="42" hidden="1" customHeight="1" x14ac:dyDescent="0.25">
      <c r="A764" s="167">
        <v>759</v>
      </c>
      <c r="B764" s="175"/>
      <c r="C764" s="167" t="str">
        <f t="shared" si="83"/>
        <v>Ing. Ana Orcón</v>
      </c>
      <c r="D764" s="167" t="s">
        <v>808</v>
      </c>
      <c r="E764" s="166" t="s">
        <v>807</v>
      </c>
      <c r="F764" s="165" t="s">
        <v>208</v>
      </c>
      <c r="G764" s="164" t="s">
        <v>1148</v>
      </c>
      <c r="H764" s="163">
        <v>3</v>
      </c>
      <c r="I764" s="162" t="s">
        <v>121</v>
      </c>
      <c r="J764" s="161" t="s">
        <v>124</v>
      </c>
      <c r="K764" s="161" t="s">
        <v>124</v>
      </c>
      <c r="L764" s="160">
        <v>9360</v>
      </c>
      <c r="M764" s="160">
        <v>936</v>
      </c>
      <c r="N764" s="159">
        <f t="shared" si="82"/>
        <v>10296</v>
      </c>
      <c r="O764" s="174"/>
      <c r="P764" s="158"/>
      <c r="Q764" s="174"/>
      <c r="R764" s="156"/>
      <c r="S764" s="156"/>
      <c r="T764" s="156"/>
      <c r="U764" s="173"/>
      <c r="V764" s="172"/>
      <c r="W764" s="171"/>
      <c r="X764" s="170"/>
      <c r="Y764" s="169"/>
    </row>
    <row r="765" spans="1:25" ht="42" hidden="1" customHeight="1" x14ac:dyDescent="0.25">
      <c r="A765" s="167">
        <v>760</v>
      </c>
      <c r="B765" s="168"/>
      <c r="C765" s="167" t="str">
        <f t="shared" si="83"/>
        <v>Ing. Ana Orcón</v>
      </c>
      <c r="D765" s="167" t="s">
        <v>808</v>
      </c>
      <c r="E765" s="166" t="s">
        <v>807</v>
      </c>
      <c r="F765" s="165" t="s">
        <v>208</v>
      </c>
      <c r="G765" s="164" t="s">
        <v>1147</v>
      </c>
      <c r="H765" s="163">
        <v>15.8</v>
      </c>
      <c r="I765" s="162" t="s">
        <v>121</v>
      </c>
      <c r="J765" s="161" t="s">
        <v>124</v>
      </c>
      <c r="K765" s="161" t="s">
        <v>125</v>
      </c>
      <c r="L765" s="160">
        <v>49296</v>
      </c>
      <c r="M765" s="160">
        <v>4930</v>
      </c>
      <c r="N765" s="159">
        <f t="shared" si="82"/>
        <v>54226</v>
      </c>
      <c r="O765" s="174"/>
      <c r="P765" s="158"/>
      <c r="Q765" s="174"/>
      <c r="R765" s="156"/>
      <c r="S765" s="156"/>
      <c r="T765" s="156"/>
      <c r="U765" s="173"/>
      <c r="V765" s="172"/>
      <c r="W765" s="171"/>
      <c r="X765" s="170"/>
      <c r="Y765" s="169"/>
    </row>
    <row r="766" spans="1:25" ht="42" hidden="1" customHeight="1" x14ac:dyDescent="0.25">
      <c r="A766" s="167">
        <v>761</v>
      </c>
      <c r="B766" s="175"/>
      <c r="C766" s="167" t="s">
        <v>789</v>
      </c>
      <c r="D766" s="167" t="s">
        <v>788</v>
      </c>
      <c r="E766" s="166" t="s">
        <v>787</v>
      </c>
      <c r="F766" s="165" t="s">
        <v>1137</v>
      </c>
      <c r="G766" s="164" t="s">
        <v>1146</v>
      </c>
      <c r="H766" s="163">
        <v>4.88</v>
      </c>
      <c r="I766" s="162" t="s">
        <v>140</v>
      </c>
      <c r="J766" s="161" t="s">
        <v>140</v>
      </c>
      <c r="K766" s="161" t="s">
        <v>1145</v>
      </c>
      <c r="L766" s="160">
        <v>9018</v>
      </c>
      <c r="M766" s="160">
        <v>902</v>
      </c>
      <c r="N766" s="159">
        <f t="shared" si="82"/>
        <v>9920</v>
      </c>
      <c r="O766" s="174"/>
      <c r="P766" s="158"/>
      <c r="Q766" s="174"/>
      <c r="R766" s="156"/>
      <c r="S766" s="156"/>
      <c r="T766" s="156"/>
      <c r="U766" s="173"/>
      <c r="V766" s="172"/>
      <c r="W766" s="171"/>
      <c r="X766" s="170"/>
      <c r="Y766" s="169"/>
    </row>
    <row r="767" spans="1:25" ht="42" hidden="1" customHeight="1" x14ac:dyDescent="0.25">
      <c r="A767" s="167">
        <v>762</v>
      </c>
      <c r="B767" s="168"/>
      <c r="C767" s="167" t="s">
        <v>789</v>
      </c>
      <c r="D767" s="167" t="s">
        <v>788</v>
      </c>
      <c r="E767" s="166" t="s">
        <v>787</v>
      </c>
      <c r="F767" s="165" t="s">
        <v>1137</v>
      </c>
      <c r="G767" s="164" t="s">
        <v>1144</v>
      </c>
      <c r="H767" s="163">
        <v>7</v>
      </c>
      <c r="I767" s="162" t="s">
        <v>140</v>
      </c>
      <c r="J767" s="161" t="s">
        <v>140</v>
      </c>
      <c r="K767" s="161" t="s">
        <v>1143</v>
      </c>
      <c r="L767" s="160">
        <v>12936</v>
      </c>
      <c r="M767" s="160">
        <v>1294</v>
      </c>
      <c r="N767" s="159">
        <f t="shared" si="82"/>
        <v>14230</v>
      </c>
      <c r="O767" s="174"/>
      <c r="P767" s="158"/>
      <c r="Q767" s="174"/>
      <c r="R767" s="156"/>
      <c r="S767" s="156"/>
      <c r="T767" s="156"/>
      <c r="U767" s="173"/>
      <c r="V767" s="172"/>
      <c r="W767" s="171"/>
      <c r="X767" s="170"/>
      <c r="Y767" s="169"/>
    </row>
    <row r="768" spans="1:25" ht="42" hidden="1" customHeight="1" x14ac:dyDescent="0.25">
      <c r="A768" s="167">
        <v>763</v>
      </c>
      <c r="B768" s="168"/>
      <c r="C768" s="167" t="s">
        <v>789</v>
      </c>
      <c r="D768" s="167" t="s">
        <v>788</v>
      </c>
      <c r="E768" s="166" t="s">
        <v>787</v>
      </c>
      <c r="F768" s="165" t="s">
        <v>1137</v>
      </c>
      <c r="G768" s="164" t="s">
        <v>1142</v>
      </c>
      <c r="H768" s="163">
        <v>20.5</v>
      </c>
      <c r="I768" s="162" t="s">
        <v>140</v>
      </c>
      <c r="J768" s="161" t="s">
        <v>140</v>
      </c>
      <c r="K768" s="161" t="s">
        <v>1141</v>
      </c>
      <c r="L768" s="160">
        <v>37884</v>
      </c>
      <c r="M768" s="160">
        <v>3789</v>
      </c>
      <c r="N768" s="159">
        <f t="shared" si="82"/>
        <v>41673</v>
      </c>
      <c r="O768" s="174"/>
      <c r="P768" s="158"/>
      <c r="Q768" s="174"/>
      <c r="R768" s="156"/>
      <c r="S768" s="156"/>
      <c r="T768" s="156"/>
      <c r="U768" s="173"/>
      <c r="V768" s="172"/>
      <c r="W768" s="171"/>
      <c r="X768" s="170"/>
      <c r="Y768" s="169"/>
    </row>
    <row r="769" spans="1:25" ht="42" hidden="1" customHeight="1" x14ac:dyDescent="0.25">
      <c r="A769" s="167">
        <v>764</v>
      </c>
      <c r="B769" s="168"/>
      <c r="C769" s="167" t="s">
        <v>789</v>
      </c>
      <c r="D769" s="167" t="s">
        <v>788</v>
      </c>
      <c r="E769" s="166" t="s">
        <v>787</v>
      </c>
      <c r="F769" s="165" t="s">
        <v>1137</v>
      </c>
      <c r="G769" s="164" t="s">
        <v>1140</v>
      </c>
      <c r="H769" s="163">
        <v>7.42</v>
      </c>
      <c r="I769" s="162" t="s">
        <v>140</v>
      </c>
      <c r="J769" s="161" t="s">
        <v>140</v>
      </c>
      <c r="K769" s="161" t="s">
        <v>1138</v>
      </c>
      <c r="L769" s="160">
        <v>13713</v>
      </c>
      <c r="M769" s="160">
        <v>1371</v>
      </c>
      <c r="N769" s="159">
        <f t="shared" si="82"/>
        <v>15084</v>
      </c>
      <c r="O769" s="174"/>
      <c r="P769" s="158"/>
      <c r="Q769" s="174"/>
      <c r="R769" s="156"/>
      <c r="S769" s="156"/>
      <c r="T769" s="156"/>
      <c r="U769" s="173"/>
      <c r="V769" s="172"/>
      <c r="W769" s="171"/>
      <c r="X769" s="170"/>
      <c r="Y769" s="169"/>
    </row>
    <row r="770" spans="1:25" ht="42" hidden="1" customHeight="1" x14ac:dyDescent="0.25">
      <c r="A770" s="167">
        <v>765</v>
      </c>
      <c r="B770" s="168"/>
      <c r="C770" s="167" t="s">
        <v>789</v>
      </c>
      <c r="D770" s="167" t="s">
        <v>788</v>
      </c>
      <c r="E770" s="166" t="s">
        <v>787</v>
      </c>
      <c r="F770" s="165" t="s">
        <v>1137</v>
      </c>
      <c r="G770" s="164" t="s">
        <v>1139</v>
      </c>
      <c r="H770" s="163">
        <v>9.76</v>
      </c>
      <c r="I770" s="162" t="s">
        <v>140</v>
      </c>
      <c r="J770" s="161" t="s">
        <v>140</v>
      </c>
      <c r="K770" s="161" t="s">
        <v>1138</v>
      </c>
      <c r="L770" s="160">
        <v>18036</v>
      </c>
      <c r="M770" s="160">
        <v>1804</v>
      </c>
      <c r="N770" s="159">
        <f t="shared" si="82"/>
        <v>19840</v>
      </c>
      <c r="O770" s="174"/>
      <c r="P770" s="158"/>
      <c r="Q770" s="174"/>
      <c r="R770" s="156"/>
      <c r="S770" s="156"/>
      <c r="T770" s="156"/>
      <c r="U770" s="173"/>
      <c r="V770" s="172"/>
      <c r="W770" s="171"/>
      <c r="X770" s="170"/>
      <c r="Y770" s="169"/>
    </row>
    <row r="771" spans="1:25" ht="42" hidden="1" customHeight="1" x14ac:dyDescent="0.25">
      <c r="A771" s="167">
        <v>766</v>
      </c>
      <c r="B771" s="175"/>
      <c r="C771" s="167" t="s">
        <v>789</v>
      </c>
      <c r="D771" s="167" t="s">
        <v>788</v>
      </c>
      <c r="E771" s="166" t="s">
        <v>787</v>
      </c>
      <c r="F771" s="165" t="s">
        <v>1137</v>
      </c>
      <c r="G771" s="164" t="s">
        <v>1136</v>
      </c>
      <c r="H771" s="163">
        <v>3</v>
      </c>
      <c r="I771" s="162" t="s">
        <v>140</v>
      </c>
      <c r="J771" s="161" t="s">
        <v>140</v>
      </c>
      <c r="K771" s="161" t="s">
        <v>1135</v>
      </c>
      <c r="L771" s="160">
        <v>5544</v>
      </c>
      <c r="M771" s="160">
        <v>555</v>
      </c>
      <c r="N771" s="159">
        <f t="shared" si="82"/>
        <v>6099</v>
      </c>
      <c r="O771" s="174"/>
      <c r="P771" s="158"/>
      <c r="Q771" s="174"/>
      <c r="R771" s="156"/>
      <c r="S771" s="156"/>
      <c r="T771" s="156"/>
      <c r="U771" s="173"/>
      <c r="V771" s="172"/>
      <c r="W771" s="171"/>
      <c r="X771" s="170"/>
      <c r="Y771" s="169"/>
    </row>
    <row r="772" spans="1:25" ht="42" hidden="1" customHeight="1" x14ac:dyDescent="0.25">
      <c r="A772" s="167">
        <v>767</v>
      </c>
      <c r="B772" s="168"/>
      <c r="C772" s="167" t="s">
        <v>873</v>
      </c>
      <c r="D772" s="167" t="s">
        <v>788</v>
      </c>
      <c r="E772" s="166" t="s">
        <v>787</v>
      </c>
      <c r="F772" s="165" t="s">
        <v>1119</v>
      </c>
      <c r="G772" s="164" t="s">
        <v>1134</v>
      </c>
      <c r="H772" s="163">
        <v>9</v>
      </c>
      <c r="I772" s="162" t="s">
        <v>94</v>
      </c>
      <c r="J772" s="161" t="s">
        <v>104</v>
      </c>
      <c r="K772" s="161" t="s">
        <v>105</v>
      </c>
      <c r="L772" s="160">
        <v>22842</v>
      </c>
      <c r="M772" s="181">
        <v>2285</v>
      </c>
      <c r="N772" s="159">
        <f t="shared" si="82"/>
        <v>25127</v>
      </c>
      <c r="O772" s="174"/>
      <c r="P772" s="158"/>
      <c r="Q772" s="174"/>
      <c r="R772" s="156"/>
      <c r="S772" s="156"/>
      <c r="T772" s="156"/>
      <c r="U772" s="173"/>
      <c r="V772" s="172"/>
      <c r="W772" s="171"/>
      <c r="X772" s="170"/>
      <c r="Y772" s="169"/>
    </row>
    <row r="773" spans="1:25" ht="42" hidden="1" customHeight="1" x14ac:dyDescent="0.25">
      <c r="A773" s="167">
        <v>768</v>
      </c>
      <c r="B773" s="175"/>
      <c r="C773" s="167" t="s">
        <v>873</v>
      </c>
      <c r="D773" s="167" t="s">
        <v>788</v>
      </c>
      <c r="E773" s="166" t="s">
        <v>787</v>
      </c>
      <c r="F773" s="165" t="s">
        <v>1119</v>
      </c>
      <c r="G773" s="164" t="s">
        <v>1133</v>
      </c>
      <c r="H773" s="163">
        <v>12</v>
      </c>
      <c r="I773" s="162" t="s">
        <v>94</v>
      </c>
      <c r="J773" s="161" t="s">
        <v>104</v>
      </c>
      <c r="K773" s="161" t="s">
        <v>105</v>
      </c>
      <c r="L773" s="160">
        <v>30240</v>
      </c>
      <c r="M773" s="181">
        <v>3024</v>
      </c>
      <c r="N773" s="159">
        <f t="shared" si="82"/>
        <v>33264</v>
      </c>
      <c r="O773" s="174"/>
      <c r="P773" s="158"/>
      <c r="Q773" s="174"/>
      <c r="R773" s="156"/>
      <c r="S773" s="156"/>
      <c r="T773" s="156"/>
      <c r="U773" s="173"/>
      <c r="V773" s="172"/>
      <c r="W773" s="171"/>
      <c r="X773" s="170"/>
      <c r="Y773" s="169"/>
    </row>
    <row r="774" spans="1:25" ht="42" hidden="1" customHeight="1" x14ac:dyDescent="0.25">
      <c r="A774" s="167">
        <v>769</v>
      </c>
      <c r="B774" s="168"/>
      <c r="C774" s="167" t="s">
        <v>873</v>
      </c>
      <c r="D774" s="167" t="s">
        <v>788</v>
      </c>
      <c r="E774" s="166" t="s">
        <v>787</v>
      </c>
      <c r="F774" s="165" t="s">
        <v>1119</v>
      </c>
      <c r="G774" s="164" t="s">
        <v>1132</v>
      </c>
      <c r="H774" s="163">
        <v>30.704999999999998</v>
      </c>
      <c r="I774" s="162" t="s">
        <v>94</v>
      </c>
      <c r="J774" s="161" t="s">
        <v>104</v>
      </c>
      <c r="K774" s="161" t="s">
        <v>1131</v>
      </c>
      <c r="L774" s="160">
        <v>78471</v>
      </c>
      <c r="M774" s="181">
        <v>7848</v>
      </c>
      <c r="N774" s="159">
        <f t="shared" si="82"/>
        <v>86319</v>
      </c>
      <c r="O774" s="174"/>
      <c r="P774" s="158"/>
      <c r="Q774" s="174"/>
      <c r="R774" s="156"/>
      <c r="S774" s="156"/>
      <c r="T774" s="156"/>
      <c r="U774" s="173"/>
      <c r="V774" s="172"/>
      <c r="W774" s="171"/>
      <c r="X774" s="170"/>
      <c r="Y774" s="169"/>
    </row>
    <row r="775" spans="1:25" ht="42" hidden="1" customHeight="1" x14ac:dyDescent="0.25">
      <c r="A775" s="167">
        <v>770</v>
      </c>
      <c r="B775" s="168"/>
      <c r="C775" s="167" t="s">
        <v>873</v>
      </c>
      <c r="D775" s="167" t="s">
        <v>788</v>
      </c>
      <c r="E775" s="166" t="s">
        <v>787</v>
      </c>
      <c r="F775" s="165" t="s">
        <v>1119</v>
      </c>
      <c r="G775" s="164" t="s">
        <v>1130</v>
      </c>
      <c r="H775" s="163">
        <v>9</v>
      </c>
      <c r="I775" s="162" t="s">
        <v>94</v>
      </c>
      <c r="J775" s="161" t="s">
        <v>104</v>
      </c>
      <c r="K775" s="161" t="s">
        <v>110</v>
      </c>
      <c r="L775" s="160">
        <v>23845</v>
      </c>
      <c r="M775" s="181">
        <v>2385</v>
      </c>
      <c r="N775" s="159">
        <f t="shared" ref="N775:N838" si="84">+L775+M775</f>
        <v>26230</v>
      </c>
      <c r="O775" s="174"/>
      <c r="P775" s="158"/>
      <c r="Q775" s="174"/>
      <c r="R775" s="156"/>
      <c r="S775" s="156"/>
      <c r="T775" s="156"/>
      <c r="U775" s="173"/>
      <c r="V775" s="172"/>
      <c r="W775" s="171"/>
      <c r="X775" s="170"/>
      <c r="Y775" s="169"/>
    </row>
    <row r="776" spans="1:25" ht="42" hidden="1" customHeight="1" x14ac:dyDescent="0.25">
      <c r="A776" s="167">
        <v>771</v>
      </c>
      <c r="B776" s="168"/>
      <c r="C776" s="167" t="s">
        <v>873</v>
      </c>
      <c r="D776" s="167" t="s">
        <v>788</v>
      </c>
      <c r="E776" s="166" t="s">
        <v>787</v>
      </c>
      <c r="F776" s="165" t="s">
        <v>1119</v>
      </c>
      <c r="G776" s="164" t="s">
        <v>1129</v>
      </c>
      <c r="H776" s="163">
        <v>27</v>
      </c>
      <c r="I776" s="162" t="s">
        <v>94</v>
      </c>
      <c r="J776" s="161" t="s">
        <v>104</v>
      </c>
      <c r="K776" s="161" t="s">
        <v>1127</v>
      </c>
      <c r="L776" s="160">
        <v>64683</v>
      </c>
      <c r="M776" s="181">
        <v>6469</v>
      </c>
      <c r="N776" s="159">
        <f t="shared" si="84"/>
        <v>71152</v>
      </c>
      <c r="O776" s="174"/>
      <c r="P776" s="158"/>
      <c r="Q776" s="174"/>
      <c r="R776" s="156"/>
      <c r="S776" s="156"/>
      <c r="T776" s="156"/>
      <c r="U776" s="173"/>
      <c r="V776" s="172"/>
      <c r="W776" s="171"/>
      <c r="X776" s="170"/>
      <c r="Y776" s="169"/>
    </row>
    <row r="777" spans="1:25" ht="42" hidden="1" customHeight="1" x14ac:dyDescent="0.25">
      <c r="A777" s="167">
        <v>772</v>
      </c>
      <c r="B777" s="175"/>
      <c r="C777" s="167" t="s">
        <v>873</v>
      </c>
      <c r="D777" s="167" t="s">
        <v>788</v>
      </c>
      <c r="E777" s="166" t="s">
        <v>787</v>
      </c>
      <c r="F777" s="165" t="s">
        <v>1119</v>
      </c>
      <c r="G777" s="164" t="s">
        <v>1128</v>
      </c>
      <c r="H777" s="163">
        <v>9</v>
      </c>
      <c r="I777" s="162" t="s">
        <v>94</v>
      </c>
      <c r="J777" s="161" t="s">
        <v>104</v>
      </c>
      <c r="K777" s="161" t="s">
        <v>1127</v>
      </c>
      <c r="L777" s="160">
        <v>21561</v>
      </c>
      <c r="M777" s="181">
        <v>2157</v>
      </c>
      <c r="N777" s="159">
        <f t="shared" si="84"/>
        <v>23718</v>
      </c>
      <c r="O777" s="174"/>
      <c r="P777" s="158"/>
      <c r="Q777" s="174"/>
      <c r="R777" s="156"/>
      <c r="S777" s="156"/>
      <c r="T777" s="156"/>
      <c r="U777" s="173"/>
      <c r="V777" s="172"/>
      <c r="W777" s="171"/>
      <c r="X777" s="170"/>
      <c r="Y777" s="169"/>
    </row>
    <row r="778" spans="1:25" ht="42" hidden="1" customHeight="1" x14ac:dyDescent="0.25">
      <c r="A778" s="167">
        <v>773</v>
      </c>
      <c r="B778" s="168"/>
      <c r="C778" s="167" t="s">
        <v>873</v>
      </c>
      <c r="D778" s="167" t="s">
        <v>788</v>
      </c>
      <c r="E778" s="166" t="s">
        <v>787</v>
      </c>
      <c r="F778" s="165" t="s">
        <v>1119</v>
      </c>
      <c r="G778" s="164" t="s">
        <v>1126</v>
      </c>
      <c r="H778" s="163">
        <v>13.474</v>
      </c>
      <c r="I778" s="162" t="s">
        <v>94</v>
      </c>
      <c r="J778" s="161" t="s">
        <v>104</v>
      </c>
      <c r="K778" s="161" t="s">
        <v>1121</v>
      </c>
      <c r="L778" s="160">
        <v>31924</v>
      </c>
      <c r="M778" s="181">
        <v>3193</v>
      </c>
      <c r="N778" s="159">
        <f t="shared" si="84"/>
        <v>35117</v>
      </c>
      <c r="O778" s="174"/>
      <c r="P778" s="158"/>
      <c r="Q778" s="174"/>
      <c r="R778" s="156"/>
      <c r="S778" s="156"/>
      <c r="T778" s="156"/>
      <c r="U778" s="173"/>
      <c r="V778" s="172"/>
      <c r="W778" s="171"/>
      <c r="X778" s="170"/>
      <c r="Y778" s="169"/>
    </row>
    <row r="779" spans="1:25" ht="42" hidden="1" customHeight="1" x14ac:dyDescent="0.25">
      <c r="A779" s="167">
        <v>774</v>
      </c>
      <c r="B779" s="175"/>
      <c r="C779" s="167" t="s">
        <v>873</v>
      </c>
      <c r="D779" s="167" t="s">
        <v>788</v>
      </c>
      <c r="E779" s="166" t="s">
        <v>787</v>
      </c>
      <c r="F779" s="165" t="s">
        <v>1119</v>
      </c>
      <c r="G779" s="164" t="s">
        <v>1125</v>
      </c>
      <c r="H779" s="163">
        <v>15</v>
      </c>
      <c r="I779" s="162" t="s">
        <v>94</v>
      </c>
      <c r="J779" s="161" t="s">
        <v>104</v>
      </c>
      <c r="K779" s="161" t="s">
        <v>1121</v>
      </c>
      <c r="L779" s="160">
        <v>38318</v>
      </c>
      <c r="M779" s="181">
        <v>3832</v>
      </c>
      <c r="N779" s="159">
        <f t="shared" si="84"/>
        <v>42150</v>
      </c>
      <c r="O779" s="174"/>
      <c r="P779" s="158"/>
      <c r="Q779" s="174"/>
      <c r="R779" s="156"/>
      <c r="S779" s="156"/>
      <c r="T779" s="156"/>
      <c r="U779" s="173"/>
      <c r="V779" s="172"/>
      <c r="W779" s="171"/>
      <c r="X779" s="170"/>
      <c r="Y779" s="169"/>
    </row>
    <row r="780" spans="1:25" ht="42" hidden="1" customHeight="1" x14ac:dyDescent="0.25">
      <c r="A780" s="167">
        <v>775</v>
      </c>
      <c r="B780" s="168"/>
      <c r="C780" s="167" t="s">
        <v>873</v>
      </c>
      <c r="D780" s="167" t="s">
        <v>788</v>
      </c>
      <c r="E780" s="166" t="s">
        <v>787</v>
      </c>
      <c r="F780" s="165" t="s">
        <v>1119</v>
      </c>
      <c r="G780" s="164" t="s">
        <v>1124</v>
      </c>
      <c r="H780" s="163">
        <v>16</v>
      </c>
      <c r="I780" s="162" t="s">
        <v>94</v>
      </c>
      <c r="J780" s="161" t="s">
        <v>104</v>
      </c>
      <c r="K780" s="161" t="s">
        <v>1121</v>
      </c>
      <c r="L780" s="160">
        <v>41074</v>
      </c>
      <c r="M780" s="181">
        <v>4108</v>
      </c>
      <c r="N780" s="159">
        <f t="shared" si="84"/>
        <v>45182</v>
      </c>
      <c r="O780" s="174"/>
      <c r="P780" s="158"/>
      <c r="Q780" s="174"/>
      <c r="R780" s="156"/>
      <c r="S780" s="156"/>
      <c r="T780" s="156"/>
      <c r="U780" s="173"/>
      <c r="V780" s="172"/>
      <c r="W780" s="171"/>
      <c r="X780" s="170"/>
      <c r="Y780" s="169"/>
    </row>
    <row r="781" spans="1:25" ht="42" hidden="1" customHeight="1" x14ac:dyDescent="0.25">
      <c r="A781" s="167">
        <v>776</v>
      </c>
      <c r="B781" s="168"/>
      <c r="C781" s="167" t="s">
        <v>873</v>
      </c>
      <c r="D781" s="167" t="s">
        <v>788</v>
      </c>
      <c r="E781" s="166" t="s">
        <v>787</v>
      </c>
      <c r="F781" s="165" t="s">
        <v>1119</v>
      </c>
      <c r="G781" s="164" t="s">
        <v>1123</v>
      </c>
      <c r="H781" s="163">
        <v>14</v>
      </c>
      <c r="I781" s="162" t="s">
        <v>94</v>
      </c>
      <c r="J781" s="161" t="s">
        <v>104</v>
      </c>
      <c r="K781" s="161" t="s">
        <v>1121</v>
      </c>
      <c r="L781" s="160">
        <v>35774</v>
      </c>
      <c r="M781" s="181">
        <v>3578</v>
      </c>
      <c r="N781" s="159">
        <f t="shared" si="84"/>
        <v>39352</v>
      </c>
      <c r="O781" s="174"/>
      <c r="P781" s="158"/>
      <c r="Q781" s="174"/>
      <c r="R781" s="156"/>
      <c r="S781" s="156"/>
      <c r="T781" s="156"/>
      <c r="U781" s="173"/>
      <c r="V781" s="172"/>
      <c r="W781" s="171"/>
      <c r="X781" s="170"/>
      <c r="Y781" s="169"/>
    </row>
    <row r="782" spans="1:25" ht="42" hidden="1" customHeight="1" x14ac:dyDescent="0.25">
      <c r="A782" s="167">
        <v>777</v>
      </c>
      <c r="B782" s="168"/>
      <c r="C782" s="167" t="s">
        <v>873</v>
      </c>
      <c r="D782" s="167" t="s">
        <v>788</v>
      </c>
      <c r="E782" s="166" t="s">
        <v>787</v>
      </c>
      <c r="F782" s="165" t="s">
        <v>1119</v>
      </c>
      <c r="G782" s="164" t="s">
        <v>1122</v>
      </c>
      <c r="H782" s="163">
        <v>15</v>
      </c>
      <c r="I782" s="162" t="s">
        <v>94</v>
      </c>
      <c r="J782" s="161" t="s">
        <v>104</v>
      </c>
      <c r="K782" s="161" t="s">
        <v>1121</v>
      </c>
      <c r="L782" s="160">
        <v>35935</v>
      </c>
      <c r="M782" s="181">
        <v>3594</v>
      </c>
      <c r="N782" s="159">
        <f t="shared" si="84"/>
        <v>39529</v>
      </c>
      <c r="O782" s="174"/>
      <c r="P782" s="158"/>
      <c r="Q782" s="174"/>
      <c r="R782" s="156"/>
      <c r="S782" s="156"/>
      <c r="T782" s="156"/>
      <c r="U782" s="173"/>
      <c r="V782" s="172"/>
      <c r="W782" s="171"/>
      <c r="X782" s="170"/>
      <c r="Y782" s="169"/>
    </row>
    <row r="783" spans="1:25" ht="42" hidden="1" customHeight="1" x14ac:dyDescent="0.25">
      <c r="A783" s="167">
        <v>778</v>
      </c>
      <c r="B783" s="168"/>
      <c r="C783" s="167" t="s">
        <v>873</v>
      </c>
      <c r="D783" s="167" t="s">
        <v>788</v>
      </c>
      <c r="E783" s="166" t="s">
        <v>787</v>
      </c>
      <c r="F783" s="165" t="s">
        <v>1119</v>
      </c>
      <c r="G783" s="164" t="s">
        <v>1120</v>
      </c>
      <c r="H783" s="163">
        <v>20.2</v>
      </c>
      <c r="I783" s="162" t="s">
        <v>94</v>
      </c>
      <c r="J783" s="161" t="s">
        <v>104</v>
      </c>
      <c r="K783" s="161" t="s">
        <v>1117</v>
      </c>
      <c r="L783" s="160">
        <v>49714</v>
      </c>
      <c r="M783" s="181">
        <v>4972</v>
      </c>
      <c r="N783" s="159">
        <f t="shared" si="84"/>
        <v>54686</v>
      </c>
      <c r="O783" s="174"/>
      <c r="P783" s="158"/>
      <c r="Q783" s="174"/>
      <c r="R783" s="156"/>
      <c r="S783" s="156"/>
      <c r="T783" s="156"/>
      <c r="U783" s="173"/>
      <c r="V783" s="172"/>
      <c r="W783" s="171"/>
      <c r="X783" s="170"/>
      <c r="Y783" s="169"/>
    </row>
    <row r="784" spans="1:25" ht="42" hidden="1" customHeight="1" x14ac:dyDescent="0.25">
      <c r="A784" s="167">
        <v>779</v>
      </c>
      <c r="B784" s="175"/>
      <c r="C784" s="167" t="s">
        <v>873</v>
      </c>
      <c r="D784" s="167" t="s">
        <v>788</v>
      </c>
      <c r="E784" s="166" t="s">
        <v>787</v>
      </c>
      <c r="F784" s="165" t="s">
        <v>1119</v>
      </c>
      <c r="G784" s="164" t="s">
        <v>1118</v>
      </c>
      <c r="H784" s="163">
        <v>11</v>
      </c>
      <c r="I784" s="162" t="s">
        <v>94</v>
      </c>
      <c r="J784" s="161" t="s">
        <v>104</v>
      </c>
      <c r="K784" s="161" t="s">
        <v>1117</v>
      </c>
      <c r="L784" s="160">
        <v>26413</v>
      </c>
      <c r="M784" s="181">
        <v>2642</v>
      </c>
      <c r="N784" s="159">
        <f t="shared" si="84"/>
        <v>29055</v>
      </c>
      <c r="O784" s="174"/>
      <c r="P784" s="158"/>
      <c r="Q784" s="174"/>
      <c r="R784" s="156"/>
      <c r="S784" s="156"/>
      <c r="T784" s="156"/>
      <c r="U784" s="173"/>
      <c r="V784" s="172"/>
      <c r="W784" s="171"/>
      <c r="X784" s="170"/>
      <c r="Y784" s="169"/>
    </row>
    <row r="785" spans="1:25" ht="42" hidden="1" customHeight="1" x14ac:dyDescent="0.25">
      <c r="A785" s="167">
        <v>780</v>
      </c>
      <c r="B785" s="168"/>
      <c r="C785" s="167" t="str">
        <f>+D785</f>
        <v>Ing. José Enciso</v>
      </c>
      <c r="D785" s="167" t="s">
        <v>873</v>
      </c>
      <c r="E785" s="166" t="s">
        <v>787</v>
      </c>
      <c r="F785" s="165" t="s">
        <v>1112</v>
      </c>
      <c r="G785" s="164" t="s">
        <v>1116</v>
      </c>
      <c r="H785" s="182">
        <v>44.7</v>
      </c>
      <c r="I785" s="162" t="s">
        <v>32</v>
      </c>
      <c r="J785" s="161" t="s">
        <v>1110</v>
      </c>
      <c r="K785" s="161" t="s">
        <v>1109</v>
      </c>
      <c r="L785" s="181">
        <v>112376</v>
      </c>
      <c r="M785" s="181">
        <v>11238</v>
      </c>
      <c r="N785" s="159">
        <f t="shared" si="84"/>
        <v>123614</v>
      </c>
      <c r="O785" s="174"/>
      <c r="P785" s="158"/>
      <c r="Q785" s="174"/>
      <c r="R785" s="156"/>
      <c r="S785" s="156"/>
      <c r="T785" s="156"/>
      <c r="U785" s="173"/>
      <c r="V785" s="178"/>
      <c r="W785" s="178"/>
      <c r="X785" s="177"/>
      <c r="Y785" s="176"/>
    </row>
    <row r="786" spans="1:25" ht="44.25" hidden="1" customHeight="1" x14ac:dyDescent="0.25">
      <c r="A786" s="167">
        <v>781</v>
      </c>
      <c r="B786" s="168"/>
      <c r="C786" s="167" t="str">
        <f>+D786</f>
        <v>Ing. José Enciso</v>
      </c>
      <c r="D786" s="167" t="s">
        <v>873</v>
      </c>
      <c r="E786" s="166" t="s">
        <v>787</v>
      </c>
      <c r="F786" s="165" t="s">
        <v>1112</v>
      </c>
      <c r="G786" s="164" t="s">
        <v>1115</v>
      </c>
      <c r="H786" s="182">
        <v>0.55200000000000005</v>
      </c>
      <c r="I786" s="162" t="s">
        <v>32</v>
      </c>
      <c r="J786" s="161" t="s">
        <v>1110</v>
      </c>
      <c r="K786" s="161" t="s">
        <v>1113</v>
      </c>
      <c r="L786" s="181">
        <v>1586</v>
      </c>
      <c r="M786" s="181">
        <v>159</v>
      </c>
      <c r="N786" s="159">
        <f t="shared" si="84"/>
        <v>1745</v>
      </c>
      <c r="O786" s="174"/>
      <c r="P786" s="158"/>
      <c r="Q786" s="174"/>
      <c r="R786" s="156"/>
      <c r="S786" s="156"/>
      <c r="T786" s="156"/>
      <c r="U786" s="173"/>
      <c r="V786" s="178"/>
      <c r="W786" s="178"/>
      <c r="X786" s="177"/>
      <c r="Y786" s="176"/>
    </row>
    <row r="787" spans="1:25" ht="44.25" customHeight="1" x14ac:dyDescent="0.25">
      <c r="A787" s="167">
        <v>782</v>
      </c>
      <c r="B787" s="168"/>
      <c r="C787" s="167" t="str">
        <f>+D787</f>
        <v>Ing. José Enciso</v>
      </c>
      <c r="D787" s="167" t="s">
        <v>873</v>
      </c>
      <c r="E787" s="166" t="s">
        <v>807</v>
      </c>
      <c r="F787" s="165" t="s">
        <v>1112</v>
      </c>
      <c r="G787" s="164" t="s">
        <v>1114</v>
      </c>
      <c r="H787" s="182">
        <v>22</v>
      </c>
      <c r="I787" s="162" t="s">
        <v>32</v>
      </c>
      <c r="J787" s="161" t="s">
        <v>1110</v>
      </c>
      <c r="K787" s="161" t="s">
        <v>1113</v>
      </c>
      <c r="L787" s="181">
        <v>61007</v>
      </c>
      <c r="M787" s="181">
        <v>6101</v>
      </c>
      <c r="N787" s="159">
        <f t="shared" si="84"/>
        <v>67108</v>
      </c>
      <c r="O787" s="174">
        <v>61008.18</v>
      </c>
      <c r="P787" s="158"/>
      <c r="Q787" s="174">
        <v>6100.82</v>
      </c>
      <c r="R787" s="156"/>
      <c r="S787" s="156">
        <f>+O787+Q787</f>
        <v>67109</v>
      </c>
      <c r="T787" s="156">
        <f>+N787-S787+1</f>
        <v>0</v>
      </c>
      <c r="U787" s="173" t="s">
        <v>803</v>
      </c>
      <c r="V787" s="178" t="s">
        <v>802</v>
      </c>
      <c r="W787" s="178" t="s">
        <v>802</v>
      </c>
      <c r="X787" s="177">
        <v>2014</v>
      </c>
      <c r="Y787" s="176" t="s">
        <v>1108</v>
      </c>
    </row>
    <row r="788" spans="1:25" ht="44.25" customHeight="1" x14ac:dyDescent="0.25">
      <c r="A788" s="167">
        <v>783</v>
      </c>
      <c r="B788" s="175"/>
      <c r="C788" s="167" t="str">
        <f>+D788</f>
        <v>Ing. José Enciso</v>
      </c>
      <c r="D788" s="167" t="s">
        <v>873</v>
      </c>
      <c r="E788" s="166" t="s">
        <v>807</v>
      </c>
      <c r="F788" s="165" t="s">
        <v>1112</v>
      </c>
      <c r="G788" s="164" t="s">
        <v>1111</v>
      </c>
      <c r="H788" s="182">
        <v>7.2</v>
      </c>
      <c r="I788" s="162" t="s">
        <v>32</v>
      </c>
      <c r="J788" s="161" t="s">
        <v>1110</v>
      </c>
      <c r="K788" s="161" t="s">
        <v>1109</v>
      </c>
      <c r="L788" s="181">
        <v>16979</v>
      </c>
      <c r="M788" s="181">
        <v>1698</v>
      </c>
      <c r="N788" s="159">
        <f t="shared" si="84"/>
        <v>18677</v>
      </c>
      <c r="O788" s="174">
        <v>16978.18</v>
      </c>
      <c r="P788" s="158"/>
      <c r="Q788" s="174">
        <v>1697.82</v>
      </c>
      <c r="R788" s="156"/>
      <c r="S788" s="156">
        <f>+O788+Q788</f>
        <v>18676</v>
      </c>
      <c r="T788" s="156">
        <f>+N788-S788</f>
        <v>1</v>
      </c>
      <c r="U788" s="173" t="s">
        <v>803</v>
      </c>
      <c r="V788" s="178" t="s">
        <v>802</v>
      </c>
      <c r="W788" s="178" t="s">
        <v>802</v>
      </c>
      <c r="X788" s="177">
        <v>2014</v>
      </c>
      <c r="Y788" s="176" t="s">
        <v>1108</v>
      </c>
    </row>
    <row r="789" spans="1:25" ht="44.25" hidden="1" customHeight="1" x14ac:dyDescent="0.25">
      <c r="A789" s="167">
        <v>784</v>
      </c>
      <c r="B789" s="168"/>
      <c r="C789" s="167" t="s">
        <v>789</v>
      </c>
      <c r="D789" s="167" t="s">
        <v>788</v>
      </c>
      <c r="E789" s="166" t="s">
        <v>787</v>
      </c>
      <c r="F789" s="165" t="s">
        <v>1088</v>
      </c>
      <c r="G789" s="164" t="s">
        <v>1107</v>
      </c>
      <c r="H789" s="163">
        <v>12.43</v>
      </c>
      <c r="I789" s="162" t="s">
        <v>140</v>
      </c>
      <c r="J789" s="161" t="s">
        <v>145</v>
      </c>
      <c r="K789" s="161" t="s">
        <v>1100</v>
      </c>
      <c r="L789" s="160">
        <v>20883</v>
      </c>
      <c r="M789" s="160">
        <v>2088</v>
      </c>
      <c r="N789" s="159">
        <f t="shared" si="84"/>
        <v>22971</v>
      </c>
      <c r="O789" s="174"/>
      <c r="P789" s="158"/>
      <c r="Q789" s="174"/>
      <c r="R789" s="156"/>
      <c r="S789" s="156"/>
      <c r="T789" s="156"/>
      <c r="U789" s="173"/>
      <c r="V789" s="172"/>
      <c r="W789" s="171"/>
      <c r="X789" s="170"/>
      <c r="Y789" s="169"/>
    </row>
    <row r="790" spans="1:25" ht="44.25" hidden="1" customHeight="1" x14ac:dyDescent="0.25">
      <c r="A790" s="167">
        <v>785</v>
      </c>
      <c r="B790" s="175"/>
      <c r="C790" s="167" t="s">
        <v>789</v>
      </c>
      <c r="D790" s="167" t="s">
        <v>788</v>
      </c>
      <c r="E790" s="166" t="s">
        <v>787</v>
      </c>
      <c r="F790" s="165" t="s">
        <v>1088</v>
      </c>
      <c r="G790" s="164" t="s">
        <v>1106</v>
      </c>
      <c r="H790" s="163">
        <v>7.58</v>
      </c>
      <c r="I790" s="162" t="s">
        <v>140</v>
      </c>
      <c r="J790" s="161" t="s">
        <v>145</v>
      </c>
      <c r="K790" s="161" t="s">
        <v>1100</v>
      </c>
      <c r="L790" s="160">
        <v>12734</v>
      </c>
      <c r="M790" s="160">
        <v>1274</v>
      </c>
      <c r="N790" s="159">
        <f t="shared" si="84"/>
        <v>14008</v>
      </c>
      <c r="O790" s="174"/>
      <c r="P790" s="158"/>
      <c r="Q790" s="174"/>
      <c r="R790" s="156"/>
      <c r="S790" s="156"/>
      <c r="T790" s="156"/>
      <c r="U790" s="173"/>
      <c r="V790" s="172"/>
      <c r="W790" s="171"/>
      <c r="X790" s="170"/>
      <c r="Y790" s="169"/>
    </row>
    <row r="791" spans="1:25" ht="44.25" hidden="1" customHeight="1" x14ac:dyDescent="0.25">
      <c r="A791" s="167">
        <v>786</v>
      </c>
      <c r="B791" s="168"/>
      <c r="C791" s="167" t="s">
        <v>789</v>
      </c>
      <c r="D791" s="167" t="s">
        <v>788</v>
      </c>
      <c r="E791" s="166" t="s">
        <v>787</v>
      </c>
      <c r="F791" s="165" t="s">
        <v>1088</v>
      </c>
      <c r="G791" s="164" t="s">
        <v>1105</v>
      </c>
      <c r="H791" s="163">
        <v>6.5</v>
      </c>
      <c r="I791" s="162" t="s">
        <v>140</v>
      </c>
      <c r="J791" s="161" t="s">
        <v>145</v>
      </c>
      <c r="K791" s="161" t="s">
        <v>1100</v>
      </c>
      <c r="L791" s="160">
        <v>10921</v>
      </c>
      <c r="M791" s="160">
        <v>1092</v>
      </c>
      <c r="N791" s="159">
        <f t="shared" si="84"/>
        <v>12013</v>
      </c>
      <c r="O791" s="174"/>
      <c r="P791" s="158"/>
      <c r="Q791" s="174"/>
      <c r="R791" s="156"/>
      <c r="S791" s="156"/>
      <c r="T791" s="156"/>
      <c r="U791" s="173"/>
      <c r="V791" s="172"/>
      <c r="W791" s="171"/>
      <c r="X791" s="170"/>
      <c r="Y791" s="169"/>
    </row>
    <row r="792" spans="1:25" ht="44.25" hidden="1" customHeight="1" x14ac:dyDescent="0.25">
      <c r="A792" s="167">
        <v>787</v>
      </c>
      <c r="B792" s="168"/>
      <c r="C792" s="167" t="s">
        <v>789</v>
      </c>
      <c r="D792" s="167" t="s">
        <v>788</v>
      </c>
      <c r="E792" s="166" t="s">
        <v>787</v>
      </c>
      <c r="F792" s="165" t="s">
        <v>1088</v>
      </c>
      <c r="G792" s="164" t="s">
        <v>1104</v>
      </c>
      <c r="H792" s="163">
        <v>6.44</v>
      </c>
      <c r="I792" s="162" t="s">
        <v>140</v>
      </c>
      <c r="J792" s="161" t="s">
        <v>145</v>
      </c>
      <c r="K792" s="161" t="s">
        <v>1100</v>
      </c>
      <c r="L792" s="160">
        <v>10819</v>
      </c>
      <c r="M792" s="160">
        <v>1082</v>
      </c>
      <c r="N792" s="159">
        <f t="shared" si="84"/>
        <v>11901</v>
      </c>
      <c r="O792" s="174"/>
      <c r="P792" s="158"/>
      <c r="Q792" s="174"/>
      <c r="R792" s="156"/>
      <c r="S792" s="156"/>
      <c r="T792" s="156"/>
      <c r="U792" s="173"/>
      <c r="V792" s="172"/>
      <c r="W792" s="171"/>
      <c r="X792" s="170"/>
      <c r="Y792" s="169"/>
    </row>
    <row r="793" spans="1:25" ht="44.25" hidden="1" customHeight="1" x14ac:dyDescent="0.25">
      <c r="A793" s="167">
        <v>788</v>
      </c>
      <c r="B793" s="168"/>
      <c r="C793" s="167" t="s">
        <v>789</v>
      </c>
      <c r="D793" s="167" t="s">
        <v>788</v>
      </c>
      <c r="E793" s="166" t="s">
        <v>787</v>
      </c>
      <c r="F793" s="165" t="s">
        <v>1088</v>
      </c>
      <c r="G793" s="164" t="s">
        <v>1103</v>
      </c>
      <c r="H793" s="163">
        <v>6.29</v>
      </c>
      <c r="I793" s="162" t="s">
        <v>140</v>
      </c>
      <c r="J793" s="161" t="s">
        <v>145</v>
      </c>
      <c r="K793" s="161" t="s">
        <v>1100</v>
      </c>
      <c r="L793" s="160">
        <v>10567</v>
      </c>
      <c r="M793" s="160">
        <v>1057</v>
      </c>
      <c r="N793" s="159">
        <f t="shared" si="84"/>
        <v>11624</v>
      </c>
      <c r="O793" s="174"/>
      <c r="P793" s="158"/>
      <c r="Q793" s="174"/>
      <c r="R793" s="156"/>
      <c r="S793" s="156"/>
      <c r="T793" s="156"/>
      <c r="U793" s="173"/>
      <c r="V793" s="172"/>
      <c r="W793" s="171"/>
      <c r="X793" s="170"/>
      <c r="Y793" s="169"/>
    </row>
    <row r="794" spans="1:25" ht="44.25" hidden="1" customHeight="1" x14ac:dyDescent="0.25">
      <c r="A794" s="167">
        <v>789</v>
      </c>
      <c r="B794" s="168"/>
      <c r="C794" s="167" t="s">
        <v>789</v>
      </c>
      <c r="D794" s="167" t="s">
        <v>788</v>
      </c>
      <c r="E794" s="166" t="s">
        <v>787</v>
      </c>
      <c r="F794" s="165" t="s">
        <v>1088</v>
      </c>
      <c r="G794" s="164" t="s">
        <v>1102</v>
      </c>
      <c r="H794" s="163">
        <v>6.81</v>
      </c>
      <c r="I794" s="162" t="s">
        <v>140</v>
      </c>
      <c r="J794" s="161" t="s">
        <v>145</v>
      </c>
      <c r="K794" s="161" t="s">
        <v>1100</v>
      </c>
      <c r="L794" s="160">
        <v>11442</v>
      </c>
      <c r="M794" s="160">
        <v>1144</v>
      </c>
      <c r="N794" s="159">
        <f t="shared" si="84"/>
        <v>12586</v>
      </c>
      <c r="O794" s="174"/>
      <c r="P794" s="158"/>
      <c r="Q794" s="174"/>
      <c r="R794" s="156"/>
      <c r="S794" s="156"/>
      <c r="T794" s="156"/>
      <c r="U794" s="173"/>
      <c r="V794" s="172"/>
      <c r="W794" s="171"/>
      <c r="X794" s="170"/>
      <c r="Y794" s="169"/>
    </row>
    <row r="795" spans="1:25" ht="44.25" hidden="1" customHeight="1" x14ac:dyDescent="0.25">
      <c r="A795" s="167">
        <v>790</v>
      </c>
      <c r="B795" s="175"/>
      <c r="C795" s="167" t="s">
        <v>789</v>
      </c>
      <c r="D795" s="167" t="s">
        <v>788</v>
      </c>
      <c r="E795" s="166" t="s">
        <v>787</v>
      </c>
      <c r="F795" s="165" t="s">
        <v>1088</v>
      </c>
      <c r="G795" s="164" t="s">
        <v>1101</v>
      </c>
      <c r="H795" s="163">
        <v>5.13</v>
      </c>
      <c r="I795" s="162" t="s">
        <v>140</v>
      </c>
      <c r="J795" s="161" t="s">
        <v>145</v>
      </c>
      <c r="K795" s="161" t="s">
        <v>1100</v>
      </c>
      <c r="L795" s="160">
        <v>8618</v>
      </c>
      <c r="M795" s="160">
        <v>862</v>
      </c>
      <c r="N795" s="159">
        <f t="shared" si="84"/>
        <v>9480</v>
      </c>
      <c r="O795" s="174"/>
      <c r="P795" s="158"/>
      <c r="Q795" s="174"/>
      <c r="R795" s="156"/>
      <c r="S795" s="156"/>
      <c r="T795" s="156"/>
      <c r="U795" s="173"/>
      <c r="V795" s="172"/>
      <c r="W795" s="171"/>
      <c r="X795" s="170"/>
      <c r="Y795" s="169"/>
    </row>
    <row r="796" spans="1:25" ht="44.25" hidden="1" customHeight="1" x14ac:dyDescent="0.25">
      <c r="A796" s="167">
        <v>791</v>
      </c>
      <c r="B796" s="175"/>
      <c r="C796" s="167" t="s">
        <v>789</v>
      </c>
      <c r="D796" s="167" t="s">
        <v>788</v>
      </c>
      <c r="E796" s="166" t="s">
        <v>787</v>
      </c>
      <c r="F796" s="165" t="s">
        <v>1088</v>
      </c>
      <c r="G796" s="183" t="s">
        <v>1099</v>
      </c>
      <c r="H796" s="163">
        <v>9.67</v>
      </c>
      <c r="I796" s="162" t="s">
        <v>140</v>
      </c>
      <c r="J796" s="161" t="s">
        <v>145</v>
      </c>
      <c r="K796" s="161" t="s">
        <v>1095</v>
      </c>
      <c r="L796" s="160">
        <v>16246</v>
      </c>
      <c r="M796" s="160">
        <v>1625</v>
      </c>
      <c r="N796" s="159">
        <f t="shared" si="84"/>
        <v>17871</v>
      </c>
      <c r="O796" s="174"/>
      <c r="P796" s="158"/>
      <c r="Q796" s="174"/>
      <c r="R796" s="156"/>
      <c r="S796" s="156"/>
      <c r="T796" s="156"/>
      <c r="U796" s="173"/>
      <c r="V796" s="172"/>
      <c r="W796" s="171"/>
      <c r="X796" s="170"/>
      <c r="Y796" s="169"/>
    </row>
    <row r="797" spans="1:25" ht="44.25" hidden="1" customHeight="1" x14ac:dyDescent="0.25">
      <c r="A797" s="167">
        <v>792</v>
      </c>
      <c r="B797" s="168"/>
      <c r="C797" s="167" t="s">
        <v>789</v>
      </c>
      <c r="D797" s="167" t="s">
        <v>788</v>
      </c>
      <c r="E797" s="166" t="s">
        <v>787</v>
      </c>
      <c r="F797" s="165" t="s">
        <v>1088</v>
      </c>
      <c r="G797" s="183" t="s">
        <v>1098</v>
      </c>
      <c r="H797" s="163">
        <v>4.9800000000000004</v>
      </c>
      <c r="I797" s="162" t="s">
        <v>140</v>
      </c>
      <c r="J797" s="161" t="s">
        <v>145</v>
      </c>
      <c r="K797" s="161" t="s">
        <v>1095</v>
      </c>
      <c r="L797" s="160">
        <v>8366</v>
      </c>
      <c r="M797" s="160">
        <v>837</v>
      </c>
      <c r="N797" s="159">
        <f t="shared" si="84"/>
        <v>9203</v>
      </c>
      <c r="O797" s="174"/>
      <c r="P797" s="158"/>
      <c r="Q797" s="174"/>
      <c r="R797" s="156"/>
      <c r="S797" s="156"/>
      <c r="T797" s="156"/>
      <c r="U797" s="173"/>
      <c r="V797" s="172"/>
      <c r="W797" s="171"/>
      <c r="X797" s="170"/>
      <c r="Y797" s="169"/>
    </row>
    <row r="798" spans="1:25" ht="44.25" hidden="1" customHeight="1" x14ac:dyDescent="0.25">
      <c r="A798" s="167">
        <v>793</v>
      </c>
      <c r="B798" s="168"/>
      <c r="C798" s="167" t="s">
        <v>789</v>
      </c>
      <c r="D798" s="167" t="s">
        <v>788</v>
      </c>
      <c r="E798" s="166" t="s">
        <v>787</v>
      </c>
      <c r="F798" s="165" t="s">
        <v>1088</v>
      </c>
      <c r="G798" s="183" t="s">
        <v>1097</v>
      </c>
      <c r="H798" s="163">
        <v>8.56</v>
      </c>
      <c r="I798" s="162" t="s">
        <v>140</v>
      </c>
      <c r="J798" s="161" t="s">
        <v>145</v>
      </c>
      <c r="K798" s="161" t="s">
        <v>1095</v>
      </c>
      <c r="L798" s="160">
        <v>14382</v>
      </c>
      <c r="M798" s="160">
        <v>1438</v>
      </c>
      <c r="N798" s="159">
        <f t="shared" si="84"/>
        <v>15820</v>
      </c>
      <c r="O798" s="174"/>
      <c r="P798" s="158"/>
      <c r="Q798" s="174"/>
      <c r="R798" s="156"/>
      <c r="S798" s="156"/>
      <c r="T798" s="156"/>
      <c r="U798" s="173"/>
      <c r="V798" s="172"/>
      <c r="W798" s="171"/>
      <c r="X798" s="170"/>
      <c r="Y798" s="169"/>
    </row>
    <row r="799" spans="1:25" ht="44.25" hidden="1" customHeight="1" x14ac:dyDescent="0.25">
      <c r="A799" s="167">
        <v>794</v>
      </c>
      <c r="B799" s="168"/>
      <c r="C799" s="167" t="s">
        <v>789</v>
      </c>
      <c r="D799" s="167" t="s">
        <v>788</v>
      </c>
      <c r="E799" s="166" t="s">
        <v>787</v>
      </c>
      <c r="F799" s="165" t="s">
        <v>1088</v>
      </c>
      <c r="G799" s="183" t="s">
        <v>1096</v>
      </c>
      <c r="H799" s="163">
        <v>7.25</v>
      </c>
      <c r="I799" s="162" t="s">
        <v>140</v>
      </c>
      <c r="J799" s="161" t="s">
        <v>145</v>
      </c>
      <c r="K799" s="161" t="s">
        <v>1095</v>
      </c>
      <c r="L799" s="160">
        <v>12181</v>
      </c>
      <c r="M799" s="160">
        <v>1218</v>
      </c>
      <c r="N799" s="159">
        <f t="shared" si="84"/>
        <v>13399</v>
      </c>
      <c r="O799" s="174"/>
      <c r="P799" s="158"/>
      <c r="Q799" s="174"/>
      <c r="R799" s="156"/>
      <c r="S799" s="156"/>
      <c r="T799" s="156"/>
      <c r="U799" s="173"/>
      <c r="V799" s="172"/>
      <c r="W799" s="171"/>
      <c r="X799" s="170"/>
      <c r="Y799" s="169"/>
    </row>
    <row r="800" spans="1:25" ht="44.25" hidden="1" customHeight="1" x14ac:dyDescent="0.25">
      <c r="A800" s="167">
        <v>795</v>
      </c>
      <c r="B800" s="175"/>
      <c r="C800" s="167" t="s">
        <v>789</v>
      </c>
      <c r="D800" s="167" t="s">
        <v>788</v>
      </c>
      <c r="E800" s="166" t="s">
        <v>787</v>
      </c>
      <c r="F800" s="165" t="s">
        <v>1088</v>
      </c>
      <c r="G800" s="164" t="s">
        <v>1094</v>
      </c>
      <c r="H800" s="163">
        <v>6.4</v>
      </c>
      <c r="I800" s="162" t="s">
        <v>140</v>
      </c>
      <c r="J800" s="161" t="s">
        <v>145</v>
      </c>
      <c r="K800" s="161" t="s">
        <v>146</v>
      </c>
      <c r="L800" s="160">
        <v>13441</v>
      </c>
      <c r="M800" s="160">
        <v>1344</v>
      </c>
      <c r="N800" s="159">
        <f t="shared" si="84"/>
        <v>14785</v>
      </c>
      <c r="O800" s="174"/>
      <c r="P800" s="158"/>
      <c r="Q800" s="174"/>
      <c r="R800" s="156"/>
      <c r="S800" s="156"/>
      <c r="T800" s="156"/>
      <c r="U800" s="173"/>
      <c r="V800" s="172"/>
      <c r="W800" s="171"/>
      <c r="X800" s="170"/>
      <c r="Y800" s="169"/>
    </row>
    <row r="801" spans="1:25" ht="44.25" hidden="1" customHeight="1" x14ac:dyDescent="0.25">
      <c r="A801" s="167">
        <v>796</v>
      </c>
      <c r="B801" s="168"/>
      <c r="C801" s="167" t="s">
        <v>789</v>
      </c>
      <c r="D801" s="167" t="s">
        <v>788</v>
      </c>
      <c r="E801" s="166" t="s">
        <v>787</v>
      </c>
      <c r="F801" s="165" t="s">
        <v>1088</v>
      </c>
      <c r="G801" s="164" t="s">
        <v>1093</v>
      </c>
      <c r="H801" s="163">
        <v>16.5</v>
      </c>
      <c r="I801" s="162" t="s">
        <v>140</v>
      </c>
      <c r="J801" s="161" t="s">
        <v>145</v>
      </c>
      <c r="K801" s="161" t="s">
        <v>146</v>
      </c>
      <c r="L801" s="160">
        <v>34651</v>
      </c>
      <c r="M801" s="160">
        <v>3465</v>
      </c>
      <c r="N801" s="159">
        <f t="shared" si="84"/>
        <v>38116</v>
      </c>
      <c r="O801" s="174"/>
      <c r="P801" s="158"/>
      <c r="Q801" s="174"/>
      <c r="R801" s="156"/>
      <c r="S801" s="156"/>
      <c r="T801" s="156"/>
      <c r="U801" s="173"/>
      <c r="V801" s="172"/>
      <c r="W801" s="171"/>
      <c r="X801" s="170"/>
      <c r="Y801" s="169"/>
    </row>
    <row r="802" spans="1:25" ht="44.25" hidden="1" customHeight="1" x14ac:dyDescent="0.25">
      <c r="A802" s="167">
        <v>797</v>
      </c>
      <c r="B802" s="168"/>
      <c r="C802" s="167" t="s">
        <v>789</v>
      </c>
      <c r="D802" s="167" t="s">
        <v>788</v>
      </c>
      <c r="E802" s="166" t="s">
        <v>787</v>
      </c>
      <c r="F802" s="165" t="s">
        <v>1088</v>
      </c>
      <c r="G802" s="164" t="s">
        <v>1092</v>
      </c>
      <c r="H802" s="163">
        <v>13.45</v>
      </c>
      <c r="I802" s="162" t="s">
        <v>140</v>
      </c>
      <c r="J802" s="161" t="s">
        <v>145</v>
      </c>
      <c r="K802" s="161" t="s">
        <v>1086</v>
      </c>
      <c r="L802" s="160">
        <v>22596</v>
      </c>
      <c r="M802" s="160">
        <v>2260</v>
      </c>
      <c r="N802" s="159">
        <f t="shared" si="84"/>
        <v>24856</v>
      </c>
      <c r="O802" s="174"/>
      <c r="P802" s="158"/>
      <c r="Q802" s="174"/>
      <c r="R802" s="156"/>
      <c r="S802" s="156"/>
      <c r="T802" s="156"/>
      <c r="U802" s="173"/>
      <c r="V802" s="172"/>
      <c r="W802" s="171"/>
      <c r="X802" s="170"/>
      <c r="Y802" s="169"/>
    </row>
    <row r="803" spans="1:25" ht="44.25" hidden="1" customHeight="1" x14ac:dyDescent="0.25">
      <c r="A803" s="167">
        <v>798</v>
      </c>
      <c r="B803" s="168"/>
      <c r="C803" s="167" t="s">
        <v>789</v>
      </c>
      <c r="D803" s="167" t="s">
        <v>788</v>
      </c>
      <c r="E803" s="166" t="s">
        <v>787</v>
      </c>
      <c r="F803" s="165" t="s">
        <v>1088</v>
      </c>
      <c r="G803" s="164" t="s">
        <v>1091</v>
      </c>
      <c r="H803" s="163">
        <v>4.87</v>
      </c>
      <c r="I803" s="162" t="s">
        <v>140</v>
      </c>
      <c r="J803" s="161" t="s">
        <v>145</v>
      </c>
      <c r="K803" s="161" t="s">
        <v>1086</v>
      </c>
      <c r="L803" s="160">
        <v>8766</v>
      </c>
      <c r="M803" s="160">
        <v>877</v>
      </c>
      <c r="N803" s="159">
        <f t="shared" si="84"/>
        <v>9643</v>
      </c>
      <c r="O803" s="174"/>
      <c r="P803" s="158"/>
      <c r="Q803" s="174"/>
      <c r="R803" s="156"/>
      <c r="S803" s="156"/>
      <c r="T803" s="156"/>
      <c r="U803" s="173"/>
      <c r="V803" s="172"/>
      <c r="W803" s="171"/>
      <c r="X803" s="170"/>
      <c r="Y803" s="169"/>
    </row>
    <row r="804" spans="1:25" ht="44.25" hidden="1" customHeight="1" x14ac:dyDescent="0.25">
      <c r="A804" s="167">
        <v>799</v>
      </c>
      <c r="B804" s="168"/>
      <c r="C804" s="167" t="s">
        <v>789</v>
      </c>
      <c r="D804" s="167" t="s">
        <v>788</v>
      </c>
      <c r="E804" s="166" t="s">
        <v>787</v>
      </c>
      <c r="F804" s="165" t="s">
        <v>1088</v>
      </c>
      <c r="G804" s="164" t="s">
        <v>1090</v>
      </c>
      <c r="H804" s="163">
        <v>10.5</v>
      </c>
      <c r="I804" s="162" t="s">
        <v>140</v>
      </c>
      <c r="J804" s="161" t="s">
        <v>145</v>
      </c>
      <c r="K804" s="161" t="s">
        <v>1086</v>
      </c>
      <c r="L804" s="160">
        <v>22051</v>
      </c>
      <c r="M804" s="160">
        <v>2205</v>
      </c>
      <c r="N804" s="159">
        <f t="shared" si="84"/>
        <v>24256</v>
      </c>
      <c r="O804" s="174"/>
      <c r="P804" s="158"/>
      <c r="Q804" s="174"/>
      <c r="R804" s="156"/>
      <c r="S804" s="156"/>
      <c r="T804" s="156"/>
      <c r="U804" s="173"/>
      <c r="V804" s="172"/>
      <c r="W804" s="171"/>
      <c r="X804" s="170"/>
      <c r="Y804" s="169"/>
    </row>
    <row r="805" spans="1:25" ht="44.25" hidden="1" customHeight="1" x14ac:dyDescent="0.25">
      <c r="A805" s="167">
        <v>800</v>
      </c>
      <c r="B805" s="175"/>
      <c r="C805" s="167" t="s">
        <v>789</v>
      </c>
      <c r="D805" s="167" t="s">
        <v>788</v>
      </c>
      <c r="E805" s="166" t="s">
        <v>787</v>
      </c>
      <c r="F805" s="165" t="s">
        <v>1088</v>
      </c>
      <c r="G805" s="164" t="s">
        <v>1089</v>
      </c>
      <c r="H805" s="163">
        <v>5.53</v>
      </c>
      <c r="I805" s="162" t="s">
        <v>140</v>
      </c>
      <c r="J805" s="161" t="s">
        <v>145</v>
      </c>
      <c r="K805" s="161" t="s">
        <v>1086</v>
      </c>
      <c r="L805" s="160">
        <v>9954</v>
      </c>
      <c r="M805" s="160">
        <v>996</v>
      </c>
      <c r="N805" s="159">
        <f t="shared" si="84"/>
        <v>10950</v>
      </c>
      <c r="O805" s="174"/>
      <c r="P805" s="158"/>
      <c r="Q805" s="174"/>
      <c r="R805" s="156"/>
      <c r="S805" s="156"/>
      <c r="T805" s="156"/>
      <c r="U805" s="173"/>
      <c r="V805" s="172"/>
      <c r="W805" s="171"/>
      <c r="X805" s="170"/>
      <c r="Y805" s="169"/>
    </row>
    <row r="806" spans="1:25" ht="44.25" hidden="1" customHeight="1" x14ac:dyDescent="0.25">
      <c r="A806" s="167">
        <v>801</v>
      </c>
      <c r="B806" s="168"/>
      <c r="C806" s="167" t="s">
        <v>789</v>
      </c>
      <c r="D806" s="167" t="s">
        <v>788</v>
      </c>
      <c r="E806" s="166" t="s">
        <v>787</v>
      </c>
      <c r="F806" s="165" t="s">
        <v>1088</v>
      </c>
      <c r="G806" s="164" t="s">
        <v>1087</v>
      </c>
      <c r="H806" s="163">
        <v>2.5</v>
      </c>
      <c r="I806" s="162" t="s">
        <v>140</v>
      </c>
      <c r="J806" s="161" t="s">
        <v>145</v>
      </c>
      <c r="K806" s="161" t="s">
        <v>1086</v>
      </c>
      <c r="L806" s="160">
        <v>4501</v>
      </c>
      <c r="M806" s="160">
        <v>450</v>
      </c>
      <c r="N806" s="159">
        <f t="shared" si="84"/>
        <v>4951</v>
      </c>
      <c r="O806" s="174"/>
      <c r="P806" s="158"/>
      <c r="Q806" s="174"/>
      <c r="R806" s="156"/>
      <c r="S806" s="156"/>
      <c r="T806" s="156"/>
      <c r="U806" s="173"/>
      <c r="V806" s="172"/>
      <c r="W806" s="171"/>
      <c r="X806" s="170"/>
      <c r="Y806" s="169"/>
    </row>
    <row r="807" spans="1:25" ht="44.25" customHeight="1" x14ac:dyDescent="0.25">
      <c r="A807" s="167">
        <v>802</v>
      </c>
      <c r="B807" s="175"/>
      <c r="C807" s="167" t="str">
        <f t="shared" ref="C807:C815" si="85">+D807</f>
        <v>Ing. Edy Linares</v>
      </c>
      <c r="D807" s="167" t="s">
        <v>789</v>
      </c>
      <c r="E807" s="166" t="s">
        <v>787</v>
      </c>
      <c r="F807" s="165" t="s">
        <v>1079</v>
      </c>
      <c r="G807" s="164" t="s">
        <v>1085</v>
      </c>
      <c r="H807" s="163">
        <v>5.8</v>
      </c>
      <c r="I807" s="162" t="s">
        <v>88</v>
      </c>
      <c r="J807" s="161" t="s">
        <v>1077</v>
      </c>
      <c r="K807" s="161" t="s">
        <v>1077</v>
      </c>
      <c r="L807" s="160">
        <v>17226</v>
      </c>
      <c r="M807" s="160">
        <v>1723</v>
      </c>
      <c r="N807" s="159">
        <f t="shared" si="84"/>
        <v>18949</v>
      </c>
      <c r="O807" s="174">
        <v>17220</v>
      </c>
      <c r="P807" s="180">
        <f t="shared" ref="P807:P812" si="86">O807/L807</f>
        <v>0.99965168930686177</v>
      </c>
      <c r="Q807" s="174">
        <v>1722</v>
      </c>
      <c r="R807" s="179">
        <f t="shared" ref="R807:R812" si="87">Q807/M807</f>
        <v>0.99941961694718517</v>
      </c>
      <c r="S807" s="156">
        <f t="shared" ref="S807:S812" si="88">+O807+Q807</f>
        <v>18942</v>
      </c>
      <c r="T807" s="156">
        <f t="shared" ref="T807:T812" si="89">+N807-S807</f>
        <v>7</v>
      </c>
      <c r="U807" s="173" t="s">
        <v>803</v>
      </c>
      <c r="V807" s="178" t="s">
        <v>802</v>
      </c>
      <c r="W807" s="178" t="s">
        <v>802</v>
      </c>
      <c r="X807" s="177">
        <v>2014</v>
      </c>
      <c r="Y807" s="176" t="s">
        <v>1075</v>
      </c>
    </row>
    <row r="808" spans="1:25" ht="44.25" customHeight="1" x14ac:dyDescent="0.25">
      <c r="A808" s="167">
        <v>803</v>
      </c>
      <c r="B808" s="168"/>
      <c r="C808" s="167" t="str">
        <f t="shared" si="85"/>
        <v>Ing. Edy Linares</v>
      </c>
      <c r="D808" s="167" t="s">
        <v>789</v>
      </c>
      <c r="E808" s="166" t="s">
        <v>787</v>
      </c>
      <c r="F808" s="165" t="s">
        <v>1079</v>
      </c>
      <c r="G808" s="164" t="s">
        <v>1084</v>
      </c>
      <c r="H808" s="163">
        <v>6.7</v>
      </c>
      <c r="I808" s="162" t="s">
        <v>88</v>
      </c>
      <c r="J808" s="161" t="s">
        <v>1077</v>
      </c>
      <c r="K808" s="161" t="s">
        <v>1077</v>
      </c>
      <c r="L808" s="160">
        <v>19899</v>
      </c>
      <c r="M808" s="160">
        <v>1990</v>
      </c>
      <c r="N808" s="159">
        <f t="shared" si="84"/>
        <v>21889</v>
      </c>
      <c r="O808" s="174">
        <v>19890</v>
      </c>
      <c r="P808" s="180">
        <f t="shared" si="86"/>
        <v>0.99954771596562642</v>
      </c>
      <c r="Q808" s="174">
        <v>1989</v>
      </c>
      <c r="R808" s="179">
        <f t="shared" si="87"/>
        <v>0.99949748743718592</v>
      </c>
      <c r="S808" s="156">
        <f t="shared" si="88"/>
        <v>21879</v>
      </c>
      <c r="T808" s="156">
        <f t="shared" si="89"/>
        <v>10</v>
      </c>
      <c r="U808" s="173" t="s">
        <v>803</v>
      </c>
      <c r="V808" s="178" t="s">
        <v>802</v>
      </c>
      <c r="W808" s="178" t="s">
        <v>802</v>
      </c>
      <c r="X808" s="177">
        <v>2014</v>
      </c>
      <c r="Y808" s="176" t="s">
        <v>1075</v>
      </c>
    </row>
    <row r="809" spans="1:25" ht="44.25" customHeight="1" x14ac:dyDescent="0.25">
      <c r="A809" s="167">
        <v>804</v>
      </c>
      <c r="B809" s="168"/>
      <c r="C809" s="167" t="str">
        <f t="shared" si="85"/>
        <v>Ing. Edy Linares</v>
      </c>
      <c r="D809" s="167" t="s">
        <v>789</v>
      </c>
      <c r="E809" s="166" t="s">
        <v>787</v>
      </c>
      <c r="F809" s="165" t="s">
        <v>1079</v>
      </c>
      <c r="G809" s="164" t="s">
        <v>1083</v>
      </c>
      <c r="H809" s="163">
        <v>30.2</v>
      </c>
      <c r="I809" s="162" t="s">
        <v>88</v>
      </c>
      <c r="J809" s="161" t="s">
        <v>1077</v>
      </c>
      <c r="K809" s="161" t="s">
        <v>1081</v>
      </c>
      <c r="L809" s="160">
        <v>89694</v>
      </c>
      <c r="M809" s="160">
        <v>8970</v>
      </c>
      <c r="N809" s="159">
        <f t="shared" si="84"/>
        <v>98664</v>
      </c>
      <c r="O809" s="174">
        <v>89688</v>
      </c>
      <c r="P809" s="180">
        <f t="shared" si="86"/>
        <v>0.99993310589337081</v>
      </c>
      <c r="Q809" s="174">
        <v>8968</v>
      </c>
      <c r="R809" s="179">
        <f t="shared" si="87"/>
        <v>0.99977703455964329</v>
      </c>
      <c r="S809" s="156">
        <f t="shared" si="88"/>
        <v>98656</v>
      </c>
      <c r="T809" s="156">
        <f t="shared" si="89"/>
        <v>8</v>
      </c>
      <c r="U809" s="173" t="s">
        <v>803</v>
      </c>
      <c r="V809" s="178" t="s">
        <v>802</v>
      </c>
      <c r="W809" s="178" t="s">
        <v>802</v>
      </c>
      <c r="X809" s="177">
        <v>2014</v>
      </c>
      <c r="Y809" s="176" t="s">
        <v>1075</v>
      </c>
    </row>
    <row r="810" spans="1:25" ht="44.25" customHeight="1" x14ac:dyDescent="0.25">
      <c r="A810" s="167">
        <v>805</v>
      </c>
      <c r="B810" s="168"/>
      <c r="C810" s="167" t="str">
        <f t="shared" si="85"/>
        <v>Ing. Edy Linares</v>
      </c>
      <c r="D810" s="167" t="s">
        <v>789</v>
      </c>
      <c r="E810" s="166" t="s">
        <v>787</v>
      </c>
      <c r="F810" s="165" t="s">
        <v>1079</v>
      </c>
      <c r="G810" s="164" t="s">
        <v>1082</v>
      </c>
      <c r="H810" s="163">
        <v>8.1</v>
      </c>
      <c r="I810" s="162" t="s">
        <v>88</v>
      </c>
      <c r="J810" s="161" t="s">
        <v>1077</v>
      </c>
      <c r="K810" s="161" t="s">
        <v>1081</v>
      </c>
      <c r="L810" s="160">
        <v>24057</v>
      </c>
      <c r="M810" s="160">
        <v>2406</v>
      </c>
      <c r="N810" s="159">
        <f t="shared" si="84"/>
        <v>26463</v>
      </c>
      <c r="O810" s="174">
        <v>24000</v>
      </c>
      <c r="P810" s="180">
        <f t="shared" si="86"/>
        <v>0.99763062726025686</v>
      </c>
      <c r="Q810" s="174">
        <v>2400</v>
      </c>
      <c r="R810" s="179">
        <f t="shared" si="87"/>
        <v>0.99750623441396513</v>
      </c>
      <c r="S810" s="156">
        <f t="shared" si="88"/>
        <v>26400</v>
      </c>
      <c r="T810" s="156">
        <f t="shared" si="89"/>
        <v>63</v>
      </c>
      <c r="U810" s="173" t="s">
        <v>803</v>
      </c>
      <c r="V810" s="178" t="s">
        <v>802</v>
      </c>
      <c r="W810" s="178" t="s">
        <v>802</v>
      </c>
      <c r="X810" s="177">
        <v>2014</v>
      </c>
      <c r="Y810" s="176" t="s">
        <v>1075</v>
      </c>
    </row>
    <row r="811" spans="1:25" ht="44.25" customHeight="1" x14ac:dyDescent="0.25">
      <c r="A811" s="167">
        <v>806</v>
      </c>
      <c r="B811" s="168"/>
      <c r="C811" s="167" t="str">
        <f t="shared" si="85"/>
        <v>Ing. Edy Linares</v>
      </c>
      <c r="D811" s="167" t="s">
        <v>789</v>
      </c>
      <c r="E811" s="166" t="s">
        <v>787</v>
      </c>
      <c r="F811" s="165" t="s">
        <v>1079</v>
      </c>
      <c r="G811" s="164" t="s">
        <v>1080</v>
      </c>
      <c r="H811" s="163">
        <v>19</v>
      </c>
      <c r="I811" s="162" t="s">
        <v>88</v>
      </c>
      <c r="J811" s="161" t="s">
        <v>1077</v>
      </c>
      <c r="K811" s="161" t="s">
        <v>1076</v>
      </c>
      <c r="L811" s="160">
        <v>56431</v>
      </c>
      <c r="M811" s="160">
        <v>5643</v>
      </c>
      <c r="N811" s="159">
        <f t="shared" si="84"/>
        <v>62074</v>
      </c>
      <c r="O811" s="174">
        <v>56400</v>
      </c>
      <c r="P811" s="180">
        <f t="shared" si="86"/>
        <v>0.99945065655402177</v>
      </c>
      <c r="Q811" s="174">
        <v>5640</v>
      </c>
      <c r="R811" s="179">
        <f t="shared" si="87"/>
        <v>0.99946836788942051</v>
      </c>
      <c r="S811" s="156">
        <f t="shared" si="88"/>
        <v>62040</v>
      </c>
      <c r="T811" s="156">
        <f t="shared" si="89"/>
        <v>34</v>
      </c>
      <c r="U811" s="173" t="s">
        <v>803</v>
      </c>
      <c r="V811" s="178" t="s">
        <v>802</v>
      </c>
      <c r="W811" s="178" t="s">
        <v>802</v>
      </c>
      <c r="X811" s="177">
        <v>2014</v>
      </c>
      <c r="Y811" s="176" t="s">
        <v>1075</v>
      </c>
    </row>
    <row r="812" spans="1:25" ht="44.25" customHeight="1" x14ac:dyDescent="0.25">
      <c r="A812" s="167">
        <v>807</v>
      </c>
      <c r="B812" s="175"/>
      <c r="C812" s="167" t="str">
        <f t="shared" si="85"/>
        <v>Ing. Edy Linares</v>
      </c>
      <c r="D812" s="167" t="s">
        <v>789</v>
      </c>
      <c r="E812" s="166" t="s">
        <v>787</v>
      </c>
      <c r="F812" s="165" t="s">
        <v>1079</v>
      </c>
      <c r="G812" s="164" t="s">
        <v>1078</v>
      </c>
      <c r="H812" s="163">
        <v>21.9</v>
      </c>
      <c r="I812" s="162" t="s">
        <v>88</v>
      </c>
      <c r="J812" s="161" t="s">
        <v>1077</v>
      </c>
      <c r="K812" s="161" t="s">
        <v>1076</v>
      </c>
      <c r="L812" s="160">
        <v>65044</v>
      </c>
      <c r="M812" s="160">
        <v>6504</v>
      </c>
      <c r="N812" s="159">
        <f t="shared" si="84"/>
        <v>71548</v>
      </c>
      <c r="O812" s="174">
        <v>65010</v>
      </c>
      <c r="P812" s="180">
        <f t="shared" si="86"/>
        <v>0.99947727692023858</v>
      </c>
      <c r="Q812" s="174">
        <v>6501</v>
      </c>
      <c r="R812" s="179">
        <f t="shared" si="87"/>
        <v>0.99953874538745391</v>
      </c>
      <c r="S812" s="156">
        <f t="shared" si="88"/>
        <v>71511</v>
      </c>
      <c r="T812" s="156">
        <f t="shared" si="89"/>
        <v>37</v>
      </c>
      <c r="U812" s="173" t="s">
        <v>803</v>
      </c>
      <c r="V812" s="178" t="s">
        <v>802</v>
      </c>
      <c r="W812" s="178" t="s">
        <v>802</v>
      </c>
      <c r="X812" s="177">
        <v>2014</v>
      </c>
      <c r="Y812" s="176" t="s">
        <v>1075</v>
      </c>
    </row>
    <row r="813" spans="1:25" ht="44.25" hidden="1" customHeight="1" x14ac:dyDescent="0.25">
      <c r="A813" s="167">
        <v>808</v>
      </c>
      <c r="B813" s="168"/>
      <c r="C813" s="167" t="str">
        <f t="shared" si="85"/>
        <v>Ing. Edy Linares</v>
      </c>
      <c r="D813" s="167" t="s">
        <v>789</v>
      </c>
      <c r="E813" s="166" t="s">
        <v>787</v>
      </c>
      <c r="F813" s="165" t="s">
        <v>1072</v>
      </c>
      <c r="G813" s="164" t="s">
        <v>1074</v>
      </c>
      <c r="H813" s="163">
        <v>18.5</v>
      </c>
      <c r="I813" s="162" t="s">
        <v>88</v>
      </c>
      <c r="J813" s="161" t="s">
        <v>1070</v>
      </c>
      <c r="K813" s="161" t="s">
        <v>1069</v>
      </c>
      <c r="L813" s="160">
        <v>48285</v>
      </c>
      <c r="M813" s="160">
        <v>4829</v>
      </c>
      <c r="N813" s="159">
        <f t="shared" si="84"/>
        <v>53114</v>
      </c>
      <c r="O813" s="174"/>
      <c r="P813" s="158"/>
      <c r="Q813" s="174"/>
      <c r="R813" s="156"/>
      <c r="S813" s="156"/>
      <c r="T813" s="156"/>
      <c r="U813" s="173"/>
      <c r="V813" s="172"/>
      <c r="W813" s="171"/>
      <c r="X813" s="170"/>
      <c r="Y813" s="176"/>
    </row>
    <row r="814" spans="1:25" ht="44.25" hidden="1" customHeight="1" x14ac:dyDescent="0.25">
      <c r="A814" s="167">
        <v>809</v>
      </c>
      <c r="B814" s="175"/>
      <c r="C814" s="167" t="str">
        <f t="shared" si="85"/>
        <v>Ing. Edy Linares</v>
      </c>
      <c r="D814" s="167" t="s">
        <v>789</v>
      </c>
      <c r="E814" s="166" t="s">
        <v>787</v>
      </c>
      <c r="F814" s="165" t="s">
        <v>1072</v>
      </c>
      <c r="G814" s="164" t="s">
        <v>1073</v>
      </c>
      <c r="H814" s="163">
        <v>19</v>
      </c>
      <c r="I814" s="162" t="s">
        <v>88</v>
      </c>
      <c r="J814" s="161" t="s">
        <v>1070</v>
      </c>
      <c r="K814" s="161" t="s">
        <v>1069</v>
      </c>
      <c r="L814" s="160">
        <v>45601</v>
      </c>
      <c r="M814" s="160">
        <v>4560</v>
      </c>
      <c r="N814" s="159">
        <f t="shared" si="84"/>
        <v>50161</v>
      </c>
      <c r="O814" s="174"/>
      <c r="P814" s="158"/>
      <c r="Q814" s="174"/>
      <c r="R814" s="156"/>
      <c r="S814" s="156"/>
      <c r="T814" s="156"/>
      <c r="U814" s="173"/>
      <c r="V814" s="172"/>
      <c r="W814" s="171"/>
      <c r="X814" s="170"/>
      <c r="Y814" s="176"/>
    </row>
    <row r="815" spans="1:25" ht="44.25" hidden="1" customHeight="1" x14ac:dyDescent="0.25">
      <c r="A815" s="167">
        <v>810</v>
      </c>
      <c r="B815" s="168"/>
      <c r="C815" s="167" t="str">
        <f t="shared" si="85"/>
        <v>Ing. Edy Linares</v>
      </c>
      <c r="D815" s="167" t="s">
        <v>789</v>
      </c>
      <c r="E815" s="166" t="s">
        <v>787</v>
      </c>
      <c r="F815" s="165" t="s">
        <v>1072</v>
      </c>
      <c r="G815" s="164" t="s">
        <v>1071</v>
      </c>
      <c r="H815" s="163">
        <v>24</v>
      </c>
      <c r="I815" s="162" t="s">
        <v>88</v>
      </c>
      <c r="J815" s="161" t="s">
        <v>1070</v>
      </c>
      <c r="K815" s="161" t="s">
        <v>1069</v>
      </c>
      <c r="L815" s="160">
        <v>57600</v>
      </c>
      <c r="M815" s="160">
        <v>5761</v>
      </c>
      <c r="N815" s="159">
        <f t="shared" si="84"/>
        <v>63361</v>
      </c>
      <c r="O815" s="174"/>
      <c r="P815" s="158"/>
      <c r="Q815" s="174"/>
      <c r="R815" s="156"/>
      <c r="S815" s="156"/>
      <c r="T815" s="156"/>
      <c r="U815" s="173"/>
      <c r="V815" s="172"/>
      <c r="W815" s="171"/>
      <c r="X815" s="170"/>
      <c r="Y815" s="176"/>
    </row>
    <row r="816" spans="1:25" ht="44.25" hidden="1" customHeight="1" x14ac:dyDescent="0.25">
      <c r="A816" s="167">
        <v>811</v>
      </c>
      <c r="B816" s="168"/>
      <c r="C816" s="167" t="s">
        <v>789</v>
      </c>
      <c r="D816" s="167" t="s">
        <v>788</v>
      </c>
      <c r="E816" s="166" t="s">
        <v>787</v>
      </c>
      <c r="F816" s="165" t="s">
        <v>1063</v>
      </c>
      <c r="G816" s="164" t="s">
        <v>1068</v>
      </c>
      <c r="H816" s="163">
        <v>21.26</v>
      </c>
      <c r="I816" s="162" t="s">
        <v>140</v>
      </c>
      <c r="J816" s="161" t="s">
        <v>1061</v>
      </c>
      <c r="K816" s="161" t="s">
        <v>1060</v>
      </c>
      <c r="L816" s="160">
        <v>40819</v>
      </c>
      <c r="M816" s="160">
        <v>4082</v>
      </c>
      <c r="N816" s="159">
        <f t="shared" si="84"/>
        <v>44901</v>
      </c>
      <c r="O816" s="174"/>
      <c r="P816" s="158"/>
      <c r="Q816" s="174"/>
      <c r="R816" s="156"/>
      <c r="S816" s="156"/>
      <c r="T816" s="156"/>
      <c r="U816" s="173"/>
      <c r="V816" s="172"/>
      <c r="W816" s="171"/>
      <c r="X816" s="170"/>
      <c r="Y816" s="169"/>
    </row>
    <row r="817" spans="1:25" ht="44.25" hidden="1" customHeight="1" x14ac:dyDescent="0.25">
      <c r="A817" s="167">
        <v>812</v>
      </c>
      <c r="B817" s="175"/>
      <c r="C817" s="167" t="s">
        <v>789</v>
      </c>
      <c r="D817" s="167" t="s">
        <v>788</v>
      </c>
      <c r="E817" s="166" t="s">
        <v>787</v>
      </c>
      <c r="F817" s="165" t="s">
        <v>1063</v>
      </c>
      <c r="G817" s="164" t="s">
        <v>1067</v>
      </c>
      <c r="H817" s="163">
        <v>15</v>
      </c>
      <c r="I817" s="162" t="s">
        <v>140</v>
      </c>
      <c r="J817" s="161" t="s">
        <v>1061</v>
      </c>
      <c r="K817" s="161" t="s">
        <v>1060</v>
      </c>
      <c r="L817" s="160">
        <v>28801</v>
      </c>
      <c r="M817" s="160">
        <v>2880</v>
      </c>
      <c r="N817" s="159">
        <f t="shared" si="84"/>
        <v>31681</v>
      </c>
      <c r="O817" s="174"/>
      <c r="P817" s="158"/>
      <c r="Q817" s="174"/>
      <c r="R817" s="156"/>
      <c r="S817" s="156"/>
      <c r="T817" s="156"/>
      <c r="U817" s="173"/>
      <c r="V817" s="172"/>
      <c r="W817" s="171"/>
      <c r="X817" s="170"/>
      <c r="Y817" s="169"/>
    </row>
    <row r="818" spans="1:25" ht="44.25" hidden="1" customHeight="1" x14ac:dyDescent="0.25">
      <c r="A818" s="167">
        <v>813</v>
      </c>
      <c r="B818" s="168"/>
      <c r="C818" s="167" t="s">
        <v>789</v>
      </c>
      <c r="D818" s="167" t="s">
        <v>788</v>
      </c>
      <c r="E818" s="166" t="s">
        <v>787</v>
      </c>
      <c r="F818" s="165" t="s">
        <v>1063</v>
      </c>
      <c r="G818" s="164" t="s">
        <v>1066</v>
      </c>
      <c r="H818" s="163">
        <v>8.84</v>
      </c>
      <c r="I818" s="162" t="s">
        <v>140</v>
      </c>
      <c r="J818" s="161" t="s">
        <v>1061</v>
      </c>
      <c r="K818" s="161" t="s">
        <v>1060</v>
      </c>
      <c r="L818" s="160">
        <v>16974</v>
      </c>
      <c r="M818" s="160">
        <v>1697</v>
      </c>
      <c r="N818" s="159">
        <f t="shared" si="84"/>
        <v>18671</v>
      </c>
      <c r="O818" s="174"/>
      <c r="P818" s="158"/>
      <c r="Q818" s="174"/>
      <c r="R818" s="156"/>
      <c r="S818" s="156"/>
      <c r="T818" s="156"/>
      <c r="U818" s="173"/>
      <c r="V818" s="172"/>
      <c r="W818" s="171"/>
      <c r="X818" s="170"/>
      <c r="Y818" s="169"/>
    </row>
    <row r="819" spans="1:25" ht="44.25" hidden="1" customHeight="1" x14ac:dyDescent="0.25">
      <c r="A819" s="167">
        <v>814</v>
      </c>
      <c r="B819" s="168"/>
      <c r="C819" s="167" t="s">
        <v>789</v>
      </c>
      <c r="D819" s="167" t="s">
        <v>788</v>
      </c>
      <c r="E819" s="166" t="s">
        <v>787</v>
      </c>
      <c r="F819" s="165" t="s">
        <v>1063</v>
      </c>
      <c r="G819" s="164" t="s">
        <v>1065</v>
      </c>
      <c r="H819" s="163">
        <v>4.58</v>
      </c>
      <c r="I819" s="162" t="s">
        <v>140</v>
      </c>
      <c r="J819" s="161" t="s">
        <v>1061</v>
      </c>
      <c r="K819" s="161" t="s">
        <v>1060</v>
      </c>
      <c r="L819" s="160">
        <v>8794</v>
      </c>
      <c r="M819" s="160">
        <v>880</v>
      </c>
      <c r="N819" s="159">
        <f t="shared" si="84"/>
        <v>9674</v>
      </c>
      <c r="O819" s="174"/>
      <c r="P819" s="158"/>
      <c r="Q819" s="174"/>
      <c r="R819" s="156"/>
      <c r="S819" s="156"/>
      <c r="T819" s="156"/>
      <c r="U819" s="173"/>
      <c r="V819" s="172"/>
      <c r="W819" s="171"/>
      <c r="X819" s="170"/>
      <c r="Y819" s="169"/>
    </row>
    <row r="820" spans="1:25" ht="44.25" hidden="1" customHeight="1" x14ac:dyDescent="0.25">
      <c r="A820" s="167">
        <v>815</v>
      </c>
      <c r="B820" s="168"/>
      <c r="C820" s="167" t="s">
        <v>789</v>
      </c>
      <c r="D820" s="167" t="s">
        <v>788</v>
      </c>
      <c r="E820" s="166" t="s">
        <v>787</v>
      </c>
      <c r="F820" s="165" t="s">
        <v>1063</v>
      </c>
      <c r="G820" s="164" t="s">
        <v>1064</v>
      </c>
      <c r="H820" s="163">
        <v>6.42</v>
      </c>
      <c r="I820" s="162" t="s">
        <v>140</v>
      </c>
      <c r="J820" s="161" t="s">
        <v>1061</v>
      </c>
      <c r="K820" s="161" t="s">
        <v>1060</v>
      </c>
      <c r="L820" s="160">
        <v>12326</v>
      </c>
      <c r="M820" s="160">
        <v>1233</v>
      </c>
      <c r="N820" s="159">
        <f t="shared" si="84"/>
        <v>13559</v>
      </c>
      <c r="O820" s="174"/>
      <c r="P820" s="158"/>
      <c r="Q820" s="174"/>
      <c r="R820" s="156"/>
      <c r="S820" s="156"/>
      <c r="T820" s="156"/>
      <c r="U820" s="173"/>
      <c r="V820" s="172"/>
      <c r="W820" s="171"/>
      <c r="X820" s="170"/>
      <c r="Y820" s="169"/>
    </row>
    <row r="821" spans="1:25" ht="44.25" hidden="1" customHeight="1" x14ac:dyDescent="0.25">
      <c r="A821" s="167">
        <v>816</v>
      </c>
      <c r="B821" s="168"/>
      <c r="C821" s="167" t="s">
        <v>789</v>
      </c>
      <c r="D821" s="167" t="s">
        <v>788</v>
      </c>
      <c r="E821" s="166" t="s">
        <v>787</v>
      </c>
      <c r="F821" s="165" t="s">
        <v>1063</v>
      </c>
      <c r="G821" s="164" t="s">
        <v>1062</v>
      </c>
      <c r="H821" s="163">
        <v>8.5</v>
      </c>
      <c r="I821" s="162" t="s">
        <v>140</v>
      </c>
      <c r="J821" s="161" t="s">
        <v>1061</v>
      </c>
      <c r="K821" s="161" t="s">
        <v>1060</v>
      </c>
      <c r="L821" s="160">
        <v>16320</v>
      </c>
      <c r="M821" s="160">
        <v>1632</v>
      </c>
      <c r="N821" s="159">
        <f t="shared" si="84"/>
        <v>17952</v>
      </c>
      <c r="O821" s="174"/>
      <c r="P821" s="158"/>
      <c r="Q821" s="174"/>
      <c r="R821" s="156"/>
      <c r="S821" s="156"/>
      <c r="T821" s="156"/>
      <c r="U821" s="173"/>
      <c r="V821" s="172"/>
      <c r="W821" s="171"/>
      <c r="X821" s="170"/>
      <c r="Y821" s="169"/>
    </row>
    <row r="822" spans="1:25" ht="44.25" hidden="1" customHeight="1" x14ac:dyDescent="0.25">
      <c r="A822" s="167">
        <v>817</v>
      </c>
      <c r="B822" s="175"/>
      <c r="C822" s="167" t="str">
        <f t="shared" ref="C822:C855" si="90">+D822</f>
        <v>Ing. Edy Linares</v>
      </c>
      <c r="D822" s="167" t="s">
        <v>789</v>
      </c>
      <c r="E822" s="166" t="s">
        <v>787</v>
      </c>
      <c r="F822" s="165" t="s">
        <v>1024</v>
      </c>
      <c r="G822" s="164" t="s">
        <v>1059</v>
      </c>
      <c r="H822" s="163">
        <v>5.3</v>
      </c>
      <c r="I822" s="162" t="s">
        <v>1022</v>
      </c>
      <c r="J822" s="161" t="s">
        <v>1021</v>
      </c>
      <c r="K822" s="161" t="s">
        <v>1053</v>
      </c>
      <c r="L822" s="160">
        <v>11639</v>
      </c>
      <c r="M822" s="160">
        <v>1164</v>
      </c>
      <c r="N822" s="159">
        <f t="shared" si="84"/>
        <v>12803</v>
      </c>
      <c r="O822" s="174"/>
      <c r="P822" s="158"/>
      <c r="Q822" s="174"/>
      <c r="R822" s="156"/>
      <c r="S822" s="156"/>
      <c r="T822" s="156"/>
      <c r="U822" s="173"/>
      <c r="V822" s="172"/>
      <c r="W822" s="171"/>
      <c r="X822" s="170"/>
      <c r="Y822" s="176"/>
    </row>
    <row r="823" spans="1:25" ht="44.25" hidden="1" customHeight="1" x14ac:dyDescent="0.25">
      <c r="A823" s="167">
        <v>818</v>
      </c>
      <c r="B823" s="168"/>
      <c r="C823" s="167" t="str">
        <f t="shared" si="90"/>
        <v>Ing. Edy Linares</v>
      </c>
      <c r="D823" s="167" t="s">
        <v>789</v>
      </c>
      <c r="E823" s="166" t="s">
        <v>787</v>
      </c>
      <c r="F823" s="165" t="s">
        <v>1024</v>
      </c>
      <c r="G823" s="164" t="s">
        <v>1058</v>
      </c>
      <c r="H823" s="163">
        <v>9.4</v>
      </c>
      <c r="I823" s="162" t="s">
        <v>1022</v>
      </c>
      <c r="J823" s="161" t="s">
        <v>1021</v>
      </c>
      <c r="K823" s="161" t="s">
        <v>1053</v>
      </c>
      <c r="L823" s="160">
        <v>20643</v>
      </c>
      <c r="M823" s="160">
        <v>2064</v>
      </c>
      <c r="N823" s="159">
        <f t="shared" si="84"/>
        <v>22707</v>
      </c>
      <c r="O823" s="174"/>
      <c r="P823" s="158"/>
      <c r="Q823" s="174"/>
      <c r="R823" s="156"/>
      <c r="S823" s="156"/>
      <c r="T823" s="156"/>
      <c r="U823" s="173"/>
      <c r="V823" s="172"/>
      <c r="W823" s="171"/>
      <c r="X823" s="170"/>
      <c r="Y823" s="176"/>
    </row>
    <row r="824" spans="1:25" ht="44.25" hidden="1" customHeight="1" x14ac:dyDescent="0.25">
      <c r="A824" s="167">
        <v>819</v>
      </c>
      <c r="B824" s="168"/>
      <c r="C824" s="167" t="str">
        <f t="shared" si="90"/>
        <v>Ing. Edy Linares</v>
      </c>
      <c r="D824" s="167" t="s">
        <v>789</v>
      </c>
      <c r="E824" s="166" t="s">
        <v>787</v>
      </c>
      <c r="F824" s="165" t="s">
        <v>1024</v>
      </c>
      <c r="G824" s="164" t="s">
        <v>1057</v>
      </c>
      <c r="H824" s="163">
        <v>10.199999999999999</v>
      </c>
      <c r="I824" s="162" t="s">
        <v>1022</v>
      </c>
      <c r="J824" s="161" t="s">
        <v>1021</v>
      </c>
      <c r="K824" s="161" t="s">
        <v>1053</v>
      </c>
      <c r="L824" s="160">
        <v>22399</v>
      </c>
      <c r="M824" s="160">
        <v>2240</v>
      </c>
      <c r="N824" s="159">
        <f t="shared" si="84"/>
        <v>24639</v>
      </c>
      <c r="O824" s="174"/>
      <c r="P824" s="158"/>
      <c r="Q824" s="174"/>
      <c r="R824" s="156"/>
      <c r="S824" s="156"/>
      <c r="T824" s="156"/>
      <c r="U824" s="173"/>
      <c r="V824" s="172"/>
      <c r="W824" s="171"/>
      <c r="X824" s="170"/>
      <c r="Y824" s="176"/>
    </row>
    <row r="825" spans="1:25" ht="44.25" hidden="1" customHeight="1" x14ac:dyDescent="0.25">
      <c r="A825" s="167">
        <v>820</v>
      </c>
      <c r="B825" s="168"/>
      <c r="C825" s="167" t="str">
        <f t="shared" si="90"/>
        <v>Ing. Edy Linares</v>
      </c>
      <c r="D825" s="167" t="s">
        <v>789</v>
      </c>
      <c r="E825" s="166" t="s">
        <v>787</v>
      </c>
      <c r="F825" s="165" t="s">
        <v>1024</v>
      </c>
      <c r="G825" s="164" t="s">
        <v>1056</v>
      </c>
      <c r="H825" s="163">
        <v>12.6</v>
      </c>
      <c r="I825" s="162" t="s">
        <v>1022</v>
      </c>
      <c r="J825" s="161" t="s">
        <v>1021</v>
      </c>
      <c r="K825" s="161" t="s">
        <v>1053</v>
      </c>
      <c r="L825" s="160">
        <v>27671</v>
      </c>
      <c r="M825" s="160">
        <v>2767</v>
      </c>
      <c r="N825" s="159">
        <f t="shared" si="84"/>
        <v>30438</v>
      </c>
      <c r="O825" s="174"/>
      <c r="P825" s="158"/>
      <c r="Q825" s="174"/>
      <c r="R825" s="156"/>
      <c r="S825" s="156"/>
      <c r="T825" s="156"/>
      <c r="U825" s="173"/>
      <c r="V825" s="172"/>
      <c r="W825" s="171"/>
      <c r="X825" s="170"/>
      <c r="Y825" s="176"/>
    </row>
    <row r="826" spans="1:25" ht="44.25" hidden="1" customHeight="1" x14ac:dyDescent="0.25">
      <c r="A826" s="167">
        <v>821</v>
      </c>
      <c r="B826" s="168"/>
      <c r="C826" s="167" t="str">
        <f t="shared" si="90"/>
        <v>Ing. Edy Linares</v>
      </c>
      <c r="D826" s="167" t="s">
        <v>789</v>
      </c>
      <c r="E826" s="166" t="s">
        <v>787</v>
      </c>
      <c r="F826" s="165" t="s">
        <v>1024</v>
      </c>
      <c r="G826" s="164" t="s">
        <v>1055</v>
      </c>
      <c r="H826" s="163">
        <v>23.45</v>
      </c>
      <c r="I826" s="162" t="s">
        <v>1022</v>
      </c>
      <c r="J826" s="161" t="s">
        <v>1021</v>
      </c>
      <c r="K826" s="161" t="s">
        <v>1053</v>
      </c>
      <c r="L826" s="160">
        <v>51496</v>
      </c>
      <c r="M826" s="160">
        <v>5150</v>
      </c>
      <c r="N826" s="159">
        <f t="shared" si="84"/>
        <v>56646</v>
      </c>
      <c r="O826" s="174"/>
      <c r="P826" s="158"/>
      <c r="Q826" s="174"/>
      <c r="R826" s="156"/>
      <c r="S826" s="156"/>
      <c r="T826" s="156"/>
      <c r="U826" s="173"/>
      <c r="V826" s="172"/>
      <c r="W826" s="171"/>
      <c r="X826" s="170"/>
      <c r="Y826" s="176"/>
    </row>
    <row r="827" spans="1:25" ht="44.25" hidden="1" customHeight="1" x14ac:dyDescent="0.25">
      <c r="A827" s="167">
        <v>822</v>
      </c>
      <c r="B827" s="175"/>
      <c r="C827" s="167" t="str">
        <f t="shared" si="90"/>
        <v>Ing. Edy Linares</v>
      </c>
      <c r="D827" s="167" t="s">
        <v>789</v>
      </c>
      <c r="E827" s="166" t="s">
        <v>787</v>
      </c>
      <c r="F827" s="165" t="s">
        <v>1024</v>
      </c>
      <c r="G827" s="164" t="s">
        <v>1054</v>
      </c>
      <c r="H827" s="163">
        <v>6.93</v>
      </c>
      <c r="I827" s="162" t="s">
        <v>1022</v>
      </c>
      <c r="J827" s="161" t="s">
        <v>1021</v>
      </c>
      <c r="K827" s="161" t="s">
        <v>1053</v>
      </c>
      <c r="L827" s="160">
        <v>15218</v>
      </c>
      <c r="M827" s="160">
        <v>1522</v>
      </c>
      <c r="N827" s="159">
        <f t="shared" si="84"/>
        <v>16740</v>
      </c>
      <c r="O827" s="174"/>
      <c r="P827" s="158"/>
      <c r="Q827" s="174"/>
      <c r="R827" s="156"/>
      <c r="S827" s="156"/>
      <c r="T827" s="156"/>
      <c r="U827" s="173"/>
      <c r="V827" s="172"/>
      <c r="W827" s="171"/>
      <c r="X827" s="170"/>
      <c r="Y827" s="176"/>
    </row>
    <row r="828" spans="1:25" ht="44.25" hidden="1" customHeight="1" x14ac:dyDescent="0.25">
      <c r="A828" s="167">
        <v>823</v>
      </c>
      <c r="B828" s="168"/>
      <c r="C828" s="167" t="str">
        <f t="shared" si="90"/>
        <v>Ing. Edy Linares</v>
      </c>
      <c r="D828" s="167" t="s">
        <v>789</v>
      </c>
      <c r="E828" s="166" t="s">
        <v>787</v>
      </c>
      <c r="F828" s="165" t="s">
        <v>1024</v>
      </c>
      <c r="G828" s="164" t="s">
        <v>1052</v>
      </c>
      <c r="H828" s="163">
        <v>22</v>
      </c>
      <c r="I828" s="162" t="s">
        <v>1022</v>
      </c>
      <c r="J828" s="161" t="s">
        <v>1021</v>
      </c>
      <c r="K828" s="161" t="s">
        <v>1025</v>
      </c>
      <c r="L828" s="160">
        <v>48313</v>
      </c>
      <c r="M828" s="160">
        <v>4831</v>
      </c>
      <c r="N828" s="159">
        <f t="shared" si="84"/>
        <v>53144</v>
      </c>
      <c r="O828" s="174"/>
      <c r="P828" s="158"/>
      <c r="Q828" s="174"/>
      <c r="R828" s="156"/>
      <c r="S828" s="156"/>
      <c r="T828" s="156"/>
      <c r="U828" s="173"/>
      <c r="V828" s="172"/>
      <c r="W828" s="171"/>
      <c r="X828" s="170"/>
      <c r="Y828" s="176"/>
    </row>
    <row r="829" spans="1:25" ht="44.25" hidden="1" customHeight="1" x14ac:dyDescent="0.25">
      <c r="A829" s="167">
        <v>824</v>
      </c>
      <c r="B829" s="168"/>
      <c r="C829" s="167" t="str">
        <f t="shared" si="90"/>
        <v>Ing. Edy Linares</v>
      </c>
      <c r="D829" s="167" t="s">
        <v>789</v>
      </c>
      <c r="E829" s="166" t="s">
        <v>787</v>
      </c>
      <c r="F829" s="165" t="s">
        <v>1024</v>
      </c>
      <c r="G829" s="164" t="s">
        <v>1051</v>
      </c>
      <c r="H829" s="163">
        <v>9</v>
      </c>
      <c r="I829" s="162" t="s">
        <v>1022</v>
      </c>
      <c r="J829" s="161" t="s">
        <v>1021</v>
      </c>
      <c r="K829" s="161" t="s">
        <v>1025</v>
      </c>
      <c r="L829" s="160">
        <v>19764</v>
      </c>
      <c r="M829" s="160">
        <v>1977</v>
      </c>
      <c r="N829" s="159">
        <f t="shared" si="84"/>
        <v>21741</v>
      </c>
      <c r="O829" s="174"/>
      <c r="P829" s="158"/>
      <c r="Q829" s="174"/>
      <c r="R829" s="156"/>
      <c r="S829" s="156"/>
      <c r="T829" s="156"/>
      <c r="U829" s="173"/>
      <c r="V829" s="172"/>
      <c r="W829" s="171"/>
      <c r="X829" s="170"/>
      <c r="Y829" s="176"/>
    </row>
    <row r="830" spans="1:25" ht="44.25" hidden="1" customHeight="1" x14ac:dyDescent="0.25">
      <c r="A830" s="167">
        <v>825</v>
      </c>
      <c r="B830" s="168"/>
      <c r="C830" s="167" t="str">
        <f t="shared" si="90"/>
        <v>Ing. Edy Linares</v>
      </c>
      <c r="D830" s="167" t="s">
        <v>789</v>
      </c>
      <c r="E830" s="166" t="s">
        <v>787</v>
      </c>
      <c r="F830" s="165" t="s">
        <v>1024</v>
      </c>
      <c r="G830" s="164" t="s">
        <v>1050</v>
      </c>
      <c r="H830" s="163">
        <v>18</v>
      </c>
      <c r="I830" s="162" t="s">
        <v>1022</v>
      </c>
      <c r="J830" s="161" t="s">
        <v>1021</v>
      </c>
      <c r="K830" s="161" t="s">
        <v>1025</v>
      </c>
      <c r="L830" s="160">
        <v>39528</v>
      </c>
      <c r="M830" s="160">
        <v>3953</v>
      </c>
      <c r="N830" s="159">
        <f t="shared" si="84"/>
        <v>43481</v>
      </c>
      <c r="O830" s="174"/>
      <c r="P830" s="158"/>
      <c r="Q830" s="174"/>
      <c r="R830" s="156"/>
      <c r="S830" s="156"/>
      <c r="T830" s="156"/>
      <c r="U830" s="173"/>
      <c r="V830" s="172"/>
      <c r="W830" s="171"/>
      <c r="X830" s="170"/>
      <c r="Y830" s="176"/>
    </row>
    <row r="831" spans="1:25" ht="44.25" hidden="1" customHeight="1" x14ac:dyDescent="0.25">
      <c r="A831" s="167">
        <v>826</v>
      </c>
      <c r="B831" s="168"/>
      <c r="C831" s="167" t="str">
        <f t="shared" si="90"/>
        <v>Ing. Edy Linares</v>
      </c>
      <c r="D831" s="167" t="s">
        <v>789</v>
      </c>
      <c r="E831" s="166" t="s">
        <v>787</v>
      </c>
      <c r="F831" s="165" t="s">
        <v>1024</v>
      </c>
      <c r="G831" s="164" t="s">
        <v>1049</v>
      </c>
      <c r="H831" s="163">
        <v>9</v>
      </c>
      <c r="I831" s="162" t="s">
        <v>1022</v>
      </c>
      <c r="J831" s="161" t="s">
        <v>1021</v>
      </c>
      <c r="K831" s="161" t="s">
        <v>1025</v>
      </c>
      <c r="L831" s="160">
        <v>19764</v>
      </c>
      <c r="M831" s="160">
        <v>1977</v>
      </c>
      <c r="N831" s="159">
        <f t="shared" si="84"/>
        <v>21741</v>
      </c>
      <c r="O831" s="174"/>
      <c r="P831" s="158"/>
      <c r="Q831" s="174"/>
      <c r="R831" s="156"/>
      <c r="S831" s="156"/>
      <c r="T831" s="156"/>
      <c r="U831" s="173"/>
      <c r="V831" s="172"/>
      <c r="W831" s="171"/>
      <c r="X831" s="170"/>
      <c r="Y831" s="176"/>
    </row>
    <row r="832" spans="1:25" ht="44.25" hidden="1" customHeight="1" x14ac:dyDescent="0.25">
      <c r="A832" s="167">
        <v>827</v>
      </c>
      <c r="B832" s="175"/>
      <c r="C832" s="167" t="str">
        <f t="shared" si="90"/>
        <v>Ing. Edy Linares</v>
      </c>
      <c r="D832" s="167" t="s">
        <v>789</v>
      </c>
      <c r="E832" s="166" t="s">
        <v>787</v>
      </c>
      <c r="F832" s="165" t="s">
        <v>1024</v>
      </c>
      <c r="G832" s="164" t="s">
        <v>1048</v>
      </c>
      <c r="H832" s="163">
        <v>11</v>
      </c>
      <c r="I832" s="162" t="s">
        <v>1022</v>
      </c>
      <c r="J832" s="161" t="s">
        <v>1021</v>
      </c>
      <c r="K832" s="161" t="s">
        <v>1025</v>
      </c>
      <c r="L832" s="160">
        <v>24156</v>
      </c>
      <c r="M832" s="160">
        <v>2416</v>
      </c>
      <c r="N832" s="159">
        <f t="shared" si="84"/>
        <v>26572</v>
      </c>
      <c r="O832" s="174"/>
      <c r="P832" s="158"/>
      <c r="Q832" s="174"/>
      <c r="R832" s="156"/>
      <c r="S832" s="156"/>
      <c r="T832" s="156"/>
      <c r="U832" s="173"/>
      <c r="V832" s="172"/>
      <c r="W832" s="171"/>
      <c r="X832" s="170"/>
      <c r="Y832" s="176"/>
    </row>
    <row r="833" spans="1:25" ht="44.25" hidden="1" customHeight="1" x14ac:dyDescent="0.25">
      <c r="A833" s="167">
        <v>828</v>
      </c>
      <c r="B833" s="168"/>
      <c r="C833" s="167" t="str">
        <f t="shared" si="90"/>
        <v>Ing. Edy Linares</v>
      </c>
      <c r="D833" s="167" t="s">
        <v>789</v>
      </c>
      <c r="E833" s="166" t="s">
        <v>787</v>
      </c>
      <c r="F833" s="165" t="s">
        <v>1024</v>
      </c>
      <c r="G833" s="164" t="s">
        <v>1047</v>
      </c>
      <c r="H833" s="163">
        <v>17</v>
      </c>
      <c r="I833" s="162" t="s">
        <v>1022</v>
      </c>
      <c r="J833" s="161" t="s">
        <v>1021</v>
      </c>
      <c r="K833" s="161" t="s">
        <v>1025</v>
      </c>
      <c r="L833" s="160">
        <v>37333</v>
      </c>
      <c r="M833" s="160">
        <v>3733</v>
      </c>
      <c r="N833" s="159">
        <f t="shared" si="84"/>
        <v>41066</v>
      </c>
      <c r="O833" s="174"/>
      <c r="P833" s="158"/>
      <c r="Q833" s="174"/>
      <c r="R833" s="156"/>
      <c r="S833" s="156"/>
      <c r="T833" s="156"/>
      <c r="U833" s="173"/>
      <c r="V833" s="172"/>
      <c r="W833" s="171"/>
      <c r="X833" s="170"/>
      <c r="Y833" s="176"/>
    </row>
    <row r="834" spans="1:25" ht="44.25" hidden="1" customHeight="1" x14ac:dyDescent="0.25">
      <c r="A834" s="167">
        <v>829</v>
      </c>
      <c r="B834" s="168"/>
      <c r="C834" s="167" t="str">
        <f t="shared" si="90"/>
        <v>Ing. Edy Linares</v>
      </c>
      <c r="D834" s="167" t="s">
        <v>789</v>
      </c>
      <c r="E834" s="166" t="s">
        <v>787</v>
      </c>
      <c r="F834" s="165" t="s">
        <v>1024</v>
      </c>
      <c r="G834" s="164" t="s">
        <v>1046</v>
      </c>
      <c r="H834" s="163">
        <v>19</v>
      </c>
      <c r="I834" s="162" t="s">
        <v>1022</v>
      </c>
      <c r="J834" s="161" t="s">
        <v>1021</v>
      </c>
      <c r="K834" s="161" t="s">
        <v>1025</v>
      </c>
      <c r="L834" s="160">
        <v>41724</v>
      </c>
      <c r="M834" s="160">
        <v>4173</v>
      </c>
      <c r="N834" s="159">
        <f t="shared" si="84"/>
        <v>45897</v>
      </c>
      <c r="O834" s="174"/>
      <c r="P834" s="158"/>
      <c r="Q834" s="174"/>
      <c r="R834" s="156"/>
      <c r="S834" s="156"/>
      <c r="T834" s="156"/>
      <c r="U834" s="173"/>
      <c r="V834" s="172"/>
      <c r="W834" s="171"/>
      <c r="X834" s="170"/>
      <c r="Y834" s="176"/>
    </row>
    <row r="835" spans="1:25" ht="44.25" hidden="1" customHeight="1" x14ac:dyDescent="0.25">
      <c r="A835" s="167">
        <v>830</v>
      </c>
      <c r="B835" s="168"/>
      <c r="C835" s="167" t="str">
        <f t="shared" si="90"/>
        <v>Ing. Edy Linares</v>
      </c>
      <c r="D835" s="167" t="s">
        <v>789</v>
      </c>
      <c r="E835" s="166" t="s">
        <v>787</v>
      </c>
      <c r="F835" s="165" t="s">
        <v>1024</v>
      </c>
      <c r="G835" s="164" t="s">
        <v>1045</v>
      </c>
      <c r="H835" s="163">
        <v>14</v>
      </c>
      <c r="I835" s="162" t="s">
        <v>1022</v>
      </c>
      <c r="J835" s="161" t="s">
        <v>1021</v>
      </c>
      <c r="K835" s="161" t="s">
        <v>1025</v>
      </c>
      <c r="L835" s="160">
        <v>30744</v>
      </c>
      <c r="M835" s="160">
        <v>3075</v>
      </c>
      <c r="N835" s="159">
        <f t="shared" si="84"/>
        <v>33819</v>
      </c>
      <c r="O835" s="174"/>
      <c r="P835" s="158"/>
      <c r="Q835" s="174"/>
      <c r="R835" s="156"/>
      <c r="S835" s="156"/>
      <c r="T835" s="156"/>
      <c r="U835" s="173"/>
      <c r="V835" s="172"/>
      <c r="W835" s="171"/>
      <c r="X835" s="170"/>
      <c r="Y835" s="176"/>
    </row>
    <row r="836" spans="1:25" ht="44.25" hidden="1" customHeight="1" x14ac:dyDescent="0.25">
      <c r="A836" s="167">
        <v>831</v>
      </c>
      <c r="B836" s="168"/>
      <c r="C836" s="167" t="str">
        <f t="shared" si="90"/>
        <v>Ing. Edy Linares</v>
      </c>
      <c r="D836" s="167" t="s">
        <v>789</v>
      </c>
      <c r="E836" s="166" t="s">
        <v>787</v>
      </c>
      <c r="F836" s="165" t="s">
        <v>1024</v>
      </c>
      <c r="G836" s="164" t="s">
        <v>1044</v>
      </c>
      <c r="H836" s="163">
        <v>16</v>
      </c>
      <c r="I836" s="162" t="s">
        <v>1022</v>
      </c>
      <c r="J836" s="161" t="s">
        <v>1021</v>
      </c>
      <c r="K836" s="161" t="s">
        <v>1025</v>
      </c>
      <c r="L836" s="160">
        <v>35136</v>
      </c>
      <c r="M836" s="160">
        <v>3514</v>
      </c>
      <c r="N836" s="159">
        <f t="shared" si="84"/>
        <v>38650</v>
      </c>
      <c r="O836" s="174"/>
      <c r="P836" s="158"/>
      <c r="Q836" s="174"/>
      <c r="R836" s="156"/>
      <c r="S836" s="156"/>
      <c r="T836" s="156"/>
      <c r="U836" s="173"/>
      <c r="V836" s="172"/>
      <c r="W836" s="171"/>
      <c r="X836" s="170"/>
      <c r="Y836" s="176"/>
    </row>
    <row r="837" spans="1:25" ht="44.25" hidden="1" customHeight="1" x14ac:dyDescent="0.25">
      <c r="A837" s="167">
        <v>832</v>
      </c>
      <c r="B837" s="175"/>
      <c r="C837" s="167" t="str">
        <f t="shared" si="90"/>
        <v>Ing. Edy Linares</v>
      </c>
      <c r="D837" s="167" t="s">
        <v>789</v>
      </c>
      <c r="E837" s="166" t="s">
        <v>787</v>
      </c>
      <c r="F837" s="165" t="s">
        <v>1024</v>
      </c>
      <c r="G837" s="164" t="s">
        <v>1043</v>
      </c>
      <c r="H837" s="163">
        <v>5</v>
      </c>
      <c r="I837" s="162" t="s">
        <v>1022</v>
      </c>
      <c r="J837" s="161" t="s">
        <v>1021</v>
      </c>
      <c r="K837" s="161" t="s">
        <v>1025</v>
      </c>
      <c r="L837" s="160">
        <v>10981</v>
      </c>
      <c r="M837" s="160">
        <v>1098</v>
      </c>
      <c r="N837" s="159">
        <f t="shared" si="84"/>
        <v>12079</v>
      </c>
      <c r="O837" s="174"/>
      <c r="P837" s="158"/>
      <c r="Q837" s="174"/>
      <c r="R837" s="156"/>
      <c r="S837" s="156"/>
      <c r="T837" s="156"/>
      <c r="U837" s="173"/>
      <c r="V837" s="172"/>
      <c r="W837" s="171"/>
      <c r="X837" s="170"/>
      <c r="Y837" s="176"/>
    </row>
    <row r="838" spans="1:25" ht="44.25" hidden="1" customHeight="1" x14ac:dyDescent="0.25">
      <c r="A838" s="167">
        <v>833</v>
      </c>
      <c r="B838" s="168"/>
      <c r="C838" s="167" t="str">
        <f t="shared" si="90"/>
        <v>Ing. Edy Linares</v>
      </c>
      <c r="D838" s="167" t="s">
        <v>789</v>
      </c>
      <c r="E838" s="166" t="s">
        <v>787</v>
      </c>
      <c r="F838" s="165" t="s">
        <v>1024</v>
      </c>
      <c r="G838" s="164" t="s">
        <v>1042</v>
      </c>
      <c r="H838" s="163">
        <v>11</v>
      </c>
      <c r="I838" s="162" t="s">
        <v>1022</v>
      </c>
      <c r="J838" s="161" t="s">
        <v>1021</v>
      </c>
      <c r="K838" s="161" t="s">
        <v>1025</v>
      </c>
      <c r="L838" s="160">
        <v>24156</v>
      </c>
      <c r="M838" s="160">
        <v>2416</v>
      </c>
      <c r="N838" s="159">
        <f t="shared" si="84"/>
        <v>26572</v>
      </c>
      <c r="O838" s="174"/>
      <c r="P838" s="158"/>
      <c r="Q838" s="174"/>
      <c r="R838" s="156"/>
      <c r="S838" s="156"/>
      <c r="T838" s="156"/>
      <c r="U838" s="173"/>
      <c r="V838" s="172"/>
      <c r="W838" s="171"/>
      <c r="X838" s="170"/>
      <c r="Y838" s="176"/>
    </row>
    <row r="839" spans="1:25" ht="44.25" hidden="1" customHeight="1" x14ac:dyDescent="0.25">
      <c r="A839" s="167">
        <v>834</v>
      </c>
      <c r="B839" s="168"/>
      <c r="C839" s="167" t="str">
        <f t="shared" si="90"/>
        <v>Ing. Edy Linares</v>
      </c>
      <c r="D839" s="167" t="s">
        <v>789</v>
      </c>
      <c r="E839" s="166" t="s">
        <v>787</v>
      </c>
      <c r="F839" s="165" t="s">
        <v>1024</v>
      </c>
      <c r="G839" s="164" t="s">
        <v>1041</v>
      </c>
      <c r="H839" s="163">
        <v>6</v>
      </c>
      <c r="I839" s="162" t="s">
        <v>1022</v>
      </c>
      <c r="J839" s="161" t="s">
        <v>1021</v>
      </c>
      <c r="K839" s="161" t="s">
        <v>1025</v>
      </c>
      <c r="L839" s="160">
        <v>13176</v>
      </c>
      <c r="M839" s="160">
        <v>1318</v>
      </c>
      <c r="N839" s="159">
        <f t="shared" ref="N839:N902" si="91">+L839+M839</f>
        <v>14494</v>
      </c>
      <c r="O839" s="174"/>
      <c r="P839" s="158"/>
      <c r="Q839" s="174"/>
      <c r="R839" s="156"/>
      <c r="S839" s="156"/>
      <c r="T839" s="156"/>
      <c r="U839" s="173"/>
      <c r="V839" s="172"/>
      <c r="W839" s="171"/>
      <c r="X839" s="170"/>
      <c r="Y839" s="176"/>
    </row>
    <row r="840" spans="1:25" ht="44.25" hidden="1" customHeight="1" x14ac:dyDescent="0.25">
      <c r="A840" s="167">
        <v>835</v>
      </c>
      <c r="B840" s="168"/>
      <c r="C840" s="167" t="str">
        <f t="shared" si="90"/>
        <v>Ing. Edy Linares</v>
      </c>
      <c r="D840" s="167" t="s">
        <v>789</v>
      </c>
      <c r="E840" s="166" t="s">
        <v>787</v>
      </c>
      <c r="F840" s="165" t="s">
        <v>1024</v>
      </c>
      <c r="G840" s="164" t="s">
        <v>1040</v>
      </c>
      <c r="H840" s="163">
        <v>9</v>
      </c>
      <c r="I840" s="162" t="s">
        <v>1022</v>
      </c>
      <c r="J840" s="161" t="s">
        <v>1021</v>
      </c>
      <c r="K840" s="161" t="s">
        <v>1025</v>
      </c>
      <c r="L840" s="160">
        <v>19764</v>
      </c>
      <c r="M840" s="160">
        <v>1977</v>
      </c>
      <c r="N840" s="159">
        <f t="shared" si="91"/>
        <v>21741</v>
      </c>
      <c r="O840" s="174"/>
      <c r="P840" s="158"/>
      <c r="Q840" s="174"/>
      <c r="R840" s="156"/>
      <c r="S840" s="156"/>
      <c r="T840" s="156"/>
      <c r="U840" s="173"/>
      <c r="V840" s="172"/>
      <c r="W840" s="171"/>
      <c r="X840" s="170"/>
      <c r="Y840" s="176"/>
    </row>
    <row r="841" spans="1:25" ht="44.25" hidden="1" customHeight="1" x14ac:dyDescent="0.25">
      <c r="A841" s="167">
        <v>836</v>
      </c>
      <c r="B841" s="168"/>
      <c r="C841" s="167" t="str">
        <f t="shared" si="90"/>
        <v>Ing. Edy Linares</v>
      </c>
      <c r="D841" s="167" t="s">
        <v>789</v>
      </c>
      <c r="E841" s="166" t="s">
        <v>787</v>
      </c>
      <c r="F841" s="165" t="s">
        <v>1024</v>
      </c>
      <c r="G841" s="164" t="s">
        <v>1039</v>
      </c>
      <c r="H841" s="163">
        <v>7</v>
      </c>
      <c r="I841" s="162" t="s">
        <v>1022</v>
      </c>
      <c r="J841" s="161" t="s">
        <v>1021</v>
      </c>
      <c r="K841" s="161" t="s">
        <v>1025</v>
      </c>
      <c r="L841" s="160">
        <v>15373</v>
      </c>
      <c r="M841" s="160">
        <v>1537</v>
      </c>
      <c r="N841" s="159">
        <f t="shared" si="91"/>
        <v>16910</v>
      </c>
      <c r="O841" s="174"/>
      <c r="P841" s="158"/>
      <c r="Q841" s="174"/>
      <c r="R841" s="156"/>
      <c r="S841" s="156"/>
      <c r="T841" s="156"/>
      <c r="U841" s="173"/>
      <c r="V841" s="172"/>
      <c r="W841" s="171"/>
      <c r="X841" s="170"/>
      <c r="Y841" s="176"/>
    </row>
    <row r="842" spans="1:25" ht="44.25" hidden="1" customHeight="1" x14ac:dyDescent="0.25">
      <c r="A842" s="167">
        <v>837</v>
      </c>
      <c r="B842" s="175"/>
      <c r="C842" s="167" t="str">
        <f t="shared" si="90"/>
        <v>Ing. Edy Linares</v>
      </c>
      <c r="D842" s="167" t="s">
        <v>789</v>
      </c>
      <c r="E842" s="166" t="s">
        <v>787</v>
      </c>
      <c r="F842" s="165" t="s">
        <v>1024</v>
      </c>
      <c r="G842" s="164" t="s">
        <v>1038</v>
      </c>
      <c r="H842" s="163">
        <v>7</v>
      </c>
      <c r="I842" s="162" t="s">
        <v>1022</v>
      </c>
      <c r="J842" s="161" t="s">
        <v>1021</v>
      </c>
      <c r="K842" s="161" t="s">
        <v>1025</v>
      </c>
      <c r="L842" s="160">
        <v>15373</v>
      </c>
      <c r="M842" s="160">
        <v>1537</v>
      </c>
      <c r="N842" s="159">
        <f t="shared" si="91"/>
        <v>16910</v>
      </c>
      <c r="O842" s="174"/>
      <c r="P842" s="158"/>
      <c r="Q842" s="174"/>
      <c r="R842" s="156"/>
      <c r="S842" s="156"/>
      <c r="T842" s="156"/>
      <c r="U842" s="173"/>
      <c r="V842" s="172"/>
      <c r="W842" s="171"/>
      <c r="X842" s="170"/>
      <c r="Y842" s="176"/>
    </row>
    <row r="843" spans="1:25" ht="44.25" hidden="1" customHeight="1" x14ac:dyDescent="0.25">
      <c r="A843" s="167">
        <v>838</v>
      </c>
      <c r="B843" s="168"/>
      <c r="C843" s="167" t="str">
        <f t="shared" si="90"/>
        <v>Ing. Edy Linares</v>
      </c>
      <c r="D843" s="167" t="s">
        <v>789</v>
      </c>
      <c r="E843" s="166" t="s">
        <v>787</v>
      </c>
      <c r="F843" s="165" t="s">
        <v>1024</v>
      </c>
      <c r="G843" s="164" t="s">
        <v>1037</v>
      </c>
      <c r="H843" s="163">
        <v>17</v>
      </c>
      <c r="I843" s="162" t="s">
        <v>1022</v>
      </c>
      <c r="J843" s="161" t="s">
        <v>1021</v>
      </c>
      <c r="K843" s="161" t="s">
        <v>1025</v>
      </c>
      <c r="L843" s="160">
        <v>37333</v>
      </c>
      <c r="M843" s="160">
        <v>3733</v>
      </c>
      <c r="N843" s="159">
        <f t="shared" si="91"/>
        <v>41066</v>
      </c>
      <c r="O843" s="174"/>
      <c r="P843" s="158"/>
      <c r="Q843" s="174"/>
      <c r="R843" s="156"/>
      <c r="S843" s="156"/>
      <c r="T843" s="156"/>
      <c r="U843" s="173"/>
      <c r="V843" s="172"/>
      <c r="W843" s="171"/>
      <c r="X843" s="170"/>
      <c r="Y843" s="176"/>
    </row>
    <row r="844" spans="1:25" ht="44.25" hidden="1" customHeight="1" x14ac:dyDescent="0.25">
      <c r="A844" s="167">
        <v>839</v>
      </c>
      <c r="B844" s="168"/>
      <c r="C844" s="167" t="str">
        <f t="shared" si="90"/>
        <v>Ing. Edy Linares</v>
      </c>
      <c r="D844" s="167" t="s">
        <v>789</v>
      </c>
      <c r="E844" s="166" t="s">
        <v>787</v>
      </c>
      <c r="F844" s="165" t="s">
        <v>1024</v>
      </c>
      <c r="G844" s="164" t="s">
        <v>1036</v>
      </c>
      <c r="H844" s="163">
        <v>17</v>
      </c>
      <c r="I844" s="162" t="s">
        <v>1022</v>
      </c>
      <c r="J844" s="161" t="s">
        <v>1021</v>
      </c>
      <c r="K844" s="161" t="s">
        <v>1025</v>
      </c>
      <c r="L844" s="160">
        <v>37333</v>
      </c>
      <c r="M844" s="160">
        <v>3733</v>
      </c>
      <c r="N844" s="159">
        <f t="shared" si="91"/>
        <v>41066</v>
      </c>
      <c r="O844" s="174"/>
      <c r="P844" s="158"/>
      <c r="Q844" s="174"/>
      <c r="R844" s="156"/>
      <c r="S844" s="156"/>
      <c r="T844" s="156"/>
      <c r="U844" s="173"/>
      <c r="V844" s="172"/>
      <c r="W844" s="171"/>
      <c r="X844" s="170"/>
      <c r="Y844" s="176"/>
    </row>
    <row r="845" spans="1:25" ht="44.25" hidden="1" customHeight="1" x14ac:dyDescent="0.25">
      <c r="A845" s="167">
        <v>840</v>
      </c>
      <c r="B845" s="168"/>
      <c r="C845" s="167" t="str">
        <f t="shared" si="90"/>
        <v>Ing. Edy Linares</v>
      </c>
      <c r="D845" s="167" t="s">
        <v>789</v>
      </c>
      <c r="E845" s="166" t="s">
        <v>787</v>
      </c>
      <c r="F845" s="165" t="s">
        <v>1024</v>
      </c>
      <c r="G845" s="164" t="s">
        <v>1035</v>
      </c>
      <c r="H845" s="163">
        <v>10</v>
      </c>
      <c r="I845" s="162" t="s">
        <v>1022</v>
      </c>
      <c r="J845" s="161" t="s">
        <v>1021</v>
      </c>
      <c r="K845" s="161" t="s">
        <v>1025</v>
      </c>
      <c r="L845" s="160">
        <v>21961</v>
      </c>
      <c r="M845" s="160">
        <v>2196</v>
      </c>
      <c r="N845" s="159">
        <f t="shared" si="91"/>
        <v>24157</v>
      </c>
      <c r="O845" s="174"/>
      <c r="P845" s="158"/>
      <c r="Q845" s="174"/>
      <c r="R845" s="156"/>
      <c r="S845" s="156"/>
      <c r="T845" s="156"/>
      <c r="U845" s="173"/>
      <c r="V845" s="172"/>
      <c r="W845" s="171"/>
      <c r="X845" s="170"/>
      <c r="Y845" s="176"/>
    </row>
    <row r="846" spans="1:25" ht="44.25" hidden="1" customHeight="1" x14ac:dyDescent="0.25">
      <c r="A846" s="167">
        <v>841</v>
      </c>
      <c r="B846" s="168"/>
      <c r="C846" s="167" t="str">
        <f t="shared" si="90"/>
        <v>Ing. Edy Linares</v>
      </c>
      <c r="D846" s="167" t="s">
        <v>789</v>
      </c>
      <c r="E846" s="166" t="s">
        <v>787</v>
      </c>
      <c r="F846" s="165" t="s">
        <v>1024</v>
      </c>
      <c r="G846" s="164" t="s">
        <v>1034</v>
      </c>
      <c r="H846" s="163">
        <v>14</v>
      </c>
      <c r="I846" s="162" t="s">
        <v>1022</v>
      </c>
      <c r="J846" s="161" t="s">
        <v>1021</v>
      </c>
      <c r="K846" s="161" t="s">
        <v>1025</v>
      </c>
      <c r="L846" s="160">
        <v>30744</v>
      </c>
      <c r="M846" s="160">
        <v>3075</v>
      </c>
      <c r="N846" s="159">
        <f t="shared" si="91"/>
        <v>33819</v>
      </c>
      <c r="O846" s="174"/>
      <c r="P846" s="158"/>
      <c r="Q846" s="174"/>
      <c r="R846" s="156"/>
      <c r="S846" s="156"/>
      <c r="T846" s="156"/>
      <c r="U846" s="173"/>
      <c r="V846" s="172"/>
      <c r="W846" s="171"/>
      <c r="X846" s="170"/>
      <c r="Y846" s="176"/>
    </row>
    <row r="847" spans="1:25" ht="44.25" hidden="1" customHeight="1" x14ac:dyDescent="0.25">
      <c r="A847" s="167">
        <v>842</v>
      </c>
      <c r="B847" s="175"/>
      <c r="C847" s="167" t="str">
        <f t="shared" si="90"/>
        <v>Ing. Edy Linares</v>
      </c>
      <c r="D847" s="167" t="s">
        <v>789</v>
      </c>
      <c r="E847" s="166" t="s">
        <v>787</v>
      </c>
      <c r="F847" s="165" t="s">
        <v>1024</v>
      </c>
      <c r="G847" s="164" t="s">
        <v>1033</v>
      </c>
      <c r="H847" s="163">
        <v>5</v>
      </c>
      <c r="I847" s="162" t="s">
        <v>1022</v>
      </c>
      <c r="J847" s="161" t="s">
        <v>1021</v>
      </c>
      <c r="K847" s="161" t="s">
        <v>1025</v>
      </c>
      <c r="L847" s="160">
        <v>10981</v>
      </c>
      <c r="M847" s="160">
        <v>1098</v>
      </c>
      <c r="N847" s="159">
        <f t="shared" si="91"/>
        <v>12079</v>
      </c>
      <c r="O847" s="174"/>
      <c r="P847" s="158"/>
      <c r="Q847" s="174"/>
      <c r="R847" s="156"/>
      <c r="S847" s="156"/>
      <c r="T847" s="156"/>
      <c r="U847" s="173"/>
      <c r="V847" s="172"/>
      <c r="W847" s="171"/>
      <c r="X847" s="170"/>
      <c r="Y847" s="176"/>
    </row>
    <row r="848" spans="1:25" ht="44.25" hidden="1" customHeight="1" x14ac:dyDescent="0.25">
      <c r="A848" s="167">
        <v>843</v>
      </c>
      <c r="B848" s="168"/>
      <c r="C848" s="167" t="str">
        <f t="shared" si="90"/>
        <v>Ing. Edy Linares</v>
      </c>
      <c r="D848" s="167" t="s">
        <v>789</v>
      </c>
      <c r="E848" s="166" t="s">
        <v>787</v>
      </c>
      <c r="F848" s="165" t="s">
        <v>1024</v>
      </c>
      <c r="G848" s="164" t="s">
        <v>1032</v>
      </c>
      <c r="H848" s="163">
        <v>9</v>
      </c>
      <c r="I848" s="162" t="s">
        <v>1022</v>
      </c>
      <c r="J848" s="161" t="s">
        <v>1021</v>
      </c>
      <c r="K848" s="161" t="s">
        <v>1025</v>
      </c>
      <c r="L848" s="160">
        <v>19764</v>
      </c>
      <c r="M848" s="160">
        <v>1977</v>
      </c>
      <c r="N848" s="159">
        <f t="shared" si="91"/>
        <v>21741</v>
      </c>
      <c r="O848" s="174"/>
      <c r="P848" s="158"/>
      <c r="Q848" s="174"/>
      <c r="R848" s="156"/>
      <c r="S848" s="156"/>
      <c r="T848" s="156"/>
      <c r="U848" s="173"/>
      <c r="V848" s="172"/>
      <c r="W848" s="171"/>
      <c r="X848" s="170"/>
      <c r="Y848" s="176"/>
    </row>
    <row r="849" spans="1:25" ht="44.25" hidden="1" customHeight="1" x14ac:dyDescent="0.25">
      <c r="A849" s="167">
        <v>844</v>
      </c>
      <c r="B849" s="168"/>
      <c r="C849" s="167" t="str">
        <f t="shared" si="90"/>
        <v>Ing. Edy Linares</v>
      </c>
      <c r="D849" s="167" t="s">
        <v>789</v>
      </c>
      <c r="E849" s="166" t="s">
        <v>787</v>
      </c>
      <c r="F849" s="165" t="s">
        <v>1024</v>
      </c>
      <c r="G849" s="164" t="s">
        <v>1031</v>
      </c>
      <c r="H849" s="163">
        <v>6</v>
      </c>
      <c r="I849" s="162" t="s">
        <v>1022</v>
      </c>
      <c r="J849" s="161" t="s">
        <v>1021</v>
      </c>
      <c r="K849" s="161" t="s">
        <v>1025</v>
      </c>
      <c r="L849" s="160">
        <v>13176</v>
      </c>
      <c r="M849" s="160">
        <v>1318</v>
      </c>
      <c r="N849" s="159">
        <f t="shared" si="91"/>
        <v>14494</v>
      </c>
      <c r="O849" s="174"/>
      <c r="P849" s="158"/>
      <c r="Q849" s="174"/>
      <c r="R849" s="156"/>
      <c r="S849" s="156"/>
      <c r="T849" s="156"/>
      <c r="U849" s="173"/>
      <c r="V849" s="172"/>
      <c r="W849" s="171"/>
      <c r="X849" s="170"/>
      <c r="Y849" s="176"/>
    </row>
    <row r="850" spans="1:25" ht="44.25" hidden="1" customHeight="1" x14ac:dyDescent="0.25">
      <c r="A850" s="167">
        <v>845</v>
      </c>
      <c r="B850" s="168"/>
      <c r="C850" s="167" t="str">
        <f t="shared" si="90"/>
        <v>Ing. Edy Linares</v>
      </c>
      <c r="D850" s="167" t="s">
        <v>789</v>
      </c>
      <c r="E850" s="166" t="s">
        <v>787</v>
      </c>
      <c r="F850" s="165" t="s">
        <v>1024</v>
      </c>
      <c r="G850" s="164" t="s">
        <v>1030</v>
      </c>
      <c r="H850" s="163">
        <v>6</v>
      </c>
      <c r="I850" s="162" t="s">
        <v>1022</v>
      </c>
      <c r="J850" s="161" t="s">
        <v>1021</v>
      </c>
      <c r="K850" s="161" t="s">
        <v>1025</v>
      </c>
      <c r="L850" s="160">
        <v>13176</v>
      </c>
      <c r="M850" s="160">
        <v>1318</v>
      </c>
      <c r="N850" s="159">
        <f t="shared" si="91"/>
        <v>14494</v>
      </c>
      <c r="O850" s="174"/>
      <c r="P850" s="158"/>
      <c r="Q850" s="174"/>
      <c r="R850" s="156"/>
      <c r="S850" s="156"/>
      <c r="T850" s="156"/>
      <c r="U850" s="173"/>
      <c r="V850" s="172"/>
      <c r="W850" s="171"/>
      <c r="X850" s="170"/>
      <c r="Y850" s="176"/>
    </row>
    <row r="851" spans="1:25" ht="44.25" hidden="1" customHeight="1" x14ac:dyDescent="0.25">
      <c r="A851" s="167">
        <v>846</v>
      </c>
      <c r="B851" s="175"/>
      <c r="C851" s="167" t="str">
        <f t="shared" si="90"/>
        <v>Ing. Edy Linares</v>
      </c>
      <c r="D851" s="167" t="s">
        <v>789</v>
      </c>
      <c r="E851" s="166" t="s">
        <v>787</v>
      </c>
      <c r="F851" s="165" t="s">
        <v>1024</v>
      </c>
      <c r="G851" s="164" t="s">
        <v>1029</v>
      </c>
      <c r="H851" s="163">
        <v>12</v>
      </c>
      <c r="I851" s="162" t="s">
        <v>1022</v>
      </c>
      <c r="J851" s="161" t="s">
        <v>1021</v>
      </c>
      <c r="K851" s="161" t="s">
        <v>1025</v>
      </c>
      <c r="L851" s="160">
        <v>26353</v>
      </c>
      <c r="M851" s="160">
        <v>2635</v>
      </c>
      <c r="N851" s="159">
        <f t="shared" si="91"/>
        <v>28988</v>
      </c>
      <c r="O851" s="174"/>
      <c r="P851" s="158"/>
      <c r="Q851" s="174"/>
      <c r="R851" s="156"/>
      <c r="S851" s="156"/>
      <c r="T851" s="156"/>
      <c r="U851" s="173"/>
      <c r="V851" s="172"/>
      <c r="W851" s="171"/>
      <c r="X851" s="170"/>
      <c r="Y851" s="176"/>
    </row>
    <row r="852" spans="1:25" ht="44.25" hidden="1" customHeight="1" x14ac:dyDescent="0.25">
      <c r="A852" s="167">
        <v>847</v>
      </c>
      <c r="B852" s="168"/>
      <c r="C852" s="167" t="str">
        <f t="shared" si="90"/>
        <v>Ing. Edy Linares</v>
      </c>
      <c r="D852" s="167" t="s">
        <v>789</v>
      </c>
      <c r="E852" s="166" t="s">
        <v>787</v>
      </c>
      <c r="F852" s="165" t="s">
        <v>1024</v>
      </c>
      <c r="G852" s="164" t="s">
        <v>1028</v>
      </c>
      <c r="H852" s="163">
        <v>9</v>
      </c>
      <c r="I852" s="162" t="s">
        <v>1022</v>
      </c>
      <c r="J852" s="161" t="s">
        <v>1021</v>
      </c>
      <c r="K852" s="161" t="s">
        <v>1025</v>
      </c>
      <c r="L852" s="160">
        <v>19764</v>
      </c>
      <c r="M852" s="160">
        <v>1977</v>
      </c>
      <c r="N852" s="159">
        <f t="shared" si="91"/>
        <v>21741</v>
      </c>
      <c r="O852" s="174"/>
      <c r="P852" s="158"/>
      <c r="Q852" s="174"/>
      <c r="R852" s="156"/>
      <c r="S852" s="156"/>
      <c r="T852" s="156"/>
      <c r="U852" s="173"/>
      <c r="V852" s="172"/>
      <c r="W852" s="171"/>
      <c r="X852" s="170"/>
      <c r="Y852" s="176"/>
    </row>
    <row r="853" spans="1:25" ht="44.25" hidden="1" customHeight="1" x14ac:dyDescent="0.25">
      <c r="A853" s="167">
        <v>848</v>
      </c>
      <c r="B853" s="175"/>
      <c r="C853" s="167" t="str">
        <f t="shared" si="90"/>
        <v>Ing. Edy Linares</v>
      </c>
      <c r="D853" s="167" t="s">
        <v>789</v>
      </c>
      <c r="E853" s="166" t="s">
        <v>787</v>
      </c>
      <c r="F853" s="165" t="s">
        <v>1024</v>
      </c>
      <c r="G853" s="164" t="s">
        <v>1027</v>
      </c>
      <c r="H853" s="163">
        <v>6</v>
      </c>
      <c r="I853" s="162" t="s">
        <v>1022</v>
      </c>
      <c r="J853" s="161" t="s">
        <v>1021</v>
      </c>
      <c r="K853" s="161" t="s">
        <v>1025</v>
      </c>
      <c r="L853" s="160">
        <v>13176</v>
      </c>
      <c r="M853" s="160">
        <v>1318</v>
      </c>
      <c r="N853" s="159">
        <f t="shared" si="91"/>
        <v>14494</v>
      </c>
      <c r="O853" s="174"/>
      <c r="P853" s="158"/>
      <c r="Q853" s="174"/>
      <c r="R853" s="156"/>
      <c r="S853" s="156"/>
      <c r="T853" s="156"/>
      <c r="U853" s="173"/>
      <c r="V853" s="172"/>
      <c r="W853" s="171"/>
      <c r="X853" s="170"/>
      <c r="Y853" s="176"/>
    </row>
    <row r="854" spans="1:25" ht="44.25" hidden="1" customHeight="1" x14ac:dyDescent="0.25">
      <c r="A854" s="167">
        <v>849</v>
      </c>
      <c r="B854" s="168"/>
      <c r="C854" s="167" t="str">
        <f t="shared" si="90"/>
        <v>Ing. Edy Linares</v>
      </c>
      <c r="D854" s="167" t="s">
        <v>789</v>
      </c>
      <c r="E854" s="166" t="s">
        <v>787</v>
      </c>
      <c r="F854" s="165" t="s">
        <v>1024</v>
      </c>
      <c r="G854" s="164" t="s">
        <v>1026</v>
      </c>
      <c r="H854" s="163">
        <v>9</v>
      </c>
      <c r="I854" s="162" t="s">
        <v>1022</v>
      </c>
      <c r="J854" s="161" t="s">
        <v>1021</v>
      </c>
      <c r="K854" s="161" t="s">
        <v>1025</v>
      </c>
      <c r="L854" s="160">
        <v>19764</v>
      </c>
      <c r="M854" s="160">
        <v>1977</v>
      </c>
      <c r="N854" s="159">
        <f t="shared" si="91"/>
        <v>21741</v>
      </c>
      <c r="O854" s="174"/>
      <c r="P854" s="158"/>
      <c r="Q854" s="174"/>
      <c r="R854" s="156"/>
      <c r="S854" s="156"/>
      <c r="T854" s="156"/>
      <c r="U854" s="173"/>
      <c r="V854" s="172"/>
      <c r="W854" s="171"/>
      <c r="X854" s="170"/>
      <c r="Y854" s="176"/>
    </row>
    <row r="855" spans="1:25" ht="44.25" hidden="1" customHeight="1" x14ac:dyDescent="0.25">
      <c r="A855" s="167">
        <v>850</v>
      </c>
      <c r="B855" s="168"/>
      <c r="C855" s="167" t="str">
        <f t="shared" si="90"/>
        <v>Ing. Edy Linares</v>
      </c>
      <c r="D855" s="167" t="s">
        <v>789</v>
      </c>
      <c r="E855" s="166" t="s">
        <v>787</v>
      </c>
      <c r="F855" s="165" t="s">
        <v>1024</v>
      </c>
      <c r="G855" s="164" t="s">
        <v>1023</v>
      </c>
      <c r="H855" s="163">
        <v>35</v>
      </c>
      <c r="I855" s="162" t="s">
        <v>1022</v>
      </c>
      <c r="J855" s="161" t="s">
        <v>1021</v>
      </c>
      <c r="K855" s="161" t="s">
        <v>1020</v>
      </c>
      <c r="L855" s="160">
        <v>76860</v>
      </c>
      <c r="M855" s="160">
        <v>7686</v>
      </c>
      <c r="N855" s="159">
        <f t="shared" si="91"/>
        <v>84546</v>
      </c>
      <c r="O855" s="174"/>
      <c r="P855" s="158"/>
      <c r="Q855" s="174"/>
      <c r="R855" s="156"/>
      <c r="S855" s="156"/>
      <c r="T855" s="156"/>
      <c r="U855" s="173"/>
      <c r="V855" s="172"/>
      <c r="W855" s="171"/>
      <c r="X855" s="170"/>
      <c r="Y855" s="176"/>
    </row>
    <row r="856" spans="1:25" ht="44.25" hidden="1" customHeight="1" x14ac:dyDescent="0.25">
      <c r="A856" s="167">
        <v>851</v>
      </c>
      <c r="B856" s="175"/>
      <c r="C856" s="167" t="s">
        <v>789</v>
      </c>
      <c r="D856" s="167" t="s">
        <v>788</v>
      </c>
      <c r="E856" s="166" t="s">
        <v>787</v>
      </c>
      <c r="F856" s="165" t="s">
        <v>217</v>
      </c>
      <c r="G856" s="164" t="s">
        <v>1019</v>
      </c>
      <c r="H856" s="163">
        <v>10.33</v>
      </c>
      <c r="I856" s="162" t="s">
        <v>140</v>
      </c>
      <c r="J856" s="161" t="s">
        <v>147</v>
      </c>
      <c r="K856" s="161" t="s">
        <v>147</v>
      </c>
      <c r="L856" s="160">
        <v>25073</v>
      </c>
      <c r="M856" s="160">
        <v>2507</v>
      </c>
      <c r="N856" s="159">
        <f t="shared" si="91"/>
        <v>27580</v>
      </c>
      <c r="O856" s="174"/>
      <c r="P856" s="158"/>
      <c r="Q856" s="174"/>
      <c r="R856" s="156"/>
      <c r="S856" s="156"/>
      <c r="T856" s="156"/>
      <c r="U856" s="173"/>
      <c r="V856" s="172"/>
      <c r="W856" s="171"/>
      <c r="X856" s="170"/>
      <c r="Y856" s="169"/>
    </row>
    <row r="857" spans="1:25" ht="44.25" hidden="1" customHeight="1" x14ac:dyDescent="0.25">
      <c r="A857" s="167">
        <v>852</v>
      </c>
      <c r="B857" s="168"/>
      <c r="C857" s="167" t="s">
        <v>789</v>
      </c>
      <c r="D857" s="167" t="s">
        <v>788</v>
      </c>
      <c r="E857" s="166" t="s">
        <v>787</v>
      </c>
      <c r="F857" s="165" t="s">
        <v>217</v>
      </c>
      <c r="G857" s="164" t="s">
        <v>1018</v>
      </c>
      <c r="H857" s="163">
        <v>56.37</v>
      </c>
      <c r="I857" s="162" t="s">
        <v>140</v>
      </c>
      <c r="J857" s="161" t="s">
        <v>147</v>
      </c>
      <c r="K857" s="161" t="s">
        <v>1016</v>
      </c>
      <c r="L857" s="160">
        <v>136817</v>
      </c>
      <c r="M857" s="160">
        <v>13682</v>
      </c>
      <c r="N857" s="159">
        <f t="shared" si="91"/>
        <v>150499</v>
      </c>
      <c r="O857" s="174"/>
      <c r="P857" s="158"/>
      <c r="Q857" s="174"/>
      <c r="R857" s="156"/>
      <c r="S857" s="156"/>
      <c r="T857" s="156"/>
      <c r="U857" s="173"/>
      <c r="V857" s="172"/>
      <c r="W857" s="171"/>
      <c r="X857" s="170"/>
      <c r="Y857" s="169"/>
    </row>
    <row r="858" spans="1:25" ht="44.25" hidden="1" customHeight="1" x14ac:dyDescent="0.25">
      <c r="A858" s="167">
        <v>853</v>
      </c>
      <c r="B858" s="168"/>
      <c r="C858" s="167" t="s">
        <v>789</v>
      </c>
      <c r="D858" s="167" t="s">
        <v>788</v>
      </c>
      <c r="E858" s="166" t="s">
        <v>787</v>
      </c>
      <c r="F858" s="165" t="s">
        <v>217</v>
      </c>
      <c r="G858" s="164" t="s">
        <v>1017</v>
      </c>
      <c r="H858" s="163">
        <v>9.94</v>
      </c>
      <c r="I858" s="162" t="s">
        <v>140</v>
      </c>
      <c r="J858" s="161" t="s">
        <v>147</v>
      </c>
      <c r="K858" s="161" t="s">
        <v>1016</v>
      </c>
      <c r="L858" s="160">
        <v>24126</v>
      </c>
      <c r="M858" s="160">
        <v>2413</v>
      </c>
      <c r="N858" s="159">
        <f t="shared" si="91"/>
        <v>26539</v>
      </c>
      <c r="O858" s="174"/>
      <c r="P858" s="158"/>
      <c r="Q858" s="174"/>
      <c r="R858" s="156"/>
      <c r="S858" s="156"/>
      <c r="T858" s="156"/>
      <c r="U858" s="173"/>
      <c r="V858" s="172"/>
      <c r="W858" s="171"/>
      <c r="X858" s="170"/>
      <c r="Y858" s="169"/>
    </row>
    <row r="859" spans="1:25" ht="44.25" hidden="1" customHeight="1" x14ac:dyDescent="0.25">
      <c r="A859" s="167">
        <v>854</v>
      </c>
      <c r="B859" s="168"/>
      <c r="C859" s="167" t="s">
        <v>789</v>
      </c>
      <c r="D859" s="167" t="s">
        <v>788</v>
      </c>
      <c r="E859" s="166" t="s">
        <v>787</v>
      </c>
      <c r="F859" s="165" t="s">
        <v>217</v>
      </c>
      <c r="G859" s="164" t="s">
        <v>1015</v>
      </c>
      <c r="H859" s="163">
        <v>49.7</v>
      </c>
      <c r="I859" s="162" t="s">
        <v>140</v>
      </c>
      <c r="J859" s="161" t="s">
        <v>147</v>
      </c>
      <c r="K859" s="161" t="s">
        <v>151</v>
      </c>
      <c r="L859" s="160">
        <v>120628</v>
      </c>
      <c r="M859" s="160">
        <v>12063</v>
      </c>
      <c r="N859" s="159">
        <f t="shared" si="91"/>
        <v>132691</v>
      </c>
      <c r="O859" s="174"/>
      <c r="P859" s="158"/>
      <c r="Q859" s="174"/>
      <c r="R859" s="156"/>
      <c r="S859" s="156"/>
      <c r="T859" s="156"/>
      <c r="U859" s="173"/>
      <c r="V859" s="172"/>
      <c r="W859" s="171"/>
      <c r="X859" s="170"/>
      <c r="Y859" s="169"/>
    </row>
    <row r="860" spans="1:25" ht="44.25" customHeight="1" x14ac:dyDescent="0.25">
      <c r="A860" s="167">
        <v>855</v>
      </c>
      <c r="B860" s="168"/>
      <c r="C860" s="167" t="str">
        <f t="shared" ref="C860:C878" si="92">+D860</f>
        <v>Ing. Ana Orcón</v>
      </c>
      <c r="D860" s="167" t="s">
        <v>808</v>
      </c>
      <c r="E860" s="166" t="s">
        <v>787</v>
      </c>
      <c r="F860" s="165" t="s">
        <v>212</v>
      </c>
      <c r="G860" s="164" t="s">
        <v>1014</v>
      </c>
      <c r="H860" s="163">
        <v>25.3</v>
      </c>
      <c r="I860" s="162" t="s">
        <v>134</v>
      </c>
      <c r="J860" s="161" t="s">
        <v>135</v>
      </c>
      <c r="K860" s="161" t="s">
        <v>1011</v>
      </c>
      <c r="L860" s="160">
        <v>79673</v>
      </c>
      <c r="M860" s="160">
        <v>7967</v>
      </c>
      <c r="N860" s="159">
        <f t="shared" si="91"/>
        <v>87640</v>
      </c>
      <c r="O860" s="174">
        <v>79672.259999999995</v>
      </c>
      <c r="P860" s="180">
        <f t="shared" ref="P860:P874" si="93">O860/L860</f>
        <v>0.99999071203544476</v>
      </c>
      <c r="Q860" s="174">
        <v>7967</v>
      </c>
      <c r="R860" s="179">
        <f t="shared" ref="R860:R874" si="94">Q860/M860</f>
        <v>1</v>
      </c>
      <c r="S860" s="156">
        <f>+O860+Q860</f>
        <v>87639.26</v>
      </c>
      <c r="T860" s="156">
        <f>+N860-S860+0.06</f>
        <v>0.80000000000523874</v>
      </c>
      <c r="U860" s="173" t="s">
        <v>803</v>
      </c>
      <c r="V860" s="178" t="s">
        <v>802</v>
      </c>
      <c r="W860" s="178" t="s">
        <v>802</v>
      </c>
      <c r="X860" s="177">
        <v>2014</v>
      </c>
      <c r="Y860" s="176" t="s">
        <v>1006</v>
      </c>
    </row>
    <row r="861" spans="1:25" ht="44.25" customHeight="1" x14ac:dyDescent="0.25">
      <c r="A861" s="167">
        <v>856</v>
      </c>
      <c r="B861" s="168"/>
      <c r="C861" s="167" t="str">
        <f t="shared" si="92"/>
        <v>Ing. Ana Orcón</v>
      </c>
      <c r="D861" s="167" t="s">
        <v>808</v>
      </c>
      <c r="E861" s="166" t="s">
        <v>787</v>
      </c>
      <c r="F861" s="165" t="s">
        <v>212</v>
      </c>
      <c r="G861" s="164" t="s">
        <v>1013</v>
      </c>
      <c r="H861" s="163">
        <v>23</v>
      </c>
      <c r="I861" s="162" t="s">
        <v>134</v>
      </c>
      <c r="J861" s="161" t="s">
        <v>135</v>
      </c>
      <c r="K861" s="161" t="s">
        <v>1011</v>
      </c>
      <c r="L861" s="160">
        <v>76852</v>
      </c>
      <c r="M861" s="160">
        <v>7685</v>
      </c>
      <c r="N861" s="159">
        <f t="shared" si="91"/>
        <v>84537</v>
      </c>
      <c r="O861" s="174">
        <v>76750.820000000007</v>
      </c>
      <c r="P861" s="180">
        <f t="shared" si="93"/>
        <v>0.99868344350179572</v>
      </c>
      <c r="Q861" s="174">
        <v>7685</v>
      </c>
      <c r="R861" s="179">
        <f t="shared" si="94"/>
        <v>1</v>
      </c>
      <c r="S861" s="156">
        <f>+O861+Q861</f>
        <v>84435.82</v>
      </c>
      <c r="T861" s="156">
        <f>+N861-S861</f>
        <v>101.17999999999302</v>
      </c>
      <c r="U861" s="173" t="s">
        <v>803</v>
      </c>
      <c r="V861" s="178" t="s">
        <v>802</v>
      </c>
      <c r="W861" s="178" t="s">
        <v>802</v>
      </c>
      <c r="X861" s="177">
        <v>2014</v>
      </c>
      <c r="Y861" s="176" t="s">
        <v>1006</v>
      </c>
    </row>
    <row r="862" spans="1:25" ht="44.25" customHeight="1" x14ac:dyDescent="0.25">
      <c r="A862" s="167">
        <v>857</v>
      </c>
      <c r="B862" s="175"/>
      <c r="C862" s="167" t="str">
        <f t="shared" si="92"/>
        <v>Ing. Ana Orcón</v>
      </c>
      <c r="D862" s="167" t="s">
        <v>808</v>
      </c>
      <c r="E862" s="166" t="s">
        <v>787</v>
      </c>
      <c r="F862" s="165" t="s">
        <v>212</v>
      </c>
      <c r="G862" s="164" t="s">
        <v>1012</v>
      </c>
      <c r="H862" s="163">
        <v>9.5</v>
      </c>
      <c r="I862" s="162" t="s">
        <v>134</v>
      </c>
      <c r="J862" s="161" t="s">
        <v>135</v>
      </c>
      <c r="K862" s="161" t="s">
        <v>1011</v>
      </c>
      <c r="L862" s="160">
        <v>31145</v>
      </c>
      <c r="M862" s="160">
        <v>3115</v>
      </c>
      <c r="N862" s="159">
        <f t="shared" si="91"/>
        <v>34260</v>
      </c>
      <c r="O862" s="174">
        <v>31144.799999999999</v>
      </c>
      <c r="P862" s="180">
        <f t="shared" si="93"/>
        <v>0.99999357842350289</v>
      </c>
      <c r="Q862" s="174">
        <v>3115</v>
      </c>
      <c r="R862" s="179">
        <f t="shared" si="94"/>
        <v>1</v>
      </c>
      <c r="S862" s="156">
        <f>+O862+Q862</f>
        <v>34259.800000000003</v>
      </c>
      <c r="T862" s="156">
        <f>+N862-S862+0.3</f>
        <v>0.49999999999708961</v>
      </c>
      <c r="U862" s="173" t="s">
        <v>803</v>
      </c>
      <c r="V862" s="178" t="s">
        <v>802</v>
      </c>
      <c r="W862" s="178" t="s">
        <v>802</v>
      </c>
      <c r="X862" s="177">
        <v>2014</v>
      </c>
      <c r="Y862" s="176" t="s">
        <v>1006</v>
      </c>
    </row>
    <row r="863" spans="1:25" ht="44.25" customHeight="1" x14ac:dyDescent="0.25">
      <c r="A863" s="167">
        <v>858</v>
      </c>
      <c r="B863" s="168"/>
      <c r="C863" s="167" t="str">
        <f t="shared" si="92"/>
        <v>Ing. Ana Orcón</v>
      </c>
      <c r="D863" s="167" t="s">
        <v>808</v>
      </c>
      <c r="E863" s="166" t="s">
        <v>787</v>
      </c>
      <c r="F863" s="165" t="s">
        <v>212</v>
      </c>
      <c r="G863" s="164" t="s">
        <v>1010</v>
      </c>
      <c r="H863" s="163">
        <v>15.5</v>
      </c>
      <c r="I863" s="162" t="s">
        <v>134</v>
      </c>
      <c r="J863" s="161" t="s">
        <v>135</v>
      </c>
      <c r="K863" s="161" t="s">
        <v>1009</v>
      </c>
      <c r="L863" s="160">
        <v>50559</v>
      </c>
      <c r="M863" s="160">
        <v>5056</v>
      </c>
      <c r="N863" s="159">
        <f t="shared" si="91"/>
        <v>55615</v>
      </c>
      <c r="O863" s="174">
        <v>50400</v>
      </c>
      <c r="P863" s="180">
        <f t="shared" si="93"/>
        <v>0.99685515931881563</v>
      </c>
      <c r="Q863" s="174">
        <v>5056</v>
      </c>
      <c r="R863" s="179">
        <f t="shared" si="94"/>
        <v>1</v>
      </c>
      <c r="S863" s="156">
        <f>+O863+Q863</f>
        <v>55456</v>
      </c>
      <c r="T863" s="156">
        <f>+N863-S863+0.1</f>
        <v>159.1</v>
      </c>
      <c r="U863" s="173" t="s">
        <v>803</v>
      </c>
      <c r="V863" s="178" t="s">
        <v>802</v>
      </c>
      <c r="W863" s="178" t="s">
        <v>802</v>
      </c>
      <c r="X863" s="177">
        <v>2014</v>
      </c>
      <c r="Y863" s="176" t="s">
        <v>1006</v>
      </c>
    </row>
    <row r="864" spans="1:25" ht="44.25" customHeight="1" x14ac:dyDescent="0.25">
      <c r="A864" s="167">
        <v>859</v>
      </c>
      <c r="B864" s="168"/>
      <c r="C864" s="167" t="str">
        <f t="shared" si="92"/>
        <v>Ing. Ana Orcón</v>
      </c>
      <c r="D864" s="167" t="s">
        <v>808</v>
      </c>
      <c r="E864" s="166" t="s">
        <v>787</v>
      </c>
      <c r="F864" s="165" t="s">
        <v>212</v>
      </c>
      <c r="G864" s="164" t="s">
        <v>1008</v>
      </c>
      <c r="H864" s="163">
        <v>24.2</v>
      </c>
      <c r="I864" s="162" t="s">
        <v>134</v>
      </c>
      <c r="J864" s="161" t="s">
        <v>135</v>
      </c>
      <c r="K864" s="161" t="s">
        <v>1007</v>
      </c>
      <c r="L864" s="160">
        <v>80631</v>
      </c>
      <c r="M864" s="160">
        <v>8063</v>
      </c>
      <c r="N864" s="159">
        <f t="shared" si="91"/>
        <v>88694</v>
      </c>
      <c r="O864" s="174">
        <v>80350</v>
      </c>
      <c r="P864" s="180">
        <f t="shared" si="93"/>
        <v>0.99651498803189842</v>
      </c>
      <c r="Q864" s="174">
        <v>8063</v>
      </c>
      <c r="R864" s="179">
        <f t="shared" si="94"/>
        <v>1</v>
      </c>
      <c r="S864" s="156">
        <f>+O864+Q864</f>
        <v>88413</v>
      </c>
      <c r="T864" s="156">
        <f t="shared" ref="T864:T874" si="95">+N864-S864</f>
        <v>281</v>
      </c>
      <c r="U864" s="173" t="s">
        <v>803</v>
      </c>
      <c r="V864" s="178" t="s">
        <v>802</v>
      </c>
      <c r="W864" s="178" t="s">
        <v>802</v>
      </c>
      <c r="X864" s="177">
        <v>2014</v>
      </c>
      <c r="Y864" s="176" t="s">
        <v>1006</v>
      </c>
    </row>
    <row r="865" spans="1:25" ht="44.25" customHeight="1" x14ac:dyDescent="0.25">
      <c r="A865" s="167">
        <v>860</v>
      </c>
      <c r="B865" s="175"/>
      <c r="C865" s="167" t="str">
        <f t="shared" si="92"/>
        <v>Ing. Edy Linares</v>
      </c>
      <c r="D865" s="167" t="s">
        <v>789</v>
      </c>
      <c r="E865" s="166" t="s">
        <v>787</v>
      </c>
      <c r="F865" s="165" t="s">
        <v>190</v>
      </c>
      <c r="G865" s="164" t="s">
        <v>1005</v>
      </c>
      <c r="H865" s="182">
        <v>7.4290000000000003</v>
      </c>
      <c r="I865" s="162" t="s">
        <v>72</v>
      </c>
      <c r="J865" s="161" t="s">
        <v>73</v>
      </c>
      <c r="K865" s="161" t="s">
        <v>1003</v>
      </c>
      <c r="L865" s="181">
        <v>18275</v>
      </c>
      <c r="M865" s="181">
        <v>1828</v>
      </c>
      <c r="N865" s="159">
        <f t="shared" si="91"/>
        <v>20103</v>
      </c>
      <c r="O865" s="174">
        <v>18275</v>
      </c>
      <c r="P865" s="180">
        <f t="shared" si="93"/>
        <v>1</v>
      </c>
      <c r="Q865" s="174">
        <v>1828</v>
      </c>
      <c r="R865" s="179">
        <f t="shared" si="94"/>
        <v>1</v>
      </c>
      <c r="S865" s="156">
        <f t="shared" ref="S865:S874" si="96">+Q865+O865</f>
        <v>20103</v>
      </c>
      <c r="T865" s="156">
        <f t="shared" si="95"/>
        <v>0</v>
      </c>
      <c r="U865" s="173" t="s">
        <v>803</v>
      </c>
      <c r="V865" s="178" t="s">
        <v>802</v>
      </c>
      <c r="W865" s="178" t="s">
        <v>802</v>
      </c>
      <c r="X865" s="177">
        <v>2014</v>
      </c>
      <c r="Y865" s="169" t="s">
        <v>991</v>
      </c>
    </row>
    <row r="866" spans="1:25" ht="44.25" customHeight="1" x14ac:dyDescent="0.25">
      <c r="A866" s="167">
        <v>861</v>
      </c>
      <c r="B866" s="168"/>
      <c r="C866" s="167" t="str">
        <f t="shared" si="92"/>
        <v>Ing. Edy Linares</v>
      </c>
      <c r="D866" s="167" t="s">
        <v>789</v>
      </c>
      <c r="E866" s="166" t="s">
        <v>787</v>
      </c>
      <c r="F866" s="165" t="s">
        <v>190</v>
      </c>
      <c r="G866" s="164" t="s">
        <v>1004</v>
      </c>
      <c r="H866" s="182">
        <v>5.58</v>
      </c>
      <c r="I866" s="162" t="s">
        <v>72</v>
      </c>
      <c r="J866" s="161" t="s">
        <v>73</v>
      </c>
      <c r="K866" s="161" t="s">
        <v>1003</v>
      </c>
      <c r="L866" s="181">
        <v>13727</v>
      </c>
      <c r="M866" s="181">
        <v>1373</v>
      </c>
      <c r="N866" s="159">
        <f t="shared" si="91"/>
        <v>15100</v>
      </c>
      <c r="O866" s="174">
        <v>13727</v>
      </c>
      <c r="P866" s="180">
        <f t="shared" si="93"/>
        <v>1</v>
      </c>
      <c r="Q866" s="174">
        <v>1373</v>
      </c>
      <c r="R866" s="179">
        <f t="shared" si="94"/>
        <v>1</v>
      </c>
      <c r="S866" s="156">
        <f t="shared" si="96"/>
        <v>15100</v>
      </c>
      <c r="T866" s="156">
        <f t="shared" si="95"/>
        <v>0</v>
      </c>
      <c r="U866" s="173" t="s">
        <v>803</v>
      </c>
      <c r="V866" s="178" t="s">
        <v>802</v>
      </c>
      <c r="W866" s="178" t="s">
        <v>802</v>
      </c>
      <c r="X866" s="177">
        <v>2014</v>
      </c>
      <c r="Y866" s="169" t="s">
        <v>991</v>
      </c>
    </row>
    <row r="867" spans="1:25" ht="44.25" customHeight="1" x14ac:dyDescent="0.25">
      <c r="A867" s="167">
        <v>862</v>
      </c>
      <c r="B867" s="168"/>
      <c r="C867" s="167" t="str">
        <f t="shared" si="92"/>
        <v>Ing. Edy Linares</v>
      </c>
      <c r="D867" s="167" t="s">
        <v>789</v>
      </c>
      <c r="E867" s="166" t="s">
        <v>787</v>
      </c>
      <c r="F867" s="165" t="s">
        <v>190</v>
      </c>
      <c r="G867" s="164" t="s">
        <v>1002</v>
      </c>
      <c r="H867" s="182">
        <v>4.9260000000000002</v>
      </c>
      <c r="I867" s="162" t="s">
        <v>72</v>
      </c>
      <c r="J867" s="161" t="s">
        <v>73</v>
      </c>
      <c r="K867" s="161" t="s">
        <v>79</v>
      </c>
      <c r="L867" s="181">
        <v>12118</v>
      </c>
      <c r="M867" s="181">
        <v>1212</v>
      </c>
      <c r="N867" s="159">
        <f t="shared" si="91"/>
        <v>13330</v>
      </c>
      <c r="O867" s="174">
        <v>12118</v>
      </c>
      <c r="P867" s="180">
        <f t="shared" si="93"/>
        <v>1</v>
      </c>
      <c r="Q867" s="174">
        <v>1212</v>
      </c>
      <c r="R867" s="179">
        <f t="shared" si="94"/>
        <v>1</v>
      </c>
      <c r="S867" s="156">
        <f t="shared" si="96"/>
        <v>13330</v>
      </c>
      <c r="T867" s="156">
        <f t="shared" si="95"/>
        <v>0</v>
      </c>
      <c r="U867" s="173" t="s">
        <v>803</v>
      </c>
      <c r="V867" s="178" t="s">
        <v>802</v>
      </c>
      <c r="W867" s="178" t="s">
        <v>802</v>
      </c>
      <c r="X867" s="177">
        <v>2014</v>
      </c>
      <c r="Y867" s="169" t="s">
        <v>991</v>
      </c>
    </row>
    <row r="868" spans="1:25" ht="44.25" customHeight="1" x14ac:dyDescent="0.25">
      <c r="A868" s="167">
        <v>863</v>
      </c>
      <c r="B868" s="168"/>
      <c r="C868" s="167" t="str">
        <f t="shared" si="92"/>
        <v>Ing. Edy Linares</v>
      </c>
      <c r="D868" s="167" t="s">
        <v>789</v>
      </c>
      <c r="E868" s="166" t="s">
        <v>787</v>
      </c>
      <c r="F868" s="165" t="s">
        <v>190</v>
      </c>
      <c r="G868" s="164" t="s">
        <v>1001</v>
      </c>
      <c r="H868" s="182">
        <v>5.0990000000000002</v>
      </c>
      <c r="I868" s="162" t="s">
        <v>72</v>
      </c>
      <c r="J868" s="161" t="s">
        <v>73</v>
      </c>
      <c r="K868" s="161" t="s">
        <v>79</v>
      </c>
      <c r="L868" s="181">
        <v>12544</v>
      </c>
      <c r="M868" s="181">
        <v>1255</v>
      </c>
      <c r="N868" s="159">
        <f t="shared" si="91"/>
        <v>13799</v>
      </c>
      <c r="O868" s="174">
        <v>12544</v>
      </c>
      <c r="P868" s="180">
        <f t="shared" si="93"/>
        <v>1</v>
      </c>
      <c r="Q868" s="174">
        <v>1255</v>
      </c>
      <c r="R868" s="179">
        <f t="shared" si="94"/>
        <v>1</v>
      </c>
      <c r="S868" s="156">
        <f t="shared" si="96"/>
        <v>13799</v>
      </c>
      <c r="T868" s="156">
        <f t="shared" si="95"/>
        <v>0</v>
      </c>
      <c r="U868" s="173" t="s">
        <v>803</v>
      </c>
      <c r="V868" s="178" t="s">
        <v>802</v>
      </c>
      <c r="W868" s="178" t="s">
        <v>802</v>
      </c>
      <c r="X868" s="177">
        <v>2014</v>
      </c>
      <c r="Y868" s="169" t="s">
        <v>991</v>
      </c>
    </row>
    <row r="869" spans="1:25" ht="44.25" customHeight="1" x14ac:dyDescent="0.25">
      <c r="A869" s="167">
        <v>864</v>
      </c>
      <c r="B869" s="168"/>
      <c r="C869" s="167" t="str">
        <f t="shared" si="92"/>
        <v>Ing. Edy Linares</v>
      </c>
      <c r="D869" s="167" t="s">
        <v>789</v>
      </c>
      <c r="E869" s="166" t="s">
        <v>787</v>
      </c>
      <c r="F869" s="165" t="s">
        <v>190</v>
      </c>
      <c r="G869" s="164" t="s">
        <v>1000</v>
      </c>
      <c r="H869" s="182">
        <v>7.57</v>
      </c>
      <c r="I869" s="162" t="s">
        <v>72</v>
      </c>
      <c r="J869" s="161" t="s">
        <v>73</v>
      </c>
      <c r="K869" s="161" t="s">
        <v>79</v>
      </c>
      <c r="L869" s="181">
        <v>18623</v>
      </c>
      <c r="M869" s="181">
        <v>1862</v>
      </c>
      <c r="N869" s="159">
        <f t="shared" si="91"/>
        <v>20485</v>
      </c>
      <c r="O869" s="174">
        <v>18600</v>
      </c>
      <c r="P869" s="180">
        <f t="shared" si="93"/>
        <v>0.99876496805026038</v>
      </c>
      <c r="Q869" s="174">
        <v>1862</v>
      </c>
      <c r="R869" s="179">
        <f t="shared" si="94"/>
        <v>1</v>
      </c>
      <c r="S869" s="156">
        <f t="shared" si="96"/>
        <v>20462</v>
      </c>
      <c r="T869" s="156">
        <f t="shared" si="95"/>
        <v>23</v>
      </c>
      <c r="U869" s="173" t="s">
        <v>803</v>
      </c>
      <c r="V869" s="178" t="s">
        <v>802</v>
      </c>
      <c r="W869" s="178" t="s">
        <v>802</v>
      </c>
      <c r="X869" s="177">
        <v>2014</v>
      </c>
      <c r="Y869" s="169" t="s">
        <v>991</v>
      </c>
    </row>
    <row r="870" spans="1:25" ht="44.25" customHeight="1" x14ac:dyDescent="0.25">
      <c r="A870" s="167">
        <v>865</v>
      </c>
      <c r="B870" s="175"/>
      <c r="C870" s="167" t="str">
        <f t="shared" si="92"/>
        <v>Ing. Edy Linares</v>
      </c>
      <c r="D870" s="167" t="s">
        <v>789</v>
      </c>
      <c r="E870" s="166" t="s">
        <v>787</v>
      </c>
      <c r="F870" s="165" t="s">
        <v>190</v>
      </c>
      <c r="G870" s="164" t="s">
        <v>999</v>
      </c>
      <c r="H870" s="182">
        <v>15.255000000000001</v>
      </c>
      <c r="I870" s="162" t="s">
        <v>72</v>
      </c>
      <c r="J870" s="161" t="s">
        <v>73</v>
      </c>
      <c r="K870" s="161" t="s">
        <v>997</v>
      </c>
      <c r="L870" s="181">
        <v>37527</v>
      </c>
      <c r="M870" s="181">
        <v>3753</v>
      </c>
      <c r="N870" s="159">
        <f t="shared" si="91"/>
        <v>41280</v>
      </c>
      <c r="O870" s="174">
        <v>37520</v>
      </c>
      <c r="P870" s="180">
        <f t="shared" si="93"/>
        <v>0.99981346763663492</v>
      </c>
      <c r="Q870" s="174">
        <v>3753</v>
      </c>
      <c r="R870" s="179">
        <f t="shared" si="94"/>
        <v>1</v>
      </c>
      <c r="S870" s="156">
        <f t="shared" si="96"/>
        <v>41273</v>
      </c>
      <c r="T870" s="156">
        <f t="shared" si="95"/>
        <v>7</v>
      </c>
      <c r="U870" s="173" t="s">
        <v>803</v>
      </c>
      <c r="V870" s="178" t="s">
        <v>802</v>
      </c>
      <c r="W870" s="178" t="s">
        <v>802</v>
      </c>
      <c r="X870" s="177">
        <v>2014</v>
      </c>
      <c r="Y870" s="169" t="s">
        <v>991</v>
      </c>
    </row>
    <row r="871" spans="1:25" ht="44.25" customHeight="1" x14ac:dyDescent="0.25">
      <c r="A871" s="167">
        <v>866</v>
      </c>
      <c r="B871" s="168"/>
      <c r="C871" s="167" t="str">
        <f t="shared" si="92"/>
        <v>Ing. Edy Linares</v>
      </c>
      <c r="D871" s="167" t="s">
        <v>789</v>
      </c>
      <c r="E871" s="166" t="s">
        <v>787</v>
      </c>
      <c r="F871" s="165" t="s">
        <v>190</v>
      </c>
      <c r="G871" s="164" t="s">
        <v>998</v>
      </c>
      <c r="H871" s="182">
        <v>4.4820000000000002</v>
      </c>
      <c r="I871" s="162" t="s">
        <v>72</v>
      </c>
      <c r="J871" s="161" t="s">
        <v>73</v>
      </c>
      <c r="K871" s="161" t="s">
        <v>997</v>
      </c>
      <c r="L871" s="181">
        <v>11026</v>
      </c>
      <c r="M871" s="181">
        <v>1103</v>
      </c>
      <c r="N871" s="159">
        <f t="shared" si="91"/>
        <v>12129</v>
      </c>
      <c r="O871" s="174">
        <v>11025.72</v>
      </c>
      <c r="P871" s="180">
        <f t="shared" si="93"/>
        <v>0.99997460547796113</v>
      </c>
      <c r="Q871" s="174">
        <v>1103</v>
      </c>
      <c r="R871" s="179">
        <f t="shared" si="94"/>
        <v>1</v>
      </c>
      <c r="S871" s="156">
        <f t="shared" si="96"/>
        <v>12128.72</v>
      </c>
      <c r="T871" s="156">
        <f t="shared" si="95"/>
        <v>0.28000000000065484</v>
      </c>
      <c r="U871" s="173" t="s">
        <v>803</v>
      </c>
      <c r="V871" s="178" t="s">
        <v>802</v>
      </c>
      <c r="W871" s="178" t="s">
        <v>802</v>
      </c>
      <c r="X871" s="177">
        <v>2014</v>
      </c>
      <c r="Y871" s="169" t="s">
        <v>991</v>
      </c>
    </row>
    <row r="872" spans="1:25" ht="44.25" customHeight="1" x14ac:dyDescent="0.25">
      <c r="A872" s="167">
        <v>867</v>
      </c>
      <c r="B872" s="168"/>
      <c r="C872" s="167" t="str">
        <f t="shared" si="92"/>
        <v>Ing. Edy Linares</v>
      </c>
      <c r="D872" s="167" t="s">
        <v>789</v>
      </c>
      <c r="E872" s="166" t="s">
        <v>787</v>
      </c>
      <c r="F872" s="165" t="s">
        <v>190</v>
      </c>
      <c r="G872" s="164" t="s">
        <v>996</v>
      </c>
      <c r="H872" s="182">
        <v>17.501999999999999</v>
      </c>
      <c r="I872" s="162" t="s">
        <v>72</v>
      </c>
      <c r="J872" s="161" t="s">
        <v>73</v>
      </c>
      <c r="K872" s="161" t="s">
        <v>994</v>
      </c>
      <c r="L872" s="181">
        <v>43055</v>
      </c>
      <c r="M872" s="181">
        <v>4306</v>
      </c>
      <c r="N872" s="159">
        <f t="shared" si="91"/>
        <v>47361</v>
      </c>
      <c r="O872" s="174">
        <v>40890</v>
      </c>
      <c r="P872" s="180">
        <f t="shared" si="93"/>
        <v>0.9497154801997445</v>
      </c>
      <c r="Q872" s="174">
        <v>4306</v>
      </c>
      <c r="R872" s="179">
        <f t="shared" si="94"/>
        <v>1</v>
      </c>
      <c r="S872" s="156">
        <f t="shared" si="96"/>
        <v>45196</v>
      </c>
      <c r="T872" s="156">
        <f t="shared" si="95"/>
        <v>2165</v>
      </c>
      <c r="U872" s="173" t="s">
        <v>803</v>
      </c>
      <c r="V872" s="178" t="s">
        <v>802</v>
      </c>
      <c r="W872" s="178" t="s">
        <v>802</v>
      </c>
      <c r="X872" s="177">
        <v>2014</v>
      </c>
      <c r="Y872" s="169" t="s">
        <v>991</v>
      </c>
    </row>
    <row r="873" spans="1:25" ht="44.25" customHeight="1" x14ac:dyDescent="0.25">
      <c r="A873" s="167">
        <v>868</v>
      </c>
      <c r="B873" s="168"/>
      <c r="C873" s="167" t="str">
        <f t="shared" si="92"/>
        <v>Ing. Edy Linares</v>
      </c>
      <c r="D873" s="167" t="s">
        <v>789</v>
      </c>
      <c r="E873" s="166" t="s">
        <v>787</v>
      </c>
      <c r="F873" s="165" t="s">
        <v>190</v>
      </c>
      <c r="G873" s="164" t="s">
        <v>995</v>
      </c>
      <c r="H873" s="182">
        <v>16.202999999999999</v>
      </c>
      <c r="I873" s="162" t="s">
        <v>72</v>
      </c>
      <c r="J873" s="161" t="s">
        <v>73</v>
      </c>
      <c r="K873" s="161" t="s">
        <v>994</v>
      </c>
      <c r="L873" s="181">
        <v>39859</v>
      </c>
      <c r="M873" s="181">
        <v>3986</v>
      </c>
      <c r="N873" s="159">
        <f t="shared" si="91"/>
        <v>43845</v>
      </c>
      <c r="O873" s="174">
        <v>35075.919999999998</v>
      </c>
      <c r="P873" s="180">
        <f t="shared" si="93"/>
        <v>0.88</v>
      </c>
      <c r="Q873" s="174">
        <v>3986</v>
      </c>
      <c r="R873" s="179">
        <f t="shared" si="94"/>
        <v>1</v>
      </c>
      <c r="S873" s="156">
        <f t="shared" si="96"/>
        <v>39061.919999999998</v>
      </c>
      <c r="T873" s="156">
        <f t="shared" si="95"/>
        <v>4783.0800000000017</v>
      </c>
      <c r="U873" s="173" t="s">
        <v>803</v>
      </c>
      <c r="V873" s="178" t="s">
        <v>802</v>
      </c>
      <c r="W873" s="178" t="s">
        <v>802</v>
      </c>
      <c r="X873" s="177">
        <v>2014</v>
      </c>
      <c r="Y873" s="169" t="s">
        <v>991</v>
      </c>
    </row>
    <row r="874" spans="1:25" ht="44.25" customHeight="1" x14ac:dyDescent="0.25">
      <c r="A874" s="167">
        <v>869</v>
      </c>
      <c r="B874" s="168"/>
      <c r="C874" s="167" t="str">
        <f t="shared" si="92"/>
        <v>Ing. Edy Linares</v>
      </c>
      <c r="D874" s="167" t="s">
        <v>789</v>
      </c>
      <c r="E874" s="166" t="s">
        <v>787</v>
      </c>
      <c r="F874" s="165" t="s">
        <v>190</v>
      </c>
      <c r="G874" s="164" t="s">
        <v>993</v>
      </c>
      <c r="H874" s="182">
        <v>9.1999999999999993</v>
      </c>
      <c r="I874" s="162" t="s">
        <v>72</v>
      </c>
      <c r="J874" s="161" t="s">
        <v>73</v>
      </c>
      <c r="K874" s="161" t="s">
        <v>992</v>
      </c>
      <c r="L874" s="181">
        <v>22632</v>
      </c>
      <c r="M874" s="181">
        <v>2264</v>
      </c>
      <c r="N874" s="159">
        <f t="shared" si="91"/>
        <v>24896</v>
      </c>
      <c r="O874" s="174">
        <v>22633</v>
      </c>
      <c r="P874" s="180">
        <f t="shared" si="93"/>
        <v>1.000044185224461</v>
      </c>
      <c r="Q874" s="174">
        <v>2263</v>
      </c>
      <c r="R874" s="179">
        <f t="shared" si="94"/>
        <v>0.99955830388692579</v>
      </c>
      <c r="S874" s="156">
        <f t="shared" si="96"/>
        <v>24896</v>
      </c>
      <c r="T874" s="156">
        <f t="shared" si="95"/>
        <v>0</v>
      </c>
      <c r="U874" s="173" t="s">
        <v>803</v>
      </c>
      <c r="V874" s="178" t="s">
        <v>802</v>
      </c>
      <c r="W874" s="178" t="s">
        <v>802</v>
      </c>
      <c r="X874" s="177">
        <v>2014</v>
      </c>
      <c r="Y874" s="169" t="s">
        <v>991</v>
      </c>
    </row>
    <row r="875" spans="1:25" ht="44.25" hidden="1" customHeight="1" x14ac:dyDescent="0.25">
      <c r="A875" s="167">
        <v>870</v>
      </c>
      <c r="B875" s="168"/>
      <c r="C875" s="167" t="str">
        <f t="shared" si="92"/>
        <v>Ing. Edy Linares</v>
      </c>
      <c r="D875" s="167" t="s">
        <v>789</v>
      </c>
      <c r="E875" s="166" t="s">
        <v>787</v>
      </c>
      <c r="F875" s="165" t="s">
        <v>987</v>
      </c>
      <c r="G875" s="164" t="s">
        <v>990</v>
      </c>
      <c r="H875" s="163">
        <v>17.728000000000002</v>
      </c>
      <c r="I875" s="162" t="s">
        <v>985</v>
      </c>
      <c r="J875" s="161" t="s">
        <v>984</v>
      </c>
      <c r="K875" s="161" t="s">
        <v>983</v>
      </c>
      <c r="L875" s="160">
        <v>51057</v>
      </c>
      <c r="M875" s="160">
        <v>5106</v>
      </c>
      <c r="N875" s="159">
        <f t="shared" si="91"/>
        <v>56163</v>
      </c>
      <c r="O875" s="174"/>
      <c r="P875" s="158"/>
      <c r="Q875" s="174"/>
      <c r="R875" s="156"/>
      <c r="S875" s="156"/>
      <c r="T875" s="156"/>
      <c r="U875" s="173"/>
      <c r="V875" s="172"/>
      <c r="W875" s="171"/>
      <c r="X875" s="170"/>
      <c r="Y875" s="169"/>
    </row>
    <row r="876" spans="1:25" ht="44.25" hidden="1" customHeight="1" x14ac:dyDescent="0.25">
      <c r="A876" s="167">
        <v>871</v>
      </c>
      <c r="B876" s="168"/>
      <c r="C876" s="167" t="str">
        <f t="shared" si="92"/>
        <v>Ing. Edy Linares</v>
      </c>
      <c r="D876" s="167" t="s">
        <v>789</v>
      </c>
      <c r="E876" s="166" t="s">
        <v>787</v>
      </c>
      <c r="F876" s="165" t="s">
        <v>987</v>
      </c>
      <c r="G876" s="164" t="s">
        <v>989</v>
      </c>
      <c r="H876" s="163">
        <v>30.936</v>
      </c>
      <c r="I876" s="162" t="s">
        <v>985</v>
      </c>
      <c r="J876" s="161" t="s">
        <v>984</v>
      </c>
      <c r="K876" s="161" t="s">
        <v>983</v>
      </c>
      <c r="L876" s="160">
        <v>89096</v>
      </c>
      <c r="M876" s="160">
        <v>8910</v>
      </c>
      <c r="N876" s="159">
        <f t="shared" si="91"/>
        <v>98006</v>
      </c>
      <c r="O876" s="174"/>
      <c r="P876" s="158"/>
      <c r="Q876" s="174"/>
      <c r="R876" s="156"/>
      <c r="S876" s="156"/>
      <c r="T876" s="156"/>
      <c r="U876" s="173"/>
      <c r="V876" s="172"/>
      <c r="W876" s="171"/>
      <c r="X876" s="170"/>
      <c r="Y876" s="169"/>
    </row>
    <row r="877" spans="1:25" ht="44.25" hidden="1" customHeight="1" x14ac:dyDescent="0.25">
      <c r="A877" s="167">
        <v>872</v>
      </c>
      <c r="B877" s="168"/>
      <c r="C877" s="167" t="str">
        <f t="shared" si="92"/>
        <v>Ing. Edy Linares</v>
      </c>
      <c r="D877" s="167" t="s">
        <v>789</v>
      </c>
      <c r="E877" s="166" t="s">
        <v>787</v>
      </c>
      <c r="F877" s="165" t="s">
        <v>987</v>
      </c>
      <c r="G877" s="164" t="s">
        <v>988</v>
      </c>
      <c r="H877" s="163">
        <v>19.780999999999999</v>
      </c>
      <c r="I877" s="162" t="s">
        <v>985</v>
      </c>
      <c r="J877" s="161" t="s">
        <v>984</v>
      </c>
      <c r="K877" s="161" t="s">
        <v>983</v>
      </c>
      <c r="L877" s="160">
        <v>56969</v>
      </c>
      <c r="M877" s="160">
        <v>5697</v>
      </c>
      <c r="N877" s="159">
        <f t="shared" si="91"/>
        <v>62666</v>
      </c>
      <c r="O877" s="174"/>
      <c r="P877" s="158"/>
      <c r="Q877" s="174"/>
      <c r="R877" s="156"/>
      <c r="S877" s="156"/>
      <c r="T877" s="156"/>
      <c r="U877" s="173"/>
      <c r="V877" s="172"/>
      <c r="W877" s="171"/>
      <c r="X877" s="170"/>
      <c r="Y877" s="169"/>
    </row>
    <row r="878" spans="1:25" ht="44.25" hidden="1" customHeight="1" x14ac:dyDescent="0.25">
      <c r="A878" s="167">
        <v>873</v>
      </c>
      <c r="B878" s="168"/>
      <c r="C878" s="167" t="str">
        <f t="shared" si="92"/>
        <v>Ing. Edy Linares</v>
      </c>
      <c r="D878" s="167" t="s">
        <v>789</v>
      </c>
      <c r="E878" s="166" t="s">
        <v>787</v>
      </c>
      <c r="F878" s="165" t="s">
        <v>987</v>
      </c>
      <c r="G878" s="164" t="s">
        <v>986</v>
      </c>
      <c r="H878" s="163">
        <v>20.67</v>
      </c>
      <c r="I878" s="162" t="s">
        <v>985</v>
      </c>
      <c r="J878" s="161" t="s">
        <v>984</v>
      </c>
      <c r="K878" s="161" t="s">
        <v>983</v>
      </c>
      <c r="L878" s="160">
        <v>59530</v>
      </c>
      <c r="M878" s="160">
        <v>5953</v>
      </c>
      <c r="N878" s="159">
        <f t="shared" si="91"/>
        <v>65483</v>
      </c>
      <c r="O878" s="174"/>
      <c r="P878" s="158"/>
      <c r="Q878" s="174"/>
      <c r="R878" s="156"/>
      <c r="S878" s="156"/>
      <c r="T878" s="156"/>
      <c r="U878" s="173"/>
      <c r="V878" s="172"/>
      <c r="W878" s="171"/>
      <c r="X878" s="170"/>
      <c r="Y878" s="169"/>
    </row>
    <row r="879" spans="1:25" ht="44.25" hidden="1" customHeight="1" x14ac:dyDescent="0.25">
      <c r="A879" s="167">
        <v>874</v>
      </c>
      <c r="B879" s="168"/>
      <c r="C879" s="167" t="s">
        <v>789</v>
      </c>
      <c r="D879" s="167" t="s">
        <v>788</v>
      </c>
      <c r="E879" s="166" t="s">
        <v>787</v>
      </c>
      <c r="F879" s="165" t="s">
        <v>980</v>
      </c>
      <c r="G879" s="164" t="s">
        <v>982</v>
      </c>
      <c r="H879" s="182">
        <v>119</v>
      </c>
      <c r="I879" s="162" t="s">
        <v>978</v>
      </c>
      <c r="J879" s="161" t="s">
        <v>978</v>
      </c>
      <c r="K879" s="161" t="s">
        <v>981</v>
      </c>
      <c r="L879" s="181">
        <v>380234</v>
      </c>
      <c r="M879" s="181">
        <v>38024</v>
      </c>
      <c r="N879" s="159">
        <f t="shared" si="91"/>
        <v>418258</v>
      </c>
      <c r="O879" s="174"/>
      <c r="P879" s="158"/>
      <c r="Q879" s="174"/>
      <c r="R879" s="156"/>
      <c r="S879" s="156"/>
      <c r="T879" s="156"/>
      <c r="U879" s="173"/>
      <c r="V879" s="172"/>
      <c r="W879" s="171"/>
      <c r="X879" s="170"/>
      <c r="Y879" s="176"/>
    </row>
    <row r="880" spans="1:25" ht="44.25" hidden="1" customHeight="1" x14ac:dyDescent="0.25">
      <c r="A880" s="167">
        <v>875</v>
      </c>
      <c r="B880" s="175"/>
      <c r="C880" s="167" t="s">
        <v>789</v>
      </c>
      <c r="D880" s="167" t="s">
        <v>788</v>
      </c>
      <c r="E880" s="166" t="s">
        <v>787</v>
      </c>
      <c r="F880" s="165" t="s">
        <v>980</v>
      </c>
      <c r="G880" s="164" t="s">
        <v>979</v>
      </c>
      <c r="H880" s="182">
        <v>115</v>
      </c>
      <c r="I880" s="162" t="s">
        <v>978</v>
      </c>
      <c r="J880" s="161" t="s">
        <v>978</v>
      </c>
      <c r="K880" s="161" t="s">
        <v>977</v>
      </c>
      <c r="L880" s="181">
        <v>367454</v>
      </c>
      <c r="M880" s="181">
        <v>36745</v>
      </c>
      <c r="N880" s="159">
        <f t="shared" si="91"/>
        <v>404199</v>
      </c>
      <c r="O880" s="174"/>
      <c r="P880" s="158"/>
      <c r="Q880" s="174"/>
      <c r="R880" s="156"/>
      <c r="S880" s="156"/>
      <c r="T880" s="156"/>
      <c r="U880" s="173"/>
      <c r="V880" s="172"/>
      <c r="W880" s="171"/>
      <c r="X880" s="170"/>
      <c r="Y880" s="176"/>
    </row>
    <row r="881" spans="1:25" ht="44.25" hidden="1" customHeight="1" x14ac:dyDescent="0.25">
      <c r="A881" s="167">
        <v>876</v>
      </c>
      <c r="B881" s="168"/>
      <c r="C881" s="167" t="str">
        <f t="shared" ref="C881:C907" si="97">+D881</f>
        <v>Ing. José Enciso</v>
      </c>
      <c r="D881" s="167" t="s">
        <v>873</v>
      </c>
      <c r="E881" s="166" t="s">
        <v>787</v>
      </c>
      <c r="F881" s="165" t="s">
        <v>213</v>
      </c>
      <c r="G881" s="164" t="s">
        <v>976</v>
      </c>
      <c r="H881" s="163">
        <v>8.99</v>
      </c>
      <c r="I881" s="162" t="s">
        <v>137</v>
      </c>
      <c r="J881" s="161" t="s">
        <v>138</v>
      </c>
      <c r="K881" s="161" t="s">
        <v>139</v>
      </c>
      <c r="L881" s="160">
        <v>19958</v>
      </c>
      <c r="M881" s="160">
        <v>1996</v>
      </c>
      <c r="N881" s="159">
        <f t="shared" si="91"/>
        <v>21954</v>
      </c>
      <c r="O881" s="174"/>
      <c r="P881" s="158"/>
      <c r="Q881" s="174"/>
      <c r="R881" s="156"/>
      <c r="S881" s="156"/>
      <c r="T881" s="156"/>
      <c r="U881" s="173"/>
      <c r="V881" s="172"/>
      <c r="W881" s="171"/>
      <c r="X881" s="170"/>
      <c r="Y881" s="176"/>
    </row>
    <row r="882" spans="1:25" ht="44.25" hidden="1" customHeight="1" x14ac:dyDescent="0.25">
      <c r="A882" s="167">
        <v>877</v>
      </c>
      <c r="B882" s="175"/>
      <c r="C882" s="167" t="str">
        <f t="shared" si="97"/>
        <v>Ing. José Enciso</v>
      </c>
      <c r="D882" s="167" t="s">
        <v>873</v>
      </c>
      <c r="E882" s="166" t="s">
        <v>787</v>
      </c>
      <c r="F882" s="165" t="s">
        <v>213</v>
      </c>
      <c r="G882" s="164" t="s">
        <v>975</v>
      </c>
      <c r="H882" s="163">
        <v>10.74</v>
      </c>
      <c r="I882" s="162" t="s">
        <v>137</v>
      </c>
      <c r="J882" s="161" t="s">
        <v>138</v>
      </c>
      <c r="K882" s="161" t="s">
        <v>139</v>
      </c>
      <c r="L882" s="160">
        <v>23844</v>
      </c>
      <c r="M882" s="160">
        <v>2384</v>
      </c>
      <c r="N882" s="159">
        <f t="shared" si="91"/>
        <v>26228</v>
      </c>
      <c r="O882" s="174"/>
      <c r="P882" s="158"/>
      <c r="Q882" s="174"/>
      <c r="R882" s="156"/>
      <c r="S882" s="156"/>
      <c r="T882" s="156"/>
      <c r="U882" s="173"/>
      <c r="V882" s="172"/>
      <c r="W882" s="171"/>
      <c r="X882" s="170"/>
      <c r="Y882" s="176"/>
    </row>
    <row r="883" spans="1:25" ht="44.25" hidden="1" customHeight="1" x14ac:dyDescent="0.25">
      <c r="A883" s="167">
        <v>878</v>
      </c>
      <c r="B883" s="168"/>
      <c r="C883" s="167" t="str">
        <f t="shared" si="97"/>
        <v>Ing. José Enciso</v>
      </c>
      <c r="D883" s="167" t="s">
        <v>873</v>
      </c>
      <c r="E883" s="166" t="s">
        <v>787</v>
      </c>
      <c r="F883" s="165" t="s">
        <v>213</v>
      </c>
      <c r="G883" s="164" t="s">
        <v>974</v>
      </c>
      <c r="H883" s="163">
        <v>6.67</v>
      </c>
      <c r="I883" s="162" t="s">
        <v>137</v>
      </c>
      <c r="J883" s="161" t="s">
        <v>138</v>
      </c>
      <c r="K883" s="161" t="s">
        <v>139</v>
      </c>
      <c r="L883" s="160">
        <v>14807</v>
      </c>
      <c r="M883" s="160">
        <v>1481</v>
      </c>
      <c r="N883" s="159">
        <f t="shared" si="91"/>
        <v>16288</v>
      </c>
      <c r="O883" s="174"/>
      <c r="P883" s="158"/>
      <c r="Q883" s="174"/>
      <c r="R883" s="156"/>
      <c r="S883" s="156"/>
      <c r="T883" s="156"/>
      <c r="U883" s="173"/>
      <c r="V883" s="172"/>
      <c r="W883" s="171"/>
      <c r="X883" s="170"/>
      <c r="Y883" s="176"/>
    </row>
    <row r="884" spans="1:25" ht="44.25" hidden="1" customHeight="1" x14ac:dyDescent="0.25">
      <c r="A884" s="167">
        <v>879</v>
      </c>
      <c r="B884" s="168"/>
      <c r="C884" s="167" t="str">
        <f t="shared" si="97"/>
        <v>Ing. José Enciso</v>
      </c>
      <c r="D884" s="167" t="s">
        <v>873</v>
      </c>
      <c r="E884" s="166" t="s">
        <v>787</v>
      </c>
      <c r="F884" s="165" t="s">
        <v>213</v>
      </c>
      <c r="G884" s="164" t="s">
        <v>973</v>
      </c>
      <c r="H884" s="163">
        <v>30.06</v>
      </c>
      <c r="I884" s="162" t="s">
        <v>137</v>
      </c>
      <c r="J884" s="161" t="s">
        <v>138</v>
      </c>
      <c r="K884" s="161" t="s">
        <v>139</v>
      </c>
      <c r="L884" s="160">
        <v>66734</v>
      </c>
      <c r="M884" s="160">
        <v>6673</v>
      </c>
      <c r="N884" s="159">
        <f t="shared" si="91"/>
        <v>73407</v>
      </c>
      <c r="O884" s="174"/>
      <c r="P884" s="158"/>
      <c r="Q884" s="174"/>
      <c r="R884" s="156"/>
      <c r="S884" s="156"/>
      <c r="T884" s="156"/>
      <c r="U884" s="173"/>
      <c r="V884" s="172"/>
      <c r="W884" s="171"/>
      <c r="X884" s="170"/>
      <c r="Y884" s="176"/>
    </row>
    <row r="885" spans="1:25" ht="44.25" hidden="1" customHeight="1" x14ac:dyDescent="0.25">
      <c r="A885" s="167">
        <v>880</v>
      </c>
      <c r="B885" s="168"/>
      <c r="C885" s="167" t="str">
        <f t="shared" si="97"/>
        <v>Ing. José Enciso</v>
      </c>
      <c r="D885" s="167" t="s">
        <v>873</v>
      </c>
      <c r="E885" s="166" t="s">
        <v>787</v>
      </c>
      <c r="F885" s="165" t="s">
        <v>213</v>
      </c>
      <c r="G885" s="164" t="s">
        <v>972</v>
      </c>
      <c r="H885" s="163">
        <v>8.0299999999999994</v>
      </c>
      <c r="I885" s="162" t="s">
        <v>137</v>
      </c>
      <c r="J885" s="161" t="s">
        <v>138</v>
      </c>
      <c r="K885" s="161" t="s">
        <v>139</v>
      </c>
      <c r="L885" s="160">
        <v>17827</v>
      </c>
      <c r="M885" s="160">
        <v>1783</v>
      </c>
      <c r="N885" s="159">
        <f t="shared" si="91"/>
        <v>19610</v>
      </c>
      <c r="O885" s="174"/>
      <c r="P885" s="158"/>
      <c r="Q885" s="174"/>
      <c r="R885" s="156"/>
      <c r="S885" s="156"/>
      <c r="T885" s="156"/>
      <c r="U885" s="173"/>
      <c r="V885" s="172"/>
      <c r="W885" s="171"/>
      <c r="X885" s="170"/>
      <c r="Y885" s="176"/>
    </row>
    <row r="886" spans="1:25" ht="44.25" hidden="1" customHeight="1" x14ac:dyDescent="0.25">
      <c r="A886" s="167">
        <v>881</v>
      </c>
      <c r="B886" s="168"/>
      <c r="C886" s="167" t="str">
        <f t="shared" si="97"/>
        <v>Ing. José Enciso</v>
      </c>
      <c r="D886" s="167" t="s">
        <v>873</v>
      </c>
      <c r="E886" s="166" t="s">
        <v>787</v>
      </c>
      <c r="F886" s="165" t="s">
        <v>213</v>
      </c>
      <c r="G886" s="164" t="s">
        <v>971</v>
      </c>
      <c r="H886" s="163">
        <v>8.4499999999999993</v>
      </c>
      <c r="I886" s="162" t="s">
        <v>137</v>
      </c>
      <c r="J886" s="161" t="s">
        <v>138</v>
      </c>
      <c r="K886" s="161" t="s">
        <v>138</v>
      </c>
      <c r="L886" s="160">
        <v>18760</v>
      </c>
      <c r="M886" s="160">
        <v>1876</v>
      </c>
      <c r="N886" s="159">
        <f t="shared" si="91"/>
        <v>20636</v>
      </c>
      <c r="O886" s="174"/>
      <c r="P886" s="158"/>
      <c r="Q886" s="174"/>
      <c r="R886" s="156"/>
      <c r="S886" s="156"/>
      <c r="T886" s="156"/>
      <c r="U886" s="173"/>
      <c r="V886" s="172"/>
      <c r="W886" s="171"/>
      <c r="X886" s="170"/>
      <c r="Y886" s="176"/>
    </row>
    <row r="887" spans="1:25" ht="44.25" hidden="1" customHeight="1" x14ac:dyDescent="0.25">
      <c r="A887" s="167">
        <v>882</v>
      </c>
      <c r="B887" s="175"/>
      <c r="C887" s="167" t="str">
        <f t="shared" si="97"/>
        <v>Ing. José Enciso</v>
      </c>
      <c r="D887" s="167" t="s">
        <v>873</v>
      </c>
      <c r="E887" s="166" t="s">
        <v>787</v>
      </c>
      <c r="F887" s="165" t="s">
        <v>968</v>
      </c>
      <c r="G887" s="164" t="s">
        <v>970</v>
      </c>
      <c r="H887" s="163">
        <v>7.5</v>
      </c>
      <c r="I887" s="162" t="s">
        <v>137</v>
      </c>
      <c r="J887" s="161" t="s">
        <v>966</v>
      </c>
      <c r="K887" s="161" t="s">
        <v>966</v>
      </c>
      <c r="L887" s="160">
        <v>17325</v>
      </c>
      <c r="M887" s="160">
        <v>1733</v>
      </c>
      <c r="N887" s="159">
        <f t="shared" si="91"/>
        <v>19058</v>
      </c>
      <c r="O887" s="174"/>
      <c r="P887" s="158"/>
      <c r="Q887" s="174"/>
      <c r="R887" s="156"/>
      <c r="S887" s="156"/>
      <c r="T887" s="156"/>
      <c r="U887" s="173"/>
      <c r="V887" s="172"/>
      <c r="W887" s="171"/>
      <c r="X887" s="170"/>
      <c r="Y887" s="176"/>
    </row>
    <row r="888" spans="1:25" ht="44.25" hidden="1" customHeight="1" x14ac:dyDescent="0.25">
      <c r="A888" s="167">
        <v>883</v>
      </c>
      <c r="B888" s="168"/>
      <c r="C888" s="167" t="str">
        <f t="shared" si="97"/>
        <v>Ing. José Enciso</v>
      </c>
      <c r="D888" s="167" t="s">
        <v>873</v>
      </c>
      <c r="E888" s="166" t="s">
        <v>787</v>
      </c>
      <c r="F888" s="165" t="s">
        <v>968</v>
      </c>
      <c r="G888" s="164" t="s">
        <v>969</v>
      </c>
      <c r="H888" s="163">
        <v>14.8</v>
      </c>
      <c r="I888" s="162" t="s">
        <v>137</v>
      </c>
      <c r="J888" s="161" t="s">
        <v>966</v>
      </c>
      <c r="K888" s="161" t="s">
        <v>965</v>
      </c>
      <c r="L888" s="160">
        <v>32502</v>
      </c>
      <c r="M888" s="160">
        <v>3250</v>
      </c>
      <c r="N888" s="159">
        <f t="shared" si="91"/>
        <v>35752</v>
      </c>
      <c r="O888" s="174"/>
      <c r="P888" s="158"/>
      <c r="Q888" s="174"/>
      <c r="R888" s="156"/>
      <c r="S888" s="156"/>
      <c r="T888" s="156"/>
      <c r="U888" s="173"/>
      <c r="V888" s="172"/>
      <c r="W888" s="171"/>
      <c r="X888" s="170"/>
      <c r="Y888" s="176"/>
    </row>
    <row r="889" spans="1:25" ht="44.25" hidden="1" customHeight="1" x14ac:dyDescent="0.25">
      <c r="A889" s="167">
        <v>884</v>
      </c>
      <c r="B889" s="175"/>
      <c r="C889" s="167" t="str">
        <f t="shared" si="97"/>
        <v>Ing. José Enciso</v>
      </c>
      <c r="D889" s="167" t="s">
        <v>873</v>
      </c>
      <c r="E889" s="166" t="s">
        <v>787</v>
      </c>
      <c r="F889" s="165" t="s">
        <v>968</v>
      </c>
      <c r="G889" s="164" t="s">
        <v>967</v>
      </c>
      <c r="H889" s="163">
        <v>21.54</v>
      </c>
      <c r="I889" s="162" t="s">
        <v>137</v>
      </c>
      <c r="J889" s="161" t="s">
        <v>966</v>
      </c>
      <c r="K889" s="161" t="s">
        <v>965</v>
      </c>
      <c r="L889" s="160">
        <v>47820</v>
      </c>
      <c r="M889" s="160">
        <v>4782</v>
      </c>
      <c r="N889" s="159">
        <f t="shared" si="91"/>
        <v>52602</v>
      </c>
      <c r="O889" s="174"/>
      <c r="P889" s="158"/>
      <c r="Q889" s="174"/>
      <c r="R889" s="156"/>
      <c r="S889" s="156"/>
      <c r="T889" s="156"/>
      <c r="U889" s="173"/>
      <c r="V889" s="172"/>
      <c r="W889" s="171"/>
      <c r="X889" s="170"/>
      <c r="Y889" s="176"/>
    </row>
    <row r="890" spans="1:25" ht="44.25" customHeight="1" x14ac:dyDescent="0.25">
      <c r="A890" s="167">
        <v>885</v>
      </c>
      <c r="B890" s="168"/>
      <c r="C890" s="167" t="str">
        <f t="shared" si="97"/>
        <v>Ing. José Enciso</v>
      </c>
      <c r="D890" s="167" t="s">
        <v>873</v>
      </c>
      <c r="E890" s="166" t="s">
        <v>787</v>
      </c>
      <c r="F890" s="165" t="s">
        <v>934</v>
      </c>
      <c r="G890" s="164" t="s">
        <v>964</v>
      </c>
      <c r="H890" s="163">
        <v>29</v>
      </c>
      <c r="I890" s="162" t="s">
        <v>111</v>
      </c>
      <c r="J890" s="161" t="s">
        <v>307</v>
      </c>
      <c r="K890" s="161" t="s">
        <v>963</v>
      </c>
      <c r="L890" s="160">
        <v>55681</v>
      </c>
      <c r="M890" s="160">
        <v>5568</v>
      </c>
      <c r="N890" s="159">
        <f t="shared" si="91"/>
        <v>61249</v>
      </c>
      <c r="O890" s="174">
        <v>55680</v>
      </c>
      <c r="P890" s="180">
        <f t="shared" ref="P890:P921" si="98">O890/L890</f>
        <v>0.99998204055243256</v>
      </c>
      <c r="Q890" s="174">
        <v>4949.25</v>
      </c>
      <c r="R890" s="179">
        <f t="shared" ref="R890:R921" si="99">Q890/M890</f>
        <v>0.88887392241379315</v>
      </c>
      <c r="S890" s="156">
        <f t="shared" ref="S890:S907" si="100">+O890+Q890</f>
        <v>60629.25</v>
      </c>
      <c r="T890" s="156">
        <f t="shared" ref="T890:T922" si="101">+N890-S890</f>
        <v>619.75</v>
      </c>
      <c r="U890" s="173" t="s">
        <v>803</v>
      </c>
      <c r="V890" s="178" t="s">
        <v>802</v>
      </c>
      <c r="W890" s="178" t="s">
        <v>802</v>
      </c>
      <c r="X890" s="177">
        <v>2014</v>
      </c>
      <c r="Y890" s="176" t="s">
        <v>931</v>
      </c>
    </row>
    <row r="891" spans="1:25" ht="44.25" customHeight="1" x14ac:dyDescent="0.25">
      <c r="A891" s="167">
        <v>886</v>
      </c>
      <c r="B891" s="175"/>
      <c r="C891" s="167" t="str">
        <f t="shared" si="97"/>
        <v>Ing. José Enciso</v>
      </c>
      <c r="D891" s="167" t="s">
        <v>873</v>
      </c>
      <c r="E891" s="166" t="s">
        <v>787</v>
      </c>
      <c r="F891" s="165" t="s">
        <v>934</v>
      </c>
      <c r="G891" s="164" t="s">
        <v>962</v>
      </c>
      <c r="H891" s="163">
        <v>18</v>
      </c>
      <c r="I891" s="162" t="s">
        <v>111</v>
      </c>
      <c r="J891" s="161" t="s">
        <v>307</v>
      </c>
      <c r="K891" s="161" t="s">
        <v>961</v>
      </c>
      <c r="L891" s="160">
        <v>34561</v>
      </c>
      <c r="M891" s="160">
        <v>3456</v>
      </c>
      <c r="N891" s="159">
        <f t="shared" si="91"/>
        <v>38017</v>
      </c>
      <c r="O891" s="174">
        <v>34560</v>
      </c>
      <c r="P891" s="180">
        <f t="shared" si="98"/>
        <v>0.99997106565203553</v>
      </c>
      <c r="Q891" s="174">
        <v>3072</v>
      </c>
      <c r="R891" s="179">
        <f t="shared" si="99"/>
        <v>0.88888888888888884</v>
      </c>
      <c r="S891" s="156">
        <f t="shared" si="100"/>
        <v>37632</v>
      </c>
      <c r="T891" s="156">
        <f t="shared" si="101"/>
        <v>385</v>
      </c>
      <c r="U891" s="173" t="s">
        <v>803</v>
      </c>
      <c r="V891" s="178" t="s">
        <v>802</v>
      </c>
      <c r="W891" s="178" t="s">
        <v>802</v>
      </c>
      <c r="X891" s="177">
        <v>2014</v>
      </c>
      <c r="Y891" s="176" t="s">
        <v>931</v>
      </c>
    </row>
    <row r="892" spans="1:25" ht="44.25" customHeight="1" x14ac:dyDescent="0.25">
      <c r="A892" s="167">
        <v>887</v>
      </c>
      <c r="B892" s="168"/>
      <c r="C892" s="167" t="str">
        <f t="shared" si="97"/>
        <v>Ing. José Enciso</v>
      </c>
      <c r="D892" s="167" t="s">
        <v>873</v>
      </c>
      <c r="E892" s="166" t="s">
        <v>787</v>
      </c>
      <c r="F892" s="165" t="s">
        <v>934</v>
      </c>
      <c r="G892" s="164" t="s">
        <v>960</v>
      </c>
      <c r="H892" s="163">
        <v>9</v>
      </c>
      <c r="I892" s="162" t="s">
        <v>111</v>
      </c>
      <c r="J892" s="161" t="s">
        <v>307</v>
      </c>
      <c r="K892" s="161" t="s">
        <v>959</v>
      </c>
      <c r="L892" s="160">
        <v>17281</v>
      </c>
      <c r="M892" s="160">
        <v>1728</v>
      </c>
      <c r="N892" s="159">
        <f t="shared" si="91"/>
        <v>19009</v>
      </c>
      <c r="O892" s="174">
        <v>17280</v>
      </c>
      <c r="P892" s="180">
        <f t="shared" si="98"/>
        <v>0.99994213297841561</v>
      </c>
      <c r="Q892" s="174">
        <v>1536</v>
      </c>
      <c r="R892" s="179">
        <f t="shared" si="99"/>
        <v>0.88888888888888884</v>
      </c>
      <c r="S892" s="156">
        <f t="shared" si="100"/>
        <v>18816</v>
      </c>
      <c r="T892" s="156">
        <f t="shared" si="101"/>
        <v>193</v>
      </c>
      <c r="U892" s="173" t="s">
        <v>803</v>
      </c>
      <c r="V892" s="178" t="s">
        <v>802</v>
      </c>
      <c r="W892" s="178" t="s">
        <v>802</v>
      </c>
      <c r="X892" s="177">
        <v>2014</v>
      </c>
      <c r="Y892" s="176" t="s">
        <v>931</v>
      </c>
    </row>
    <row r="893" spans="1:25" ht="44.25" customHeight="1" x14ac:dyDescent="0.25">
      <c r="A893" s="167">
        <v>888</v>
      </c>
      <c r="B893" s="168"/>
      <c r="C893" s="167" t="str">
        <f t="shared" si="97"/>
        <v>Ing. José Enciso</v>
      </c>
      <c r="D893" s="167" t="s">
        <v>873</v>
      </c>
      <c r="E893" s="166" t="s">
        <v>787</v>
      </c>
      <c r="F893" s="165" t="s">
        <v>934</v>
      </c>
      <c r="G893" s="164" t="s">
        <v>958</v>
      </c>
      <c r="H893" s="163">
        <v>12</v>
      </c>
      <c r="I893" s="162" t="s">
        <v>111</v>
      </c>
      <c r="J893" s="161" t="s">
        <v>307</v>
      </c>
      <c r="K893" s="161" t="s">
        <v>957</v>
      </c>
      <c r="L893" s="160">
        <v>23041</v>
      </c>
      <c r="M893" s="160">
        <v>2304</v>
      </c>
      <c r="N893" s="159">
        <f t="shared" si="91"/>
        <v>25345</v>
      </c>
      <c r="O893" s="174">
        <v>23040</v>
      </c>
      <c r="P893" s="180">
        <f t="shared" si="98"/>
        <v>0.99995659910594159</v>
      </c>
      <c r="Q893" s="174">
        <v>2048</v>
      </c>
      <c r="R893" s="179">
        <f t="shared" si="99"/>
        <v>0.88888888888888884</v>
      </c>
      <c r="S893" s="156">
        <f t="shared" si="100"/>
        <v>25088</v>
      </c>
      <c r="T893" s="156">
        <f t="shared" si="101"/>
        <v>257</v>
      </c>
      <c r="U893" s="173" t="s">
        <v>803</v>
      </c>
      <c r="V893" s="178" t="s">
        <v>802</v>
      </c>
      <c r="W893" s="178" t="s">
        <v>802</v>
      </c>
      <c r="X893" s="177">
        <v>2014</v>
      </c>
      <c r="Y893" s="176" t="s">
        <v>931</v>
      </c>
    </row>
    <row r="894" spans="1:25" ht="44.25" customHeight="1" x14ac:dyDescent="0.25">
      <c r="A894" s="167">
        <v>889</v>
      </c>
      <c r="B894" s="168"/>
      <c r="C894" s="167" t="str">
        <f t="shared" si="97"/>
        <v>Ing. José Enciso</v>
      </c>
      <c r="D894" s="167" t="s">
        <v>873</v>
      </c>
      <c r="E894" s="166" t="s">
        <v>787</v>
      </c>
      <c r="F894" s="165" t="s">
        <v>934</v>
      </c>
      <c r="G894" s="164" t="s">
        <v>956</v>
      </c>
      <c r="H894" s="163">
        <v>25</v>
      </c>
      <c r="I894" s="162" t="s">
        <v>111</v>
      </c>
      <c r="J894" s="161" t="s">
        <v>307</v>
      </c>
      <c r="K894" s="161" t="s">
        <v>51</v>
      </c>
      <c r="L894" s="160">
        <v>48001</v>
      </c>
      <c r="M894" s="160">
        <v>4800</v>
      </c>
      <c r="N894" s="159">
        <f t="shared" si="91"/>
        <v>52801</v>
      </c>
      <c r="O894" s="174">
        <v>48000</v>
      </c>
      <c r="P894" s="180">
        <f t="shared" si="98"/>
        <v>0.99997916710068535</v>
      </c>
      <c r="Q894" s="174">
        <v>4266.67</v>
      </c>
      <c r="R894" s="179">
        <f t="shared" si="99"/>
        <v>0.88888958333333334</v>
      </c>
      <c r="S894" s="156">
        <f t="shared" si="100"/>
        <v>52266.67</v>
      </c>
      <c r="T894" s="156">
        <f t="shared" si="101"/>
        <v>534.33000000000175</v>
      </c>
      <c r="U894" s="173" t="s">
        <v>803</v>
      </c>
      <c r="V894" s="178" t="s">
        <v>802</v>
      </c>
      <c r="W894" s="178" t="s">
        <v>802</v>
      </c>
      <c r="X894" s="177">
        <v>2014</v>
      </c>
      <c r="Y894" s="176" t="s">
        <v>931</v>
      </c>
    </row>
    <row r="895" spans="1:25" ht="44.25" customHeight="1" x14ac:dyDescent="0.25">
      <c r="A895" s="167">
        <v>890</v>
      </c>
      <c r="B895" s="168"/>
      <c r="C895" s="167" t="str">
        <f t="shared" si="97"/>
        <v>Ing. José Enciso</v>
      </c>
      <c r="D895" s="167" t="s">
        <v>873</v>
      </c>
      <c r="E895" s="166" t="s">
        <v>787</v>
      </c>
      <c r="F895" s="165" t="s">
        <v>934</v>
      </c>
      <c r="G895" s="164" t="s">
        <v>955</v>
      </c>
      <c r="H895" s="163">
        <v>24</v>
      </c>
      <c r="I895" s="162" t="s">
        <v>111</v>
      </c>
      <c r="J895" s="161" t="s">
        <v>307</v>
      </c>
      <c r="K895" s="161" t="s">
        <v>51</v>
      </c>
      <c r="L895" s="160">
        <v>46081</v>
      </c>
      <c r="M895" s="160">
        <v>4608</v>
      </c>
      <c r="N895" s="159">
        <f t="shared" si="91"/>
        <v>50689</v>
      </c>
      <c r="O895" s="174">
        <v>46080</v>
      </c>
      <c r="P895" s="180">
        <f t="shared" si="98"/>
        <v>0.99997829908205116</v>
      </c>
      <c r="Q895" s="174">
        <v>4096</v>
      </c>
      <c r="R895" s="179">
        <f t="shared" si="99"/>
        <v>0.88888888888888884</v>
      </c>
      <c r="S895" s="156">
        <f t="shared" si="100"/>
        <v>50176</v>
      </c>
      <c r="T895" s="156">
        <f t="shared" si="101"/>
        <v>513</v>
      </c>
      <c r="U895" s="173" t="s">
        <v>803</v>
      </c>
      <c r="V895" s="178" t="s">
        <v>802</v>
      </c>
      <c r="W895" s="178" t="s">
        <v>802</v>
      </c>
      <c r="X895" s="177">
        <v>2014</v>
      </c>
      <c r="Y895" s="176" t="s">
        <v>931</v>
      </c>
    </row>
    <row r="896" spans="1:25" ht="44.25" customHeight="1" x14ac:dyDescent="0.25">
      <c r="A896" s="167">
        <v>891</v>
      </c>
      <c r="B896" s="175"/>
      <c r="C896" s="167" t="str">
        <f t="shared" si="97"/>
        <v>Ing. José Enciso</v>
      </c>
      <c r="D896" s="167" t="s">
        <v>873</v>
      </c>
      <c r="E896" s="166" t="s">
        <v>787</v>
      </c>
      <c r="F896" s="165" t="s">
        <v>934</v>
      </c>
      <c r="G896" s="164" t="s">
        <v>954</v>
      </c>
      <c r="H896" s="163">
        <v>35</v>
      </c>
      <c r="I896" s="162" t="s">
        <v>111</v>
      </c>
      <c r="J896" s="161" t="s">
        <v>307</v>
      </c>
      <c r="K896" s="161" t="s">
        <v>51</v>
      </c>
      <c r="L896" s="160">
        <v>67201</v>
      </c>
      <c r="M896" s="160">
        <v>6720</v>
      </c>
      <c r="N896" s="159">
        <f t="shared" si="91"/>
        <v>73921</v>
      </c>
      <c r="O896" s="174">
        <v>67200</v>
      </c>
      <c r="P896" s="180">
        <f t="shared" si="98"/>
        <v>0.99998511926905853</v>
      </c>
      <c r="Q896" s="174">
        <v>5973.33</v>
      </c>
      <c r="R896" s="179">
        <f t="shared" si="99"/>
        <v>0.88888839285714283</v>
      </c>
      <c r="S896" s="156">
        <f t="shared" si="100"/>
        <v>73173.33</v>
      </c>
      <c r="T896" s="156">
        <f t="shared" si="101"/>
        <v>747.66999999999825</v>
      </c>
      <c r="U896" s="173" t="s">
        <v>803</v>
      </c>
      <c r="V896" s="178" t="s">
        <v>802</v>
      </c>
      <c r="W896" s="178" t="s">
        <v>802</v>
      </c>
      <c r="X896" s="177">
        <v>2014</v>
      </c>
      <c r="Y896" s="176" t="s">
        <v>931</v>
      </c>
    </row>
    <row r="897" spans="1:25" ht="44.25" customHeight="1" x14ac:dyDescent="0.25">
      <c r="A897" s="167">
        <v>892</v>
      </c>
      <c r="B897" s="168"/>
      <c r="C897" s="167" t="str">
        <f t="shared" si="97"/>
        <v>Ing. José Enciso</v>
      </c>
      <c r="D897" s="167" t="s">
        <v>873</v>
      </c>
      <c r="E897" s="166" t="s">
        <v>787</v>
      </c>
      <c r="F897" s="165" t="s">
        <v>934</v>
      </c>
      <c r="G897" s="164" t="s">
        <v>953</v>
      </c>
      <c r="H897" s="163">
        <v>45</v>
      </c>
      <c r="I897" s="162" t="s">
        <v>111</v>
      </c>
      <c r="J897" s="161" t="s">
        <v>307</v>
      </c>
      <c r="K897" s="161" t="s">
        <v>952</v>
      </c>
      <c r="L897" s="160">
        <v>86401</v>
      </c>
      <c r="M897" s="160">
        <v>8640</v>
      </c>
      <c r="N897" s="159">
        <f t="shared" si="91"/>
        <v>95041</v>
      </c>
      <c r="O897" s="174">
        <v>86400</v>
      </c>
      <c r="P897" s="180">
        <f t="shared" si="98"/>
        <v>0.99998842605988358</v>
      </c>
      <c r="Q897" s="174">
        <v>7679.87</v>
      </c>
      <c r="R897" s="179">
        <f t="shared" si="99"/>
        <v>0.88887384259259261</v>
      </c>
      <c r="S897" s="156">
        <f t="shared" si="100"/>
        <v>94079.87</v>
      </c>
      <c r="T897" s="156">
        <f t="shared" si="101"/>
        <v>961.13000000000466</v>
      </c>
      <c r="U897" s="173" t="s">
        <v>803</v>
      </c>
      <c r="V897" s="178" t="s">
        <v>802</v>
      </c>
      <c r="W897" s="178" t="s">
        <v>802</v>
      </c>
      <c r="X897" s="177">
        <v>2014</v>
      </c>
      <c r="Y897" s="176" t="s">
        <v>931</v>
      </c>
    </row>
    <row r="898" spans="1:25" ht="44.25" customHeight="1" x14ac:dyDescent="0.25">
      <c r="A898" s="167">
        <v>893</v>
      </c>
      <c r="B898" s="168"/>
      <c r="C898" s="167" t="str">
        <f t="shared" si="97"/>
        <v>Ing. José Enciso</v>
      </c>
      <c r="D898" s="167" t="s">
        <v>873</v>
      </c>
      <c r="E898" s="166" t="s">
        <v>787</v>
      </c>
      <c r="F898" s="165" t="s">
        <v>934</v>
      </c>
      <c r="G898" s="164" t="s">
        <v>951</v>
      </c>
      <c r="H898" s="163">
        <v>15</v>
      </c>
      <c r="I898" s="162" t="s">
        <v>111</v>
      </c>
      <c r="J898" s="161" t="s">
        <v>307</v>
      </c>
      <c r="K898" s="161" t="s">
        <v>115</v>
      </c>
      <c r="L898" s="160">
        <v>28801</v>
      </c>
      <c r="M898" s="160">
        <v>2880</v>
      </c>
      <c r="N898" s="159">
        <f t="shared" si="91"/>
        <v>31681</v>
      </c>
      <c r="O898" s="174">
        <v>28800</v>
      </c>
      <c r="P898" s="180">
        <f t="shared" si="98"/>
        <v>0.99996527898336862</v>
      </c>
      <c r="Q898" s="174">
        <v>1073.03</v>
      </c>
      <c r="R898" s="179">
        <f t="shared" si="99"/>
        <v>0.37257986111111108</v>
      </c>
      <c r="S898" s="156">
        <f t="shared" si="100"/>
        <v>29873.03</v>
      </c>
      <c r="T898" s="156">
        <f t="shared" si="101"/>
        <v>1807.9700000000012</v>
      </c>
      <c r="U898" s="173" t="s">
        <v>803</v>
      </c>
      <c r="V898" s="178" t="s">
        <v>802</v>
      </c>
      <c r="W898" s="178" t="s">
        <v>802</v>
      </c>
      <c r="X898" s="177">
        <v>2014</v>
      </c>
      <c r="Y898" s="176" t="s">
        <v>931</v>
      </c>
    </row>
    <row r="899" spans="1:25" ht="44.25" customHeight="1" x14ac:dyDescent="0.25">
      <c r="A899" s="167">
        <v>894</v>
      </c>
      <c r="B899" s="168"/>
      <c r="C899" s="167" t="str">
        <f t="shared" si="97"/>
        <v>Ing. José Enciso</v>
      </c>
      <c r="D899" s="167" t="s">
        <v>873</v>
      </c>
      <c r="E899" s="166" t="s">
        <v>787</v>
      </c>
      <c r="F899" s="165" t="s">
        <v>934</v>
      </c>
      <c r="G899" s="164" t="s">
        <v>950</v>
      </c>
      <c r="H899" s="163">
        <v>12</v>
      </c>
      <c r="I899" s="162" t="s">
        <v>111</v>
      </c>
      <c r="J899" s="161" t="s">
        <v>307</v>
      </c>
      <c r="K899" s="161" t="s">
        <v>313</v>
      </c>
      <c r="L899" s="160">
        <v>23041</v>
      </c>
      <c r="M899" s="160">
        <v>2304</v>
      </c>
      <c r="N899" s="159">
        <f t="shared" si="91"/>
        <v>25345</v>
      </c>
      <c r="O899" s="174">
        <v>23040</v>
      </c>
      <c r="P899" s="180">
        <f t="shared" si="98"/>
        <v>0.99995659910594159</v>
      </c>
      <c r="Q899" s="174">
        <v>2047.96</v>
      </c>
      <c r="R899" s="179">
        <f t="shared" si="99"/>
        <v>0.88887152777777778</v>
      </c>
      <c r="S899" s="156">
        <f t="shared" si="100"/>
        <v>25087.96</v>
      </c>
      <c r="T899" s="156">
        <f t="shared" si="101"/>
        <v>257.04000000000087</v>
      </c>
      <c r="U899" s="173" t="s">
        <v>803</v>
      </c>
      <c r="V899" s="178" t="s">
        <v>802</v>
      </c>
      <c r="W899" s="178" t="s">
        <v>802</v>
      </c>
      <c r="X899" s="177">
        <v>2014</v>
      </c>
      <c r="Y899" s="176" t="s">
        <v>931</v>
      </c>
    </row>
    <row r="900" spans="1:25" ht="44.25" customHeight="1" x14ac:dyDescent="0.25">
      <c r="A900" s="167">
        <v>895</v>
      </c>
      <c r="B900" s="168"/>
      <c r="C900" s="167" t="str">
        <f t="shared" si="97"/>
        <v>Ing. José Enciso</v>
      </c>
      <c r="D900" s="167" t="s">
        <v>873</v>
      </c>
      <c r="E900" s="166" t="s">
        <v>787</v>
      </c>
      <c r="F900" s="165" t="s">
        <v>934</v>
      </c>
      <c r="G900" s="164" t="s">
        <v>949</v>
      </c>
      <c r="H900" s="163">
        <v>15</v>
      </c>
      <c r="I900" s="162" t="s">
        <v>111</v>
      </c>
      <c r="J900" s="161" t="s">
        <v>307</v>
      </c>
      <c r="K900" s="161" t="s">
        <v>313</v>
      </c>
      <c r="L900" s="160">
        <v>28801</v>
      </c>
      <c r="M900" s="160">
        <v>2880</v>
      </c>
      <c r="N900" s="159">
        <f t="shared" si="91"/>
        <v>31681</v>
      </c>
      <c r="O900" s="174">
        <v>28800</v>
      </c>
      <c r="P900" s="180">
        <f t="shared" si="98"/>
        <v>0.99996527898336862</v>
      </c>
      <c r="Q900" s="174">
        <v>2559.96</v>
      </c>
      <c r="R900" s="179">
        <f t="shared" si="99"/>
        <v>0.88887499999999997</v>
      </c>
      <c r="S900" s="156">
        <f t="shared" si="100"/>
        <v>31359.96</v>
      </c>
      <c r="T900" s="156">
        <f t="shared" si="101"/>
        <v>321.04000000000087</v>
      </c>
      <c r="U900" s="173" t="s">
        <v>803</v>
      </c>
      <c r="V900" s="178" t="s">
        <v>802</v>
      </c>
      <c r="W900" s="178" t="s">
        <v>802</v>
      </c>
      <c r="X900" s="177">
        <v>2014</v>
      </c>
      <c r="Y900" s="176" t="s">
        <v>931</v>
      </c>
    </row>
    <row r="901" spans="1:25" ht="44.25" customHeight="1" x14ac:dyDescent="0.25">
      <c r="A901" s="167">
        <v>896</v>
      </c>
      <c r="B901" s="175"/>
      <c r="C901" s="167" t="str">
        <f t="shared" si="97"/>
        <v>Ing. José Enciso</v>
      </c>
      <c r="D901" s="167" t="s">
        <v>873</v>
      </c>
      <c r="E901" s="166" t="s">
        <v>787</v>
      </c>
      <c r="F901" s="184" t="s">
        <v>934</v>
      </c>
      <c r="G901" s="164" t="s">
        <v>948</v>
      </c>
      <c r="H901" s="182">
        <v>12</v>
      </c>
      <c r="I901" s="162" t="s">
        <v>111</v>
      </c>
      <c r="J901" s="161" t="s">
        <v>307</v>
      </c>
      <c r="K901" s="161" t="s">
        <v>947</v>
      </c>
      <c r="L901" s="181">
        <v>23041</v>
      </c>
      <c r="M901" s="181">
        <v>2304</v>
      </c>
      <c r="N901" s="159">
        <f t="shared" si="91"/>
        <v>25345</v>
      </c>
      <c r="O901" s="174">
        <v>23040</v>
      </c>
      <c r="P901" s="180">
        <f t="shared" si="98"/>
        <v>0.99995659910594159</v>
      </c>
      <c r="Q901" s="174">
        <v>2047.96</v>
      </c>
      <c r="R901" s="179">
        <f t="shared" si="99"/>
        <v>0.88887152777777778</v>
      </c>
      <c r="S901" s="156">
        <f t="shared" si="100"/>
        <v>25087.96</v>
      </c>
      <c r="T901" s="158">
        <f t="shared" si="101"/>
        <v>257.04000000000087</v>
      </c>
      <c r="U901" s="173" t="s">
        <v>803</v>
      </c>
      <c r="V901" s="178" t="s">
        <v>802</v>
      </c>
      <c r="W901" s="178" t="s">
        <v>802</v>
      </c>
      <c r="X901" s="177">
        <v>2014</v>
      </c>
      <c r="Y901" s="176" t="s">
        <v>931</v>
      </c>
    </row>
    <row r="902" spans="1:25" ht="44.25" customHeight="1" x14ac:dyDescent="0.25">
      <c r="A902" s="167">
        <v>897</v>
      </c>
      <c r="B902" s="168"/>
      <c r="C902" s="167" t="str">
        <f t="shared" si="97"/>
        <v>Ing. José Enciso</v>
      </c>
      <c r="D902" s="167" t="s">
        <v>873</v>
      </c>
      <c r="E902" s="166" t="s">
        <v>787</v>
      </c>
      <c r="F902" s="165" t="s">
        <v>934</v>
      </c>
      <c r="G902" s="164" t="s">
        <v>946</v>
      </c>
      <c r="H902" s="163">
        <v>8</v>
      </c>
      <c r="I902" s="162" t="s">
        <v>111</v>
      </c>
      <c r="J902" s="161" t="s">
        <v>307</v>
      </c>
      <c r="K902" s="161" t="s">
        <v>945</v>
      </c>
      <c r="L902" s="160">
        <v>15361</v>
      </c>
      <c r="M902" s="160">
        <v>1536</v>
      </c>
      <c r="N902" s="159">
        <f t="shared" si="91"/>
        <v>16897</v>
      </c>
      <c r="O902" s="174">
        <v>15360</v>
      </c>
      <c r="P902" s="180">
        <f t="shared" si="98"/>
        <v>0.9999349000716099</v>
      </c>
      <c r="Q902" s="174">
        <v>572.28</v>
      </c>
      <c r="R902" s="179">
        <f t="shared" si="99"/>
        <v>0.37257812499999998</v>
      </c>
      <c r="S902" s="156">
        <f t="shared" si="100"/>
        <v>15932.28</v>
      </c>
      <c r="T902" s="156">
        <f t="shared" si="101"/>
        <v>964.71999999999935</v>
      </c>
      <c r="U902" s="173" t="s">
        <v>803</v>
      </c>
      <c r="V902" s="178" t="s">
        <v>802</v>
      </c>
      <c r="W902" s="178" t="s">
        <v>802</v>
      </c>
      <c r="X902" s="177">
        <v>2014</v>
      </c>
      <c r="Y902" s="176" t="s">
        <v>931</v>
      </c>
    </row>
    <row r="903" spans="1:25" ht="44.25" customHeight="1" x14ac:dyDescent="0.25">
      <c r="A903" s="167">
        <v>898</v>
      </c>
      <c r="B903" s="168"/>
      <c r="C903" s="167" t="str">
        <f t="shared" si="97"/>
        <v>Ing. José Enciso</v>
      </c>
      <c r="D903" s="167" t="s">
        <v>873</v>
      </c>
      <c r="E903" s="166" t="s">
        <v>787</v>
      </c>
      <c r="F903" s="165" t="s">
        <v>934</v>
      </c>
      <c r="G903" s="164" t="s">
        <v>944</v>
      </c>
      <c r="H903" s="163">
        <v>25</v>
      </c>
      <c r="I903" s="162" t="s">
        <v>111</v>
      </c>
      <c r="J903" s="161" t="s">
        <v>307</v>
      </c>
      <c r="K903" s="161" t="s">
        <v>943</v>
      </c>
      <c r="L903" s="160">
        <v>48001</v>
      </c>
      <c r="M903" s="160">
        <v>4800</v>
      </c>
      <c r="N903" s="159">
        <f t="shared" ref="N903:N966" si="102">+L903+M903</f>
        <v>52801</v>
      </c>
      <c r="O903" s="174">
        <v>48000</v>
      </c>
      <c r="P903" s="180">
        <f t="shared" si="98"/>
        <v>0.99997916710068535</v>
      </c>
      <c r="Q903" s="174">
        <v>1788.38</v>
      </c>
      <c r="R903" s="179">
        <f t="shared" si="99"/>
        <v>0.37257916666666668</v>
      </c>
      <c r="S903" s="156">
        <f t="shared" si="100"/>
        <v>49788.38</v>
      </c>
      <c r="T903" s="156">
        <f t="shared" si="101"/>
        <v>3012.6200000000026</v>
      </c>
      <c r="U903" s="173" t="s">
        <v>803</v>
      </c>
      <c r="V903" s="178" t="s">
        <v>802</v>
      </c>
      <c r="W903" s="178" t="s">
        <v>802</v>
      </c>
      <c r="X903" s="177">
        <v>2014</v>
      </c>
      <c r="Y903" s="176" t="s">
        <v>931</v>
      </c>
    </row>
    <row r="904" spans="1:25" ht="44.25" hidden="1" customHeight="1" x14ac:dyDescent="0.25">
      <c r="A904" s="167">
        <v>899</v>
      </c>
      <c r="B904" s="168"/>
      <c r="C904" s="167" t="str">
        <f t="shared" si="97"/>
        <v>Ing. José Enciso</v>
      </c>
      <c r="D904" s="167" t="s">
        <v>873</v>
      </c>
      <c r="E904" s="166" t="s">
        <v>787</v>
      </c>
      <c r="F904" s="165" t="s">
        <v>934</v>
      </c>
      <c r="G904" s="164" t="s">
        <v>942</v>
      </c>
      <c r="H904" s="163">
        <v>30</v>
      </c>
      <c r="I904" s="162" t="s">
        <v>111</v>
      </c>
      <c r="J904" s="161" t="s">
        <v>307</v>
      </c>
      <c r="K904" s="161" t="s">
        <v>941</v>
      </c>
      <c r="L904" s="160">
        <v>57601</v>
      </c>
      <c r="M904" s="160">
        <v>5760</v>
      </c>
      <c r="N904" s="159">
        <f t="shared" si="102"/>
        <v>63361</v>
      </c>
      <c r="O904" s="174">
        <v>0</v>
      </c>
      <c r="P904" s="180">
        <f t="shared" si="98"/>
        <v>0</v>
      </c>
      <c r="Q904" s="174">
        <v>0</v>
      </c>
      <c r="R904" s="179">
        <f t="shared" si="99"/>
        <v>0</v>
      </c>
      <c r="S904" s="156">
        <f t="shared" si="100"/>
        <v>0</v>
      </c>
      <c r="T904" s="156">
        <f t="shared" si="101"/>
        <v>63361</v>
      </c>
      <c r="U904" s="173" t="s">
        <v>940</v>
      </c>
      <c r="V904" s="173" t="s">
        <v>940</v>
      </c>
      <c r="W904" s="173" t="s">
        <v>940</v>
      </c>
      <c r="X904" s="170" t="s">
        <v>939</v>
      </c>
      <c r="Y904" s="176" t="s">
        <v>931</v>
      </c>
    </row>
    <row r="905" spans="1:25" ht="44.25" customHeight="1" x14ac:dyDescent="0.25">
      <c r="A905" s="167">
        <v>900</v>
      </c>
      <c r="B905" s="168"/>
      <c r="C905" s="167" t="str">
        <f t="shared" si="97"/>
        <v>Ing. José Enciso</v>
      </c>
      <c r="D905" s="167" t="s">
        <v>873</v>
      </c>
      <c r="E905" s="166" t="s">
        <v>787</v>
      </c>
      <c r="F905" s="165" t="s">
        <v>934</v>
      </c>
      <c r="G905" s="164" t="s">
        <v>938</v>
      </c>
      <c r="H905" s="163">
        <v>17</v>
      </c>
      <c r="I905" s="162" t="s">
        <v>111</v>
      </c>
      <c r="J905" s="161" t="s">
        <v>307</v>
      </c>
      <c r="K905" s="161" t="s">
        <v>937</v>
      </c>
      <c r="L905" s="160">
        <v>32641</v>
      </c>
      <c r="M905" s="160">
        <v>3264</v>
      </c>
      <c r="N905" s="159">
        <f t="shared" si="102"/>
        <v>35905</v>
      </c>
      <c r="O905" s="174">
        <v>32640</v>
      </c>
      <c r="P905" s="180">
        <f t="shared" si="98"/>
        <v>0.9999693636837107</v>
      </c>
      <c r="Q905" s="174">
        <v>1216.0999999999999</v>
      </c>
      <c r="R905" s="179">
        <f t="shared" si="99"/>
        <v>0.37257965686274508</v>
      </c>
      <c r="S905" s="156">
        <f t="shared" si="100"/>
        <v>33856.1</v>
      </c>
      <c r="T905" s="156">
        <f t="shared" si="101"/>
        <v>2048.9000000000015</v>
      </c>
      <c r="U905" s="173" t="s">
        <v>803</v>
      </c>
      <c r="V905" s="178" t="s">
        <v>802</v>
      </c>
      <c r="W905" s="178" t="s">
        <v>802</v>
      </c>
      <c r="X905" s="177">
        <v>2014</v>
      </c>
      <c r="Y905" s="176" t="s">
        <v>931</v>
      </c>
    </row>
    <row r="906" spans="1:25" ht="44.25" customHeight="1" x14ac:dyDescent="0.25">
      <c r="A906" s="167">
        <v>901</v>
      </c>
      <c r="B906" s="175"/>
      <c r="C906" s="167" t="str">
        <f t="shared" si="97"/>
        <v>Ing. José Enciso</v>
      </c>
      <c r="D906" s="167" t="s">
        <v>873</v>
      </c>
      <c r="E906" s="166" t="s">
        <v>787</v>
      </c>
      <c r="F906" s="165" t="s">
        <v>934</v>
      </c>
      <c r="G906" s="164" t="s">
        <v>936</v>
      </c>
      <c r="H906" s="163">
        <v>25</v>
      </c>
      <c r="I906" s="162" t="s">
        <v>111</v>
      </c>
      <c r="J906" s="161" t="s">
        <v>307</v>
      </c>
      <c r="K906" s="161" t="s">
        <v>935</v>
      </c>
      <c r="L906" s="160">
        <v>48001</v>
      </c>
      <c r="M906" s="160">
        <v>4800</v>
      </c>
      <c r="N906" s="159">
        <f t="shared" si="102"/>
        <v>52801</v>
      </c>
      <c r="O906" s="174">
        <v>48000</v>
      </c>
      <c r="P906" s="180">
        <f t="shared" si="98"/>
        <v>0.99997916710068535</v>
      </c>
      <c r="Q906" s="174">
        <v>1788.38</v>
      </c>
      <c r="R906" s="179">
        <f t="shared" si="99"/>
        <v>0.37257916666666668</v>
      </c>
      <c r="S906" s="156">
        <f t="shared" si="100"/>
        <v>49788.38</v>
      </c>
      <c r="T906" s="156">
        <f t="shared" si="101"/>
        <v>3012.6200000000026</v>
      </c>
      <c r="U906" s="173" t="s">
        <v>803</v>
      </c>
      <c r="V906" s="178" t="s">
        <v>802</v>
      </c>
      <c r="W906" s="178" t="s">
        <v>802</v>
      </c>
      <c r="X906" s="177">
        <v>2014</v>
      </c>
      <c r="Y906" s="176" t="s">
        <v>931</v>
      </c>
    </row>
    <row r="907" spans="1:25" ht="44.25" customHeight="1" x14ac:dyDescent="0.25">
      <c r="A907" s="167">
        <v>902</v>
      </c>
      <c r="B907" s="168"/>
      <c r="C907" s="167" t="str">
        <f t="shared" si="97"/>
        <v>Ing. José Enciso</v>
      </c>
      <c r="D907" s="167" t="s">
        <v>873</v>
      </c>
      <c r="E907" s="166" t="s">
        <v>787</v>
      </c>
      <c r="F907" s="165" t="s">
        <v>934</v>
      </c>
      <c r="G907" s="164" t="s">
        <v>933</v>
      </c>
      <c r="H907" s="163">
        <v>35</v>
      </c>
      <c r="I907" s="162" t="s">
        <v>111</v>
      </c>
      <c r="J907" s="161" t="s">
        <v>307</v>
      </c>
      <c r="K907" s="161" t="s">
        <v>932</v>
      </c>
      <c r="L907" s="160">
        <v>67201</v>
      </c>
      <c r="M907" s="160">
        <v>6720</v>
      </c>
      <c r="N907" s="159">
        <f t="shared" si="102"/>
        <v>73921</v>
      </c>
      <c r="O907" s="174">
        <v>67200</v>
      </c>
      <c r="P907" s="180">
        <f t="shared" si="98"/>
        <v>0.99998511926905853</v>
      </c>
      <c r="Q907" s="174">
        <v>2503.73</v>
      </c>
      <c r="R907" s="179">
        <f t="shared" si="99"/>
        <v>0.37257886904761905</v>
      </c>
      <c r="S907" s="156">
        <f t="shared" si="100"/>
        <v>69703.73</v>
      </c>
      <c r="T907" s="156">
        <f t="shared" si="101"/>
        <v>4217.2700000000041</v>
      </c>
      <c r="U907" s="173" t="s">
        <v>803</v>
      </c>
      <c r="V907" s="178" t="s">
        <v>802</v>
      </c>
      <c r="W907" s="178" t="s">
        <v>802</v>
      </c>
      <c r="X907" s="177">
        <v>2014</v>
      </c>
      <c r="Y907" s="176" t="s">
        <v>931</v>
      </c>
    </row>
    <row r="908" spans="1:25" ht="44.25" customHeight="1" x14ac:dyDescent="0.25">
      <c r="A908" s="167">
        <v>903</v>
      </c>
      <c r="B908" s="168"/>
      <c r="C908" s="167" t="s">
        <v>789</v>
      </c>
      <c r="D908" s="167" t="s">
        <v>788</v>
      </c>
      <c r="E908" s="166" t="s">
        <v>787</v>
      </c>
      <c r="F908" s="165" t="s">
        <v>223</v>
      </c>
      <c r="G908" s="164" t="s">
        <v>930</v>
      </c>
      <c r="H908" s="182">
        <v>4.2</v>
      </c>
      <c r="I908" s="162" t="s">
        <v>164</v>
      </c>
      <c r="J908" s="161" t="s">
        <v>165</v>
      </c>
      <c r="K908" s="161" t="s">
        <v>905</v>
      </c>
      <c r="L908" s="181">
        <v>19299</v>
      </c>
      <c r="M908" s="181">
        <v>1930</v>
      </c>
      <c r="N908" s="159">
        <f t="shared" si="102"/>
        <v>21229</v>
      </c>
      <c r="O908" s="174">
        <v>18981.189999999999</v>
      </c>
      <c r="P908" s="180">
        <f t="shared" si="98"/>
        <v>0.983532307373439</v>
      </c>
      <c r="Q908" s="174">
        <v>1930</v>
      </c>
      <c r="R908" s="179">
        <f t="shared" si="99"/>
        <v>1</v>
      </c>
      <c r="S908" s="156">
        <f t="shared" ref="S908:S952" si="103">+Q908+O908</f>
        <v>20911.189999999999</v>
      </c>
      <c r="T908" s="156">
        <f t="shared" si="101"/>
        <v>317.81000000000131</v>
      </c>
      <c r="U908" s="173" t="s">
        <v>803</v>
      </c>
      <c r="V908" s="178" t="s">
        <v>802</v>
      </c>
      <c r="W908" s="178" t="s">
        <v>802</v>
      </c>
      <c r="X908" s="177">
        <v>2014</v>
      </c>
      <c r="Y908" s="176" t="s">
        <v>882</v>
      </c>
    </row>
    <row r="909" spans="1:25" ht="44.25" customHeight="1" x14ac:dyDescent="0.25">
      <c r="A909" s="167">
        <v>904</v>
      </c>
      <c r="B909" s="168"/>
      <c r="C909" s="167" t="s">
        <v>789</v>
      </c>
      <c r="D909" s="167" t="s">
        <v>788</v>
      </c>
      <c r="E909" s="166" t="s">
        <v>787</v>
      </c>
      <c r="F909" s="165" t="s">
        <v>223</v>
      </c>
      <c r="G909" s="164" t="s">
        <v>929</v>
      </c>
      <c r="H909" s="182">
        <v>7.4</v>
      </c>
      <c r="I909" s="162" t="s">
        <v>164</v>
      </c>
      <c r="J909" s="161" t="s">
        <v>165</v>
      </c>
      <c r="K909" s="161" t="s">
        <v>905</v>
      </c>
      <c r="L909" s="181">
        <v>34004</v>
      </c>
      <c r="M909" s="181">
        <v>3400</v>
      </c>
      <c r="N909" s="159">
        <f t="shared" si="102"/>
        <v>37404</v>
      </c>
      <c r="O909" s="174">
        <v>33443.1</v>
      </c>
      <c r="P909" s="180">
        <f t="shared" si="98"/>
        <v>0.98350488177861428</v>
      </c>
      <c r="Q909" s="174">
        <v>3400</v>
      </c>
      <c r="R909" s="179">
        <f t="shared" si="99"/>
        <v>1</v>
      </c>
      <c r="S909" s="156">
        <f t="shared" si="103"/>
        <v>36843.1</v>
      </c>
      <c r="T909" s="156">
        <f t="shared" si="101"/>
        <v>560.90000000000146</v>
      </c>
      <c r="U909" s="173" t="s">
        <v>803</v>
      </c>
      <c r="V909" s="178" t="s">
        <v>802</v>
      </c>
      <c r="W909" s="178" t="s">
        <v>802</v>
      </c>
      <c r="X909" s="177">
        <v>2014</v>
      </c>
      <c r="Y909" s="176" t="s">
        <v>882</v>
      </c>
    </row>
    <row r="910" spans="1:25" ht="44.25" customHeight="1" x14ac:dyDescent="0.25">
      <c r="A910" s="167">
        <v>905</v>
      </c>
      <c r="B910" s="168"/>
      <c r="C910" s="167" t="s">
        <v>789</v>
      </c>
      <c r="D910" s="167" t="s">
        <v>788</v>
      </c>
      <c r="E910" s="166" t="s">
        <v>787</v>
      </c>
      <c r="F910" s="165" t="s">
        <v>223</v>
      </c>
      <c r="G910" s="164" t="s">
        <v>928</v>
      </c>
      <c r="H910" s="182">
        <v>3.8889999999999998</v>
      </c>
      <c r="I910" s="162" t="s">
        <v>164</v>
      </c>
      <c r="J910" s="161" t="s">
        <v>165</v>
      </c>
      <c r="K910" s="161" t="s">
        <v>905</v>
      </c>
      <c r="L910" s="181">
        <v>17871</v>
      </c>
      <c r="M910" s="181">
        <v>1787</v>
      </c>
      <c r="N910" s="159">
        <f t="shared" si="102"/>
        <v>19658</v>
      </c>
      <c r="O910" s="174">
        <v>17575.71</v>
      </c>
      <c r="P910" s="180">
        <f t="shared" si="98"/>
        <v>0.98347658217223433</v>
      </c>
      <c r="Q910" s="174">
        <v>1787</v>
      </c>
      <c r="R910" s="179">
        <f t="shared" si="99"/>
        <v>1</v>
      </c>
      <c r="S910" s="156">
        <f t="shared" si="103"/>
        <v>19362.71</v>
      </c>
      <c r="T910" s="156">
        <f t="shared" si="101"/>
        <v>295.29000000000087</v>
      </c>
      <c r="U910" s="173" t="s">
        <v>803</v>
      </c>
      <c r="V910" s="178" t="s">
        <v>802</v>
      </c>
      <c r="W910" s="178" t="s">
        <v>802</v>
      </c>
      <c r="X910" s="177">
        <v>2014</v>
      </c>
      <c r="Y910" s="176" t="s">
        <v>882</v>
      </c>
    </row>
    <row r="911" spans="1:25" ht="44.25" customHeight="1" x14ac:dyDescent="0.25">
      <c r="A911" s="167">
        <v>906</v>
      </c>
      <c r="B911" s="175"/>
      <c r="C911" s="167" t="s">
        <v>789</v>
      </c>
      <c r="D911" s="167" t="s">
        <v>788</v>
      </c>
      <c r="E911" s="166" t="s">
        <v>787</v>
      </c>
      <c r="F911" s="165" t="s">
        <v>223</v>
      </c>
      <c r="G911" s="164" t="s">
        <v>927</v>
      </c>
      <c r="H911" s="182">
        <v>3.266</v>
      </c>
      <c r="I911" s="162" t="s">
        <v>164</v>
      </c>
      <c r="J911" s="161" t="s">
        <v>165</v>
      </c>
      <c r="K911" s="161" t="s">
        <v>905</v>
      </c>
      <c r="L911" s="181">
        <v>15768</v>
      </c>
      <c r="M911" s="181">
        <v>1577</v>
      </c>
      <c r="N911" s="159">
        <f t="shared" si="102"/>
        <v>17345</v>
      </c>
      <c r="O911" s="174">
        <v>14191.51</v>
      </c>
      <c r="P911" s="180">
        <f t="shared" si="98"/>
        <v>0.90001966007102996</v>
      </c>
      <c r="Q911" s="174">
        <v>1569.42</v>
      </c>
      <c r="R911" s="179">
        <f t="shared" si="99"/>
        <v>0.99519340519974642</v>
      </c>
      <c r="S911" s="156">
        <f t="shared" si="103"/>
        <v>15760.93</v>
      </c>
      <c r="T911" s="156">
        <f t="shared" si="101"/>
        <v>1584.0699999999997</v>
      </c>
      <c r="U911" s="173" t="s">
        <v>803</v>
      </c>
      <c r="V911" s="178" t="s">
        <v>802</v>
      </c>
      <c r="W911" s="178" t="s">
        <v>802</v>
      </c>
      <c r="X911" s="177">
        <v>2014</v>
      </c>
      <c r="Y911" s="176" t="s">
        <v>882</v>
      </c>
    </row>
    <row r="912" spans="1:25" ht="44.25" customHeight="1" x14ac:dyDescent="0.25">
      <c r="A912" s="167">
        <v>907</v>
      </c>
      <c r="B912" s="168"/>
      <c r="C912" s="167" t="s">
        <v>789</v>
      </c>
      <c r="D912" s="167" t="s">
        <v>788</v>
      </c>
      <c r="E912" s="166" t="s">
        <v>787</v>
      </c>
      <c r="F912" s="165" t="s">
        <v>223</v>
      </c>
      <c r="G912" s="164" t="s">
        <v>926</v>
      </c>
      <c r="H912" s="182">
        <v>4.26</v>
      </c>
      <c r="I912" s="162" t="s">
        <v>164</v>
      </c>
      <c r="J912" s="161" t="s">
        <v>165</v>
      </c>
      <c r="K912" s="161" t="s">
        <v>905</v>
      </c>
      <c r="L912" s="181">
        <v>17592</v>
      </c>
      <c r="M912" s="181">
        <v>1759</v>
      </c>
      <c r="N912" s="159">
        <f t="shared" si="102"/>
        <v>19351</v>
      </c>
      <c r="O912" s="174">
        <v>15831.94</v>
      </c>
      <c r="P912" s="180">
        <f t="shared" si="98"/>
        <v>0.89995111414279216</v>
      </c>
      <c r="Q912" s="174">
        <v>1759</v>
      </c>
      <c r="R912" s="179">
        <f t="shared" si="99"/>
        <v>1</v>
      </c>
      <c r="S912" s="156">
        <f t="shared" si="103"/>
        <v>17590.940000000002</v>
      </c>
      <c r="T912" s="156">
        <f t="shared" si="101"/>
        <v>1760.0599999999977</v>
      </c>
      <c r="U912" s="173" t="s">
        <v>803</v>
      </c>
      <c r="V912" s="178" t="s">
        <v>802</v>
      </c>
      <c r="W912" s="178" t="s">
        <v>802</v>
      </c>
      <c r="X912" s="177">
        <v>2014</v>
      </c>
      <c r="Y912" s="176" t="s">
        <v>882</v>
      </c>
    </row>
    <row r="913" spans="1:25" ht="44.25" customHeight="1" x14ac:dyDescent="0.25">
      <c r="A913" s="167">
        <v>908</v>
      </c>
      <c r="B913" s="168"/>
      <c r="C913" s="167" t="s">
        <v>789</v>
      </c>
      <c r="D913" s="167" t="s">
        <v>788</v>
      </c>
      <c r="E913" s="166" t="s">
        <v>787</v>
      </c>
      <c r="F913" s="165" t="s">
        <v>223</v>
      </c>
      <c r="G913" s="164" t="s">
        <v>925</v>
      </c>
      <c r="H913" s="182">
        <v>12.5</v>
      </c>
      <c r="I913" s="162" t="s">
        <v>164</v>
      </c>
      <c r="J913" s="161" t="s">
        <v>165</v>
      </c>
      <c r="K913" s="161" t="s">
        <v>905</v>
      </c>
      <c r="L913" s="181">
        <v>57438</v>
      </c>
      <c r="M913" s="181">
        <v>5744</v>
      </c>
      <c r="N913" s="159">
        <f t="shared" si="102"/>
        <v>63182</v>
      </c>
      <c r="O913" s="174">
        <v>56863.72</v>
      </c>
      <c r="P913" s="180">
        <f t="shared" si="98"/>
        <v>0.99000174100769522</v>
      </c>
      <c r="Q913" s="174">
        <v>5744</v>
      </c>
      <c r="R913" s="179">
        <f t="shared" si="99"/>
        <v>1</v>
      </c>
      <c r="S913" s="156">
        <f t="shared" si="103"/>
        <v>62607.72</v>
      </c>
      <c r="T913" s="156">
        <f t="shared" si="101"/>
        <v>574.27999999999884</v>
      </c>
      <c r="U913" s="173" t="s">
        <v>803</v>
      </c>
      <c r="V913" s="178" t="s">
        <v>802</v>
      </c>
      <c r="W913" s="178" t="s">
        <v>802</v>
      </c>
      <c r="X913" s="177">
        <v>2014</v>
      </c>
      <c r="Y913" s="176" t="s">
        <v>882</v>
      </c>
    </row>
    <row r="914" spans="1:25" ht="44.25" customHeight="1" x14ac:dyDescent="0.25">
      <c r="A914" s="167">
        <v>909</v>
      </c>
      <c r="B914" s="168"/>
      <c r="C914" s="167" t="s">
        <v>789</v>
      </c>
      <c r="D914" s="167" t="s">
        <v>788</v>
      </c>
      <c r="E914" s="166" t="s">
        <v>787</v>
      </c>
      <c r="F914" s="165" t="s">
        <v>223</v>
      </c>
      <c r="G914" s="164" t="s">
        <v>924</v>
      </c>
      <c r="H914" s="182">
        <v>12.5</v>
      </c>
      <c r="I914" s="162" t="s">
        <v>164</v>
      </c>
      <c r="J914" s="161" t="s">
        <v>165</v>
      </c>
      <c r="K914" s="161" t="s">
        <v>905</v>
      </c>
      <c r="L914" s="181">
        <v>74898</v>
      </c>
      <c r="M914" s="181">
        <v>7490</v>
      </c>
      <c r="N914" s="159">
        <f t="shared" si="102"/>
        <v>82388</v>
      </c>
      <c r="O914" s="174">
        <v>74898</v>
      </c>
      <c r="P914" s="180">
        <f t="shared" si="98"/>
        <v>1</v>
      </c>
      <c r="Q914" s="174">
        <v>7308.55</v>
      </c>
      <c r="R914" s="179">
        <f t="shared" si="99"/>
        <v>0.97577436582109478</v>
      </c>
      <c r="S914" s="156">
        <f t="shared" si="103"/>
        <v>82206.55</v>
      </c>
      <c r="T914" s="156">
        <f t="shared" si="101"/>
        <v>181.44999999999709</v>
      </c>
      <c r="U914" s="173" t="s">
        <v>803</v>
      </c>
      <c r="V914" s="178" t="s">
        <v>802</v>
      </c>
      <c r="W914" s="178" t="s">
        <v>802</v>
      </c>
      <c r="X914" s="177">
        <v>2014</v>
      </c>
      <c r="Y914" s="176" t="s">
        <v>882</v>
      </c>
    </row>
    <row r="915" spans="1:25" ht="44.25" customHeight="1" x14ac:dyDescent="0.25">
      <c r="A915" s="167">
        <v>910</v>
      </c>
      <c r="B915" s="168"/>
      <c r="C915" s="167" t="s">
        <v>789</v>
      </c>
      <c r="D915" s="167" t="s">
        <v>788</v>
      </c>
      <c r="E915" s="166" t="s">
        <v>787</v>
      </c>
      <c r="F915" s="165" t="s">
        <v>223</v>
      </c>
      <c r="G915" s="164" t="s">
        <v>923</v>
      </c>
      <c r="H915" s="182">
        <v>3.02</v>
      </c>
      <c r="I915" s="162" t="s">
        <v>164</v>
      </c>
      <c r="J915" s="161" t="s">
        <v>165</v>
      </c>
      <c r="K915" s="161" t="s">
        <v>887</v>
      </c>
      <c r="L915" s="181">
        <v>18095</v>
      </c>
      <c r="M915" s="181">
        <v>1810</v>
      </c>
      <c r="N915" s="159">
        <f t="shared" si="102"/>
        <v>19905</v>
      </c>
      <c r="O915" s="174">
        <v>18095</v>
      </c>
      <c r="P915" s="180">
        <f t="shared" si="98"/>
        <v>1</v>
      </c>
      <c r="Q915" s="174">
        <v>1450.82</v>
      </c>
      <c r="R915" s="179">
        <f t="shared" si="99"/>
        <v>0.80155801104972368</v>
      </c>
      <c r="S915" s="156">
        <f t="shared" si="103"/>
        <v>19545.82</v>
      </c>
      <c r="T915" s="156">
        <f t="shared" si="101"/>
        <v>359.18000000000029</v>
      </c>
      <c r="U915" s="173" t="s">
        <v>803</v>
      </c>
      <c r="V915" s="178" t="s">
        <v>802</v>
      </c>
      <c r="W915" s="178" t="s">
        <v>802</v>
      </c>
      <c r="X915" s="177">
        <v>2014</v>
      </c>
      <c r="Y915" s="176" t="s">
        <v>882</v>
      </c>
    </row>
    <row r="916" spans="1:25" ht="44.25" customHeight="1" x14ac:dyDescent="0.25">
      <c r="A916" s="167">
        <v>911</v>
      </c>
      <c r="B916" s="175"/>
      <c r="C916" s="167" t="s">
        <v>789</v>
      </c>
      <c r="D916" s="167" t="s">
        <v>788</v>
      </c>
      <c r="E916" s="166" t="s">
        <v>787</v>
      </c>
      <c r="F916" s="165" t="s">
        <v>223</v>
      </c>
      <c r="G916" s="164" t="s">
        <v>922</v>
      </c>
      <c r="H916" s="182">
        <v>2.06</v>
      </c>
      <c r="I916" s="162" t="s">
        <v>164</v>
      </c>
      <c r="J916" s="161" t="s">
        <v>165</v>
      </c>
      <c r="K916" s="161" t="s">
        <v>887</v>
      </c>
      <c r="L916" s="181">
        <v>9945</v>
      </c>
      <c r="M916" s="181">
        <v>995</v>
      </c>
      <c r="N916" s="159">
        <f t="shared" si="102"/>
        <v>10940</v>
      </c>
      <c r="O916" s="174">
        <v>9415</v>
      </c>
      <c r="P916" s="180">
        <f t="shared" si="98"/>
        <v>0.94670688788335844</v>
      </c>
      <c r="Q916" s="174">
        <v>989.88</v>
      </c>
      <c r="R916" s="179">
        <f t="shared" si="99"/>
        <v>0.99485427135678395</v>
      </c>
      <c r="S916" s="156">
        <f t="shared" si="103"/>
        <v>10404.879999999999</v>
      </c>
      <c r="T916" s="156">
        <f t="shared" si="101"/>
        <v>535.1200000000008</v>
      </c>
      <c r="U916" s="173" t="s">
        <v>803</v>
      </c>
      <c r="V916" s="178" t="s">
        <v>802</v>
      </c>
      <c r="W916" s="178" t="s">
        <v>802</v>
      </c>
      <c r="X916" s="177">
        <v>2014</v>
      </c>
      <c r="Y916" s="176" t="s">
        <v>882</v>
      </c>
    </row>
    <row r="917" spans="1:25" ht="44.25" customHeight="1" x14ac:dyDescent="0.25">
      <c r="A917" s="167">
        <v>912</v>
      </c>
      <c r="B917" s="168"/>
      <c r="C917" s="167" t="s">
        <v>789</v>
      </c>
      <c r="D917" s="167" t="s">
        <v>788</v>
      </c>
      <c r="E917" s="166" t="s">
        <v>787</v>
      </c>
      <c r="F917" s="165" t="s">
        <v>223</v>
      </c>
      <c r="G917" s="164" t="s">
        <v>921</v>
      </c>
      <c r="H917" s="182">
        <v>16.03</v>
      </c>
      <c r="I917" s="162" t="s">
        <v>164</v>
      </c>
      <c r="J917" s="161" t="s">
        <v>165</v>
      </c>
      <c r="K917" s="161" t="s">
        <v>887</v>
      </c>
      <c r="L917" s="181">
        <v>84854</v>
      </c>
      <c r="M917" s="181">
        <v>8486</v>
      </c>
      <c r="N917" s="159">
        <f t="shared" si="102"/>
        <v>93340</v>
      </c>
      <c r="O917" s="174">
        <v>80611.3</v>
      </c>
      <c r="P917" s="180">
        <f t="shared" si="98"/>
        <v>0.95000000000000007</v>
      </c>
      <c r="Q917" s="174">
        <v>8323.81</v>
      </c>
      <c r="R917" s="179">
        <f t="shared" si="99"/>
        <v>0.98088734386047605</v>
      </c>
      <c r="S917" s="156">
        <f t="shared" si="103"/>
        <v>88935.11</v>
      </c>
      <c r="T917" s="156">
        <f t="shared" si="101"/>
        <v>4404.8899999999994</v>
      </c>
      <c r="U917" s="173" t="s">
        <v>803</v>
      </c>
      <c r="V917" s="178" t="s">
        <v>802</v>
      </c>
      <c r="W917" s="178" t="s">
        <v>802</v>
      </c>
      <c r="X917" s="177">
        <v>2014</v>
      </c>
      <c r="Y917" s="176" t="s">
        <v>882</v>
      </c>
    </row>
    <row r="918" spans="1:25" ht="44.25" customHeight="1" x14ac:dyDescent="0.25">
      <c r="A918" s="167">
        <v>913</v>
      </c>
      <c r="B918" s="168"/>
      <c r="C918" s="167" t="s">
        <v>789</v>
      </c>
      <c r="D918" s="167" t="s">
        <v>788</v>
      </c>
      <c r="E918" s="166" t="s">
        <v>787</v>
      </c>
      <c r="F918" s="165" t="s">
        <v>223</v>
      </c>
      <c r="G918" s="164" t="s">
        <v>920</v>
      </c>
      <c r="H918" s="182">
        <v>5.5279999999999996</v>
      </c>
      <c r="I918" s="162" t="s">
        <v>164</v>
      </c>
      <c r="J918" s="161" t="s">
        <v>165</v>
      </c>
      <c r="K918" s="161" t="s">
        <v>887</v>
      </c>
      <c r="L918" s="181">
        <v>33124</v>
      </c>
      <c r="M918" s="181">
        <v>3312</v>
      </c>
      <c r="N918" s="159">
        <f t="shared" si="102"/>
        <v>36436</v>
      </c>
      <c r="O918" s="174">
        <v>32461.02</v>
      </c>
      <c r="P918" s="180">
        <f t="shared" si="98"/>
        <v>0.9799849052046854</v>
      </c>
      <c r="Q918" s="174">
        <v>2656.32</v>
      </c>
      <c r="R918" s="179">
        <f t="shared" si="99"/>
        <v>0.80202898550724644</v>
      </c>
      <c r="S918" s="156">
        <f t="shared" si="103"/>
        <v>35117.340000000004</v>
      </c>
      <c r="T918" s="156">
        <f t="shared" si="101"/>
        <v>1318.6599999999962</v>
      </c>
      <c r="U918" s="173" t="s">
        <v>803</v>
      </c>
      <c r="V918" s="178" t="s">
        <v>802</v>
      </c>
      <c r="W918" s="178" t="s">
        <v>802</v>
      </c>
      <c r="X918" s="177">
        <v>2014</v>
      </c>
      <c r="Y918" s="176" t="s">
        <v>882</v>
      </c>
    </row>
    <row r="919" spans="1:25" ht="44.25" customHeight="1" x14ac:dyDescent="0.25">
      <c r="A919" s="167">
        <v>914</v>
      </c>
      <c r="B919" s="168"/>
      <c r="C919" s="167" t="s">
        <v>789</v>
      </c>
      <c r="D919" s="167" t="s">
        <v>788</v>
      </c>
      <c r="E919" s="166" t="s">
        <v>787</v>
      </c>
      <c r="F919" s="165" t="s">
        <v>223</v>
      </c>
      <c r="G919" s="164" t="s">
        <v>919</v>
      </c>
      <c r="H919" s="182">
        <v>5.24</v>
      </c>
      <c r="I919" s="162" t="s">
        <v>164</v>
      </c>
      <c r="J919" s="161" t="s">
        <v>165</v>
      </c>
      <c r="K919" s="161" t="s">
        <v>887</v>
      </c>
      <c r="L919" s="181">
        <v>31397</v>
      </c>
      <c r="M919" s="181">
        <v>3140</v>
      </c>
      <c r="N919" s="159">
        <f t="shared" si="102"/>
        <v>34537</v>
      </c>
      <c r="O919" s="174">
        <v>30769.48</v>
      </c>
      <c r="P919" s="180">
        <f t="shared" si="98"/>
        <v>0.98001337707424274</v>
      </c>
      <c r="Q919" s="174">
        <v>2517.96</v>
      </c>
      <c r="R919" s="179">
        <f t="shared" si="99"/>
        <v>0.80189808917197458</v>
      </c>
      <c r="S919" s="156">
        <f t="shared" si="103"/>
        <v>33287.440000000002</v>
      </c>
      <c r="T919" s="156">
        <f t="shared" si="101"/>
        <v>1249.5599999999977</v>
      </c>
      <c r="U919" s="173" t="s">
        <v>803</v>
      </c>
      <c r="V919" s="178" t="s">
        <v>802</v>
      </c>
      <c r="W919" s="178" t="s">
        <v>802</v>
      </c>
      <c r="X919" s="177">
        <v>2014</v>
      </c>
      <c r="Y919" s="176" t="s">
        <v>882</v>
      </c>
    </row>
    <row r="920" spans="1:25" ht="44.25" customHeight="1" x14ac:dyDescent="0.25">
      <c r="A920" s="167">
        <v>915</v>
      </c>
      <c r="B920" s="168"/>
      <c r="C920" s="167" t="s">
        <v>789</v>
      </c>
      <c r="D920" s="167" t="s">
        <v>788</v>
      </c>
      <c r="E920" s="166" t="s">
        <v>787</v>
      </c>
      <c r="F920" s="165" t="s">
        <v>223</v>
      </c>
      <c r="G920" s="183" t="s">
        <v>918</v>
      </c>
      <c r="H920" s="182">
        <v>14.029</v>
      </c>
      <c r="I920" s="162" t="s">
        <v>164</v>
      </c>
      <c r="J920" s="161" t="s">
        <v>165</v>
      </c>
      <c r="K920" s="161" t="s">
        <v>887</v>
      </c>
      <c r="L920" s="181">
        <v>61198</v>
      </c>
      <c r="M920" s="181">
        <v>6120</v>
      </c>
      <c r="N920" s="159">
        <f t="shared" si="102"/>
        <v>67318</v>
      </c>
      <c r="O920" s="174">
        <v>59974</v>
      </c>
      <c r="P920" s="180">
        <f t="shared" si="98"/>
        <v>0.97999934638386876</v>
      </c>
      <c r="Q920" s="174">
        <v>6120</v>
      </c>
      <c r="R920" s="179">
        <f t="shared" si="99"/>
        <v>1</v>
      </c>
      <c r="S920" s="156">
        <f t="shared" si="103"/>
        <v>66094</v>
      </c>
      <c r="T920" s="156">
        <f t="shared" si="101"/>
        <v>1224</v>
      </c>
      <c r="U920" s="173" t="s">
        <v>803</v>
      </c>
      <c r="V920" s="178" t="s">
        <v>802</v>
      </c>
      <c r="W920" s="178" t="s">
        <v>802</v>
      </c>
      <c r="X920" s="177">
        <v>2014</v>
      </c>
      <c r="Y920" s="176" t="s">
        <v>882</v>
      </c>
    </row>
    <row r="921" spans="1:25" ht="44.25" customHeight="1" x14ac:dyDescent="0.25">
      <c r="A921" s="167">
        <v>916</v>
      </c>
      <c r="B921" s="175"/>
      <c r="C921" s="167" t="s">
        <v>789</v>
      </c>
      <c r="D921" s="167" t="s">
        <v>788</v>
      </c>
      <c r="E921" s="166" t="s">
        <v>787</v>
      </c>
      <c r="F921" s="165" t="s">
        <v>223</v>
      </c>
      <c r="G921" s="164" t="s">
        <v>917</v>
      </c>
      <c r="H921" s="182">
        <v>6.2690000000000001</v>
      </c>
      <c r="I921" s="162" t="s">
        <v>164</v>
      </c>
      <c r="J921" s="161" t="s">
        <v>165</v>
      </c>
      <c r="K921" s="161" t="s">
        <v>166</v>
      </c>
      <c r="L921" s="181">
        <v>37564</v>
      </c>
      <c r="M921" s="181">
        <v>3756</v>
      </c>
      <c r="N921" s="159">
        <f t="shared" si="102"/>
        <v>41320</v>
      </c>
      <c r="O921" s="174">
        <v>34559.440000000002</v>
      </c>
      <c r="P921" s="180">
        <f t="shared" si="98"/>
        <v>0.92001490789053353</v>
      </c>
      <c r="Q921" s="174">
        <v>3012.42</v>
      </c>
      <c r="R921" s="179">
        <f t="shared" si="99"/>
        <v>0.80202875399361029</v>
      </c>
      <c r="S921" s="156">
        <f t="shared" si="103"/>
        <v>37571.86</v>
      </c>
      <c r="T921" s="156">
        <f t="shared" si="101"/>
        <v>3748.1399999999994</v>
      </c>
      <c r="U921" s="173" t="s">
        <v>803</v>
      </c>
      <c r="V921" s="178" t="s">
        <v>802</v>
      </c>
      <c r="W921" s="178" t="s">
        <v>802</v>
      </c>
      <c r="X921" s="177">
        <v>2014</v>
      </c>
      <c r="Y921" s="176" t="s">
        <v>882</v>
      </c>
    </row>
    <row r="922" spans="1:25" ht="44.25" customHeight="1" x14ac:dyDescent="0.25">
      <c r="A922" s="167">
        <v>917</v>
      </c>
      <c r="B922" s="168"/>
      <c r="C922" s="167" t="s">
        <v>789</v>
      </c>
      <c r="D922" s="167" t="s">
        <v>788</v>
      </c>
      <c r="E922" s="166" t="s">
        <v>787</v>
      </c>
      <c r="F922" s="165" t="s">
        <v>223</v>
      </c>
      <c r="G922" s="164" t="s">
        <v>916</v>
      </c>
      <c r="H922" s="182">
        <v>2.02</v>
      </c>
      <c r="I922" s="162" t="s">
        <v>164</v>
      </c>
      <c r="J922" s="161" t="s">
        <v>165</v>
      </c>
      <c r="K922" s="161" t="s">
        <v>166</v>
      </c>
      <c r="L922" s="181">
        <v>9753</v>
      </c>
      <c r="M922" s="181">
        <v>975</v>
      </c>
      <c r="N922" s="159">
        <f t="shared" si="102"/>
        <v>10728</v>
      </c>
      <c r="O922" s="174">
        <v>8972.2000000000007</v>
      </c>
      <c r="P922" s="180">
        <f t="shared" ref="P922:P953" si="104">O922/L922</f>
        <v>0.919942581769712</v>
      </c>
      <c r="Q922" s="174">
        <v>970.68</v>
      </c>
      <c r="R922" s="179">
        <f t="shared" ref="R922:R953" si="105">Q922/M922</f>
        <v>0.99556923076923076</v>
      </c>
      <c r="S922" s="156">
        <f t="shared" si="103"/>
        <v>9942.880000000001</v>
      </c>
      <c r="T922" s="156">
        <f t="shared" si="101"/>
        <v>785.11999999999898</v>
      </c>
      <c r="U922" s="173" t="s">
        <v>803</v>
      </c>
      <c r="V922" s="178" t="s">
        <v>802</v>
      </c>
      <c r="W922" s="178" t="s">
        <v>802</v>
      </c>
      <c r="X922" s="177">
        <v>2014</v>
      </c>
      <c r="Y922" s="176" t="s">
        <v>882</v>
      </c>
    </row>
    <row r="923" spans="1:25" ht="44.25" customHeight="1" x14ac:dyDescent="0.25">
      <c r="A923" s="167">
        <v>918</v>
      </c>
      <c r="B923" s="168"/>
      <c r="C923" s="167" t="s">
        <v>789</v>
      </c>
      <c r="D923" s="167" t="s">
        <v>788</v>
      </c>
      <c r="E923" s="166" t="s">
        <v>787</v>
      </c>
      <c r="F923" s="165" t="s">
        <v>223</v>
      </c>
      <c r="G923" s="164" t="s">
        <v>915</v>
      </c>
      <c r="H923" s="182">
        <v>10.143000000000001</v>
      </c>
      <c r="I923" s="162" t="s">
        <v>164</v>
      </c>
      <c r="J923" s="161" t="s">
        <v>165</v>
      </c>
      <c r="K923" s="161" t="s">
        <v>166</v>
      </c>
      <c r="L923" s="181">
        <v>46607</v>
      </c>
      <c r="M923" s="181">
        <v>4661</v>
      </c>
      <c r="N923" s="159">
        <f t="shared" si="102"/>
        <v>51268</v>
      </c>
      <c r="O923" s="174">
        <v>45607</v>
      </c>
      <c r="P923" s="180">
        <f t="shared" si="104"/>
        <v>0.9785439955371511</v>
      </c>
      <c r="Q923" s="174">
        <v>4661.1499999999996</v>
      </c>
      <c r="R923" s="179">
        <f t="shared" si="105"/>
        <v>1.0000321819352069</v>
      </c>
      <c r="S923" s="156">
        <f t="shared" si="103"/>
        <v>50268.15</v>
      </c>
      <c r="T923" s="156">
        <f>+N923-S923+0.15</f>
        <v>999.99999999999852</v>
      </c>
      <c r="U923" s="173" t="s">
        <v>803</v>
      </c>
      <c r="V923" s="178" t="s">
        <v>802</v>
      </c>
      <c r="W923" s="178" t="s">
        <v>802</v>
      </c>
      <c r="X923" s="177">
        <v>2014</v>
      </c>
      <c r="Y923" s="176" t="s">
        <v>882</v>
      </c>
    </row>
    <row r="924" spans="1:25" ht="44.25" customHeight="1" x14ac:dyDescent="0.25">
      <c r="A924" s="167">
        <v>919</v>
      </c>
      <c r="B924" s="168"/>
      <c r="C924" s="167" t="s">
        <v>789</v>
      </c>
      <c r="D924" s="167" t="s">
        <v>788</v>
      </c>
      <c r="E924" s="166" t="s">
        <v>787</v>
      </c>
      <c r="F924" s="165" t="s">
        <v>223</v>
      </c>
      <c r="G924" s="164" t="s">
        <v>914</v>
      </c>
      <c r="H924" s="182">
        <v>10.076000000000001</v>
      </c>
      <c r="I924" s="162" t="s">
        <v>164</v>
      </c>
      <c r="J924" s="161" t="s">
        <v>165</v>
      </c>
      <c r="K924" s="161" t="s">
        <v>166</v>
      </c>
      <c r="L924" s="181">
        <v>46301</v>
      </c>
      <c r="M924" s="181">
        <v>4630</v>
      </c>
      <c r="N924" s="159">
        <f t="shared" si="102"/>
        <v>50931</v>
      </c>
      <c r="O924" s="174">
        <v>41670.9</v>
      </c>
      <c r="P924" s="180">
        <f t="shared" si="104"/>
        <v>0.9</v>
      </c>
      <c r="Q924" s="174">
        <v>4630</v>
      </c>
      <c r="R924" s="179">
        <f t="shared" si="105"/>
        <v>1</v>
      </c>
      <c r="S924" s="156">
        <f t="shared" si="103"/>
        <v>46300.9</v>
      </c>
      <c r="T924" s="156">
        <f t="shared" ref="T924:T954" si="106">+N924-S924</f>
        <v>4630.0999999999985</v>
      </c>
      <c r="U924" s="173" t="s">
        <v>803</v>
      </c>
      <c r="V924" s="178" t="s">
        <v>802</v>
      </c>
      <c r="W924" s="178" t="s">
        <v>802</v>
      </c>
      <c r="X924" s="177">
        <v>2014</v>
      </c>
      <c r="Y924" s="176" t="s">
        <v>882</v>
      </c>
    </row>
    <row r="925" spans="1:25" ht="44.25" customHeight="1" x14ac:dyDescent="0.25">
      <c r="A925" s="167">
        <v>920</v>
      </c>
      <c r="B925" s="168"/>
      <c r="C925" s="167" t="s">
        <v>789</v>
      </c>
      <c r="D925" s="167" t="s">
        <v>788</v>
      </c>
      <c r="E925" s="166" t="s">
        <v>787</v>
      </c>
      <c r="F925" s="165" t="s">
        <v>223</v>
      </c>
      <c r="G925" s="164" t="s">
        <v>913</v>
      </c>
      <c r="H925" s="182">
        <v>8.8000000000000007</v>
      </c>
      <c r="I925" s="162" t="s">
        <v>164</v>
      </c>
      <c r="J925" s="161" t="s">
        <v>165</v>
      </c>
      <c r="K925" s="161" t="s">
        <v>894</v>
      </c>
      <c r="L925" s="181">
        <v>52728</v>
      </c>
      <c r="M925" s="181">
        <v>5273</v>
      </c>
      <c r="N925" s="159">
        <f t="shared" si="102"/>
        <v>58001</v>
      </c>
      <c r="O925" s="174">
        <v>50000</v>
      </c>
      <c r="P925" s="180">
        <f t="shared" si="104"/>
        <v>0.94826278258230923</v>
      </c>
      <c r="Q925" s="174">
        <v>4228.2299999999996</v>
      </c>
      <c r="R925" s="179">
        <f t="shared" si="105"/>
        <v>0.80186421391996954</v>
      </c>
      <c r="S925" s="156">
        <f t="shared" si="103"/>
        <v>54228.229999999996</v>
      </c>
      <c r="T925" s="156">
        <f t="shared" si="106"/>
        <v>3772.7700000000041</v>
      </c>
      <c r="U925" s="173" t="s">
        <v>803</v>
      </c>
      <c r="V925" s="178" t="s">
        <v>802</v>
      </c>
      <c r="W925" s="178" t="s">
        <v>802</v>
      </c>
      <c r="X925" s="177">
        <v>2014</v>
      </c>
      <c r="Y925" s="176" t="s">
        <v>882</v>
      </c>
    </row>
    <row r="926" spans="1:25" ht="44.25" customHeight="1" x14ac:dyDescent="0.25">
      <c r="A926" s="167">
        <v>921</v>
      </c>
      <c r="B926" s="175"/>
      <c r="C926" s="167" t="s">
        <v>789</v>
      </c>
      <c r="D926" s="167" t="s">
        <v>788</v>
      </c>
      <c r="E926" s="166" t="s">
        <v>787</v>
      </c>
      <c r="F926" s="165" t="s">
        <v>223</v>
      </c>
      <c r="G926" s="164" t="s">
        <v>912</v>
      </c>
      <c r="H926" s="182">
        <v>17.010000000000002</v>
      </c>
      <c r="I926" s="162" t="s">
        <v>164</v>
      </c>
      <c r="J926" s="161" t="s">
        <v>165</v>
      </c>
      <c r="K926" s="161" t="s">
        <v>165</v>
      </c>
      <c r="L926" s="181">
        <v>82123</v>
      </c>
      <c r="M926" s="181">
        <v>8212</v>
      </c>
      <c r="N926" s="159">
        <f t="shared" si="102"/>
        <v>90335</v>
      </c>
      <c r="O926" s="174">
        <v>78016.86</v>
      </c>
      <c r="P926" s="180">
        <f t="shared" si="104"/>
        <v>0.95000012176856663</v>
      </c>
      <c r="Q926" s="174">
        <v>8173.74</v>
      </c>
      <c r="R926" s="179">
        <f t="shared" si="105"/>
        <v>0.9953409644422796</v>
      </c>
      <c r="S926" s="156">
        <f t="shared" si="103"/>
        <v>86190.6</v>
      </c>
      <c r="T926" s="156">
        <f t="shared" si="106"/>
        <v>4144.3999999999942</v>
      </c>
      <c r="U926" s="173" t="s">
        <v>803</v>
      </c>
      <c r="V926" s="178" t="s">
        <v>802</v>
      </c>
      <c r="W926" s="178" t="s">
        <v>802</v>
      </c>
      <c r="X926" s="177">
        <v>2014</v>
      </c>
      <c r="Y926" s="176" t="s">
        <v>882</v>
      </c>
    </row>
    <row r="927" spans="1:25" ht="44.25" customHeight="1" x14ac:dyDescent="0.25">
      <c r="A927" s="167">
        <v>922</v>
      </c>
      <c r="B927" s="168"/>
      <c r="C927" s="167" t="s">
        <v>789</v>
      </c>
      <c r="D927" s="167" t="s">
        <v>788</v>
      </c>
      <c r="E927" s="166" t="s">
        <v>787</v>
      </c>
      <c r="F927" s="165" t="s">
        <v>223</v>
      </c>
      <c r="G927" s="164" t="s">
        <v>911</v>
      </c>
      <c r="H927" s="182">
        <v>3.2589999999999999</v>
      </c>
      <c r="I927" s="162" t="s">
        <v>164</v>
      </c>
      <c r="J927" s="161" t="s">
        <v>165</v>
      </c>
      <c r="K927" s="161" t="s">
        <v>165</v>
      </c>
      <c r="L927" s="181">
        <v>15734</v>
      </c>
      <c r="M927" s="181">
        <v>1573</v>
      </c>
      <c r="N927" s="159">
        <f t="shared" si="102"/>
        <v>17307</v>
      </c>
      <c r="O927" s="174">
        <v>14161.15</v>
      </c>
      <c r="P927" s="180">
        <f t="shared" si="104"/>
        <v>0.90003495614592599</v>
      </c>
      <c r="Q927" s="174">
        <v>1566</v>
      </c>
      <c r="R927" s="179">
        <f t="shared" si="105"/>
        <v>0.99554990464081372</v>
      </c>
      <c r="S927" s="156">
        <f t="shared" si="103"/>
        <v>15727.15</v>
      </c>
      <c r="T927" s="156">
        <f t="shared" si="106"/>
        <v>1579.8500000000004</v>
      </c>
      <c r="U927" s="173" t="s">
        <v>803</v>
      </c>
      <c r="V927" s="178" t="s">
        <v>802</v>
      </c>
      <c r="W927" s="178" t="s">
        <v>802</v>
      </c>
      <c r="X927" s="177">
        <v>2014</v>
      </c>
      <c r="Y927" s="176" t="s">
        <v>882</v>
      </c>
    </row>
    <row r="928" spans="1:25" ht="44.25" customHeight="1" x14ac:dyDescent="0.25">
      <c r="A928" s="167">
        <v>923</v>
      </c>
      <c r="B928" s="168"/>
      <c r="C928" s="167" t="s">
        <v>789</v>
      </c>
      <c r="D928" s="167" t="s">
        <v>788</v>
      </c>
      <c r="E928" s="166" t="s">
        <v>807</v>
      </c>
      <c r="F928" s="165" t="s">
        <v>223</v>
      </c>
      <c r="G928" s="164" t="s">
        <v>910</v>
      </c>
      <c r="H928" s="182">
        <v>16.367000000000001</v>
      </c>
      <c r="I928" s="162" t="s">
        <v>164</v>
      </c>
      <c r="J928" s="161" t="s">
        <v>165</v>
      </c>
      <c r="K928" s="161" t="s">
        <v>905</v>
      </c>
      <c r="L928" s="181">
        <v>95256</v>
      </c>
      <c r="M928" s="181">
        <v>9526</v>
      </c>
      <c r="N928" s="159">
        <f t="shared" si="102"/>
        <v>104782</v>
      </c>
      <c r="O928" s="174">
        <v>76689.149999999994</v>
      </c>
      <c r="P928" s="180">
        <f t="shared" si="104"/>
        <v>0.8050847190728142</v>
      </c>
      <c r="Q928" s="174">
        <v>8000.75</v>
      </c>
      <c r="R928" s="179">
        <f t="shared" si="105"/>
        <v>0.83988557631744698</v>
      </c>
      <c r="S928" s="156">
        <f t="shared" si="103"/>
        <v>84689.9</v>
      </c>
      <c r="T928" s="156">
        <f t="shared" si="106"/>
        <v>20092.100000000006</v>
      </c>
      <c r="U928" s="173" t="s">
        <v>803</v>
      </c>
      <c r="V928" s="178" t="s">
        <v>802</v>
      </c>
      <c r="W928" s="178" t="s">
        <v>802</v>
      </c>
      <c r="X928" s="177">
        <v>2014</v>
      </c>
      <c r="Y928" s="176" t="s">
        <v>882</v>
      </c>
    </row>
    <row r="929" spans="1:25" ht="44.25" customHeight="1" x14ac:dyDescent="0.25">
      <c r="A929" s="167">
        <v>924</v>
      </c>
      <c r="B929" s="168"/>
      <c r="C929" s="167" t="s">
        <v>789</v>
      </c>
      <c r="D929" s="167" t="s">
        <v>788</v>
      </c>
      <c r="E929" s="166" t="s">
        <v>807</v>
      </c>
      <c r="F929" s="165" t="s">
        <v>223</v>
      </c>
      <c r="G929" s="164" t="s">
        <v>909</v>
      </c>
      <c r="H929" s="182">
        <v>17.52</v>
      </c>
      <c r="I929" s="162" t="s">
        <v>164</v>
      </c>
      <c r="J929" s="161" t="s">
        <v>165</v>
      </c>
      <c r="K929" s="161" t="s">
        <v>905</v>
      </c>
      <c r="L929" s="181">
        <v>92742</v>
      </c>
      <c r="M929" s="181">
        <v>9274</v>
      </c>
      <c r="N929" s="159">
        <f t="shared" si="102"/>
        <v>102016</v>
      </c>
      <c r="O929" s="174">
        <v>78594.92</v>
      </c>
      <c r="P929" s="180">
        <f t="shared" si="104"/>
        <v>0.84745767829031071</v>
      </c>
      <c r="Q929" s="174">
        <v>8564.3799999999992</v>
      </c>
      <c r="R929" s="179">
        <f t="shared" si="105"/>
        <v>0.92348285529437124</v>
      </c>
      <c r="S929" s="156">
        <f t="shared" si="103"/>
        <v>87159.3</v>
      </c>
      <c r="T929" s="156">
        <f t="shared" si="106"/>
        <v>14856.699999999997</v>
      </c>
      <c r="U929" s="173" t="s">
        <v>803</v>
      </c>
      <c r="V929" s="178" t="s">
        <v>802</v>
      </c>
      <c r="W929" s="178" t="s">
        <v>802</v>
      </c>
      <c r="X929" s="177">
        <v>2014</v>
      </c>
      <c r="Y929" s="176" t="s">
        <v>882</v>
      </c>
    </row>
    <row r="930" spans="1:25" ht="44.25" customHeight="1" x14ac:dyDescent="0.25">
      <c r="A930" s="167">
        <v>925</v>
      </c>
      <c r="B930" s="175"/>
      <c r="C930" s="167" t="s">
        <v>789</v>
      </c>
      <c r="D930" s="167" t="s">
        <v>788</v>
      </c>
      <c r="E930" s="166" t="s">
        <v>807</v>
      </c>
      <c r="F930" s="165" t="s">
        <v>223</v>
      </c>
      <c r="G930" s="164" t="s">
        <v>908</v>
      </c>
      <c r="H930" s="182">
        <v>15.37</v>
      </c>
      <c r="I930" s="162" t="s">
        <v>164</v>
      </c>
      <c r="J930" s="161" t="s">
        <v>165</v>
      </c>
      <c r="K930" s="161" t="s">
        <v>905</v>
      </c>
      <c r="L930" s="181">
        <v>88716</v>
      </c>
      <c r="M930" s="181">
        <v>8872</v>
      </c>
      <c r="N930" s="159">
        <f t="shared" si="102"/>
        <v>97588</v>
      </c>
      <c r="O930" s="174">
        <v>72175.73</v>
      </c>
      <c r="P930" s="180">
        <f t="shared" si="104"/>
        <v>0.81355933540736725</v>
      </c>
      <c r="Q930" s="174">
        <v>7513.39</v>
      </c>
      <c r="R930" s="179">
        <f t="shared" si="105"/>
        <v>0.8468654192966637</v>
      </c>
      <c r="S930" s="156">
        <f t="shared" si="103"/>
        <v>79689.119999999995</v>
      </c>
      <c r="T930" s="156">
        <f t="shared" si="106"/>
        <v>17898.880000000005</v>
      </c>
      <c r="U930" s="173" t="s">
        <v>803</v>
      </c>
      <c r="V930" s="178" t="s">
        <v>802</v>
      </c>
      <c r="W930" s="178" t="s">
        <v>802</v>
      </c>
      <c r="X930" s="177">
        <v>2014</v>
      </c>
      <c r="Y930" s="176" t="s">
        <v>882</v>
      </c>
    </row>
    <row r="931" spans="1:25" ht="44.25" customHeight="1" x14ac:dyDescent="0.25">
      <c r="A931" s="167">
        <v>926</v>
      </c>
      <c r="B931" s="168"/>
      <c r="C931" s="167" t="s">
        <v>789</v>
      </c>
      <c r="D931" s="167" t="s">
        <v>788</v>
      </c>
      <c r="E931" s="166" t="s">
        <v>807</v>
      </c>
      <c r="F931" s="165" t="s">
        <v>223</v>
      </c>
      <c r="G931" s="164" t="s">
        <v>907</v>
      </c>
      <c r="H931" s="182">
        <v>15.598000000000001</v>
      </c>
      <c r="I931" s="162" t="s">
        <v>164</v>
      </c>
      <c r="J931" s="161" t="s">
        <v>165</v>
      </c>
      <c r="K931" s="161" t="s">
        <v>905</v>
      </c>
      <c r="L931" s="181">
        <v>91530</v>
      </c>
      <c r="M931" s="181">
        <v>9153</v>
      </c>
      <c r="N931" s="159">
        <f t="shared" si="102"/>
        <v>100683</v>
      </c>
      <c r="O931" s="174">
        <v>77567</v>
      </c>
      <c r="P931" s="180">
        <f t="shared" si="104"/>
        <v>0.84744892385010384</v>
      </c>
      <c r="Q931" s="174">
        <v>7624.84</v>
      </c>
      <c r="R931" s="179">
        <f t="shared" si="105"/>
        <v>0.83304271823445863</v>
      </c>
      <c r="S931" s="156">
        <f t="shared" si="103"/>
        <v>85191.84</v>
      </c>
      <c r="T931" s="156">
        <f t="shared" si="106"/>
        <v>15491.160000000003</v>
      </c>
      <c r="U931" s="173" t="s">
        <v>803</v>
      </c>
      <c r="V931" s="178" t="s">
        <v>802</v>
      </c>
      <c r="W931" s="178" t="s">
        <v>802</v>
      </c>
      <c r="X931" s="177">
        <v>2014</v>
      </c>
      <c r="Y931" s="176" t="s">
        <v>882</v>
      </c>
    </row>
    <row r="932" spans="1:25" ht="44.25" customHeight="1" x14ac:dyDescent="0.25">
      <c r="A932" s="167">
        <v>927</v>
      </c>
      <c r="B932" s="168"/>
      <c r="C932" s="167" t="s">
        <v>789</v>
      </c>
      <c r="D932" s="167" t="s">
        <v>788</v>
      </c>
      <c r="E932" s="166" t="s">
        <v>807</v>
      </c>
      <c r="F932" s="165" t="s">
        <v>223</v>
      </c>
      <c r="G932" s="164" t="s">
        <v>906</v>
      </c>
      <c r="H932" s="182">
        <v>10.23</v>
      </c>
      <c r="I932" s="162" t="s">
        <v>164</v>
      </c>
      <c r="J932" s="161" t="s">
        <v>165</v>
      </c>
      <c r="K932" s="161" t="s">
        <v>905</v>
      </c>
      <c r="L932" s="181">
        <v>61297</v>
      </c>
      <c r="M932" s="181">
        <v>6130</v>
      </c>
      <c r="N932" s="159">
        <f t="shared" si="102"/>
        <v>67427</v>
      </c>
      <c r="O932" s="174">
        <v>51940</v>
      </c>
      <c r="P932" s="180">
        <f t="shared" si="104"/>
        <v>0.84734978873354327</v>
      </c>
      <c r="Q932" s="174">
        <v>5000.78</v>
      </c>
      <c r="R932" s="179">
        <f t="shared" si="105"/>
        <v>0.81578792822185964</v>
      </c>
      <c r="S932" s="156">
        <f t="shared" si="103"/>
        <v>56940.78</v>
      </c>
      <c r="T932" s="156">
        <f t="shared" si="106"/>
        <v>10486.220000000001</v>
      </c>
      <c r="U932" s="173" t="s">
        <v>803</v>
      </c>
      <c r="V932" s="178" t="s">
        <v>802</v>
      </c>
      <c r="W932" s="178" t="s">
        <v>802</v>
      </c>
      <c r="X932" s="177">
        <v>2014</v>
      </c>
      <c r="Y932" s="176" t="s">
        <v>882</v>
      </c>
    </row>
    <row r="933" spans="1:25" ht="44.25" customHeight="1" x14ac:dyDescent="0.25">
      <c r="A933" s="167">
        <v>928</v>
      </c>
      <c r="B933" s="168"/>
      <c r="C933" s="167" t="s">
        <v>789</v>
      </c>
      <c r="D933" s="167" t="s">
        <v>788</v>
      </c>
      <c r="E933" s="166" t="s">
        <v>807</v>
      </c>
      <c r="F933" s="165" t="s">
        <v>223</v>
      </c>
      <c r="G933" s="164" t="s">
        <v>904</v>
      </c>
      <c r="H933" s="182">
        <v>13.9</v>
      </c>
      <c r="I933" s="162" t="s">
        <v>164</v>
      </c>
      <c r="J933" s="161" t="s">
        <v>165</v>
      </c>
      <c r="K933" s="161" t="s">
        <v>165</v>
      </c>
      <c r="L933" s="181">
        <v>77562</v>
      </c>
      <c r="M933" s="181">
        <v>7756</v>
      </c>
      <c r="N933" s="159">
        <f t="shared" si="102"/>
        <v>85318</v>
      </c>
      <c r="O933" s="174">
        <v>65730.5</v>
      </c>
      <c r="P933" s="180">
        <f t="shared" si="104"/>
        <v>0.84745751785668244</v>
      </c>
      <c r="Q933" s="174">
        <v>6794.8</v>
      </c>
      <c r="R933" s="179">
        <f t="shared" si="105"/>
        <v>0.87607013924703458</v>
      </c>
      <c r="S933" s="156">
        <f t="shared" si="103"/>
        <v>72525.3</v>
      </c>
      <c r="T933" s="156">
        <f t="shared" si="106"/>
        <v>12792.699999999997</v>
      </c>
      <c r="U933" s="173" t="s">
        <v>803</v>
      </c>
      <c r="V933" s="178" t="s">
        <v>802</v>
      </c>
      <c r="W933" s="178" t="s">
        <v>802</v>
      </c>
      <c r="X933" s="177">
        <v>2014</v>
      </c>
      <c r="Y933" s="176" t="s">
        <v>882</v>
      </c>
    </row>
    <row r="934" spans="1:25" ht="44.25" customHeight="1" x14ac:dyDescent="0.25">
      <c r="A934" s="167">
        <v>929</v>
      </c>
      <c r="B934" s="168"/>
      <c r="C934" s="167" t="s">
        <v>789</v>
      </c>
      <c r="D934" s="167" t="s">
        <v>788</v>
      </c>
      <c r="E934" s="166" t="s">
        <v>807</v>
      </c>
      <c r="F934" s="165" t="s">
        <v>223</v>
      </c>
      <c r="G934" s="164" t="s">
        <v>903</v>
      </c>
      <c r="H934" s="182">
        <v>6.1</v>
      </c>
      <c r="I934" s="162" t="s">
        <v>164</v>
      </c>
      <c r="J934" s="161" t="s">
        <v>165</v>
      </c>
      <c r="K934" s="161" t="s">
        <v>165</v>
      </c>
      <c r="L934" s="181">
        <v>36551</v>
      </c>
      <c r="M934" s="181">
        <v>3655</v>
      </c>
      <c r="N934" s="159">
        <f t="shared" si="102"/>
        <v>40206</v>
      </c>
      <c r="O934" s="174">
        <v>30982.61</v>
      </c>
      <c r="P934" s="180">
        <f t="shared" si="104"/>
        <v>0.84765423654619576</v>
      </c>
      <c r="Q934" s="174">
        <v>3198.16</v>
      </c>
      <c r="R934" s="179">
        <f t="shared" si="105"/>
        <v>0.87500957592339257</v>
      </c>
      <c r="S934" s="156">
        <f t="shared" si="103"/>
        <v>34180.770000000004</v>
      </c>
      <c r="T934" s="156">
        <f t="shared" si="106"/>
        <v>6025.2299999999959</v>
      </c>
      <c r="U934" s="173" t="s">
        <v>803</v>
      </c>
      <c r="V934" s="178" t="s">
        <v>802</v>
      </c>
      <c r="W934" s="178" t="s">
        <v>802</v>
      </c>
      <c r="X934" s="177">
        <v>2014</v>
      </c>
      <c r="Y934" s="176" t="s">
        <v>882</v>
      </c>
    </row>
    <row r="935" spans="1:25" ht="44.25" customHeight="1" x14ac:dyDescent="0.25">
      <c r="A935" s="167">
        <v>930</v>
      </c>
      <c r="B935" s="175"/>
      <c r="C935" s="167" t="s">
        <v>789</v>
      </c>
      <c r="D935" s="167" t="s">
        <v>788</v>
      </c>
      <c r="E935" s="166" t="s">
        <v>807</v>
      </c>
      <c r="F935" s="165" t="s">
        <v>223</v>
      </c>
      <c r="G935" s="164" t="s">
        <v>902</v>
      </c>
      <c r="H935" s="182">
        <v>9.65</v>
      </c>
      <c r="I935" s="162" t="s">
        <v>164</v>
      </c>
      <c r="J935" s="161" t="s">
        <v>165</v>
      </c>
      <c r="K935" s="161" t="s">
        <v>165</v>
      </c>
      <c r="L935" s="181">
        <v>55584</v>
      </c>
      <c r="M935" s="181">
        <v>5558</v>
      </c>
      <c r="N935" s="159">
        <f t="shared" si="102"/>
        <v>61142</v>
      </c>
      <c r="O935" s="174">
        <v>47100</v>
      </c>
      <c r="P935" s="180">
        <f t="shared" si="104"/>
        <v>0.84736614853195169</v>
      </c>
      <c r="Q935" s="174">
        <v>4717.25</v>
      </c>
      <c r="R935" s="179">
        <f t="shared" si="105"/>
        <v>0.84873155811442968</v>
      </c>
      <c r="S935" s="156">
        <f t="shared" si="103"/>
        <v>51817.25</v>
      </c>
      <c r="T935" s="156">
        <f t="shared" si="106"/>
        <v>9324.75</v>
      </c>
      <c r="U935" s="173" t="s">
        <v>803</v>
      </c>
      <c r="V935" s="178" t="s">
        <v>802</v>
      </c>
      <c r="W935" s="178" t="s">
        <v>802</v>
      </c>
      <c r="X935" s="177">
        <v>2014</v>
      </c>
      <c r="Y935" s="176" t="s">
        <v>882</v>
      </c>
    </row>
    <row r="936" spans="1:25" ht="44.25" customHeight="1" x14ac:dyDescent="0.25">
      <c r="A936" s="167">
        <v>931</v>
      </c>
      <c r="B936" s="168"/>
      <c r="C936" s="167" t="s">
        <v>789</v>
      </c>
      <c r="D936" s="167" t="s">
        <v>788</v>
      </c>
      <c r="E936" s="166" t="s">
        <v>807</v>
      </c>
      <c r="F936" s="165" t="s">
        <v>223</v>
      </c>
      <c r="G936" s="164" t="s">
        <v>901</v>
      </c>
      <c r="H936" s="182">
        <v>8.43</v>
      </c>
      <c r="I936" s="162" t="s">
        <v>164</v>
      </c>
      <c r="J936" s="161" t="s">
        <v>165</v>
      </c>
      <c r="K936" s="161" t="s">
        <v>165</v>
      </c>
      <c r="L936" s="181">
        <v>44624</v>
      </c>
      <c r="M936" s="181">
        <v>4462</v>
      </c>
      <c r="N936" s="159">
        <f t="shared" si="102"/>
        <v>49086</v>
      </c>
      <c r="O936" s="174">
        <v>37809.4</v>
      </c>
      <c r="P936" s="180">
        <f t="shared" si="104"/>
        <v>0.84728845464324132</v>
      </c>
      <c r="Q936" s="174">
        <v>3904.6</v>
      </c>
      <c r="R936" s="179">
        <f t="shared" si="105"/>
        <v>0.8750784401613626</v>
      </c>
      <c r="S936" s="156">
        <f t="shared" si="103"/>
        <v>41714</v>
      </c>
      <c r="T936" s="156">
        <f t="shared" si="106"/>
        <v>7372</v>
      </c>
      <c r="U936" s="173" t="s">
        <v>803</v>
      </c>
      <c r="V936" s="178" t="s">
        <v>802</v>
      </c>
      <c r="W936" s="178" t="s">
        <v>802</v>
      </c>
      <c r="X936" s="177">
        <v>2014</v>
      </c>
      <c r="Y936" s="176" t="s">
        <v>882</v>
      </c>
    </row>
    <row r="937" spans="1:25" ht="44.25" customHeight="1" x14ac:dyDescent="0.25">
      <c r="A937" s="167">
        <v>932</v>
      </c>
      <c r="B937" s="168"/>
      <c r="C937" s="167" t="s">
        <v>789</v>
      </c>
      <c r="D937" s="167" t="s">
        <v>788</v>
      </c>
      <c r="E937" s="166" t="s">
        <v>807</v>
      </c>
      <c r="F937" s="165" t="s">
        <v>223</v>
      </c>
      <c r="G937" s="164" t="s">
        <v>900</v>
      </c>
      <c r="H937" s="182">
        <v>8.56</v>
      </c>
      <c r="I937" s="162" t="s">
        <v>164</v>
      </c>
      <c r="J937" s="161" t="s">
        <v>165</v>
      </c>
      <c r="K937" s="161" t="s">
        <v>165</v>
      </c>
      <c r="L937" s="181">
        <v>45312</v>
      </c>
      <c r="M937" s="181">
        <v>4531</v>
      </c>
      <c r="N937" s="159">
        <f t="shared" si="102"/>
        <v>49843</v>
      </c>
      <c r="O937" s="174">
        <v>38773.67</v>
      </c>
      <c r="P937" s="180">
        <f t="shared" si="104"/>
        <v>0.85570422846045191</v>
      </c>
      <c r="Q937" s="174">
        <v>4015.31</v>
      </c>
      <c r="R937" s="179">
        <f t="shared" si="105"/>
        <v>0.88618627234606051</v>
      </c>
      <c r="S937" s="156">
        <f t="shared" si="103"/>
        <v>42788.979999999996</v>
      </c>
      <c r="T937" s="156">
        <f t="shared" si="106"/>
        <v>7054.0200000000041</v>
      </c>
      <c r="U937" s="173" t="s">
        <v>803</v>
      </c>
      <c r="V937" s="178" t="s">
        <v>802</v>
      </c>
      <c r="W937" s="178" t="s">
        <v>802</v>
      </c>
      <c r="X937" s="177">
        <v>2014</v>
      </c>
      <c r="Y937" s="176" t="s">
        <v>882</v>
      </c>
    </row>
    <row r="938" spans="1:25" ht="44.25" customHeight="1" x14ac:dyDescent="0.25">
      <c r="A938" s="167">
        <v>933</v>
      </c>
      <c r="B938" s="168"/>
      <c r="C938" s="167" t="s">
        <v>789</v>
      </c>
      <c r="D938" s="167" t="s">
        <v>788</v>
      </c>
      <c r="E938" s="166" t="s">
        <v>807</v>
      </c>
      <c r="F938" s="165" t="s">
        <v>223</v>
      </c>
      <c r="G938" s="164" t="s">
        <v>899</v>
      </c>
      <c r="H938" s="182">
        <v>12.12</v>
      </c>
      <c r="I938" s="162" t="s">
        <v>164</v>
      </c>
      <c r="J938" s="161" t="s">
        <v>165</v>
      </c>
      <c r="K938" s="161" t="s">
        <v>165</v>
      </c>
      <c r="L938" s="181">
        <v>69812</v>
      </c>
      <c r="M938" s="181">
        <v>6981</v>
      </c>
      <c r="N938" s="159">
        <f t="shared" si="102"/>
        <v>76793</v>
      </c>
      <c r="O938" s="174">
        <v>58786.33</v>
      </c>
      <c r="P938" s="180">
        <f t="shared" si="104"/>
        <v>0.84206626367959669</v>
      </c>
      <c r="Q938" s="174">
        <v>6093.79</v>
      </c>
      <c r="R938" s="179">
        <f t="shared" si="105"/>
        <v>0.87291075777109295</v>
      </c>
      <c r="S938" s="156">
        <f t="shared" si="103"/>
        <v>64880.12</v>
      </c>
      <c r="T938" s="156">
        <f t="shared" si="106"/>
        <v>11912.879999999997</v>
      </c>
      <c r="U938" s="173" t="s">
        <v>803</v>
      </c>
      <c r="V938" s="178" t="s">
        <v>802</v>
      </c>
      <c r="W938" s="178" t="s">
        <v>802</v>
      </c>
      <c r="X938" s="177">
        <v>2014</v>
      </c>
      <c r="Y938" s="176" t="s">
        <v>882</v>
      </c>
    </row>
    <row r="939" spans="1:25" ht="44.25" customHeight="1" x14ac:dyDescent="0.25">
      <c r="A939" s="167">
        <v>934</v>
      </c>
      <c r="B939" s="168"/>
      <c r="C939" s="167" t="s">
        <v>789</v>
      </c>
      <c r="D939" s="167" t="s">
        <v>788</v>
      </c>
      <c r="E939" s="166" t="s">
        <v>807</v>
      </c>
      <c r="F939" s="165" t="s">
        <v>223</v>
      </c>
      <c r="G939" s="164" t="s">
        <v>898</v>
      </c>
      <c r="H939" s="182">
        <v>13.581</v>
      </c>
      <c r="I939" s="162" t="s">
        <v>164</v>
      </c>
      <c r="J939" s="161" t="s">
        <v>165</v>
      </c>
      <c r="K939" s="161" t="s">
        <v>165</v>
      </c>
      <c r="L939" s="181">
        <v>81376</v>
      </c>
      <c r="M939" s="181">
        <v>8138</v>
      </c>
      <c r="N939" s="159">
        <f t="shared" si="102"/>
        <v>89514</v>
      </c>
      <c r="O939" s="174">
        <v>68898.59</v>
      </c>
      <c r="P939" s="180">
        <f t="shared" si="104"/>
        <v>0.84666965690129758</v>
      </c>
      <c r="Q939" s="174">
        <v>6860.75</v>
      </c>
      <c r="R939" s="179">
        <f t="shared" si="105"/>
        <v>0.84305111821086265</v>
      </c>
      <c r="S939" s="156">
        <f t="shared" si="103"/>
        <v>75759.34</v>
      </c>
      <c r="T939" s="156">
        <f t="shared" si="106"/>
        <v>13754.660000000003</v>
      </c>
      <c r="U939" s="173" t="s">
        <v>803</v>
      </c>
      <c r="V939" s="178" t="s">
        <v>802</v>
      </c>
      <c r="W939" s="178" t="s">
        <v>802</v>
      </c>
      <c r="X939" s="177">
        <v>2014</v>
      </c>
      <c r="Y939" s="176" t="s">
        <v>882</v>
      </c>
    </row>
    <row r="940" spans="1:25" ht="44.25" customHeight="1" x14ac:dyDescent="0.25">
      <c r="A940" s="167">
        <v>935</v>
      </c>
      <c r="B940" s="175"/>
      <c r="C940" s="167" t="s">
        <v>789</v>
      </c>
      <c r="D940" s="167" t="s">
        <v>788</v>
      </c>
      <c r="E940" s="166" t="s">
        <v>807</v>
      </c>
      <c r="F940" s="165" t="s">
        <v>223</v>
      </c>
      <c r="G940" s="164" t="s">
        <v>897</v>
      </c>
      <c r="H940" s="182">
        <v>5.2560000000000002</v>
      </c>
      <c r="I940" s="162" t="s">
        <v>164</v>
      </c>
      <c r="J940" s="161" t="s">
        <v>165</v>
      </c>
      <c r="K940" s="161" t="s">
        <v>165</v>
      </c>
      <c r="L940" s="181">
        <v>27823</v>
      </c>
      <c r="M940" s="181">
        <v>2782</v>
      </c>
      <c r="N940" s="159">
        <f t="shared" si="102"/>
        <v>30605</v>
      </c>
      <c r="O940" s="174">
        <v>23641.42</v>
      </c>
      <c r="P940" s="180">
        <f t="shared" si="104"/>
        <v>0.84970779570858634</v>
      </c>
      <c r="Q940" s="174">
        <v>2347.42</v>
      </c>
      <c r="R940" s="179">
        <f t="shared" si="105"/>
        <v>0.84378864126527675</v>
      </c>
      <c r="S940" s="156">
        <f t="shared" si="103"/>
        <v>25988.839999999997</v>
      </c>
      <c r="T940" s="156">
        <f t="shared" si="106"/>
        <v>4616.1600000000035</v>
      </c>
      <c r="U940" s="173" t="s">
        <v>803</v>
      </c>
      <c r="V940" s="178" t="s">
        <v>802</v>
      </c>
      <c r="W940" s="178" t="s">
        <v>802</v>
      </c>
      <c r="X940" s="177">
        <v>2014</v>
      </c>
      <c r="Y940" s="176" t="s">
        <v>882</v>
      </c>
    </row>
    <row r="941" spans="1:25" ht="44.25" customHeight="1" x14ac:dyDescent="0.25">
      <c r="A941" s="167">
        <v>936</v>
      </c>
      <c r="B941" s="168"/>
      <c r="C941" s="167" t="s">
        <v>789</v>
      </c>
      <c r="D941" s="167" t="s">
        <v>788</v>
      </c>
      <c r="E941" s="166" t="s">
        <v>807</v>
      </c>
      <c r="F941" s="165" t="s">
        <v>223</v>
      </c>
      <c r="G941" s="164" t="s">
        <v>896</v>
      </c>
      <c r="H941" s="182">
        <v>6.12</v>
      </c>
      <c r="I941" s="162" t="s">
        <v>164</v>
      </c>
      <c r="J941" s="161" t="s">
        <v>165</v>
      </c>
      <c r="K941" s="161" t="s">
        <v>165</v>
      </c>
      <c r="L941" s="181">
        <v>36671</v>
      </c>
      <c r="M941" s="181">
        <v>3667</v>
      </c>
      <c r="N941" s="159">
        <f t="shared" si="102"/>
        <v>40338</v>
      </c>
      <c r="O941" s="174">
        <v>31077</v>
      </c>
      <c r="P941" s="180">
        <f t="shared" si="104"/>
        <v>0.84745439175370185</v>
      </c>
      <c r="Q941" s="174">
        <v>2991.67</v>
      </c>
      <c r="R941" s="179">
        <f t="shared" si="105"/>
        <v>0.81583583310608132</v>
      </c>
      <c r="S941" s="156">
        <f t="shared" si="103"/>
        <v>34068.67</v>
      </c>
      <c r="T941" s="156">
        <f t="shared" si="106"/>
        <v>6269.3300000000017</v>
      </c>
      <c r="U941" s="173" t="s">
        <v>803</v>
      </c>
      <c r="V941" s="178" t="s">
        <v>802</v>
      </c>
      <c r="W941" s="178" t="s">
        <v>802</v>
      </c>
      <c r="X941" s="177">
        <v>2014</v>
      </c>
      <c r="Y941" s="176" t="s">
        <v>882</v>
      </c>
    </row>
    <row r="942" spans="1:25" ht="44.25" customHeight="1" x14ac:dyDescent="0.25">
      <c r="A942" s="167">
        <v>937</v>
      </c>
      <c r="B942" s="168"/>
      <c r="C942" s="167" t="s">
        <v>789</v>
      </c>
      <c r="D942" s="167" t="s">
        <v>788</v>
      </c>
      <c r="E942" s="166" t="s">
        <v>807</v>
      </c>
      <c r="F942" s="165" t="s">
        <v>223</v>
      </c>
      <c r="G942" s="164" t="s">
        <v>895</v>
      </c>
      <c r="H942" s="182">
        <v>6.81</v>
      </c>
      <c r="I942" s="162" t="s">
        <v>164</v>
      </c>
      <c r="J942" s="161" t="s">
        <v>165</v>
      </c>
      <c r="K942" s="161" t="s">
        <v>894</v>
      </c>
      <c r="L942" s="181">
        <v>40805</v>
      </c>
      <c r="M942" s="181">
        <v>4081</v>
      </c>
      <c r="N942" s="159">
        <f t="shared" si="102"/>
        <v>44886</v>
      </c>
      <c r="O942" s="174">
        <v>34580.51</v>
      </c>
      <c r="P942" s="180">
        <f t="shared" si="104"/>
        <v>0.8474576645018993</v>
      </c>
      <c r="Q942" s="174">
        <v>3328.96</v>
      </c>
      <c r="R942" s="179">
        <f t="shared" si="105"/>
        <v>0.81572163685371235</v>
      </c>
      <c r="S942" s="156">
        <f t="shared" si="103"/>
        <v>37909.47</v>
      </c>
      <c r="T942" s="156">
        <f t="shared" si="106"/>
        <v>6976.5299999999988</v>
      </c>
      <c r="U942" s="173" t="s">
        <v>803</v>
      </c>
      <c r="V942" s="178" t="s">
        <v>802</v>
      </c>
      <c r="W942" s="178" t="s">
        <v>802</v>
      </c>
      <c r="X942" s="177">
        <v>2014</v>
      </c>
      <c r="Y942" s="176" t="s">
        <v>882</v>
      </c>
    </row>
    <row r="943" spans="1:25" ht="44.25" customHeight="1" x14ac:dyDescent="0.25">
      <c r="A943" s="167">
        <v>938</v>
      </c>
      <c r="B943" s="168"/>
      <c r="C943" s="167" t="s">
        <v>789</v>
      </c>
      <c r="D943" s="167" t="s">
        <v>788</v>
      </c>
      <c r="E943" s="166" t="s">
        <v>807</v>
      </c>
      <c r="F943" s="165" t="s">
        <v>223</v>
      </c>
      <c r="G943" s="164" t="s">
        <v>893</v>
      </c>
      <c r="H943" s="182">
        <v>7.85</v>
      </c>
      <c r="I943" s="162" t="s">
        <v>164</v>
      </c>
      <c r="J943" s="161" t="s">
        <v>165</v>
      </c>
      <c r="K943" s="161" t="s">
        <v>887</v>
      </c>
      <c r="L943" s="181">
        <v>47036</v>
      </c>
      <c r="M943" s="181">
        <v>4704</v>
      </c>
      <c r="N943" s="159">
        <f t="shared" si="102"/>
        <v>51740</v>
      </c>
      <c r="O943" s="174">
        <v>37872.36</v>
      </c>
      <c r="P943" s="180">
        <f t="shared" si="104"/>
        <v>0.80517816140828302</v>
      </c>
      <c r="Q943" s="174">
        <v>3896.52</v>
      </c>
      <c r="R943" s="179">
        <f t="shared" si="105"/>
        <v>0.82834183673469386</v>
      </c>
      <c r="S943" s="156">
        <f t="shared" si="103"/>
        <v>41768.879999999997</v>
      </c>
      <c r="T943" s="156">
        <f t="shared" si="106"/>
        <v>9971.1200000000026</v>
      </c>
      <c r="U943" s="173" t="s">
        <v>803</v>
      </c>
      <c r="V943" s="178" t="s">
        <v>802</v>
      </c>
      <c r="W943" s="178" t="s">
        <v>802</v>
      </c>
      <c r="X943" s="177">
        <v>2014</v>
      </c>
      <c r="Y943" s="176" t="s">
        <v>882</v>
      </c>
    </row>
    <row r="944" spans="1:25" ht="44.25" customHeight="1" x14ac:dyDescent="0.25">
      <c r="A944" s="167">
        <v>939</v>
      </c>
      <c r="B944" s="168"/>
      <c r="C944" s="167" t="s">
        <v>789</v>
      </c>
      <c r="D944" s="167" t="s">
        <v>788</v>
      </c>
      <c r="E944" s="166" t="s">
        <v>807</v>
      </c>
      <c r="F944" s="165" t="s">
        <v>223</v>
      </c>
      <c r="G944" s="164" t="s">
        <v>892</v>
      </c>
      <c r="H944" s="182">
        <v>5.1120000000000001</v>
      </c>
      <c r="I944" s="162" t="s">
        <v>164</v>
      </c>
      <c r="J944" s="161" t="s">
        <v>165</v>
      </c>
      <c r="K944" s="161" t="s">
        <v>887</v>
      </c>
      <c r="L944" s="181">
        <v>30631</v>
      </c>
      <c r="M944" s="181">
        <v>3063</v>
      </c>
      <c r="N944" s="159">
        <f t="shared" si="102"/>
        <v>33694</v>
      </c>
      <c r="O944" s="174">
        <v>25932.86</v>
      </c>
      <c r="P944" s="180">
        <f t="shared" si="104"/>
        <v>0.84662139662433489</v>
      </c>
      <c r="Q944" s="174">
        <v>2498.92</v>
      </c>
      <c r="R944" s="179">
        <f t="shared" si="105"/>
        <v>0.81584067907280444</v>
      </c>
      <c r="S944" s="156">
        <f t="shared" si="103"/>
        <v>28431.78</v>
      </c>
      <c r="T944" s="156">
        <f t="shared" si="106"/>
        <v>5262.2200000000012</v>
      </c>
      <c r="U944" s="173" t="s">
        <v>803</v>
      </c>
      <c r="V944" s="178" t="s">
        <v>802</v>
      </c>
      <c r="W944" s="178" t="s">
        <v>802</v>
      </c>
      <c r="X944" s="177">
        <v>2014</v>
      </c>
      <c r="Y944" s="176" t="s">
        <v>882</v>
      </c>
    </row>
    <row r="945" spans="1:25" ht="44.25" customHeight="1" x14ac:dyDescent="0.25">
      <c r="A945" s="167">
        <v>940</v>
      </c>
      <c r="B945" s="175"/>
      <c r="C945" s="167" t="s">
        <v>789</v>
      </c>
      <c r="D945" s="167" t="s">
        <v>788</v>
      </c>
      <c r="E945" s="166" t="s">
        <v>807</v>
      </c>
      <c r="F945" s="165" t="s">
        <v>223</v>
      </c>
      <c r="G945" s="164" t="s">
        <v>891</v>
      </c>
      <c r="H945" s="182">
        <v>5.0199999999999996</v>
      </c>
      <c r="I945" s="162" t="s">
        <v>164</v>
      </c>
      <c r="J945" s="161" t="s">
        <v>165</v>
      </c>
      <c r="K945" s="161" t="s">
        <v>887</v>
      </c>
      <c r="L945" s="181">
        <v>30080</v>
      </c>
      <c r="M945" s="181">
        <v>3008</v>
      </c>
      <c r="N945" s="159">
        <f t="shared" si="102"/>
        <v>33088</v>
      </c>
      <c r="O945" s="174">
        <v>25467.15</v>
      </c>
      <c r="P945" s="180">
        <f t="shared" si="104"/>
        <v>0.84664727393617023</v>
      </c>
      <c r="Q945" s="174">
        <v>2453.9699999999998</v>
      </c>
      <c r="R945" s="179">
        <f t="shared" si="105"/>
        <v>0.81581449468085099</v>
      </c>
      <c r="S945" s="156">
        <f t="shared" si="103"/>
        <v>27921.120000000003</v>
      </c>
      <c r="T945" s="156">
        <f t="shared" si="106"/>
        <v>5166.8799999999974</v>
      </c>
      <c r="U945" s="173" t="s">
        <v>803</v>
      </c>
      <c r="V945" s="178" t="s">
        <v>802</v>
      </c>
      <c r="W945" s="178" t="s">
        <v>802</v>
      </c>
      <c r="X945" s="177">
        <v>2014</v>
      </c>
      <c r="Y945" s="176" t="s">
        <v>882</v>
      </c>
    </row>
    <row r="946" spans="1:25" ht="44.25" customHeight="1" x14ac:dyDescent="0.25">
      <c r="A946" s="167">
        <v>941</v>
      </c>
      <c r="B946" s="168"/>
      <c r="C946" s="167" t="s">
        <v>789</v>
      </c>
      <c r="D946" s="167" t="s">
        <v>788</v>
      </c>
      <c r="E946" s="166" t="s">
        <v>807</v>
      </c>
      <c r="F946" s="165" t="s">
        <v>223</v>
      </c>
      <c r="G946" s="164" t="s">
        <v>890</v>
      </c>
      <c r="H946" s="182">
        <v>8.7870000000000008</v>
      </c>
      <c r="I946" s="162" t="s">
        <v>164</v>
      </c>
      <c r="J946" s="161" t="s">
        <v>165</v>
      </c>
      <c r="K946" s="161" t="s">
        <v>887</v>
      </c>
      <c r="L946" s="181">
        <v>52651</v>
      </c>
      <c r="M946" s="181">
        <v>5265</v>
      </c>
      <c r="N946" s="159">
        <f t="shared" si="102"/>
        <v>57916</v>
      </c>
      <c r="O946" s="174">
        <v>44600</v>
      </c>
      <c r="P946" s="180">
        <f t="shared" si="104"/>
        <v>0.84708742474027088</v>
      </c>
      <c r="Q946" s="174">
        <v>4295.3900000000003</v>
      </c>
      <c r="R946" s="179">
        <f t="shared" si="105"/>
        <v>0.81583855650522319</v>
      </c>
      <c r="S946" s="156">
        <f t="shared" si="103"/>
        <v>48895.39</v>
      </c>
      <c r="T946" s="156">
        <f t="shared" si="106"/>
        <v>9020.61</v>
      </c>
      <c r="U946" s="173" t="s">
        <v>803</v>
      </c>
      <c r="V946" s="178" t="s">
        <v>802</v>
      </c>
      <c r="W946" s="178" t="s">
        <v>802</v>
      </c>
      <c r="X946" s="177">
        <v>2014</v>
      </c>
      <c r="Y946" s="176" t="s">
        <v>882</v>
      </c>
    </row>
    <row r="947" spans="1:25" ht="44.25" customHeight="1" x14ac:dyDescent="0.25">
      <c r="A947" s="167">
        <v>942</v>
      </c>
      <c r="B947" s="168"/>
      <c r="C947" s="167" t="s">
        <v>789</v>
      </c>
      <c r="D947" s="167" t="s">
        <v>788</v>
      </c>
      <c r="E947" s="166" t="s">
        <v>807</v>
      </c>
      <c r="F947" s="165" t="s">
        <v>223</v>
      </c>
      <c r="G947" s="164" t="s">
        <v>889</v>
      </c>
      <c r="H947" s="182">
        <v>7.5</v>
      </c>
      <c r="I947" s="162" t="s">
        <v>164</v>
      </c>
      <c r="J947" s="161" t="s">
        <v>165</v>
      </c>
      <c r="K947" s="161" t="s">
        <v>887</v>
      </c>
      <c r="L947" s="181">
        <v>43560</v>
      </c>
      <c r="M947" s="181">
        <v>4356</v>
      </c>
      <c r="N947" s="159">
        <f t="shared" si="102"/>
        <v>47916</v>
      </c>
      <c r="O947" s="174">
        <v>35065.089999999997</v>
      </c>
      <c r="P947" s="180">
        <f t="shared" si="104"/>
        <v>0.80498370064279146</v>
      </c>
      <c r="Q947" s="174">
        <v>3607.08</v>
      </c>
      <c r="R947" s="179">
        <f t="shared" si="105"/>
        <v>0.82807162534435264</v>
      </c>
      <c r="S947" s="156">
        <f t="shared" si="103"/>
        <v>38672.17</v>
      </c>
      <c r="T947" s="156">
        <f t="shared" si="106"/>
        <v>9243.8300000000017</v>
      </c>
      <c r="U947" s="173" t="s">
        <v>803</v>
      </c>
      <c r="V947" s="178" t="s">
        <v>802</v>
      </c>
      <c r="W947" s="178" t="s">
        <v>802</v>
      </c>
      <c r="X947" s="177">
        <v>2014</v>
      </c>
      <c r="Y947" s="176" t="s">
        <v>882</v>
      </c>
    </row>
    <row r="948" spans="1:25" ht="44.25" customHeight="1" x14ac:dyDescent="0.25">
      <c r="A948" s="167">
        <v>943</v>
      </c>
      <c r="B948" s="168"/>
      <c r="C948" s="167" t="s">
        <v>789</v>
      </c>
      <c r="D948" s="167" t="s">
        <v>788</v>
      </c>
      <c r="E948" s="166" t="s">
        <v>807</v>
      </c>
      <c r="F948" s="165" t="s">
        <v>223</v>
      </c>
      <c r="G948" s="164" t="s">
        <v>888</v>
      </c>
      <c r="H948" s="182">
        <v>17.419</v>
      </c>
      <c r="I948" s="162" t="s">
        <v>164</v>
      </c>
      <c r="J948" s="161" t="s">
        <v>165</v>
      </c>
      <c r="K948" s="161" t="s">
        <v>887</v>
      </c>
      <c r="L948" s="181">
        <v>104372</v>
      </c>
      <c r="M948" s="181">
        <v>10437</v>
      </c>
      <c r="N948" s="159">
        <f t="shared" si="102"/>
        <v>114809</v>
      </c>
      <c r="O948" s="174">
        <v>88450.84</v>
      </c>
      <c r="P948" s="180">
        <f t="shared" si="104"/>
        <v>0.84745755566627057</v>
      </c>
      <c r="Q948" s="174">
        <v>8515</v>
      </c>
      <c r="R948" s="179">
        <f t="shared" si="105"/>
        <v>0.81584746574686218</v>
      </c>
      <c r="S948" s="156">
        <f t="shared" si="103"/>
        <v>96965.84</v>
      </c>
      <c r="T948" s="156">
        <f t="shared" si="106"/>
        <v>17843.160000000003</v>
      </c>
      <c r="U948" s="173" t="s">
        <v>803</v>
      </c>
      <c r="V948" s="178" t="s">
        <v>802</v>
      </c>
      <c r="W948" s="178" t="s">
        <v>802</v>
      </c>
      <c r="X948" s="177">
        <v>2014</v>
      </c>
      <c r="Y948" s="176" t="s">
        <v>882</v>
      </c>
    </row>
    <row r="949" spans="1:25" ht="44.25" customHeight="1" x14ac:dyDescent="0.25">
      <c r="A949" s="167">
        <v>944</v>
      </c>
      <c r="B949" s="168"/>
      <c r="C949" s="167" t="s">
        <v>789</v>
      </c>
      <c r="D949" s="167" t="s">
        <v>788</v>
      </c>
      <c r="E949" s="166" t="s">
        <v>807</v>
      </c>
      <c r="F949" s="165" t="s">
        <v>223</v>
      </c>
      <c r="G949" s="164" t="s">
        <v>886</v>
      </c>
      <c r="H949" s="182">
        <v>6.157</v>
      </c>
      <c r="I949" s="162" t="s">
        <v>164</v>
      </c>
      <c r="J949" s="161" t="s">
        <v>165</v>
      </c>
      <c r="K949" s="161" t="s">
        <v>166</v>
      </c>
      <c r="L949" s="181">
        <v>36892</v>
      </c>
      <c r="M949" s="181">
        <v>3689</v>
      </c>
      <c r="N949" s="159">
        <f t="shared" si="102"/>
        <v>40581</v>
      </c>
      <c r="O949" s="174">
        <v>31248.15</v>
      </c>
      <c r="P949" s="180">
        <f t="shared" si="104"/>
        <v>0.8470169684484441</v>
      </c>
      <c r="Q949" s="174">
        <v>3146.83</v>
      </c>
      <c r="R949" s="179">
        <f t="shared" si="105"/>
        <v>0.85303063160748172</v>
      </c>
      <c r="S949" s="156">
        <f t="shared" si="103"/>
        <v>34394.980000000003</v>
      </c>
      <c r="T949" s="156">
        <f t="shared" si="106"/>
        <v>6186.0199999999968</v>
      </c>
      <c r="U949" s="173" t="s">
        <v>803</v>
      </c>
      <c r="V949" s="178" t="s">
        <v>802</v>
      </c>
      <c r="W949" s="178" t="s">
        <v>802</v>
      </c>
      <c r="X949" s="177">
        <v>2014</v>
      </c>
      <c r="Y949" s="176" t="s">
        <v>882</v>
      </c>
    </row>
    <row r="950" spans="1:25" ht="44.25" customHeight="1" x14ac:dyDescent="0.25">
      <c r="A950" s="167">
        <v>945</v>
      </c>
      <c r="B950" s="175"/>
      <c r="C950" s="167" t="s">
        <v>789</v>
      </c>
      <c r="D950" s="167" t="s">
        <v>788</v>
      </c>
      <c r="E950" s="166" t="s">
        <v>807</v>
      </c>
      <c r="F950" s="165" t="s">
        <v>223</v>
      </c>
      <c r="G950" s="164" t="s">
        <v>885</v>
      </c>
      <c r="H950" s="182">
        <v>3.6709999999999998</v>
      </c>
      <c r="I950" s="162" t="s">
        <v>164</v>
      </c>
      <c r="J950" s="161" t="s">
        <v>165</v>
      </c>
      <c r="K950" s="161" t="s">
        <v>166</v>
      </c>
      <c r="L950" s="181">
        <v>21997</v>
      </c>
      <c r="M950" s="181">
        <v>2200</v>
      </c>
      <c r="N950" s="159">
        <f t="shared" si="102"/>
        <v>24197</v>
      </c>
      <c r="O950" s="174">
        <v>18640.23</v>
      </c>
      <c r="P950" s="180">
        <f t="shared" si="104"/>
        <v>0.8473987361912988</v>
      </c>
      <c r="Q950" s="174">
        <v>1875.44</v>
      </c>
      <c r="R950" s="179">
        <f t="shared" si="105"/>
        <v>0.85247272727272727</v>
      </c>
      <c r="S950" s="156">
        <f t="shared" si="103"/>
        <v>20515.669999999998</v>
      </c>
      <c r="T950" s="156">
        <f t="shared" si="106"/>
        <v>3681.3300000000017</v>
      </c>
      <c r="U950" s="173" t="s">
        <v>803</v>
      </c>
      <c r="V950" s="178" t="s">
        <v>802</v>
      </c>
      <c r="W950" s="178" t="s">
        <v>802</v>
      </c>
      <c r="X950" s="177">
        <v>2014</v>
      </c>
      <c r="Y950" s="176" t="s">
        <v>882</v>
      </c>
    </row>
    <row r="951" spans="1:25" ht="44.25" customHeight="1" x14ac:dyDescent="0.25">
      <c r="A951" s="167">
        <v>946</v>
      </c>
      <c r="B951" s="168"/>
      <c r="C951" s="167" t="s">
        <v>789</v>
      </c>
      <c r="D951" s="167" t="s">
        <v>788</v>
      </c>
      <c r="E951" s="166" t="s">
        <v>807</v>
      </c>
      <c r="F951" s="165" t="s">
        <v>223</v>
      </c>
      <c r="G951" s="164" t="s">
        <v>884</v>
      </c>
      <c r="H951" s="182">
        <v>4.2519999999999998</v>
      </c>
      <c r="I951" s="162" t="s">
        <v>164</v>
      </c>
      <c r="J951" s="161" t="s">
        <v>165</v>
      </c>
      <c r="K951" s="161" t="s">
        <v>166</v>
      </c>
      <c r="L951" s="181">
        <v>22508</v>
      </c>
      <c r="M951" s="181">
        <v>2251</v>
      </c>
      <c r="N951" s="159">
        <f t="shared" si="102"/>
        <v>24759</v>
      </c>
      <c r="O951" s="174">
        <v>19065</v>
      </c>
      <c r="P951" s="180">
        <f t="shared" si="104"/>
        <v>0.84703216634085654</v>
      </c>
      <c r="Q951" s="174">
        <v>1918.27</v>
      </c>
      <c r="R951" s="179">
        <f t="shared" si="105"/>
        <v>0.85218569524655707</v>
      </c>
      <c r="S951" s="156">
        <f t="shared" si="103"/>
        <v>20983.27</v>
      </c>
      <c r="T951" s="156">
        <f t="shared" si="106"/>
        <v>3775.7299999999996</v>
      </c>
      <c r="U951" s="173" t="s">
        <v>803</v>
      </c>
      <c r="V951" s="178" t="s">
        <v>802</v>
      </c>
      <c r="W951" s="178" t="s">
        <v>802</v>
      </c>
      <c r="X951" s="177">
        <v>2014</v>
      </c>
      <c r="Y951" s="176" t="s">
        <v>882</v>
      </c>
    </row>
    <row r="952" spans="1:25" ht="44.25" customHeight="1" x14ac:dyDescent="0.25">
      <c r="A952" s="167">
        <v>947</v>
      </c>
      <c r="B952" s="168"/>
      <c r="C952" s="167" t="s">
        <v>789</v>
      </c>
      <c r="D952" s="167" t="s">
        <v>788</v>
      </c>
      <c r="E952" s="166" t="s">
        <v>807</v>
      </c>
      <c r="F952" s="165" t="s">
        <v>223</v>
      </c>
      <c r="G952" s="164" t="s">
        <v>883</v>
      </c>
      <c r="H952" s="182">
        <v>1.54</v>
      </c>
      <c r="I952" s="162" t="s">
        <v>164</v>
      </c>
      <c r="J952" s="161" t="s">
        <v>165</v>
      </c>
      <c r="K952" s="161" t="s">
        <v>166</v>
      </c>
      <c r="L952" s="181">
        <v>8152</v>
      </c>
      <c r="M952" s="181">
        <v>815</v>
      </c>
      <c r="N952" s="159">
        <f t="shared" si="102"/>
        <v>8967</v>
      </c>
      <c r="O952" s="174">
        <v>6934.73</v>
      </c>
      <c r="P952" s="180">
        <f t="shared" si="104"/>
        <v>0.85067836113837092</v>
      </c>
      <c r="Q952" s="174">
        <v>695.05</v>
      </c>
      <c r="R952" s="179">
        <f t="shared" si="105"/>
        <v>0.85282208588957054</v>
      </c>
      <c r="S952" s="156">
        <f t="shared" si="103"/>
        <v>7629.78</v>
      </c>
      <c r="T952" s="156">
        <f t="shared" si="106"/>
        <v>1337.2200000000003</v>
      </c>
      <c r="U952" s="173" t="s">
        <v>803</v>
      </c>
      <c r="V952" s="178" t="s">
        <v>802</v>
      </c>
      <c r="W952" s="178" t="s">
        <v>802</v>
      </c>
      <c r="X952" s="177">
        <v>2014</v>
      </c>
      <c r="Y952" s="176" t="s">
        <v>882</v>
      </c>
    </row>
    <row r="953" spans="1:25" ht="44.25" customHeight="1" x14ac:dyDescent="0.25">
      <c r="A953" s="167">
        <v>948</v>
      </c>
      <c r="B953" s="168"/>
      <c r="C953" s="167" t="str">
        <f>+D953</f>
        <v>Ing. Edy Linares</v>
      </c>
      <c r="D953" s="167" t="s">
        <v>789</v>
      </c>
      <c r="E953" s="166" t="s">
        <v>787</v>
      </c>
      <c r="F953" s="165" t="s">
        <v>880</v>
      </c>
      <c r="G953" s="164" t="s">
        <v>881</v>
      </c>
      <c r="H953" s="182">
        <v>5.71</v>
      </c>
      <c r="I953" s="162" t="s">
        <v>169</v>
      </c>
      <c r="J953" s="161" t="s">
        <v>169</v>
      </c>
      <c r="K953" s="161" t="s">
        <v>878</v>
      </c>
      <c r="L953" s="181">
        <v>17815</v>
      </c>
      <c r="M953" s="181">
        <v>1782</v>
      </c>
      <c r="N953" s="159">
        <f t="shared" si="102"/>
        <v>19597</v>
      </c>
      <c r="O953" s="174">
        <v>17815</v>
      </c>
      <c r="P953" s="180">
        <f t="shared" si="104"/>
        <v>1</v>
      </c>
      <c r="Q953" s="174">
        <v>1782</v>
      </c>
      <c r="R953" s="179">
        <f t="shared" si="105"/>
        <v>1</v>
      </c>
      <c r="S953" s="156">
        <f>+O953+Q953</f>
        <v>19597</v>
      </c>
      <c r="T953" s="156">
        <f t="shared" si="106"/>
        <v>0</v>
      </c>
      <c r="U953" s="173" t="s">
        <v>803</v>
      </c>
      <c r="V953" s="178" t="s">
        <v>802</v>
      </c>
      <c r="W953" s="178" t="s">
        <v>802</v>
      </c>
      <c r="X953" s="177">
        <v>2014</v>
      </c>
      <c r="Y953" s="176" t="s">
        <v>877</v>
      </c>
    </row>
    <row r="954" spans="1:25" ht="44.25" customHeight="1" x14ac:dyDescent="0.25">
      <c r="A954" s="167">
        <v>949</v>
      </c>
      <c r="B954" s="175"/>
      <c r="C954" s="167" t="str">
        <f>+D954</f>
        <v>Ing. Edy Linares</v>
      </c>
      <c r="D954" s="167" t="s">
        <v>789</v>
      </c>
      <c r="E954" s="166" t="s">
        <v>787</v>
      </c>
      <c r="F954" s="165" t="s">
        <v>880</v>
      </c>
      <c r="G954" s="164" t="s">
        <v>879</v>
      </c>
      <c r="H954" s="182">
        <v>2.4</v>
      </c>
      <c r="I954" s="162" t="s">
        <v>169</v>
      </c>
      <c r="J954" s="161" t="s">
        <v>169</v>
      </c>
      <c r="K954" s="161" t="s">
        <v>878</v>
      </c>
      <c r="L954" s="181">
        <v>7488</v>
      </c>
      <c r="M954" s="181">
        <v>749</v>
      </c>
      <c r="N954" s="159">
        <f t="shared" si="102"/>
        <v>8237</v>
      </c>
      <c r="O954" s="174">
        <v>7488</v>
      </c>
      <c r="P954" s="180">
        <f>O954/L954</f>
        <v>1</v>
      </c>
      <c r="Q954" s="174">
        <v>749</v>
      </c>
      <c r="R954" s="179">
        <f>Q954/M954</f>
        <v>1</v>
      </c>
      <c r="S954" s="156">
        <f>+O954+Q954</f>
        <v>8237</v>
      </c>
      <c r="T954" s="156">
        <f t="shared" si="106"/>
        <v>0</v>
      </c>
      <c r="U954" s="173" t="s">
        <v>803</v>
      </c>
      <c r="V954" s="178" t="s">
        <v>802</v>
      </c>
      <c r="W954" s="178" t="s">
        <v>802</v>
      </c>
      <c r="X954" s="177">
        <v>2014</v>
      </c>
      <c r="Y954" s="176" t="s">
        <v>877</v>
      </c>
    </row>
    <row r="955" spans="1:25" ht="44.25" hidden="1" customHeight="1" x14ac:dyDescent="0.25">
      <c r="A955" s="167">
        <v>950</v>
      </c>
      <c r="B955" s="175"/>
      <c r="C955" s="167" t="s">
        <v>873</v>
      </c>
      <c r="D955" s="167" t="s">
        <v>788</v>
      </c>
      <c r="E955" s="166" t="s">
        <v>787</v>
      </c>
      <c r="F955" s="165" t="s">
        <v>872</v>
      </c>
      <c r="G955" s="164" t="s">
        <v>876</v>
      </c>
      <c r="H955" s="163">
        <v>6</v>
      </c>
      <c r="I955" s="162" t="s">
        <v>94</v>
      </c>
      <c r="J955" s="161" t="s">
        <v>870</v>
      </c>
      <c r="K955" s="161" t="s">
        <v>869</v>
      </c>
      <c r="L955" s="160">
        <v>11233</v>
      </c>
      <c r="M955" s="160">
        <v>1123</v>
      </c>
      <c r="N955" s="159">
        <f t="shared" si="102"/>
        <v>12356</v>
      </c>
      <c r="O955" s="174"/>
      <c r="P955" s="158"/>
      <c r="Q955" s="174"/>
      <c r="R955" s="156"/>
      <c r="S955" s="156"/>
      <c r="T955" s="156"/>
      <c r="U955" s="173"/>
      <c r="V955" s="172"/>
      <c r="W955" s="171"/>
      <c r="X955" s="170"/>
      <c r="Y955" s="169"/>
    </row>
    <row r="956" spans="1:25" ht="44.25" hidden="1" customHeight="1" x14ac:dyDescent="0.25">
      <c r="A956" s="167">
        <v>951</v>
      </c>
      <c r="B956" s="168"/>
      <c r="C956" s="167" t="s">
        <v>873</v>
      </c>
      <c r="D956" s="167" t="s">
        <v>788</v>
      </c>
      <c r="E956" s="166" t="s">
        <v>787</v>
      </c>
      <c r="F956" s="165" t="s">
        <v>872</v>
      </c>
      <c r="G956" s="164" t="s">
        <v>875</v>
      </c>
      <c r="H956" s="163">
        <v>5</v>
      </c>
      <c r="I956" s="162" t="s">
        <v>94</v>
      </c>
      <c r="J956" s="161" t="s">
        <v>870</v>
      </c>
      <c r="K956" s="161" t="s">
        <v>869</v>
      </c>
      <c r="L956" s="160">
        <v>9631</v>
      </c>
      <c r="M956" s="160">
        <v>963</v>
      </c>
      <c r="N956" s="159">
        <f t="shared" si="102"/>
        <v>10594</v>
      </c>
      <c r="O956" s="174"/>
      <c r="P956" s="158"/>
      <c r="Q956" s="174"/>
      <c r="R956" s="156"/>
      <c r="S956" s="156"/>
      <c r="T956" s="156"/>
      <c r="U956" s="173"/>
      <c r="V956" s="172"/>
      <c r="W956" s="171"/>
      <c r="X956" s="170"/>
      <c r="Y956" s="169"/>
    </row>
    <row r="957" spans="1:25" ht="44.25" hidden="1" customHeight="1" x14ac:dyDescent="0.25">
      <c r="A957" s="167">
        <v>952</v>
      </c>
      <c r="B957" s="168"/>
      <c r="C957" s="167" t="s">
        <v>873</v>
      </c>
      <c r="D957" s="167" t="s">
        <v>788</v>
      </c>
      <c r="E957" s="166" t="s">
        <v>787</v>
      </c>
      <c r="F957" s="165" t="s">
        <v>872</v>
      </c>
      <c r="G957" s="164" t="s">
        <v>874</v>
      </c>
      <c r="H957" s="163">
        <v>11.7</v>
      </c>
      <c r="I957" s="162" t="s">
        <v>94</v>
      </c>
      <c r="J957" s="161" t="s">
        <v>870</v>
      </c>
      <c r="K957" s="161" t="s">
        <v>869</v>
      </c>
      <c r="L957" s="160">
        <v>26044</v>
      </c>
      <c r="M957" s="160">
        <v>2605</v>
      </c>
      <c r="N957" s="159">
        <f t="shared" si="102"/>
        <v>28649</v>
      </c>
      <c r="O957" s="174"/>
      <c r="P957" s="158"/>
      <c r="Q957" s="174"/>
      <c r="R957" s="156"/>
      <c r="S957" s="156"/>
      <c r="T957" s="156"/>
      <c r="U957" s="173"/>
      <c r="V957" s="172"/>
      <c r="W957" s="171"/>
      <c r="X957" s="170"/>
      <c r="Y957" s="169"/>
    </row>
    <row r="958" spans="1:25" ht="44.25" hidden="1" customHeight="1" x14ac:dyDescent="0.25">
      <c r="A958" s="167">
        <v>953</v>
      </c>
      <c r="B958" s="168"/>
      <c r="C958" s="167" t="s">
        <v>873</v>
      </c>
      <c r="D958" s="167" t="s">
        <v>788</v>
      </c>
      <c r="E958" s="166" t="s">
        <v>787</v>
      </c>
      <c r="F958" s="165" t="s">
        <v>872</v>
      </c>
      <c r="G958" s="183" t="s">
        <v>871</v>
      </c>
      <c r="H958" s="163">
        <v>6</v>
      </c>
      <c r="I958" s="162" t="s">
        <v>94</v>
      </c>
      <c r="J958" s="161" t="s">
        <v>870</v>
      </c>
      <c r="K958" s="161" t="s">
        <v>869</v>
      </c>
      <c r="L958" s="160">
        <v>11556</v>
      </c>
      <c r="M958" s="160">
        <v>1156</v>
      </c>
      <c r="N958" s="159">
        <f t="shared" si="102"/>
        <v>12712</v>
      </c>
      <c r="O958" s="174"/>
      <c r="P958" s="158"/>
      <c r="Q958" s="174"/>
      <c r="R958" s="156"/>
      <c r="S958" s="156"/>
      <c r="T958" s="156"/>
      <c r="U958" s="173"/>
      <c r="V958" s="172"/>
      <c r="W958" s="171"/>
      <c r="X958" s="170"/>
      <c r="Y958" s="169"/>
    </row>
    <row r="959" spans="1:25" ht="44.25" hidden="1" customHeight="1" x14ac:dyDescent="0.25">
      <c r="A959" s="167">
        <v>954</v>
      </c>
      <c r="B959" s="175"/>
      <c r="C959" s="167" t="str">
        <f t="shared" ref="C959:C996" si="107">+D959</f>
        <v>Ing. Edy Linares</v>
      </c>
      <c r="D959" s="167" t="s">
        <v>789</v>
      </c>
      <c r="E959" s="166" t="s">
        <v>787</v>
      </c>
      <c r="F959" s="165" t="s">
        <v>839</v>
      </c>
      <c r="G959" s="164" t="s">
        <v>868</v>
      </c>
      <c r="H959" s="182">
        <v>16</v>
      </c>
      <c r="I959" s="162" t="s">
        <v>72</v>
      </c>
      <c r="J959" s="161" t="s">
        <v>837</v>
      </c>
      <c r="K959" s="161" t="s">
        <v>836</v>
      </c>
      <c r="L959" s="181">
        <v>40801</v>
      </c>
      <c r="M959" s="181">
        <v>4080</v>
      </c>
      <c r="N959" s="159">
        <f t="shared" si="102"/>
        <v>44881</v>
      </c>
      <c r="O959" s="174"/>
      <c r="P959" s="158"/>
      <c r="Q959" s="174"/>
      <c r="R959" s="156"/>
      <c r="S959" s="156"/>
      <c r="T959" s="156"/>
      <c r="U959" s="173"/>
      <c r="V959" s="172"/>
      <c r="W959" s="171"/>
      <c r="X959" s="170"/>
      <c r="Y959" s="169"/>
    </row>
    <row r="960" spans="1:25" ht="44.25" hidden="1" customHeight="1" x14ac:dyDescent="0.25">
      <c r="A960" s="167">
        <v>955</v>
      </c>
      <c r="B960" s="168"/>
      <c r="C960" s="167" t="str">
        <f t="shared" si="107"/>
        <v>Ing. Edy Linares</v>
      </c>
      <c r="D960" s="167" t="s">
        <v>789</v>
      </c>
      <c r="E960" s="166" t="s">
        <v>787</v>
      </c>
      <c r="F960" s="165" t="s">
        <v>839</v>
      </c>
      <c r="G960" s="164" t="s">
        <v>867</v>
      </c>
      <c r="H960" s="182">
        <v>7.01</v>
      </c>
      <c r="I960" s="162" t="s">
        <v>72</v>
      </c>
      <c r="J960" s="161" t="s">
        <v>837</v>
      </c>
      <c r="K960" s="161" t="s">
        <v>866</v>
      </c>
      <c r="L960" s="181">
        <v>17876</v>
      </c>
      <c r="M960" s="181">
        <v>1788</v>
      </c>
      <c r="N960" s="159">
        <f t="shared" si="102"/>
        <v>19664</v>
      </c>
      <c r="O960" s="174"/>
      <c r="P960" s="158"/>
      <c r="Q960" s="174"/>
      <c r="R960" s="156"/>
      <c r="S960" s="156"/>
      <c r="T960" s="156"/>
      <c r="U960" s="173"/>
      <c r="V960" s="172"/>
      <c r="W960" s="171"/>
      <c r="X960" s="170"/>
      <c r="Y960" s="169"/>
    </row>
    <row r="961" spans="1:25" ht="44.25" hidden="1" customHeight="1" x14ac:dyDescent="0.25">
      <c r="A961" s="167">
        <v>956</v>
      </c>
      <c r="B961" s="175"/>
      <c r="C961" s="167" t="str">
        <f t="shared" si="107"/>
        <v>Ing. Edy Linares</v>
      </c>
      <c r="D961" s="167" t="s">
        <v>789</v>
      </c>
      <c r="E961" s="166" t="s">
        <v>787</v>
      </c>
      <c r="F961" s="165" t="s">
        <v>839</v>
      </c>
      <c r="G961" s="164" t="s">
        <v>865</v>
      </c>
      <c r="H961" s="182">
        <v>21.85</v>
      </c>
      <c r="I961" s="162" t="s">
        <v>72</v>
      </c>
      <c r="J961" s="161" t="s">
        <v>837</v>
      </c>
      <c r="K961" s="161" t="s">
        <v>850</v>
      </c>
      <c r="L961" s="181">
        <v>55718</v>
      </c>
      <c r="M961" s="181">
        <v>5572</v>
      </c>
      <c r="N961" s="159">
        <f t="shared" si="102"/>
        <v>61290</v>
      </c>
      <c r="O961" s="174"/>
      <c r="P961" s="158"/>
      <c r="Q961" s="174"/>
      <c r="R961" s="156"/>
      <c r="S961" s="156"/>
      <c r="T961" s="156"/>
      <c r="U961" s="173"/>
      <c r="V961" s="172"/>
      <c r="W961" s="171"/>
      <c r="X961" s="170"/>
      <c r="Y961" s="169"/>
    </row>
    <row r="962" spans="1:25" ht="44.25" hidden="1" customHeight="1" x14ac:dyDescent="0.25">
      <c r="A962" s="167">
        <v>957</v>
      </c>
      <c r="B962" s="168"/>
      <c r="C962" s="167" t="str">
        <f t="shared" si="107"/>
        <v>Ing. Edy Linares</v>
      </c>
      <c r="D962" s="167" t="s">
        <v>789</v>
      </c>
      <c r="E962" s="166" t="s">
        <v>787</v>
      </c>
      <c r="F962" s="165" t="s">
        <v>839</v>
      </c>
      <c r="G962" s="164" t="s">
        <v>864</v>
      </c>
      <c r="H962" s="182">
        <v>41.7</v>
      </c>
      <c r="I962" s="162" t="s">
        <v>72</v>
      </c>
      <c r="J962" s="161" t="s">
        <v>837</v>
      </c>
      <c r="K962" s="161" t="s">
        <v>850</v>
      </c>
      <c r="L962" s="181">
        <v>106335</v>
      </c>
      <c r="M962" s="181">
        <v>10634</v>
      </c>
      <c r="N962" s="159">
        <f t="shared" si="102"/>
        <v>116969</v>
      </c>
      <c r="O962" s="174"/>
      <c r="P962" s="158"/>
      <c r="Q962" s="174"/>
      <c r="R962" s="156"/>
      <c r="S962" s="156"/>
      <c r="T962" s="156"/>
      <c r="U962" s="173"/>
      <c r="V962" s="172"/>
      <c r="W962" s="171"/>
      <c r="X962" s="170"/>
      <c r="Y962" s="169"/>
    </row>
    <row r="963" spans="1:25" ht="44.25" hidden="1" customHeight="1" x14ac:dyDescent="0.25">
      <c r="A963" s="167">
        <v>958</v>
      </c>
      <c r="B963" s="168"/>
      <c r="C963" s="167" t="str">
        <f t="shared" si="107"/>
        <v>Ing. Edy Linares</v>
      </c>
      <c r="D963" s="167" t="s">
        <v>789</v>
      </c>
      <c r="E963" s="166" t="s">
        <v>787</v>
      </c>
      <c r="F963" s="165" t="s">
        <v>839</v>
      </c>
      <c r="G963" s="164" t="s">
        <v>863</v>
      </c>
      <c r="H963" s="182">
        <v>12.03</v>
      </c>
      <c r="I963" s="162" t="s">
        <v>72</v>
      </c>
      <c r="J963" s="161" t="s">
        <v>837</v>
      </c>
      <c r="K963" s="161" t="s">
        <v>840</v>
      </c>
      <c r="L963" s="181">
        <v>30677</v>
      </c>
      <c r="M963" s="181">
        <v>3068</v>
      </c>
      <c r="N963" s="159">
        <f t="shared" si="102"/>
        <v>33745</v>
      </c>
      <c r="O963" s="174"/>
      <c r="P963" s="158"/>
      <c r="Q963" s="174"/>
      <c r="R963" s="156"/>
      <c r="S963" s="156"/>
      <c r="T963" s="156"/>
      <c r="U963" s="173"/>
      <c r="V963" s="172"/>
      <c r="W963" s="171"/>
      <c r="X963" s="170"/>
      <c r="Y963" s="169"/>
    </row>
    <row r="964" spans="1:25" ht="44.25" hidden="1" customHeight="1" x14ac:dyDescent="0.25">
      <c r="A964" s="167">
        <v>959</v>
      </c>
      <c r="B964" s="168"/>
      <c r="C964" s="167" t="str">
        <f t="shared" si="107"/>
        <v>Ing. Edy Linares</v>
      </c>
      <c r="D964" s="167" t="s">
        <v>789</v>
      </c>
      <c r="E964" s="166" t="s">
        <v>787</v>
      </c>
      <c r="F964" s="165" t="s">
        <v>839</v>
      </c>
      <c r="G964" s="164" t="s">
        <v>862</v>
      </c>
      <c r="H964" s="182">
        <v>10</v>
      </c>
      <c r="I964" s="162" t="s">
        <v>72</v>
      </c>
      <c r="J964" s="161" t="s">
        <v>837</v>
      </c>
      <c r="K964" s="161" t="s">
        <v>860</v>
      </c>
      <c r="L964" s="181">
        <v>25501</v>
      </c>
      <c r="M964" s="181">
        <v>2550</v>
      </c>
      <c r="N964" s="159">
        <f t="shared" si="102"/>
        <v>28051</v>
      </c>
      <c r="O964" s="174"/>
      <c r="P964" s="158"/>
      <c r="Q964" s="174"/>
      <c r="R964" s="156"/>
      <c r="S964" s="156"/>
      <c r="T964" s="156"/>
      <c r="U964" s="173"/>
      <c r="V964" s="172"/>
      <c r="W964" s="171"/>
      <c r="X964" s="170"/>
      <c r="Y964" s="169"/>
    </row>
    <row r="965" spans="1:25" ht="44.25" hidden="1" customHeight="1" x14ac:dyDescent="0.25">
      <c r="A965" s="167">
        <v>960</v>
      </c>
      <c r="B965" s="168"/>
      <c r="C965" s="167" t="str">
        <f t="shared" si="107"/>
        <v>Ing. Edy Linares</v>
      </c>
      <c r="D965" s="167" t="s">
        <v>789</v>
      </c>
      <c r="E965" s="166" t="s">
        <v>787</v>
      </c>
      <c r="F965" s="165" t="s">
        <v>839</v>
      </c>
      <c r="G965" s="164" t="s">
        <v>861</v>
      </c>
      <c r="H965" s="182">
        <v>24.5</v>
      </c>
      <c r="I965" s="162" t="s">
        <v>72</v>
      </c>
      <c r="J965" s="161" t="s">
        <v>837</v>
      </c>
      <c r="K965" s="161" t="s">
        <v>860</v>
      </c>
      <c r="L965" s="181">
        <v>62475</v>
      </c>
      <c r="M965" s="181">
        <v>6248</v>
      </c>
      <c r="N965" s="159">
        <f t="shared" si="102"/>
        <v>68723</v>
      </c>
      <c r="O965" s="174"/>
      <c r="P965" s="158"/>
      <c r="Q965" s="174"/>
      <c r="R965" s="156"/>
      <c r="S965" s="156"/>
      <c r="T965" s="156"/>
      <c r="U965" s="173"/>
      <c r="V965" s="172"/>
      <c r="W965" s="171"/>
      <c r="X965" s="170"/>
      <c r="Y965" s="169"/>
    </row>
    <row r="966" spans="1:25" ht="44.25" hidden="1" customHeight="1" x14ac:dyDescent="0.25">
      <c r="A966" s="167">
        <v>961</v>
      </c>
      <c r="B966" s="175"/>
      <c r="C966" s="167" t="str">
        <f t="shared" si="107"/>
        <v>Ing. Edy Linares</v>
      </c>
      <c r="D966" s="167" t="s">
        <v>789</v>
      </c>
      <c r="E966" s="166" t="s">
        <v>807</v>
      </c>
      <c r="F966" s="165" t="s">
        <v>839</v>
      </c>
      <c r="G966" s="164" t="s">
        <v>859</v>
      </c>
      <c r="H966" s="182">
        <v>9.6999999999999993</v>
      </c>
      <c r="I966" s="162" t="s">
        <v>72</v>
      </c>
      <c r="J966" s="161" t="s">
        <v>837</v>
      </c>
      <c r="K966" s="161" t="s">
        <v>855</v>
      </c>
      <c r="L966" s="181">
        <v>28518</v>
      </c>
      <c r="M966" s="181">
        <v>2852</v>
      </c>
      <c r="N966" s="159">
        <f t="shared" si="102"/>
        <v>31370</v>
      </c>
      <c r="O966" s="174"/>
      <c r="P966" s="158"/>
      <c r="Q966" s="174"/>
      <c r="R966" s="156"/>
      <c r="S966" s="156"/>
      <c r="T966" s="156"/>
      <c r="U966" s="173"/>
      <c r="V966" s="172"/>
      <c r="W966" s="171"/>
      <c r="X966" s="170"/>
      <c r="Y966" s="169"/>
    </row>
    <row r="967" spans="1:25" ht="44.25" hidden="1" customHeight="1" x14ac:dyDescent="0.25">
      <c r="A967" s="167">
        <v>962</v>
      </c>
      <c r="B967" s="168"/>
      <c r="C967" s="167" t="str">
        <f t="shared" si="107"/>
        <v>Ing. Edy Linares</v>
      </c>
      <c r="D967" s="167" t="s">
        <v>789</v>
      </c>
      <c r="E967" s="166" t="s">
        <v>807</v>
      </c>
      <c r="F967" s="165" t="s">
        <v>839</v>
      </c>
      <c r="G967" s="164" t="s">
        <v>858</v>
      </c>
      <c r="H967" s="182">
        <v>6.32</v>
      </c>
      <c r="I967" s="162" t="s">
        <v>72</v>
      </c>
      <c r="J967" s="161" t="s">
        <v>837</v>
      </c>
      <c r="K967" s="161" t="s">
        <v>855</v>
      </c>
      <c r="L967" s="181">
        <v>18581</v>
      </c>
      <c r="M967" s="181">
        <v>1858</v>
      </c>
      <c r="N967" s="159">
        <f t="shared" ref="N967:N1006" si="108">+L967+M967</f>
        <v>20439</v>
      </c>
      <c r="O967" s="174"/>
      <c r="P967" s="158"/>
      <c r="Q967" s="174"/>
      <c r="R967" s="156"/>
      <c r="S967" s="156"/>
      <c r="T967" s="156"/>
      <c r="U967" s="173"/>
      <c r="V967" s="172"/>
      <c r="W967" s="171"/>
      <c r="X967" s="170"/>
      <c r="Y967" s="169"/>
    </row>
    <row r="968" spans="1:25" ht="44.25" hidden="1" customHeight="1" x14ac:dyDescent="0.25">
      <c r="A968" s="167">
        <v>963</v>
      </c>
      <c r="B968" s="168"/>
      <c r="C968" s="167" t="str">
        <f t="shared" si="107"/>
        <v>Ing. Edy Linares</v>
      </c>
      <c r="D968" s="167" t="s">
        <v>789</v>
      </c>
      <c r="E968" s="166" t="s">
        <v>807</v>
      </c>
      <c r="F968" s="165" t="s">
        <v>839</v>
      </c>
      <c r="G968" s="164" t="s">
        <v>857</v>
      </c>
      <c r="H968" s="182">
        <v>31.58</v>
      </c>
      <c r="I968" s="162" t="s">
        <v>72</v>
      </c>
      <c r="J968" s="161" t="s">
        <v>837</v>
      </c>
      <c r="K968" s="161" t="s">
        <v>855</v>
      </c>
      <c r="L968" s="181">
        <v>92846</v>
      </c>
      <c r="M968" s="181">
        <v>9285</v>
      </c>
      <c r="N968" s="159">
        <f t="shared" si="108"/>
        <v>102131</v>
      </c>
      <c r="O968" s="174"/>
      <c r="P968" s="158"/>
      <c r="Q968" s="174"/>
      <c r="R968" s="156"/>
      <c r="S968" s="156"/>
      <c r="T968" s="156"/>
      <c r="U968" s="173"/>
      <c r="V968" s="172"/>
      <c r="W968" s="171"/>
      <c r="X968" s="170"/>
      <c r="Y968" s="169"/>
    </row>
    <row r="969" spans="1:25" ht="44.25" hidden="1" customHeight="1" x14ac:dyDescent="0.25">
      <c r="A969" s="167">
        <v>964</v>
      </c>
      <c r="B969" s="168"/>
      <c r="C969" s="167" t="str">
        <f t="shared" si="107"/>
        <v>Ing. Edy Linares</v>
      </c>
      <c r="D969" s="167" t="s">
        <v>789</v>
      </c>
      <c r="E969" s="166" t="s">
        <v>807</v>
      </c>
      <c r="F969" s="165" t="s">
        <v>839</v>
      </c>
      <c r="G969" s="164" t="s">
        <v>856</v>
      </c>
      <c r="H969" s="182">
        <v>6.1</v>
      </c>
      <c r="I969" s="162" t="s">
        <v>72</v>
      </c>
      <c r="J969" s="161" t="s">
        <v>837</v>
      </c>
      <c r="K969" s="161" t="s">
        <v>855</v>
      </c>
      <c r="L969" s="181">
        <v>17934</v>
      </c>
      <c r="M969" s="181">
        <v>1793</v>
      </c>
      <c r="N969" s="159">
        <f t="shared" si="108"/>
        <v>19727</v>
      </c>
      <c r="O969" s="174"/>
      <c r="P969" s="158"/>
      <c r="Q969" s="174"/>
      <c r="R969" s="156"/>
      <c r="S969" s="156"/>
      <c r="T969" s="156"/>
      <c r="U969" s="173"/>
      <c r="V969" s="172"/>
      <c r="W969" s="171"/>
      <c r="X969" s="170"/>
      <c r="Y969" s="169"/>
    </row>
    <row r="970" spans="1:25" ht="44.25" hidden="1" customHeight="1" x14ac:dyDescent="0.25">
      <c r="A970" s="167">
        <v>965</v>
      </c>
      <c r="B970" s="168"/>
      <c r="C970" s="167" t="str">
        <f t="shared" si="107"/>
        <v>Ing. Edy Linares</v>
      </c>
      <c r="D970" s="167" t="s">
        <v>789</v>
      </c>
      <c r="E970" s="166" t="s">
        <v>807</v>
      </c>
      <c r="F970" s="165" t="s">
        <v>839</v>
      </c>
      <c r="G970" s="164" t="s">
        <v>854</v>
      </c>
      <c r="H970" s="182">
        <v>9.69</v>
      </c>
      <c r="I970" s="162" t="s">
        <v>72</v>
      </c>
      <c r="J970" s="161" t="s">
        <v>837</v>
      </c>
      <c r="K970" s="161" t="s">
        <v>852</v>
      </c>
      <c r="L970" s="181">
        <v>28489</v>
      </c>
      <c r="M970" s="181">
        <v>2849</v>
      </c>
      <c r="N970" s="159">
        <f t="shared" si="108"/>
        <v>31338</v>
      </c>
      <c r="O970" s="174"/>
      <c r="P970" s="158"/>
      <c r="Q970" s="174"/>
      <c r="R970" s="156"/>
      <c r="S970" s="156"/>
      <c r="T970" s="156"/>
      <c r="U970" s="173"/>
      <c r="V970" s="172"/>
      <c r="W970" s="171"/>
      <c r="X970" s="170"/>
      <c r="Y970" s="169"/>
    </row>
    <row r="971" spans="1:25" ht="44.25" hidden="1" customHeight="1" x14ac:dyDescent="0.25">
      <c r="A971" s="167">
        <v>966</v>
      </c>
      <c r="B971" s="175"/>
      <c r="C971" s="167" t="str">
        <f t="shared" si="107"/>
        <v>Ing. Edy Linares</v>
      </c>
      <c r="D971" s="167" t="s">
        <v>789</v>
      </c>
      <c r="E971" s="166" t="s">
        <v>807</v>
      </c>
      <c r="F971" s="165" t="s">
        <v>839</v>
      </c>
      <c r="G971" s="164" t="s">
        <v>853</v>
      </c>
      <c r="H971" s="182">
        <v>18.93</v>
      </c>
      <c r="I971" s="162" t="s">
        <v>72</v>
      </c>
      <c r="J971" s="161" t="s">
        <v>837</v>
      </c>
      <c r="K971" s="161" t="s">
        <v>852</v>
      </c>
      <c r="L971" s="181">
        <v>55655</v>
      </c>
      <c r="M971" s="181">
        <v>5566</v>
      </c>
      <c r="N971" s="159">
        <f t="shared" si="108"/>
        <v>61221</v>
      </c>
      <c r="O971" s="174"/>
      <c r="P971" s="158"/>
      <c r="Q971" s="174"/>
      <c r="R971" s="156"/>
      <c r="S971" s="156"/>
      <c r="T971" s="156"/>
      <c r="U971" s="173"/>
      <c r="V971" s="172"/>
      <c r="W971" s="171"/>
      <c r="X971" s="170"/>
      <c r="Y971" s="169"/>
    </row>
    <row r="972" spans="1:25" ht="44.25" hidden="1" customHeight="1" x14ac:dyDescent="0.25">
      <c r="A972" s="167">
        <v>967</v>
      </c>
      <c r="B972" s="168"/>
      <c r="C972" s="167" t="str">
        <f t="shared" si="107"/>
        <v>Ing. Edy Linares</v>
      </c>
      <c r="D972" s="167" t="s">
        <v>789</v>
      </c>
      <c r="E972" s="166" t="s">
        <v>807</v>
      </c>
      <c r="F972" s="165" t="s">
        <v>839</v>
      </c>
      <c r="G972" s="164" t="s">
        <v>851</v>
      </c>
      <c r="H972" s="182">
        <v>11.95</v>
      </c>
      <c r="I972" s="162" t="s">
        <v>72</v>
      </c>
      <c r="J972" s="161" t="s">
        <v>837</v>
      </c>
      <c r="K972" s="161" t="s">
        <v>850</v>
      </c>
      <c r="L972" s="181">
        <v>35133</v>
      </c>
      <c r="M972" s="181">
        <v>3513</v>
      </c>
      <c r="N972" s="159">
        <f t="shared" si="108"/>
        <v>38646</v>
      </c>
      <c r="O972" s="174"/>
      <c r="P972" s="158"/>
      <c r="Q972" s="174"/>
      <c r="R972" s="156"/>
      <c r="S972" s="156"/>
      <c r="T972" s="156"/>
      <c r="U972" s="173"/>
      <c r="V972" s="172"/>
      <c r="W972" s="171"/>
      <c r="X972" s="170"/>
      <c r="Y972" s="169"/>
    </row>
    <row r="973" spans="1:25" ht="44.25" hidden="1" customHeight="1" x14ac:dyDescent="0.25">
      <c r="A973" s="167">
        <v>968</v>
      </c>
      <c r="B973" s="168"/>
      <c r="C973" s="167" t="str">
        <f t="shared" si="107"/>
        <v>Ing. Edy Linares</v>
      </c>
      <c r="D973" s="167" t="s">
        <v>789</v>
      </c>
      <c r="E973" s="166" t="s">
        <v>807</v>
      </c>
      <c r="F973" s="165" t="s">
        <v>839</v>
      </c>
      <c r="G973" s="164" t="s">
        <v>849</v>
      </c>
      <c r="H973" s="182">
        <v>10.48</v>
      </c>
      <c r="I973" s="162" t="s">
        <v>72</v>
      </c>
      <c r="J973" s="161" t="s">
        <v>837</v>
      </c>
      <c r="K973" s="161" t="s">
        <v>848</v>
      </c>
      <c r="L973" s="181">
        <v>30812</v>
      </c>
      <c r="M973" s="181">
        <v>3081</v>
      </c>
      <c r="N973" s="159">
        <f t="shared" si="108"/>
        <v>33893</v>
      </c>
      <c r="O973" s="174"/>
      <c r="P973" s="158"/>
      <c r="Q973" s="174"/>
      <c r="R973" s="156"/>
      <c r="S973" s="156"/>
      <c r="T973" s="156"/>
      <c r="U973" s="173"/>
      <c r="V973" s="172"/>
      <c r="W973" s="171"/>
      <c r="X973" s="170"/>
      <c r="Y973" s="169"/>
    </row>
    <row r="974" spans="1:25" ht="44.25" hidden="1" customHeight="1" x14ac:dyDescent="0.25">
      <c r="A974" s="167">
        <v>969</v>
      </c>
      <c r="B974" s="168"/>
      <c r="C974" s="167" t="str">
        <f t="shared" si="107"/>
        <v>Ing. Edy Linares</v>
      </c>
      <c r="D974" s="167" t="s">
        <v>789</v>
      </c>
      <c r="E974" s="166" t="s">
        <v>807</v>
      </c>
      <c r="F974" s="165" t="s">
        <v>839</v>
      </c>
      <c r="G974" s="164" t="s">
        <v>847</v>
      </c>
      <c r="H974" s="182">
        <v>9.67</v>
      </c>
      <c r="I974" s="162" t="s">
        <v>72</v>
      </c>
      <c r="J974" s="161" t="s">
        <v>837</v>
      </c>
      <c r="K974" s="161" t="s">
        <v>846</v>
      </c>
      <c r="L974" s="181">
        <v>28430</v>
      </c>
      <c r="M974" s="181">
        <v>2843</v>
      </c>
      <c r="N974" s="159">
        <f t="shared" si="108"/>
        <v>31273</v>
      </c>
      <c r="O974" s="174"/>
      <c r="P974" s="158"/>
      <c r="Q974" s="174"/>
      <c r="R974" s="156"/>
      <c r="S974" s="156"/>
      <c r="T974" s="156"/>
      <c r="U974" s="173"/>
      <c r="V974" s="172"/>
      <c r="W974" s="171"/>
      <c r="X974" s="170"/>
      <c r="Y974" s="169"/>
    </row>
    <row r="975" spans="1:25" ht="44.25" hidden="1" customHeight="1" x14ac:dyDescent="0.25">
      <c r="A975" s="167">
        <v>970</v>
      </c>
      <c r="B975" s="168"/>
      <c r="C975" s="167" t="str">
        <f t="shared" si="107"/>
        <v>Ing. Edy Linares</v>
      </c>
      <c r="D975" s="167" t="s">
        <v>789</v>
      </c>
      <c r="E975" s="166" t="s">
        <v>807</v>
      </c>
      <c r="F975" s="165" t="s">
        <v>839</v>
      </c>
      <c r="G975" s="164" t="s">
        <v>845</v>
      </c>
      <c r="H975" s="182">
        <v>33.29</v>
      </c>
      <c r="I975" s="162" t="s">
        <v>72</v>
      </c>
      <c r="J975" s="161" t="s">
        <v>837</v>
      </c>
      <c r="K975" s="161" t="s">
        <v>844</v>
      </c>
      <c r="L975" s="181">
        <v>97873</v>
      </c>
      <c r="M975" s="181">
        <v>9787</v>
      </c>
      <c r="N975" s="159">
        <f t="shared" si="108"/>
        <v>107660</v>
      </c>
      <c r="O975" s="174"/>
      <c r="P975" s="158"/>
      <c r="Q975" s="174"/>
      <c r="R975" s="156"/>
      <c r="S975" s="156"/>
      <c r="T975" s="156"/>
      <c r="U975" s="173"/>
      <c r="V975" s="172"/>
      <c r="W975" s="171"/>
      <c r="X975" s="170"/>
      <c r="Y975" s="169"/>
    </row>
    <row r="976" spans="1:25" ht="44.25" hidden="1" customHeight="1" x14ac:dyDescent="0.25">
      <c r="A976" s="167">
        <v>971</v>
      </c>
      <c r="B976" s="175"/>
      <c r="C976" s="167" t="str">
        <f t="shared" si="107"/>
        <v>Ing. Edy Linares</v>
      </c>
      <c r="D976" s="167" t="s">
        <v>789</v>
      </c>
      <c r="E976" s="166" t="s">
        <v>807</v>
      </c>
      <c r="F976" s="165" t="s">
        <v>839</v>
      </c>
      <c r="G976" s="164" t="s">
        <v>843</v>
      </c>
      <c r="H976" s="182">
        <v>16.22</v>
      </c>
      <c r="I976" s="162" t="s">
        <v>72</v>
      </c>
      <c r="J976" s="161" t="s">
        <v>837</v>
      </c>
      <c r="K976" s="161" t="s">
        <v>842</v>
      </c>
      <c r="L976" s="181">
        <v>47687</v>
      </c>
      <c r="M976" s="181">
        <v>4769</v>
      </c>
      <c r="N976" s="159">
        <f t="shared" si="108"/>
        <v>52456</v>
      </c>
      <c r="O976" s="174"/>
      <c r="P976" s="158"/>
      <c r="Q976" s="174"/>
      <c r="R976" s="156"/>
      <c r="S976" s="156"/>
      <c r="T976" s="156"/>
      <c r="U976" s="173"/>
      <c r="V976" s="172"/>
      <c r="W976" s="171"/>
      <c r="X976" s="170"/>
      <c r="Y976" s="169"/>
    </row>
    <row r="977" spans="1:25" ht="44.25" hidden="1" customHeight="1" x14ac:dyDescent="0.25">
      <c r="A977" s="167">
        <v>972</v>
      </c>
      <c r="B977" s="168"/>
      <c r="C977" s="167" t="str">
        <f t="shared" si="107"/>
        <v>Ing. Edy Linares</v>
      </c>
      <c r="D977" s="167" t="s">
        <v>789</v>
      </c>
      <c r="E977" s="166" t="s">
        <v>807</v>
      </c>
      <c r="F977" s="165" t="s">
        <v>839</v>
      </c>
      <c r="G977" s="164" t="s">
        <v>841</v>
      </c>
      <c r="H977" s="182">
        <v>8.68</v>
      </c>
      <c r="I977" s="162" t="s">
        <v>72</v>
      </c>
      <c r="J977" s="161" t="s">
        <v>837</v>
      </c>
      <c r="K977" s="161" t="s">
        <v>840</v>
      </c>
      <c r="L977" s="181">
        <v>25520</v>
      </c>
      <c r="M977" s="181">
        <v>2552</v>
      </c>
      <c r="N977" s="159">
        <f t="shared" si="108"/>
        <v>28072</v>
      </c>
      <c r="O977" s="174"/>
      <c r="P977" s="158"/>
      <c r="Q977" s="174"/>
      <c r="R977" s="156"/>
      <c r="S977" s="156"/>
      <c r="T977" s="156"/>
      <c r="U977" s="173"/>
      <c r="V977" s="172"/>
      <c r="W977" s="171"/>
      <c r="X977" s="170"/>
      <c r="Y977" s="169"/>
    </row>
    <row r="978" spans="1:25" ht="44.25" hidden="1" customHeight="1" x14ac:dyDescent="0.25">
      <c r="A978" s="167">
        <v>973</v>
      </c>
      <c r="B978" s="168"/>
      <c r="C978" s="167" t="str">
        <f t="shared" si="107"/>
        <v>Ing. Edy Linares</v>
      </c>
      <c r="D978" s="167" t="s">
        <v>789</v>
      </c>
      <c r="E978" s="166" t="s">
        <v>807</v>
      </c>
      <c r="F978" s="165" t="s">
        <v>839</v>
      </c>
      <c r="G978" s="164" t="s">
        <v>838</v>
      </c>
      <c r="H978" s="182">
        <v>6.6</v>
      </c>
      <c r="I978" s="162" t="s">
        <v>72</v>
      </c>
      <c r="J978" s="161" t="s">
        <v>837</v>
      </c>
      <c r="K978" s="161" t="s">
        <v>836</v>
      </c>
      <c r="L978" s="181">
        <v>19404</v>
      </c>
      <c r="M978" s="181">
        <v>1940</v>
      </c>
      <c r="N978" s="159">
        <f t="shared" si="108"/>
        <v>21344</v>
      </c>
      <c r="O978" s="174"/>
      <c r="P978" s="158"/>
      <c r="Q978" s="174"/>
      <c r="R978" s="156"/>
      <c r="S978" s="156"/>
      <c r="T978" s="156"/>
      <c r="U978" s="173"/>
      <c r="V978" s="172"/>
      <c r="W978" s="171"/>
      <c r="X978" s="170"/>
      <c r="Y978" s="169"/>
    </row>
    <row r="979" spans="1:25" ht="44.25" hidden="1" customHeight="1" x14ac:dyDescent="0.25">
      <c r="A979" s="167">
        <v>974</v>
      </c>
      <c r="B979" s="168"/>
      <c r="C979" s="167" t="str">
        <f t="shared" si="107"/>
        <v>Ing. Edy Linares</v>
      </c>
      <c r="D979" s="167" t="s">
        <v>789</v>
      </c>
      <c r="E979" s="166" t="s">
        <v>787</v>
      </c>
      <c r="F979" s="165" t="s">
        <v>820</v>
      </c>
      <c r="G979" s="164" t="s">
        <v>835</v>
      </c>
      <c r="H979" s="182">
        <v>12.65</v>
      </c>
      <c r="I979" s="162" t="s">
        <v>72</v>
      </c>
      <c r="J979" s="161" t="s">
        <v>818</v>
      </c>
      <c r="K979" s="161" t="s">
        <v>834</v>
      </c>
      <c r="L979" s="181">
        <v>37951</v>
      </c>
      <c r="M979" s="181">
        <v>3795</v>
      </c>
      <c r="N979" s="159">
        <f t="shared" si="108"/>
        <v>41746</v>
      </c>
      <c r="O979" s="174"/>
      <c r="P979" s="158"/>
      <c r="Q979" s="174"/>
      <c r="R979" s="156"/>
      <c r="S979" s="156"/>
      <c r="T979" s="156"/>
      <c r="U979" s="173"/>
      <c r="V979" s="172"/>
      <c r="W979" s="171"/>
      <c r="X979" s="170"/>
      <c r="Y979" s="169"/>
    </row>
    <row r="980" spans="1:25" ht="44.25" hidden="1" customHeight="1" x14ac:dyDescent="0.25">
      <c r="A980" s="167">
        <v>975</v>
      </c>
      <c r="B980" s="175"/>
      <c r="C980" s="167" t="str">
        <f t="shared" si="107"/>
        <v>Ing. Edy Linares</v>
      </c>
      <c r="D980" s="167" t="s">
        <v>789</v>
      </c>
      <c r="E980" s="166" t="s">
        <v>787</v>
      </c>
      <c r="F980" s="165" t="s">
        <v>820</v>
      </c>
      <c r="G980" s="164" t="s">
        <v>833</v>
      </c>
      <c r="H980" s="182">
        <v>10.8</v>
      </c>
      <c r="I980" s="162" t="s">
        <v>72</v>
      </c>
      <c r="J980" s="161" t="s">
        <v>818</v>
      </c>
      <c r="K980" s="161" t="s">
        <v>832</v>
      </c>
      <c r="L980" s="181">
        <v>32401</v>
      </c>
      <c r="M980" s="181">
        <v>3240</v>
      </c>
      <c r="N980" s="159">
        <f t="shared" si="108"/>
        <v>35641</v>
      </c>
      <c r="O980" s="174"/>
      <c r="P980" s="158"/>
      <c r="Q980" s="174"/>
      <c r="R980" s="156"/>
      <c r="S980" s="156"/>
      <c r="T980" s="156"/>
      <c r="U980" s="173"/>
      <c r="V980" s="172"/>
      <c r="W980" s="171"/>
      <c r="X980" s="170"/>
      <c r="Y980" s="169"/>
    </row>
    <row r="981" spans="1:25" ht="44.25" hidden="1" customHeight="1" x14ac:dyDescent="0.25">
      <c r="A981" s="167">
        <v>976</v>
      </c>
      <c r="B981" s="168"/>
      <c r="C981" s="167" t="str">
        <f t="shared" si="107"/>
        <v>Ing. Edy Linares</v>
      </c>
      <c r="D981" s="167" t="s">
        <v>789</v>
      </c>
      <c r="E981" s="166" t="s">
        <v>787</v>
      </c>
      <c r="F981" s="165" t="s">
        <v>820</v>
      </c>
      <c r="G981" s="164" t="s">
        <v>831</v>
      </c>
      <c r="H981" s="182">
        <v>14.87</v>
      </c>
      <c r="I981" s="162" t="s">
        <v>72</v>
      </c>
      <c r="J981" s="161" t="s">
        <v>818</v>
      </c>
      <c r="K981" s="161" t="s">
        <v>829</v>
      </c>
      <c r="L981" s="181">
        <v>44611</v>
      </c>
      <c r="M981" s="181">
        <v>4461</v>
      </c>
      <c r="N981" s="159">
        <f t="shared" si="108"/>
        <v>49072</v>
      </c>
      <c r="O981" s="174"/>
      <c r="P981" s="158"/>
      <c r="Q981" s="174"/>
      <c r="R981" s="156"/>
      <c r="S981" s="156"/>
      <c r="T981" s="156"/>
      <c r="U981" s="173"/>
      <c r="V981" s="172"/>
      <c r="W981" s="171"/>
      <c r="X981" s="170"/>
      <c r="Y981" s="169"/>
    </row>
    <row r="982" spans="1:25" ht="44.25" hidden="1" customHeight="1" x14ac:dyDescent="0.25">
      <c r="A982" s="167">
        <v>977</v>
      </c>
      <c r="B982" s="168"/>
      <c r="C982" s="167" t="str">
        <f t="shared" si="107"/>
        <v>Ing. Edy Linares</v>
      </c>
      <c r="D982" s="167" t="s">
        <v>789</v>
      </c>
      <c r="E982" s="166" t="s">
        <v>787</v>
      </c>
      <c r="F982" s="165" t="s">
        <v>820</v>
      </c>
      <c r="G982" s="164" t="s">
        <v>830</v>
      </c>
      <c r="H982" s="182">
        <v>13.75</v>
      </c>
      <c r="I982" s="162" t="s">
        <v>72</v>
      </c>
      <c r="J982" s="161" t="s">
        <v>818</v>
      </c>
      <c r="K982" s="161" t="s">
        <v>829</v>
      </c>
      <c r="L982" s="181">
        <v>41251</v>
      </c>
      <c r="M982" s="181">
        <v>4125</v>
      </c>
      <c r="N982" s="159">
        <f t="shared" si="108"/>
        <v>45376</v>
      </c>
      <c r="O982" s="174"/>
      <c r="P982" s="158"/>
      <c r="Q982" s="174"/>
      <c r="R982" s="156"/>
      <c r="S982" s="156"/>
      <c r="T982" s="156"/>
      <c r="U982" s="173"/>
      <c r="V982" s="172"/>
      <c r="W982" s="171"/>
      <c r="X982" s="170"/>
      <c r="Y982" s="169"/>
    </row>
    <row r="983" spans="1:25" ht="44.25" hidden="1" customHeight="1" x14ac:dyDescent="0.25">
      <c r="A983" s="167">
        <v>978</v>
      </c>
      <c r="B983" s="168"/>
      <c r="C983" s="167" t="str">
        <f t="shared" si="107"/>
        <v>Ing. Edy Linares</v>
      </c>
      <c r="D983" s="167" t="s">
        <v>789</v>
      </c>
      <c r="E983" s="166" t="s">
        <v>787</v>
      </c>
      <c r="F983" s="165" t="s">
        <v>820</v>
      </c>
      <c r="G983" s="164" t="s">
        <v>828</v>
      </c>
      <c r="H983" s="182">
        <v>8.59</v>
      </c>
      <c r="I983" s="162" t="s">
        <v>72</v>
      </c>
      <c r="J983" s="161" t="s">
        <v>818</v>
      </c>
      <c r="K983" s="161" t="s">
        <v>827</v>
      </c>
      <c r="L983" s="181">
        <v>25771</v>
      </c>
      <c r="M983" s="181">
        <v>2577</v>
      </c>
      <c r="N983" s="159">
        <f t="shared" si="108"/>
        <v>28348</v>
      </c>
      <c r="O983" s="174"/>
      <c r="P983" s="158"/>
      <c r="Q983" s="174"/>
      <c r="R983" s="156"/>
      <c r="S983" s="156"/>
      <c r="T983" s="156"/>
      <c r="U983" s="173"/>
      <c r="V983" s="172"/>
      <c r="W983" s="171"/>
      <c r="X983" s="170"/>
      <c r="Y983" s="169"/>
    </row>
    <row r="984" spans="1:25" ht="44.25" hidden="1" customHeight="1" x14ac:dyDescent="0.25">
      <c r="A984" s="167">
        <v>979</v>
      </c>
      <c r="B984" s="168"/>
      <c r="C984" s="167" t="str">
        <f t="shared" si="107"/>
        <v>Ing. Edy Linares</v>
      </c>
      <c r="D984" s="167" t="s">
        <v>789</v>
      </c>
      <c r="E984" s="166" t="s">
        <v>787</v>
      </c>
      <c r="F984" s="165" t="s">
        <v>820</v>
      </c>
      <c r="G984" s="164" t="s">
        <v>826</v>
      </c>
      <c r="H984" s="182">
        <v>8.68</v>
      </c>
      <c r="I984" s="162" t="s">
        <v>72</v>
      </c>
      <c r="J984" s="161" t="s">
        <v>818</v>
      </c>
      <c r="K984" s="161" t="s">
        <v>824</v>
      </c>
      <c r="L984" s="181">
        <v>26041</v>
      </c>
      <c r="M984" s="181">
        <v>2604</v>
      </c>
      <c r="N984" s="159">
        <f t="shared" si="108"/>
        <v>28645</v>
      </c>
      <c r="O984" s="174"/>
      <c r="P984" s="158"/>
      <c r="Q984" s="174"/>
      <c r="R984" s="156"/>
      <c r="S984" s="156"/>
      <c r="T984" s="156"/>
      <c r="U984" s="173"/>
      <c r="V984" s="172"/>
      <c r="W984" s="171"/>
      <c r="X984" s="170"/>
      <c r="Y984" s="169"/>
    </row>
    <row r="985" spans="1:25" ht="44.25" hidden="1" customHeight="1" x14ac:dyDescent="0.25">
      <c r="A985" s="167">
        <v>980</v>
      </c>
      <c r="B985" s="175"/>
      <c r="C985" s="167" t="str">
        <f t="shared" si="107"/>
        <v>Ing. Edy Linares</v>
      </c>
      <c r="D985" s="167" t="s">
        <v>789</v>
      </c>
      <c r="E985" s="166" t="s">
        <v>787</v>
      </c>
      <c r="F985" s="165" t="s">
        <v>820</v>
      </c>
      <c r="G985" s="164" t="s">
        <v>825</v>
      </c>
      <c r="H985" s="182">
        <v>4.68</v>
      </c>
      <c r="I985" s="162" t="s">
        <v>72</v>
      </c>
      <c r="J985" s="161" t="s">
        <v>818</v>
      </c>
      <c r="K985" s="161" t="s">
        <v>824</v>
      </c>
      <c r="L985" s="181">
        <v>14041</v>
      </c>
      <c r="M985" s="181">
        <v>1404</v>
      </c>
      <c r="N985" s="159">
        <f t="shared" si="108"/>
        <v>15445</v>
      </c>
      <c r="O985" s="174"/>
      <c r="P985" s="158"/>
      <c r="Q985" s="174"/>
      <c r="R985" s="156"/>
      <c r="S985" s="156"/>
      <c r="T985" s="156"/>
      <c r="U985" s="173"/>
      <c r="V985" s="172"/>
      <c r="W985" s="171"/>
      <c r="X985" s="170"/>
      <c r="Y985" s="169"/>
    </row>
    <row r="986" spans="1:25" ht="44.25" hidden="1" customHeight="1" x14ac:dyDescent="0.25">
      <c r="A986" s="167">
        <v>981</v>
      </c>
      <c r="B986" s="168"/>
      <c r="C986" s="167" t="str">
        <f t="shared" si="107"/>
        <v>Ing. Edy Linares</v>
      </c>
      <c r="D986" s="167" t="s">
        <v>789</v>
      </c>
      <c r="E986" s="166" t="s">
        <v>787</v>
      </c>
      <c r="F986" s="165" t="s">
        <v>820</v>
      </c>
      <c r="G986" s="164" t="s">
        <v>823</v>
      </c>
      <c r="H986" s="182">
        <v>6.8</v>
      </c>
      <c r="I986" s="162" t="s">
        <v>72</v>
      </c>
      <c r="J986" s="161" t="s">
        <v>818</v>
      </c>
      <c r="K986" s="161" t="s">
        <v>818</v>
      </c>
      <c r="L986" s="181">
        <v>20401</v>
      </c>
      <c r="M986" s="181">
        <v>2040</v>
      </c>
      <c r="N986" s="159">
        <f t="shared" si="108"/>
        <v>22441</v>
      </c>
      <c r="O986" s="174"/>
      <c r="P986" s="158"/>
      <c r="Q986" s="174"/>
      <c r="R986" s="156"/>
      <c r="S986" s="156"/>
      <c r="T986" s="156"/>
      <c r="U986" s="173"/>
      <c r="V986" s="172"/>
      <c r="W986" s="171"/>
      <c r="X986" s="170"/>
      <c r="Y986" s="169"/>
    </row>
    <row r="987" spans="1:25" ht="44.25" hidden="1" customHeight="1" x14ac:dyDescent="0.25">
      <c r="A987" s="167">
        <v>982</v>
      </c>
      <c r="B987" s="168"/>
      <c r="C987" s="167" t="str">
        <f t="shared" si="107"/>
        <v>Ing. Edy Linares</v>
      </c>
      <c r="D987" s="167" t="s">
        <v>789</v>
      </c>
      <c r="E987" s="166" t="s">
        <v>787</v>
      </c>
      <c r="F987" s="165" t="s">
        <v>820</v>
      </c>
      <c r="G987" s="164" t="s">
        <v>822</v>
      </c>
      <c r="H987" s="182">
        <v>6.3570000000000002</v>
      </c>
      <c r="I987" s="162" t="s">
        <v>72</v>
      </c>
      <c r="J987" s="161" t="s">
        <v>818</v>
      </c>
      <c r="K987" s="161" t="s">
        <v>818</v>
      </c>
      <c r="L987" s="181">
        <v>19072</v>
      </c>
      <c r="M987" s="181">
        <v>1907</v>
      </c>
      <c r="N987" s="159">
        <f t="shared" si="108"/>
        <v>20979</v>
      </c>
      <c r="O987" s="174"/>
      <c r="P987" s="158"/>
      <c r="Q987" s="174"/>
      <c r="R987" s="156"/>
      <c r="S987" s="156"/>
      <c r="T987" s="156"/>
      <c r="U987" s="173"/>
      <c r="V987" s="172"/>
      <c r="W987" s="171"/>
      <c r="X987" s="170"/>
      <c r="Y987" s="169"/>
    </row>
    <row r="988" spans="1:25" ht="44.25" hidden="1" customHeight="1" x14ac:dyDescent="0.25">
      <c r="A988" s="167">
        <v>983</v>
      </c>
      <c r="B988" s="168"/>
      <c r="C988" s="167" t="str">
        <f t="shared" si="107"/>
        <v>Ing. Edy Linares</v>
      </c>
      <c r="D988" s="167" t="s">
        <v>789</v>
      </c>
      <c r="E988" s="166" t="s">
        <v>787</v>
      </c>
      <c r="F988" s="165" t="s">
        <v>820</v>
      </c>
      <c r="G988" s="164" t="s">
        <v>821</v>
      </c>
      <c r="H988" s="182">
        <v>6.8</v>
      </c>
      <c r="I988" s="162" t="s">
        <v>72</v>
      </c>
      <c r="J988" s="161" t="s">
        <v>818</v>
      </c>
      <c r="K988" s="161" t="s">
        <v>818</v>
      </c>
      <c r="L988" s="181">
        <v>20401</v>
      </c>
      <c r="M988" s="181">
        <v>2040</v>
      </c>
      <c r="N988" s="159">
        <f t="shared" si="108"/>
        <v>22441</v>
      </c>
      <c r="O988" s="174"/>
      <c r="P988" s="158"/>
      <c r="Q988" s="174"/>
      <c r="R988" s="156"/>
      <c r="S988" s="156"/>
      <c r="T988" s="156"/>
      <c r="U988" s="173"/>
      <c r="V988" s="172"/>
      <c r="W988" s="171"/>
      <c r="X988" s="170"/>
      <c r="Y988" s="169"/>
    </row>
    <row r="989" spans="1:25" ht="44.25" hidden="1" customHeight="1" x14ac:dyDescent="0.25">
      <c r="A989" s="167">
        <v>984</v>
      </c>
      <c r="B989" s="168"/>
      <c r="C989" s="167" t="str">
        <f t="shared" si="107"/>
        <v>Ing. Edy Linares</v>
      </c>
      <c r="D989" s="167" t="s">
        <v>789</v>
      </c>
      <c r="E989" s="166" t="s">
        <v>787</v>
      </c>
      <c r="F989" s="165" t="s">
        <v>820</v>
      </c>
      <c r="G989" s="183" t="s">
        <v>819</v>
      </c>
      <c r="H989" s="182">
        <v>10.56</v>
      </c>
      <c r="I989" s="162" t="s">
        <v>72</v>
      </c>
      <c r="J989" s="161" t="s">
        <v>818</v>
      </c>
      <c r="K989" s="161" t="s">
        <v>818</v>
      </c>
      <c r="L989" s="181">
        <v>31680</v>
      </c>
      <c r="M989" s="181">
        <v>3168</v>
      </c>
      <c r="N989" s="159">
        <f t="shared" si="108"/>
        <v>34848</v>
      </c>
      <c r="O989" s="174"/>
      <c r="P989" s="158"/>
      <c r="Q989" s="174"/>
      <c r="R989" s="156"/>
      <c r="S989" s="156"/>
      <c r="T989" s="156"/>
      <c r="U989" s="173"/>
      <c r="V989" s="172"/>
      <c r="W989" s="171"/>
      <c r="X989" s="170"/>
      <c r="Y989" s="169"/>
    </row>
    <row r="990" spans="1:25" ht="44.25" customHeight="1" x14ac:dyDescent="0.25">
      <c r="A990" s="167">
        <v>985</v>
      </c>
      <c r="B990" s="175"/>
      <c r="C990" s="167" t="str">
        <f t="shared" si="107"/>
        <v>Ing. Ana Orcón</v>
      </c>
      <c r="D990" s="167" t="s">
        <v>808</v>
      </c>
      <c r="E990" s="166" t="s">
        <v>787</v>
      </c>
      <c r="F990" s="165" t="s">
        <v>806</v>
      </c>
      <c r="G990" s="164" t="s">
        <v>817</v>
      </c>
      <c r="H990" s="163">
        <v>25</v>
      </c>
      <c r="I990" s="162" t="s">
        <v>121</v>
      </c>
      <c r="J990" s="161" t="s">
        <v>122</v>
      </c>
      <c r="K990" s="161" t="s">
        <v>816</v>
      </c>
      <c r="L990" s="160">
        <v>57874</v>
      </c>
      <c r="M990" s="160">
        <v>5787</v>
      </c>
      <c r="N990" s="159">
        <f t="shared" si="108"/>
        <v>63661</v>
      </c>
      <c r="O990" s="174">
        <v>57869.97</v>
      </c>
      <c r="P990" s="180">
        <f t="shared" ref="P990:P996" si="109">O990/L990</f>
        <v>0.99993036596744655</v>
      </c>
      <c r="Q990" s="174">
        <v>4571.7299999999996</v>
      </c>
      <c r="R990" s="179">
        <f t="shared" ref="R990:R996" si="110">Q990/M990</f>
        <v>0.78999999999999992</v>
      </c>
      <c r="S990" s="156">
        <f t="shared" ref="S990:S996" si="111">+O990+Q990</f>
        <v>62441.7</v>
      </c>
      <c r="T990" s="156">
        <f t="shared" ref="T990:T996" si="112">+N990-S990</f>
        <v>1219.3000000000029</v>
      </c>
      <c r="U990" s="173" t="s">
        <v>803</v>
      </c>
      <c r="V990" s="178" t="s">
        <v>802</v>
      </c>
      <c r="W990" s="178" t="s">
        <v>802</v>
      </c>
      <c r="X990" s="177">
        <v>2014</v>
      </c>
      <c r="Y990" s="176" t="s">
        <v>801</v>
      </c>
    </row>
    <row r="991" spans="1:25" ht="44.25" customHeight="1" x14ac:dyDescent="0.25">
      <c r="A991" s="167">
        <v>986</v>
      </c>
      <c r="B991" s="168"/>
      <c r="C991" s="167" t="str">
        <f t="shared" si="107"/>
        <v>Ing. Ana Orcón</v>
      </c>
      <c r="D991" s="167" t="s">
        <v>808</v>
      </c>
      <c r="E991" s="166" t="s">
        <v>787</v>
      </c>
      <c r="F991" s="165" t="s">
        <v>806</v>
      </c>
      <c r="G991" s="164" t="s">
        <v>815</v>
      </c>
      <c r="H991" s="163">
        <v>7.7</v>
      </c>
      <c r="I991" s="162" t="s">
        <v>121</v>
      </c>
      <c r="J991" s="161" t="s">
        <v>122</v>
      </c>
      <c r="K991" s="161" t="s">
        <v>813</v>
      </c>
      <c r="L991" s="160">
        <v>18262</v>
      </c>
      <c r="M991" s="160">
        <v>1826</v>
      </c>
      <c r="N991" s="159">
        <f t="shared" si="108"/>
        <v>20088</v>
      </c>
      <c r="O991" s="174">
        <v>18261.990000000002</v>
      </c>
      <c r="P991" s="180">
        <f t="shared" si="109"/>
        <v>0.99999945241485055</v>
      </c>
      <c r="Q991" s="174">
        <v>1369.5</v>
      </c>
      <c r="R991" s="179">
        <f t="shared" si="110"/>
        <v>0.75</v>
      </c>
      <c r="S991" s="156">
        <f t="shared" si="111"/>
        <v>19631.490000000002</v>
      </c>
      <c r="T991" s="156">
        <f t="shared" si="112"/>
        <v>456.5099999999984</v>
      </c>
      <c r="U991" s="173" t="s">
        <v>803</v>
      </c>
      <c r="V991" s="178" t="s">
        <v>802</v>
      </c>
      <c r="W991" s="178" t="s">
        <v>802</v>
      </c>
      <c r="X991" s="177">
        <v>2014</v>
      </c>
      <c r="Y991" s="176" t="s">
        <v>801</v>
      </c>
    </row>
    <row r="992" spans="1:25" ht="44.25" customHeight="1" x14ac:dyDescent="0.25">
      <c r="A992" s="167">
        <v>987</v>
      </c>
      <c r="B992" s="168"/>
      <c r="C992" s="167" t="str">
        <f t="shared" si="107"/>
        <v>Ing. Ana Orcón</v>
      </c>
      <c r="D992" s="167" t="s">
        <v>808</v>
      </c>
      <c r="E992" s="166" t="s">
        <v>787</v>
      </c>
      <c r="F992" s="165" t="s">
        <v>806</v>
      </c>
      <c r="G992" s="164" t="s">
        <v>814</v>
      </c>
      <c r="H992" s="163">
        <v>12.5</v>
      </c>
      <c r="I992" s="162" t="s">
        <v>121</v>
      </c>
      <c r="J992" s="161" t="s">
        <v>122</v>
      </c>
      <c r="K992" s="161" t="s">
        <v>813</v>
      </c>
      <c r="L992" s="160">
        <v>29852</v>
      </c>
      <c r="M992" s="160">
        <v>2985</v>
      </c>
      <c r="N992" s="159">
        <f t="shared" si="108"/>
        <v>32837</v>
      </c>
      <c r="O992" s="174">
        <v>29851.33</v>
      </c>
      <c r="P992" s="180">
        <f t="shared" si="109"/>
        <v>0.99997755594265048</v>
      </c>
      <c r="Q992" s="174">
        <v>1940.25</v>
      </c>
      <c r="R992" s="179">
        <f t="shared" si="110"/>
        <v>0.65</v>
      </c>
      <c r="S992" s="156">
        <f t="shared" si="111"/>
        <v>31791.58</v>
      </c>
      <c r="T992" s="156">
        <f t="shared" si="112"/>
        <v>1045.4199999999983</v>
      </c>
      <c r="U992" s="173" t="s">
        <v>803</v>
      </c>
      <c r="V992" s="178" t="s">
        <v>802</v>
      </c>
      <c r="W992" s="178" t="s">
        <v>802</v>
      </c>
      <c r="X992" s="177">
        <v>2014</v>
      </c>
      <c r="Y992" s="176" t="s">
        <v>801</v>
      </c>
    </row>
    <row r="993" spans="1:25" ht="44.25" customHeight="1" x14ac:dyDescent="0.25">
      <c r="A993" s="167">
        <v>988</v>
      </c>
      <c r="B993" s="168"/>
      <c r="C993" s="167" t="str">
        <f t="shared" si="107"/>
        <v>Ing. Ana Orcón</v>
      </c>
      <c r="D993" s="167" t="s">
        <v>808</v>
      </c>
      <c r="E993" s="166" t="s">
        <v>787</v>
      </c>
      <c r="F993" s="165" t="s">
        <v>806</v>
      </c>
      <c r="G993" s="164" t="s">
        <v>812</v>
      </c>
      <c r="H993" s="163">
        <v>32.159999999999997</v>
      </c>
      <c r="I993" s="162" t="s">
        <v>121</v>
      </c>
      <c r="J993" s="161" t="s">
        <v>122</v>
      </c>
      <c r="K993" s="161" t="s">
        <v>804</v>
      </c>
      <c r="L993" s="160">
        <v>73802</v>
      </c>
      <c r="M993" s="160">
        <v>7380</v>
      </c>
      <c r="N993" s="159">
        <f t="shared" si="108"/>
        <v>81182</v>
      </c>
      <c r="O993" s="174">
        <v>73802</v>
      </c>
      <c r="P993" s="180">
        <f t="shared" si="109"/>
        <v>1</v>
      </c>
      <c r="Q993" s="174">
        <v>5757.18</v>
      </c>
      <c r="R993" s="179">
        <f t="shared" si="110"/>
        <v>0.78010569105691063</v>
      </c>
      <c r="S993" s="156">
        <f t="shared" si="111"/>
        <v>79559.179999999993</v>
      </c>
      <c r="T993" s="156">
        <f t="shared" si="112"/>
        <v>1622.820000000007</v>
      </c>
      <c r="U993" s="173" t="s">
        <v>803</v>
      </c>
      <c r="V993" s="178" t="s">
        <v>802</v>
      </c>
      <c r="W993" s="178" t="s">
        <v>802</v>
      </c>
      <c r="X993" s="177">
        <v>2014</v>
      </c>
      <c r="Y993" s="176" t="s">
        <v>801</v>
      </c>
    </row>
    <row r="994" spans="1:25" ht="44.25" customHeight="1" x14ac:dyDescent="0.25">
      <c r="A994" s="167">
        <v>989</v>
      </c>
      <c r="B994" s="168"/>
      <c r="C994" s="167" t="str">
        <f t="shared" si="107"/>
        <v>Ing. Ana Orcón</v>
      </c>
      <c r="D994" s="167" t="s">
        <v>808</v>
      </c>
      <c r="E994" s="166" t="s">
        <v>787</v>
      </c>
      <c r="F994" s="165" t="s">
        <v>806</v>
      </c>
      <c r="G994" s="164" t="s">
        <v>811</v>
      </c>
      <c r="H994" s="163">
        <v>25</v>
      </c>
      <c r="I994" s="162" t="s">
        <v>121</v>
      </c>
      <c r="J994" s="161" t="s">
        <v>122</v>
      </c>
      <c r="K994" s="161" t="s">
        <v>810</v>
      </c>
      <c r="L994" s="160">
        <v>57783</v>
      </c>
      <c r="M994" s="160">
        <v>5778</v>
      </c>
      <c r="N994" s="159">
        <f t="shared" si="108"/>
        <v>63561</v>
      </c>
      <c r="O994" s="174">
        <v>57783</v>
      </c>
      <c r="P994" s="180">
        <f t="shared" si="109"/>
        <v>1</v>
      </c>
      <c r="Q994" s="174">
        <v>4506.8500000000004</v>
      </c>
      <c r="R994" s="179">
        <f t="shared" si="110"/>
        <v>0.78000173070266532</v>
      </c>
      <c r="S994" s="156">
        <f t="shared" si="111"/>
        <v>62289.85</v>
      </c>
      <c r="T994" s="156">
        <f t="shared" si="112"/>
        <v>1271.1500000000015</v>
      </c>
      <c r="U994" s="173" t="s">
        <v>803</v>
      </c>
      <c r="V994" s="178" t="s">
        <v>802</v>
      </c>
      <c r="W994" s="178" t="s">
        <v>802</v>
      </c>
      <c r="X994" s="177">
        <v>2014</v>
      </c>
      <c r="Y994" s="176" t="s">
        <v>801</v>
      </c>
    </row>
    <row r="995" spans="1:25" ht="44.25" customHeight="1" x14ac:dyDescent="0.25">
      <c r="A995" s="167">
        <v>990</v>
      </c>
      <c r="B995" s="175"/>
      <c r="C995" s="167" t="str">
        <f t="shared" si="107"/>
        <v>Ing. Ana Orcón</v>
      </c>
      <c r="D995" s="167" t="s">
        <v>808</v>
      </c>
      <c r="E995" s="166" t="s">
        <v>787</v>
      </c>
      <c r="F995" s="165" t="s">
        <v>806</v>
      </c>
      <c r="G995" s="164" t="s">
        <v>809</v>
      </c>
      <c r="H995" s="163">
        <v>8.6999999999999993</v>
      </c>
      <c r="I995" s="162" t="s">
        <v>121</v>
      </c>
      <c r="J995" s="161" t="s">
        <v>122</v>
      </c>
      <c r="K995" s="161" t="s">
        <v>123</v>
      </c>
      <c r="L995" s="160">
        <v>21234</v>
      </c>
      <c r="M995" s="160">
        <v>2123</v>
      </c>
      <c r="N995" s="159">
        <f t="shared" si="108"/>
        <v>23357</v>
      </c>
      <c r="O995" s="174">
        <v>21233</v>
      </c>
      <c r="P995" s="180">
        <f t="shared" si="109"/>
        <v>0.99995290571724593</v>
      </c>
      <c r="Q995" s="174">
        <v>1379.95</v>
      </c>
      <c r="R995" s="179">
        <f t="shared" si="110"/>
        <v>0.65</v>
      </c>
      <c r="S995" s="156">
        <f t="shared" si="111"/>
        <v>22612.95</v>
      </c>
      <c r="T995" s="156">
        <f t="shared" si="112"/>
        <v>744.04999999999927</v>
      </c>
      <c r="U995" s="173" t="s">
        <v>803</v>
      </c>
      <c r="V995" s="178" t="s">
        <v>802</v>
      </c>
      <c r="W995" s="178" t="s">
        <v>802</v>
      </c>
      <c r="X995" s="177">
        <v>2014</v>
      </c>
      <c r="Y995" s="176" t="s">
        <v>801</v>
      </c>
    </row>
    <row r="996" spans="1:25" ht="44.25" customHeight="1" x14ac:dyDescent="0.25">
      <c r="A996" s="167">
        <v>991</v>
      </c>
      <c r="B996" s="168"/>
      <c r="C996" s="167" t="str">
        <f t="shared" si="107"/>
        <v>Ing. Ana Orcón</v>
      </c>
      <c r="D996" s="167" t="s">
        <v>808</v>
      </c>
      <c r="E996" s="166" t="s">
        <v>807</v>
      </c>
      <c r="F996" s="165" t="s">
        <v>806</v>
      </c>
      <c r="G996" s="164" t="s">
        <v>805</v>
      </c>
      <c r="H996" s="163">
        <v>10.16</v>
      </c>
      <c r="I996" s="162" t="s">
        <v>121</v>
      </c>
      <c r="J996" s="161" t="s">
        <v>122</v>
      </c>
      <c r="K996" s="161" t="s">
        <v>804</v>
      </c>
      <c r="L996" s="160">
        <v>24318</v>
      </c>
      <c r="M996" s="160">
        <v>2432</v>
      </c>
      <c r="N996" s="159">
        <f t="shared" si="108"/>
        <v>26750</v>
      </c>
      <c r="O996" s="174">
        <v>24318</v>
      </c>
      <c r="P996" s="180">
        <f t="shared" si="109"/>
        <v>1</v>
      </c>
      <c r="Q996" s="174">
        <v>2432</v>
      </c>
      <c r="R996" s="179">
        <f t="shared" si="110"/>
        <v>1</v>
      </c>
      <c r="S996" s="156">
        <f t="shared" si="111"/>
        <v>26750</v>
      </c>
      <c r="T996" s="156">
        <f t="shared" si="112"/>
        <v>0</v>
      </c>
      <c r="U996" s="173" t="s">
        <v>803</v>
      </c>
      <c r="V996" s="178" t="s">
        <v>802</v>
      </c>
      <c r="W996" s="178" t="s">
        <v>802</v>
      </c>
      <c r="X996" s="177">
        <v>2014</v>
      </c>
      <c r="Y996" s="176" t="s">
        <v>801</v>
      </c>
    </row>
    <row r="997" spans="1:25" ht="44.25" hidden="1" customHeight="1" x14ac:dyDescent="0.25">
      <c r="A997" s="167">
        <v>992</v>
      </c>
      <c r="B997" s="175"/>
      <c r="C997" s="167" t="s">
        <v>789</v>
      </c>
      <c r="D997" s="167" t="s">
        <v>788</v>
      </c>
      <c r="E997" s="166" t="s">
        <v>787</v>
      </c>
      <c r="F997" s="165" t="s">
        <v>218</v>
      </c>
      <c r="G997" s="164" t="s">
        <v>800</v>
      </c>
      <c r="H997" s="163">
        <v>2.33</v>
      </c>
      <c r="I997" s="162" t="s">
        <v>140</v>
      </c>
      <c r="J997" s="161" t="s">
        <v>149</v>
      </c>
      <c r="K997" s="161" t="s">
        <v>797</v>
      </c>
      <c r="L997" s="160">
        <v>3914</v>
      </c>
      <c r="M997" s="160">
        <v>392</v>
      </c>
      <c r="N997" s="159">
        <f t="shared" si="108"/>
        <v>4306</v>
      </c>
      <c r="O997" s="174"/>
      <c r="P997" s="158"/>
      <c r="Q997" s="174"/>
      <c r="R997" s="156"/>
      <c r="S997" s="156"/>
      <c r="T997" s="156"/>
      <c r="U997" s="173"/>
      <c r="V997" s="172"/>
      <c r="W997" s="171"/>
      <c r="X997" s="170"/>
      <c r="Y997" s="169"/>
    </row>
    <row r="998" spans="1:25" ht="44.25" hidden="1" customHeight="1" x14ac:dyDescent="0.25">
      <c r="A998" s="167">
        <v>993</v>
      </c>
      <c r="B998" s="168"/>
      <c r="C998" s="167" t="s">
        <v>789</v>
      </c>
      <c r="D998" s="167" t="s">
        <v>788</v>
      </c>
      <c r="E998" s="166" t="s">
        <v>787</v>
      </c>
      <c r="F998" s="165" t="s">
        <v>218</v>
      </c>
      <c r="G998" s="164" t="s">
        <v>799</v>
      </c>
      <c r="H998" s="163">
        <v>2.31</v>
      </c>
      <c r="I998" s="162" t="s">
        <v>140</v>
      </c>
      <c r="J998" s="161" t="s">
        <v>149</v>
      </c>
      <c r="K998" s="161" t="s">
        <v>797</v>
      </c>
      <c r="L998" s="160">
        <v>3882</v>
      </c>
      <c r="M998" s="160">
        <v>388</v>
      </c>
      <c r="N998" s="159">
        <f t="shared" si="108"/>
        <v>4270</v>
      </c>
      <c r="O998" s="174"/>
      <c r="P998" s="158"/>
      <c r="Q998" s="174"/>
      <c r="R998" s="156"/>
      <c r="S998" s="156"/>
      <c r="T998" s="156"/>
      <c r="U998" s="173"/>
      <c r="V998" s="172"/>
      <c r="W998" s="171"/>
      <c r="X998" s="170"/>
      <c r="Y998" s="169"/>
    </row>
    <row r="999" spans="1:25" ht="44.25" hidden="1" customHeight="1" x14ac:dyDescent="0.25">
      <c r="A999" s="167">
        <v>994</v>
      </c>
      <c r="B999" s="168"/>
      <c r="C999" s="167" t="s">
        <v>789</v>
      </c>
      <c r="D999" s="167" t="s">
        <v>788</v>
      </c>
      <c r="E999" s="166" t="s">
        <v>787</v>
      </c>
      <c r="F999" s="165" t="s">
        <v>218</v>
      </c>
      <c r="G999" s="164" t="s">
        <v>798</v>
      </c>
      <c r="H999" s="163">
        <v>1.77</v>
      </c>
      <c r="I999" s="162" t="s">
        <v>140</v>
      </c>
      <c r="J999" s="161" t="s">
        <v>149</v>
      </c>
      <c r="K999" s="161" t="s">
        <v>797</v>
      </c>
      <c r="L999" s="160">
        <v>2974</v>
      </c>
      <c r="M999" s="160">
        <v>298</v>
      </c>
      <c r="N999" s="159">
        <f t="shared" si="108"/>
        <v>3272</v>
      </c>
      <c r="O999" s="174"/>
      <c r="P999" s="158"/>
      <c r="Q999" s="174"/>
      <c r="R999" s="156"/>
      <c r="S999" s="156"/>
      <c r="T999" s="156"/>
      <c r="U999" s="173"/>
      <c r="V999" s="172"/>
      <c r="W999" s="171"/>
      <c r="X999" s="170"/>
      <c r="Y999" s="169"/>
    </row>
    <row r="1000" spans="1:25" ht="44.25" hidden="1" customHeight="1" x14ac:dyDescent="0.25">
      <c r="A1000" s="167">
        <v>995</v>
      </c>
      <c r="B1000" s="168"/>
      <c r="C1000" s="167" t="s">
        <v>789</v>
      </c>
      <c r="D1000" s="167" t="s">
        <v>788</v>
      </c>
      <c r="E1000" s="166" t="s">
        <v>787</v>
      </c>
      <c r="F1000" s="165" t="s">
        <v>218</v>
      </c>
      <c r="G1000" s="164" t="s">
        <v>796</v>
      </c>
      <c r="H1000" s="163">
        <v>3.84</v>
      </c>
      <c r="I1000" s="162" t="s">
        <v>140</v>
      </c>
      <c r="J1000" s="161" t="s">
        <v>149</v>
      </c>
      <c r="K1000" s="161" t="s">
        <v>793</v>
      </c>
      <c r="L1000" s="160">
        <v>6452</v>
      </c>
      <c r="M1000" s="160">
        <v>645</v>
      </c>
      <c r="N1000" s="159">
        <f t="shared" si="108"/>
        <v>7097</v>
      </c>
      <c r="O1000" s="174"/>
      <c r="P1000" s="158"/>
      <c r="Q1000" s="174"/>
      <c r="R1000" s="156"/>
      <c r="S1000" s="156"/>
      <c r="T1000" s="156"/>
      <c r="U1000" s="173"/>
      <c r="V1000" s="172"/>
      <c r="W1000" s="171"/>
      <c r="X1000" s="170"/>
      <c r="Y1000" s="169"/>
    </row>
    <row r="1001" spans="1:25" ht="44.25" hidden="1" customHeight="1" x14ac:dyDescent="0.25">
      <c r="A1001" s="167">
        <v>996</v>
      </c>
      <c r="B1001" s="168"/>
      <c r="C1001" s="167" t="s">
        <v>789</v>
      </c>
      <c r="D1001" s="167" t="s">
        <v>788</v>
      </c>
      <c r="E1001" s="166" t="s">
        <v>787</v>
      </c>
      <c r="F1001" s="165" t="s">
        <v>218</v>
      </c>
      <c r="G1001" s="164" t="s">
        <v>795</v>
      </c>
      <c r="H1001" s="163">
        <v>1.74</v>
      </c>
      <c r="I1001" s="162" t="s">
        <v>140</v>
      </c>
      <c r="J1001" s="161" t="s">
        <v>149</v>
      </c>
      <c r="K1001" s="161" t="s">
        <v>793</v>
      </c>
      <c r="L1001" s="160">
        <v>2924</v>
      </c>
      <c r="M1001" s="160">
        <v>292</v>
      </c>
      <c r="N1001" s="159">
        <f t="shared" si="108"/>
        <v>3216</v>
      </c>
      <c r="O1001" s="174"/>
      <c r="P1001" s="158"/>
      <c r="Q1001" s="174"/>
      <c r="R1001" s="156"/>
      <c r="S1001" s="156"/>
      <c r="T1001" s="156"/>
      <c r="U1001" s="173"/>
      <c r="V1001" s="172"/>
      <c r="W1001" s="171"/>
      <c r="X1001" s="170"/>
      <c r="Y1001" s="169"/>
    </row>
    <row r="1002" spans="1:25" ht="44.25" hidden="1" customHeight="1" x14ac:dyDescent="0.25">
      <c r="A1002" s="167">
        <v>997</v>
      </c>
      <c r="B1002" s="175"/>
      <c r="C1002" s="167" t="s">
        <v>789</v>
      </c>
      <c r="D1002" s="167" t="s">
        <v>788</v>
      </c>
      <c r="E1002" s="166" t="s">
        <v>787</v>
      </c>
      <c r="F1002" s="165" t="s">
        <v>218</v>
      </c>
      <c r="G1002" s="164" t="s">
        <v>794</v>
      </c>
      <c r="H1002" s="163">
        <v>2.04</v>
      </c>
      <c r="I1002" s="162" t="s">
        <v>140</v>
      </c>
      <c r="J1002" s="161" t="s">
        <v>149</v>
      </c>
      <c r="K1002" s="161" t="s">
        <v>793</v>
      </c>
      <c r="L1002" s="160">
        <v>3427</v>
      </c>
      <c r="M1002" s="160">
        <v>343</v>
      </c>
      <c r="N1002" s="159">
        <f t="shared" si="108"/>
        <v>3770</v>
      </c>
      <c r="O1002" s="174"/>
      <c r="P1002" s="158"/>
      <c r="Q1002" s="174"/>
      <c r="R1002" s="156"/>
      <c r="S1002" s="156"/>
      <c r="T1002" s="156"/>
      <c r="U1002" s="173"/>
      <c r="V1002" s="172"/>
      <c r="W1002" s="171"/>
      <c r="X1002" s="170"/>
      <c r="Y1002" s="169"/>
    </row>
    <row r="1003" spans="1:25" ht="44.25" hidden="1" customHeight="1" x14ac:dyDescent="0.25">
      <c r="A1003" s="167">
        <v>998</v>
      </c>
      <c r="B1003" s="168"/>
      <c r="C1003" s="167" t="s">
        <v>789</v>
      </c>
      <c r="D1003" s="167" t="s">
        <v>788</v>
      </c>
      <c r="E1003" s="166" t="s">
        <v>787</v>
      </c>
      <c r="F1003" s="165" t="s">
        <v>218</v>
      </c>
      <c r="G1003" s="164" t="s">
        <v>792</v>
      </c>
      <c r="H1003" s="163">
        <v>1.76</v>
      </c>
      <c r="I1003" s="162" t="s">
        <v>140</v>
      </c>
      <c r="J1003" s="161" t="s">
        <v>149</v>
      </c>
      <c r="K1003" s="161" t="s">
        <v>157</v>
      </c>
      <c r="L1003" s="160">
        <v>2957</v>
      </c>
      <c r="M1003" s="160">
        <v>296</v>
      </c>
      <c r="N1003" s="159">
        <f t="shared" si="108"/>
        <v>3253</v>
      </c>
      <c r="O1003" s="174"/>
      <c r="P1003" s="158"/>
      <c r="Q1003" s="174"/>
      <c r="R1003" s="156"/>
      <c r="S1003" s="156"/>
      <c r="T1003" s="156"/>
      <c r="U1003" s="173"/>
      <c r="V1003" s="172"/>
      <c r="W1003" s="171"/>
      <c r="X1003" s="170"/>
      <c r="Y1003" s="169"/>
    </row>
    <row r="1004" spans="1:25" ht="44.25" hidden="1" customHeight="1" x14ac:dyDescent="0.25">
      <c r="A1004" s="167">
        <v>999</v>
      </c>
      <c r="B1004" s="168"/>
      <c r="C1004" s="167" t="s">
        <v>789</v>
      </c>
      <c r="D1004" s="167" t="s">
        <v>788</v>
      </c>
      <c r="E1004" s="166" t="s">
        <v>787</v>
      </c>
      <c r="F1004" s="165" t="s">
        <v>218</v>
      </c>
      <c r="G1004" s="164" t="s">
        <v>791</v>
      </c>
      <c r="H1004" s="163">
        <v>1.81</v>
      </c>
      <c r="I1004" s="162" t="s">
        <v>140</v>
      </c>
      <c r="J1004" s="161" t="s">
        <v>149</v>
      </c>
      <c r="K1004" s="161" t="s">
        <v>157</v>
      </c>
      <c r="L1004" s="160">
        <v>3042</v>
      </c>
      <c r="M1004" s="160">
        <v>304</v>
      </c>
      <c r="N1004" s="159">
        <f t="shared" si="108"/>
        <v>3346</v>
      </c>
      <c r="O1004" s="174"/>
      <c r="P1004" s="158"/>
      <c r="Q1004" s="174"/>
      <c r="R1004" s="156"/>
      <c r="S1004" s="156"/>
      <c r="T1004" s="156"/>
      <c r="U1004" s="173"/>
      <c r="V1004" s="172"/>
      <c r="W1004" s="171"/>
      <c r="X1004" s="170"/>
      <c r="Y1004" s="169"/>
    </row>
    <row r="1005" spans="1:25" ht="44.25" hidden="1" customHeight="1" x14ac:dyDescent="0.25">
      <c r="A1005" s="167">
        <v>1000</v>
      </c>
      <c r="B1005" s="168"/>
      <c r="C1005" s="167" t="s">
        <v>789</v>
      </c>
      <c r="D1005" s="167" t="s">
        <v>788</v>
      </c>
      <c r="E1005" s="166" t="s">
        <v>787</v>
      </c>
      <c r="F1005" s="165" t="s">
        <v>218</v>
      </c>
      <c r="G1005" s="164" t="s">
        <v>790</v>
      </c>
      <c r="H1005" s="163">
        <v>0.67</v>
      </c>
      <c r="I1005" s="162" t="s">
        <v>140</v>
      </c>
      <c r="J1005" s="161" t="s">
        <v>149</v>
      </c>
      <c r="K1005" s="161" t="s">
        <v>157</v>
      </c>
      <c r="L1005" s="160">
        <v>1126</v>
      </c>
      <c r="M1005" s="160">
        <v>113</v>
      </c>
      <c r="N1005" s="159">
        <f t="shared" si="108"/>
        <v>1239</v>
      </c>
      <c r="O1005" s="174"/>
      <c r="P1005" s="158"/>
      <c r="Q1005" s="174"/>
      <c r="R1005" s="156"/>
      <c r="S1005" s="156"/>
      <c r="T1005" s="156"/>
      <c r="U1005" s="173"/>
      <c r="V1005" s="172"/>
      <c r="W1005" s="171"/>
      <c r="X1005" s="170"/>
      <c r="Y1005" s="169"/>
    </row>
    <row r="1006" spans="1:25" ht="44.25" hidden="1" customHeight="1" x14ac:dyDescent="0.25">
      <c r="A1006" s="167">
        <v>1001</v>
      </c>
      <c r="B1006" s="168"/>
      <c r="C1006" s="167" t="s">
        <v>789</v>
      </c>
      <c r="D1006" s="167" t="s">
        <v>788</v>
      </c>
      <c r="E1006" s="166" t="s">
        <v>787</v>
      </c>
      <c r="F1006" s="165" t="s">
        <v>218</v>
      </c>
      <c r="G1006" s="164" t="s">
        <v>786</v>
      </c>
      <c r="H1006" s="163">
        <v>4.0599999999999996</v>
      </c>
      <c r="I1006" s="162" t="s">
        <v>140</v>
      </c>
      <c r="J1006" s="161" t="s">
        <v>149</v>
      </c>
      <c r="K1006" s="161" t="s">
        <v>157</v>
      </c>
      <c r="L1006" s="160">
        <v>6821</v>
      </c>
      <c r="M1006" s="160">
        <v>683</v>
      </c>
      <c r="N1006" s="159">
        <f t="shared" si="108"/>
        <v>7504</v>
      </c>
      <c r="O1006" s="159"/>
      <c r="P1006" s="158"/>
      <c r="Q1006" s="157"/>
      <c r="R1006" s="156"/>
      <c r="S1006" s="156"/>
      <c r="T1006" s="156"/>
      <c r="U1006" s="155"/>
      <c r="V1006" s="155"/>
      <c r="W1006" s="155"/>
      <c r="X1006" s="154"/>
      <c r="Y1006" s="153"/>
    </row>
    <row r="1007" spans="1:25" s="60" customFormat="1" ht="29.25" customHeight="1" x14ac:dyDescent="0.25">
      <c r="A1007" s="152" t="s">
        <v>785</v>
      </c>
      <c r="B1007" s="149"/>
      <c r="C1007" s="149"/>
      <c r="D1007" s="149"/>
      <c r="E1007" s="148"/>
      <c r="F1007" s="151"/>
      <c r="G1007" s="148"/>
      <c r="H1007" s="150"/>
      <c r="I1007" s="149"/>
      <c r="J1007" s="148"/>
      <c r="K1007" s="148"/>
      <c r="L1007" s="146">
        <f>SUBTOTAL(109,L6:L1006)</f>
        <v>19959488</v>
      </c>
      <c r="M1007" s="146">
        <f>SUBTOTAL(109,M6:M1006)</f>
        <v>1995969</v>
      </c>
      <c r="N1007" s="146">
        <f>SUBTOTAL(109,N6:N1006)</f>
        <v>21955458</v>
      </c>
      <c r="O1007" s="146">
        <f>SUBTOTAL(109,O6:O1006)</f>
        <v>18985973.169999994</v>
      </c>
      <c r="P1007" s="147">
        <f>+O1007/L1007</f>
        <v>0.95122546079338277</v>
      </c>
      <c r="Q1007" s="146">
        <f>SUBTOTAL(109,Q6:Q1006)</f>
        <v>1848878.2099999993</v>
      </c>
      <c r="R1007" s="147">
        <f>+Q1007/M1007</f>
        <v>0.92630607489394834</v>
      </c>
      <c r="S1007" s="146">
        <f>SUBTOTAL(109,S6:S1006)</f>
        <v>20834851.380000014</v>
      </c>
      <c r="T1007" s="146">
        <f>SUBTOTAL(109,T6:T1006)</f>
        <v>1121542.1000000003</v>
      </c>
      <c r="U1007" s="146"/>
      <c r="V1007" s="146"/>
      <c r="W1007" s="146"/>
      <c r="X1007" s="146"/>
      <c r="Y1007" s="146"/>
    </row>
  </sheetData>
  <autoFilter ref="A5:Y1006">
    <filterColumn colId="20">
      <filters>
        <filter val="LIQUIDADO"/>
      </filters>
    </filterColumn>
  </autoFilter>
  <mergeCells count="27">
    <mergeCell ref="Q4:Q5"/>
    <mergeCell ref="V4:V5"/>
    <mergeCell ref="W4:W5"/>
    <mergeCell ref="X4:X5"/>
    <mergeCell ref="A4:A5"/>
    <mergeCell ref="C4:C5"/>
    <mergeCell ref="D4:D5"/>
    <mergeCell ref="F4:F5"/>
    <mergeCell ref="G4:G5"/>
    <mergeCell ref="B4:B5"/>
    <mergeCell ref="E4:E5"/>
    <mergeCell ref="F1:Y1"/>
    <mergeCell ref="F2:Y2"/>
    <mergeCell ref="P4:P5"/>
    <mergeCell ref="R4:R5"/>
    <mergeCell ref="S4:S5"/>
    <mergeCell ref="T4:T5"/>
    <mergeCell ref="L4:L5"/>
    <mergeCell ref="M4:M5"/>
    <mergeCell ref="N4:N5"/>
    <mergeCell ref="H4:H5"/>
    <mergeCell ref="I4:I5"/>
    <mergeCell ref="J4:J5"/>
    <mergeCell ref="K4:K5"/>
    <mergeCell ref="U4:U5"/>
    <mergeCell ref="Y4:Y5"/>
    <mergeCell ref="O4:O5"/>
  </mergeCells>
  <printOptions horizontalCentered="1"/>
  <pageMargins left="0" right="0" top="0.39370078740157483" bottom="0" header="0" footer="0"/>
  <pageSetup paperSize="8" scale="46" fitToHeight="1000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J77"/>
  <sheetViews>
    <sheetView showGridLines="0" zoomScale="85" zoomScaleNormal="85" zoomScaleSheetLayoutView="85" zoomScalePageLayoutView="25" workbookViewId="0">
      <selection activeCell="E19" sqref="E19"/>
    </sheetView>
  </sheetViews>
  <sheetFormatPr baseColWidth="10" defaultRowHeight="35.1" customHeight="1" x14ac:dyDescent="0.2"/>
  <cols>
    <col min="1" max="1" width="3.85546875" style="4" customWidth="1"/>
    <col min="2" max="2" width="10.42578125" style="4" customWidth="1"/>
    <col min="3" max="3" width="29.140625" style="4" customWidth="1"/>
    <col min="4" max="5" width="18.5703125" style="5" customWidth="1"/>
    <col min="6" max="6" width="18.5703125" style="4" customWidth="1"/>
    <col min="7" max="7" width="19.28515625" style="4" customWidth="1"/>
    <col min="8" max="8" width="18.140625" style="4" customWidth="1"/>
    <col min="9" max="9" width="18" style="4" customWidth="1"/>
    <col min="10" max="10" width="16.140625" style="4" customWidth="1"/>
    <col min="11" max="11" width="20" style="4" customWidth="1"/>
    <col min="12" max="12" width="17.28515625" style="333" customWidth="1"/>
    <col min="13" max="13" width="17.140625" style="6" customWidth="1"/>
    <col min="14" max="15" width="19.7109375" style="6" customWidth="1"/>
    <col min="16" max="16" width="16.140625" style="6" customWidth="1"/>
    <col min="17" max="17" width="17.85546875" style="6" customWidth="1"/>
    <col min="18" max="18" width="20" style="6" customWidth="1"/>
    <col min="19" max="19" width="15.28515625" style="6" customWidth="1"/>
    <col min="20" max="20" width="19.7109375" style="6" customWidth="1"/>
    <col min="21" max="21" width="18.42578125" style="6" hidden="1" customWidth="1"/>
    <col min="22" max="22" width="32.28515625" style="6" customWidth="1"/>
    <col min="23" max="23" width="17.7109375" style="11" hidden="1" customWidth="1"/>
    <col min="24" max="24" width="17.7109375" style="92" hidden="1" customWidth="1"/>
    <col min="25" max="28" width="11.42578125" style="92"/>
    <col min="29" max="36" width="11.42578125" style="11"/>
    <col min="37" max="16384" width="11.42578125" style="4"/>
  </cols>
  <sheetData>
    <row r="1" spans="1:36" ht="16.5" customHeight="1" x14ac:dyDescent="0.2"/>
    <row r="2" spans="1:36" ht="16.5" customHeight="1" x14ac:dyDescent="0.25">
      <c r="A2" s="8"/>
    </row>
    <row r="3" spans="1:36" ht="16.5" customHeight="1" x14ac:dyDescent="0.25">
      <c r="A3" s="8"/>
    </row>
    <row r="4" spans="1:36" ht="16.5" customHeight="1" x14ac:dyDescent="0.25">
      <c r="A4" s="8"/>
    </row>
    <row r="5" spans="1:36" ht="16.5" customHeight="1" x14ac:dyDescent="0.25">
      <c r="A5" s="8"/>
      <c r="J5" s="831" t="s">
        <v>754</v>
      </c>
      <c r="K5" s="832"/>
      <c r="L5" s="833"/>
    </row>
    <row r="6" spans="1:36" s="104" customFormat="1" ht="16.5" customHeight="1" x14ac:dyDescent="0.25">
      <c r="A6" s="210" t="s">
        <v>724</v>
      </c>
      <c r="B6" s="207"/>
      <c r="C6" s="207"/>
      <c r="D6" s="207"/>
      <c r="E6" s="207"/>
      <c r="F6" s="207"/>
      <c r="G6" s="207"/>
      <c r="H6" s="207"/>
      <c r="I6" s="207"/>
      <c r="J6" s="822" t="s">
        <v>2323</v>
      </c>
      <c r="K6" s="823"/>
      <c r="L6" s="824"/>
      <c r="M6" s="105"/>
      <c r="N6" s="105"/>
      <c r="O6" s="105"/>
      <c r="P6" s="105"/>
      <c r="Q6" s="105"/>
      <c r="R6" s="105"/>
      <c r="S6" s="105"/>
      <c r="T6" s="105"/>
      <c r="U6" s="105"/>
      <c r="V6" s="105"/>
      <c r="W6" s="106"/>
      <c r="X6" s="107"/>
      <c r="Y6" s="107"/>
      <c r="Z6" s="107"/>
      <c r="AA6" s="107"/>
      <c r="AB6" s="107"/>
      <c r="AC6" s="106"/>
      <c r="AD6" s="106"/>
      <c r="AE6" s="106"/>
      <c r="AF6" s="106"/>
      <c r="AG6" s="106"/>
      <c r="AH6" s="106"/>
      <c r="AI6" s="106"/>
      <c r="AJ6" s="106"/>
    </row>
    <row r="7" spans="1:36" s="108" customFormat="1" ht="15" customHeight="1" x14ac:dyDescent="0.25">
      <c r="A7" s="211" t="s">
        <v>2321</v>
      </c>
      <c r="B7" s="208"/>
      <c r="C7" s="208"/>
      <c r="D7" s="208"/>
      <c r="E7" s="208"/>
      <c r="F7" s="208"/>
      <c r="G7" s="208"/>
      <c r="I7" s="115"/>
      <c r="J7" s="825"/>
      <c r="K7" s="826"/>
      <c r="L7" s="827"/>
      <c r="M7" s="110"/>
      <c r="N7" s="110"/>
      <c r="O7" s="110"/>
      <c r="P7" s="110"/>
      <c r="Q7" s="110"/>
      <c r="R7" s="111"/>
      <c r="S7" s="110"/>
      <c r="T7" s="110"/>
      <c r="U7" s="110"/>
      <c r="V7" s="110"/>
      <c r="W7" s="112"/>
      <c r="X7" s="112"/>
      <c r="Y7" s="112"/>
      <c r="Z7" s="112"/>
      <c r="AA7" s="112"/>
      <c r="AB7" s="112"/>
      <c r="AC7" s="112"/>
      <c r="AD7" s="112"/>
      <c r="AE7" s="112"/>
      <c r="AF7" s="112"/>
      <c r="AG7" s="112"/>
      <c r="AH7" s="112"/>
      <c r="AI7" s="112"/>
      <c r="AJ7" s="112"/>
    </row>
    <row r="8" spans="1:36" s="108" customFormat="1" ht="15" customHeight="1" x14ac:dyDescent="0.2">
      <c r="A8" s="109"/>
      <c r="B8" s="115"/>
      <c r="C8" s="115"/>
      <c r="D8" s="115"/>
      <c r="E8" s="115"/>
      <c r="F8" s="115"/>
      <c r="G8" s="115"/>
      <c r="H8" s="115"/>
      <c r="I8" s="115"/>
      <c r="J8" s="825"/>
      <c r="K8" s="826"/>
      <c r="L8" s="827"/>
      <c r="M8" s="115"/>
      <c r="N8" s="115"/>
      <c r="O8" s="115"/>
      <c r="P8" s="115"/>
      <c r="Q8" s="115"/>
      <c r="R8" s="111"/>
      <c r="S8" s="110"/>
      <c r="T8" s="110"/>
      <c r="U8" s="110"/>
      <c r="V8" s="110"/>
      <c r="W8" s="112"/>
      <c r="X8" s="112"/>
      <c r="Y8" s="112"/>
      <c r="Z8" s="112"/>
      <c r="AA8" s="112"/>
      <c r="AB8" s="112"/>
      <c r="AC8" s="112"/>
      <c r="AD8" s="112"/>
      <c r="AE8" s="112"/>
      <c r="AF8" s="112"/>
      <c r="AG8" s="112"/>
      <c r="AH8" s="112"/>
      <c r="AI8" s="112"/>
      <c r="AJ8" s="112"/>
    </row>
    <row r="9" spans="1:36" s="108" customFormat="1" ht="20.100000000000001" customHeight="1" x14ac:dyDescent="0.2">
      <c r="A9" s="88" t="s">
        <v>13</v>
      </c>
      <c r="C9" s="88"/>
      <c r="D9" s="88"/>
      <c r="E9" s="88"/>
      <c r="F9" s="88"/>
      <c r="G9" s="110"/>
      <c r="H9" s="110"/>
      <c r="I9" s="109"/>
      <c r="J9" s="825"/>
      <c r="K9" s="826"/>
      <c r="L9" s="827"/>
      <c r="M9" s="116"/>
      <c r="N9" s="116"/>
      <c r="O9" s="116"/>
      <c r="P9" s="116"/>
      <c r="Q9" s="116"/>
      <c r="R9" s="111"/>
      <c r="S9" s="110"/>
      <c r="T9" s="110"/>
      <c r="U9" s="110"/>
      <c r="V9" s="110"/>
      <c r="W9" s="112"/>
      <c r="X9" s="112"/>
      <c r="Y9" s="112"/>
      <c r="Z9" s="112"/>
      <c r="AA9" s="112"/>
      <c r="AB9" s="112"/>
      <c r="AC9" s="112"/>
      <c r="AD9" s="112"/>
      <c r="AE9" s="112"/>
      <c r="AF9" s="112"/>
      <c r="AG9" s="112"/>
      <c r="AH9" s="112"/>
      <c r="AI9" s="112"/>
      <c r="AJ9" s="112"/>
    </row>
    <row r="10" spans="1:36" s="108" customFormat="1" ht="20.100000000000001" customHeight="1" x14ac:dyDescent="0.2">
      <c r="A10" s="209" t="s">
        <v>14</v>
      </c>
      <c r="C10" s="209"/>
      <c r="D10" s="209"/>
      <c r="E10" s="209"/>
      <c r="F10" s="209"/>
      <c r="G10" s="113"/>
      <c r="H10" s="113"/>
      <c r="I10" s="114"/>
      <c r="J10" s="828"/>
      <c r="K10" s="829"/>
      <c r="L10" s="830"/>
      <c r="M10" s="114"/>
      <c r="N10" s="114"/>
      <c r="O10" s="114"/>
      <c r="P10" s="114"/>
      <c r="Q10" s="114"/>
      <c r="R10" s="111"/>
      <c r="S10" s="110"/>
      <c r="T10" s="110"/>
      <c r="U10" s="110"/>
      <c r="V10" s="110"/>
      <c r="W10" s="112"/>
      <c r="X10" s="112"/>
      <c r="Y10" s="112"/>
      <c r="Z10" s="112"/>
      <c r="AA10" s="112"/>
      <c r="AB10" s="112"/>
      <c r="AC10" s="112"/>
      <c r="AD10" s="112"/>
      <c r="AE10" s="112"/>
      <c r="AF10" s="112"/>
      <c r="AG10" s="112"/>
      <c r="AH10" s="112"/>
      <c r="AI10" s="112"/>
      <c r="AJ10" s="112"/>
    </row>
    <row r="11" spans="1:36" s="108" customFormat="1" ht="20.100000000000001" customHeight="1" x14ac:dyDescent="0.2">
      <c r="A11" s="88" t="s">
        <v>2322</v>
      </c>
      <c r="C11" s="88"/>
      <c r="D11" s="88"/>
      <c r="E11" s="88"/>
      <c r="F11" s="88"/>
      <c r="G11" s="88"/>
      <c r="H11" s="88"/>
      <c r="I11" s="109"/>
      <c r="J11" s="109"/>
      <c r="K11" s="109"/>
      <c r="L11" s="334"/>
      <c r="M11" s="109"/>
      <c r="N11" s="109"/>
      <c r="O11" s="109"/>
      <c r="P11" s="109"/>
      <c r="Q11" s="109"/>
      <c r="R11" s="111"/>
      <c r="S11" s="110"/>
      <c r="T11" s="110"/>
      <c r="U11" s="110"/>
      <c r="V11" s="110"/>
      <c r="W11" s="112"/>
      <c r="X11" s="112"/>
      <c r="Y11" s="112"/>
      <c r="Z11" s="112"/>
      <c r="AA11" s="112"/>
      <c r="AB11" s="112"/>
      <c r="AC11" s="112"/>
      <c r="AD11" s="112"/>
      <c r="AE11" s="112"/>
      <c r="AF11" s="112"/>
      <c r="AG11" s="112"/>
      <c r="AH11" s="112"/>
      <c r="AI11" s="112"/>
      <c r="AJ11" s="112"/>
    </row>
    <row r="12" spans="1:36" s="108" customFormat="1" ht="20.100000000000001" customHeight="1" x14ac:dyDescent="0.2">
      <c r="A12" s="285" t="s">
        <v>2279</v>
      </c>
      <c r="C12" s="281"/>
      <c r="D12" s="281"/>
      <c r="E12" s="281"/>
      <c r="F12" s="297"/>
      <c r="G12" s="88"/>
      <c r="H12" s="88"/>
      <c r="I12" s="109"/>
      <c r="J12" s="109"/>
      <c r="K12" s="109"/>
      <c r="L12" s="334"/>
      <c r="M12" s="109"/>
      <c r="N12" s="109"/>
      <c r="O12" s="109"/>
      <c r="P12" s="109"/>
      <c r="Q12" s="109"/>
      <c r="R12" s="111"/>
      <c r="S12" s="110"/>
      <c r="T12" s="110"/>
      <c r="U12" s="110"/>
      <c r="V12" s="110"/>
      <c r="W12" s="112"/>
      <c r="X12" s="112"/>
      <c r="Y12" s="112"/>
      <c r="Z12" s="112"/>
      <c r="AA12" s="112"/>
      <c r="AB12" s="112"/>
      <c r="AC12" s="112"/>
      <c r="AD12" s="112"/>
      <c r="AE12" s="112"/>
      <c r="AF12" s="112"/>
      <c r="AG12" s="112"/>
      <c r="AH12" s="112"/>
      <c r="AI12" s="112"/>
      <c r="AJ12" s="112"/>
    </row>
    <row r="13" spans="1:36" s="108" customFormat="1" ht="20.100000000000001" customHeight="1" x14ac:dyDescent="0.2">
      <c r="A13" s="285"/>
      <c r="B13" s="286"/>
      <c r="C13" s="281"/>
      <c r="D13" s="281"/>
      <c r="E13" s="281"/>
      <c r="F13" s="283"/>
      <c r="G13" s="88"/>
      <c r="H13" s="88"/>
      <c r="I13" s="109"/>
      <c r="J13" s="109"/>
      <c r="K13" s="109"/>
      <c r="L13" s="334"/>
      <c r="M13" s="109"/>
      <c r="N13" s="109"/>
      <c r="O13" s="109"/>
      <c r="P13" s="109"/>
      <c r="Q13" s="109"/>
      <c r="R13" s="111"/>
      <c r="S13" s="110"/>
      <c r="T13" s="110"/>
      <c r="U13" s="110"/>
      <c r="V13" s="110"/>
      <c r="W13" s="112"/>
      <c r="X13" s="112"/>
      <c r="Y13" s="112"/>
      <c r="Z13" s="112"/>
      <c r="AA13" s="112"/>
      <c r="AB13" s="112"/>
      <c r="AC13" s="112"/>
      <c r="AD13" s="112"/>
      <c r="AE13" s="112"/>
      <c r="AF13" s="112"/>
      <c r="AG13" s="112"/>
      <c r="AH13" s="112"/>
      <c r="AI13" s="112"/>
      <c r="AJ13" s="112"/>
    </row>
    <row r="14" spans="1:36" s="12" customFormat="1" ht="133.5" customHeight="1" x14ac:dyDescent="0.25">
      <c r="A14" s="284" t="s">
        <v>23</v>
      </c>
      <c r="B14" s="284" t="s">
        <v>0</v>
      </c>
      <c r="C14" s="284" t="s">
        <v>737</v>
      </c>
      <c r="D14" s="284" t="s">
        <v>614</v>
      </c>
      <c r="E14" s="284" t="s">
        <v>2</v>
      </c>
      <c r="F14" s="284" t="s">
        <v>3</v>
      </c>
      <c r="G14" s="3" t="s">
        <v>2269</v>
      </c>
      <c r="H14" s="2" t="s">
        <v>613</v>
      </c>
      <c r="I14" s="121" t="s">
        <v>6</v>
      </c>
      <c r="J14" s="121" t="s">
        <v>740</v>
      </c>
      <c r="K14" s="121" t="s">
        <v>739</v>
      </c>
      <c r="L14" s="335" t="s">
        <v>744</v>
      </c>
      <c r="M14" s="121" t="s">
        <v>616</v>
      </c>
      <c r="N14" s="121" t="s">
        <v>615</v>
      </c>
      <c r="O14" s="121" t="s">
        <v>743</v>
      </c>
      <c r="P14" s="121" t="s">
        <v>617</v>
      </c>
      <c r="Q14" s="121" t="s">
        <v>741</v>
      </c>
      <c r="R14" s="121" t="s">
        <v>742</v>
      </c>
      <c r="S14" s="121" t="s">
        <v>618</v>
      </c>
      <c r="T14" s="3" t="s">
        <v>2270</v>
      </c>
      <c r="U14" s="3" t="s">
        <v>2271</v>
      </c>
      <c r="V14" s="121" t="s">
        <v>4</v>
      </c>
      <c r="W14" s="121" t="s">
        <v>752</v>
      </c>
      <c r="X14" s="121" t="s">
        <v>753</v>
      </c>
      <c r="Y14" s="1"/>
      <c r="Z14" s="1"/>
      <c r="AA14" s="1"/>
      <c r="AB14" s="1"/>
      <c r="AC14" s="1"/>
      <c r="AD14" s="1"/>
      <c r="AE14" s="1"/>
      <c r="AF14" s="1"/>
      <c r="AG14" s="1"/>
      <c r="AH14" s="1"/>
      <c r="AI14" s="1"/>
      <c r="AJ14" s="1"/>
    </row>
    <row r="15" spans="1:36" s="222" customFormat="1" ht="60" customHeight="1" x14ac:dyDescent="0.2">
      <c r="A15" s="213">
        <v>1</v>
      </c>
      <c r="B15" s="213">
        <v>305852</v>
      </c>
      <c r="C15" s="236" t="s">
        <v>374</v>
      </c>
      <c r="D15" s="213" t="s">
        <v>94</v>
      </c>
      <c r="E15" s="213" t="s">
        <v>289</v>
      </c>
      <c r="F15" s="213" t="s">
        <v>317</v>
      </c>
      <c r="G15" s="213" t="s">
        <v>738</v>
      </c>
      <c r="H15" s="214">
        <v>642</v>
      </c>
      <c r="I15" s="215" t="s">
        <v>274</v>
      </c>
      <c r="J15" s="287">
        <v>282143</v>
      </c>
      <c r="K15" s="287">
        <v>38189.35</v>
      </c>
      <c r="L15" s="336">
        <v>199346.02</v>
      </c>
      <c r="M15" s="217">
        <v>41614</v>
      </c>
      <c r="N15" s="214">
        <v>120</v>
      </c>
      <c r="O15" s="216">
        <v>39264.28</v>
      </c>
      <c r="P15" s="274">
        <v>1</v>
      </c>
      <c r="Q15" s="273">
        <f t="shared" ref="Q15:Q26" si="0">+L15</f>
        <v>199346.02</v>
      </c>
      <c r="R15" s="218">
        <f t="shared" ref="R15:R21" si="1">+O15</f>
        <v>39264.28</v>
      </c>
      <c r="S15" s="265">
        <v>1</v>
      </c>
      <c r="T15" s="330" t="s">
        <v>803</v>
      </c>
      <c r="U15" s="219" t="s">
        <v>176</v>
      </c>
      <c r="V15" s="220" t="s">
        <v>2278</v>
      </c>
      <c r="W15" s="221">
        <v>0</v>
      </c>
      <c r="X15" s="221">
        <v>0</v>
      </c>
      <c r="AF15" s="11"/>
    </row>
    <row r="16" spans="1:36" s="222" customFormat="1" ht="60" customHeight="1" x14ac:dyDescent="0.2">
      <c r="A16" s="213">
        <v>2</v>
      </c>
      <c r="B16" s="213">
        <v>307798</v>
      </c>
      <c r="C16" s="236" t="s">
        <v>376</v>
      </c>
      <c r="D16" s="213" t="s">
        <v>94</v>
      </c>
      <c r="E16" s="213" t="s">
        <v>289</v>
      </c>
      <c r="F16" s="213" t="s">
        <v>317</v>
      </c>
      <c r="G16" s="213" t="s">
        <v>738</v>
      </c>
      <c r="H16" s="214">
        <v>498</v>
      </c>
      <c r="I16" s="215" t="s">
        <v>274</v>
      </c>
      <c r="J16" s="287">
        <v>87330</v>
      </c>
      <c r="K16" s="287">
        <v>11817.004000000001</v>
      </c>
      <c r="L16" s="336">
        <v>61683.98</v>
      </c>
      <c r="M16" s="217">
        <v>41614</v>
      </c>
      <c r="N16" s="214">
        <v>120</v>
      </c>
      <c r="O16" s="216">
        <v>12149.61</v>
      </c>
      <c r="P16" s="274">
        <v>1</v>
      </c>
      <c r="Q16" s="273">
        <f t="shared" si="0"/>
        <v>61683.98</v>
      </c>
      <c r="R16" s="218">
        <f t="shared" si="1"/>
        <v>12149.61</v>
      </c>
      <c r="S16" s="265">
        <v>1</v>
      </c>
      <c r="T16" s="330" t="s">
        <v>803</v>
      </c>
      <c r="U16" s="219" t="s">
        <v>176</v>
      </c>
      <c r="V16" s="220" t="s">
        <v>623</v>
      </c>
      <c r="W16" s="221">
        <v>0</v>
      </c>
      <c r="X16" s="221">
        <v>0</v>
      </c>
      <c r="AF16" s="11"/>
    </row>
    <row r="17" spans="1:32" s="222" customFormat="1" ht="60" customHeight="1" x14ac:dyDescent="0.2">
      <c r="A17" s="213">
        <v>3</v>
      </c>
      <c r="B17" s="213">
        <v>309034</v>
      </c>
      <c r="C17" s="236" t="s">
        <v>377</v>
      </c>
      <c r="D17" s="213" t="s">
        <v>94</v>
      </c>
      <c r="E17" s="213" t="s">
        <v>289</v>
      </c>
      <c r="F17" s="213" t="s">
        <v>308</v>
      </c>
      <c r="G17" s="213" t="s">
        <v>738</v>
      </c>
      <c r="H17" s="223">
        <v>9983</v>
      </c>
      <c r="I17" s="215" t="s">
        <v>274</v>
      </c>
      <c r="J17" s="287">
        <v>326610</v>
      </c>
      <c r="K17" s="287">
        <v>79537.47</v>
      </c>
      <c r="L17" s="336">
        <v>313544.61</v>
      </c>
      <c r="M17" s="217">
        <v>41674</v>
      </c>
      <c r="N17" s="214">
        <v>135</v>
      </c>
      <c r="O17" s="216">
        <v>81776.240000000005</v>
      </c>
      <c r="P17" s="274">
        <v>1</v>
      </c>
      <c r="Q17" s="273">
        <f t="shared" si="0"/>
        <v>313544.61</v>
      </c>
      <c r="R17" s="218">
        <f t="shared" si="1"/>
        <v>81776.240000000005</v>
      </c>
      <c r="S17" s="265">
        <v>1</v>
      </c>
      <c r="T17" s="330" t="s">
        <v>803</v>
      </c>
      <c r="U17" s="219" t="s">
        <v>176</v>
      </c>
      <c r="V17" s="220" t="s">
        <v>623</v>
      </c>
      <c r="W17" s="221">
        <v>0</v>
      </c>
      <c r="X17" s="221">
        <v>0</v>
      </c>
      <c r="AF17" s="11"/>
    </row>
    <row r="18" spans="1:32" s="222" customFormat="1" ht="60" customHeight="1" x14ac:dyDescent="0.2">
      <c r="A18" s="213">
        <v>4</v>
      </c>
      <c r="B18" s="213">
        <v>308962</v>
      </c>
      <c r="C18" s="236" t="s">
        <v>378</v>
      </c>
      <c r="D18" s="213" t="s">
        <v>94</v>
      </c>
      <c r="E18" s="213" t="s">
        <v>102</v>
      </c>
      <c r="F18" s="213" t="s">
        <v>331</v>
      </c>
      <c r="G18" s="213" t="s">
        <v>738</v>
      </c>
      <c r="H18" s="223">
        <v>26053</v>
      </c>
      <c r="I18" s="215" t="s">
        <v>274</v>
      </c>
      <c r="J18" s="836">
        <v>251511</v>
      </c>
      <c r="K18" s="836">
        <v>73186</v>
      </c>
      <c r="L18" s="838">
        <v>289858</v>
      </c>
      <c r="M18" s="840">
        <v>41635</v>
      </c>
      <c r="N18" s="842">
        <v>135</v>
      </c>
      <c r="O18" s="834">
        <v>116251</v>
      </c>
      <c r="P18" s="812">
        <v>1</v>
      </c>
      <c r="Q18" s="814">
        <f t="shared" si="0"/>
        <v>289858</v>
      </c>
      <c r="R18" s="816">
        <f t="shared" si="1"/>
        <v>116251</v>
      </c>
      <c r="S18" s="818">
        <v>1</v>
      </c>
      <c r="T18" s="820" t="s">
        <v>803</v>
      </c>
      <c r="U18" s="219" t="s">
        <v>176</v>
      </c>
      <c r="V18" s="220" t="s">
        <v>624</v>
      </c>
      <c r="W18" s="221">
        <v>0</v>
      </c>
      <c r="X18" s="221">
        <v>0</v>
      </c>
      <c r="AF18" s="11"/>
    </row>
    <row r="19" spans="1:32" s="222" customFormat="1" ht="60" customHeight="1" x14ac:dyDescent="0.2">
      <c r="A19" s="233">
        <v>5</v>
      </c>
      <c r="B19" s="233">
        <v>308841</v>
      </c>
      <c r="C19" s="243" t="s">
        <v>379</v>
      </c>
      <c r="D19" s="233" t="s">
        <v>94</v>
      </c>
      <c r="E19" s="233" t="s">
        <v>94</v>
      </c>
      <c r="F19" s="233" t="s">
        <v>316</v>
      </c>
      <c r="G19" s="213" t="s">
        <v>738</v>
      </c>
      <c r="H19" s="214">
        <v>10028</v>
      </c>
      <c r="I19" s="215" t="s">
        <v>274</v>
      </c>
      <c r="J19" s="837"/>
      <c r="K19" s="837"/>
      <c r="L19" s="839"/>
      <c r="M19" s="841"/>
      <c r="N19" s="843"/>
      <c r="O19" s="835"/>
      <c r="P19" s="813"/>
      <c r="Q19" s="815"/>
      <c r="R19" s="817"/>
      <c r="S19" s="819"/>
      <c r="T19" s="821"/>
      <c r="U19" s="219" t="s">
        <v>176</v>
      </c>
      <c r="V19" s="220" t="s">
        <v>625</v>
      </c>
      <c r="W19" s="221">
        <v>0</v>
      </c>
      <c r="X19" s="221">
        <v>0</v>
      </c>
      <c r="AF19" s="11"/>
    </row>
    <row r="20" spans="1:32" s="222" customFormat="1" ht="60" customHeight="1" x14ac:dyDescent="0.2">
      <c r="A20" s="233">
        <v>6</v>
      </c>
      <c r="B20" s="233">
        <v>309318</v>
      </c>
      <c r="C20" s="243" t="s">
        <v>380</v>
      </c>
      <c r="D20" s="233" t="s">
        <v>111</v>
      </c>
      <c r="E20" s="233" t="s">
        <v>307</v>
      </c>
      <c r="F20" s="233" t="s">
        <v>315</v>
      </c>
      <c r="G20" s="213" t="s">
        <v>738</v>
      </c>
      <c r="H20" s="214">
        <v>6669</v>
      </c>
      <c r="I20" s="215" t="s">
        <v>274</v>
      </c>
      <c r="J20" s="287">
        <v>267306</v>
      </c>
      <c r="K20" s="287">
        <v>46632.36</v>
      </c>
      <c r="L20" s="336">
        <v>214612.26</v>
      </c>
      <c r="M20" s="217">
        <v>41654</v>
      </c>
      <c r="N20" s="214">
        <v>90</v>
      </c>
      <c r="O20" s="216">
        <v>47272.33</v>
      </c>
      <c r="P20" s="274">
        <v>1</v>
      </c>
      <c r="Q20" s="273">
        <f t="shared" si="0"/>
        <v>214612.26</v>
      </c>
      <c r="R20" s="218">
        <f t="shared" si="1"/>
        <v>47272.33</v>
      </c>
      <c r="S20" s="265">
        <v>1</v>
      </c>
      <c r="T20" s="330" t="s">
        <v>803</v>
      </c>
      <c r="U20" s="219" t="s">
        <v>176</v>
      </c>
      <c r="V20" s="220" t="s">
        <v>626</v>
      </c>
      <c r="W20" s="221">
        <v>0</v>
      </c>
      <c r="X20" s="221">
        <v>0</v>
      </c>
      <c r="AF20" s="11"/>
    </row>
    <row r="21" spans="1:32" s="222" customFormat="1" ht="60" customHeight="1" x14ac:dyDescent="0.2">
      <c r="A21" s="233">
        <v>7</v>
      </c>
      <c r="B21" s="233">
        <v>76414</v>
      </c>
      <c r="C21" s="243" t="s">
        <v>381</v>
      </c>
      <c r="D21" s="233" t="s">
        <v>111</v>
      </c>
      <c r="E21" s="233" t="s">
        <v>307</v>
      </c>
      <c r="F21" s="233" t="s">
        <v>313</v>
      </c>
      <c r="G21" s="213" t="s">
        <v>738</v>
      </c>
      <c r="H21" s="214">
        <v>3021</v>
      </c>
      <c r="I21" s="215" t="s">
        <v>274</v>
      </c>
      <c r="J21" s="287">
        <v>252052</v>
      </c>
      <c r="K21" s="287">
        <v>58273.18</v>
      </c>
      <c r="L21" s="336">
        <v>216642.23</v>
      </c>
      <c r="M21" s="217">
        <v>41626</v>
      </c>
      <c r="N21" s="214">
        <v>90</v>
      </c>
      <c r="O21" s="216">
        <v>59072.91</v>
      </c>
      <c r="P21" s="274">
        <v>1</v>
      </c>
      <c r="Q21" s="273">
        <f t="shared" si="0"/>
        <v>216642.23</v>
      </c>
      <c r="R21" s="218">
        <f t="shared" si="1"/>
        <v>59072.91</v>
      </c>
      <c r="S21" s="265">
        <v>1</v>
      </c>
      <c r="T21" s="330" t="s">
        <v>803</v>
      </c>
      <c r="U21" s="219" t="s">
        <v>176</v>
      </c>
      <c r="V21" s="220" t="s">
        <v>627</v>
      </c>
      <c r="W21" s="221">
        <v>0</v>
      </c>
      <c r="X21" s="221">
        <v>0</v>
      </c>
      <c r="AF21" s="11"/>
    </row>
    <row r="22" spans="1:32" s="222" customFormat="1" ht="60" customHeight="1" x14ac:dyDescent="0.2">
      <c r="A22" s="233">
        <v>8</v>
      </c>
      <c r="B22" s="233">
        <v>350018</v>
      </c>
      <c r="C22" s="243" t="s">
        <v>382</v>
      </c>
      <c r="D22" s="233" t="s">
        <v>72</v>
      </c>
      <c r="E22" s="233" t="s">
        <v>273</v>
      </c>
      <c r="F22" s="233" t="s">
        <v>311</v>
      </c>
      <c r="G22" s="213" t="s">
        <v>738</v>
      </c>
      <c r="H22" s="214">
        <v>22094</v>
      </c>
      <c r="I22" s="215" t="s">
        <v>274</v>
      </c>
      <c r="J22" s="287">
        <v>140798</v>
      </c>
      <c r="K22" s="287">
        <v>37234.46</v>
      </c>
      <c r="L22" s="336">
        <v>103547.92</v>
      </c>
      <c r="M22" s="217">
        <v>41613</v>
      </c>
      <c r="N22" s="214">
        <v>135</v>
      </c>
      <c r="O22" s="216">
        <v>37580.5</v>
      </c>
      <c r="P22" s="274">
        <v>1</v>
      </c>
      <c r="Q22" s="273">
        <f t="shared" si="0"/>
        <v>103547.92</v>
      </c>
      <c r="R22" s="218">
        <v>37580.5</v>
      </c>
      <c r="S22" s="265">
        <v>1</v>
      </c>
      <c r="T22" s="330" t="s">
        <v>803</v>
      </c>
      <c r="U22" s="219" t="s">
        <v>176</v>
      </c>
      <c r="V22" s="220" t="s">
        <v>628</v>
      </c>
      <c r="W22" s="221">
        <v>0</v>
      </c>
      <c r="X22" s="221">
        <v>0</v>
      </c>
      <c r="AF22" s="11"/>
    </row>
    <row r="23" spans="1:32" s="222" customFormat="1" ht="60" customHeight="1" x14ac:dyDescent="0.2">
      <c r="A23" s="233">
        <v>9</v>
      </c>
      <c r="B23" s="233">
        <v>339830</v>
      </c>
      <c r="C23" s="243" t="s">
        <v>383</v>
      </c>
      <c r="D23" s="233" t="s">
        <v>72</v>
      </c>
      <c r="E23" s="233" t="s">
        <v>273</v>
      </c>
      <c r="F23" s="233" t="s">
        <v>310</v>
      </c>
      <c r="G23" s="213" t="s">
        <v>738</v>
      </c>
      <c r="H23" s="224">
        <v>103377</v>
      </c>
      <c r="I23" s="215" t="s">
        <v>274</v>
      </c>
      <c r="J23" s="287">
        <v>247178</v>
      </c>
      <c r="K23" s="287">
        <v>65367.16</v>
      </c>
      <c r="L23" s="336">
        <v>181784.12</v>
      </c>
      <c r="M23" s="217">
        <v>41613</v>
      </c>
      <c r="N23" s="214">
        <v>135</v>
      </c>
      <c r="O23" s="216">
        <v>65974.64</v>
      </c>
      <c r="P23" s="274">
        <v>1</v>
      </c>
      <c r="Q23" s="273">
        <f t="shared" si="0"/>
        <v>181784.12</v>
      </c>
      <c r="R23" s="218">
        <v>65974.64</v>
      </c>
      <c r="S23" s="265">
        <v>1</v>
      </c>
      <c r="T23" s="330" t="s">
        <v>803</v>
      </c>
      <c r="U23" s="219" t="s">
        <v>176</v>
      </c>
      <c r="V23" s="220" t="s">
        <v>628</v>
      </c>
      <c r="W23" s="221">
        <v>0</v>
      </c>
      <c r="X23" s="221">
        <v>0</v>
      </c>
      <c r="AF23" s="11"/>
    </row>
    <row r="24" spans="1:32" s="222" customFormat="1" ht="60" customHeight="1" x14ac:dyDescent="0.2">
      <c r="A24" s="233">
        <v>10</v>
      </c>
      <c r="B24" s="233">
        <v>311554</v>
      </c>
      <c r="C24" s="243" t="s">
        <v>327</v>
      </c>
      <c r="D24" s="233" t="s">
        <v>72</v>
      </c>
      <c r="E24" s="233" t="s">
        <v>273</v>
      </c>
      <c r="F24" s="233" t="s">
        <v>309</v>
      </c>
      <c r="G24" s="213" t="s">
        <v>738</v>
      </c>
      <c r="H24" s="224">
        <v>2524</v>
      </c>
      <c r="I24" s="215" t="s">
        <v>274</v>
      </c>
      <c r="J24" s="287">
        <v>164398</v>
      </c>
      <c r="K24" s="287">
        <v>36407.025000000001</v>
      </c>
      <c r="L24" s="336">
        <v>129197.2</v>
      </c>
      <c r="M24" s="217">
        <v>41615</v>
      </c>
      <c r="N24" s="214">
        <v>120</v>
      </c>
      <c r="O24" s="216">
        <v>36745.379999999997</v>
      </c>
      <c r="P24" s="274">
        <v>1</v>
      </c>
      <c r="Q24" s="273">
        <f t="shared" si="0"/>
        <v>129197.2</v>
      </c>
      <c r="R24" s="218">
        <f>+O24</f>
        <v>36745.379999999997</v>
      </c>
      <c r="S24" s="265">
        <v>1</v>
      </c>
      <c r="T24" s="330" t="s">
        <v>803</v>
      </c>
      <c r="U24" s="219" t="s">
        <v>176</v>
      </c>
      <c r="V24" s="220" t="s">
        <v>629</v>
      </c>
      <c r="W24" s="221">
        <v>0</v>
      </c>
      <c r="X24" s="221">
        <v>0</v>
      </c>
      <c r="AF24" s="11"/>
    </row>
    <row r="25" spans="1:32" s="222" customFormat="1" ht="60" customHeight="1" x14ac:dyDescent="0.2">
      <c r="A25" s="233">
        <v>11</v>
      </c>
      <c r="B25" s="233">
        <v>311239</v>
      </c>
      <c r="C25" s="243" t="s">
        <v>384</v>
      </c>
      <c r="D25" s="233" t="s">
        <v>72</v>
      </c>
      <c r="E25" s="233" t="s">
        <v>273</v>
      </c>
      <c r="F25" s="233" t="s">
        <v>309</v>
      </c>
      <c r="G25" s="213" t="s">
        <v>738</v>
      </c>
      <c r="H25" s="224">
        <v>1160</v>
      </c>
      <c r="I25" s="215" t="s">
        <v>274</v>
      </c>
      <c r="J25" s="287">
        <v>194289</v>
      </c>
      <c r="K25" s="287">
        <v>43026.485000000001</v>
      </c>
      <c r="L25" s="336">
        <v>152688</v>
      </c>
      <c r="M25" s="217">
        <v>41615</v>
      </c>
      <c r="N25" s="214">
        <v>120</v>
      </c>
      <c r="O25" s="216">
        <v>43426.33</v>
      </c>
      <c r="P25" s="274">
        <v>1</v>
      </c>
      <c r="Q25" s="273">
        <f t="shared" si="0"/>
        <v>152688</v>
      </c>
      <c r="R25" s="218">
        <f>+O25</f>
        <v>43426.33</v>
      </c>
      <c r="S25" s="265">
        <v>1</v>
      </c>
      <c r="T25" s="330" t="s">
        <v>803</v>
      </c>
      <c r="U25" s="219" t="s">
        <v>176</v>
      </c>
      <c r="V25" s="220" t="s">
        <v>630</v>
      </c>
      <c r="W25" s="221">
        <v>0</v>
      </c>
      <c r="X25" s="221">
        <v>0</v>
      </c>
      <c r="AF25" s="11"/>
    </row>
    <row r="26" spans="1:32" s="222" customFormat="1" ht="60" customHeight="1" x14ac:dyDescent="0.2">
      <c r="A26" s="233">
        <v>12</v>
      </c>
      <c r="B26" s="233">
        <v>311206</v>
      </c>
      <c r="C26" s="243" t="s">
        <v>385</v>
      </c>
      <c r="D26" s="233" t="s">
        <v>94</v>
      </c>
      <c r="E26" s="233" t="s">
        <v>289</v>
      </c>
      <c r="F26" s="233" t="s">
        <v>308</v>
      </c>
      <c r="G26" s="213" t="s">
        <v>738</v>
      </c>
      <c r="H26" s="213">
        <v>2602</v>
      </c>
      <c r="I26" s="215" t="s">
        <v>274</v>
      </c>
      <c r="J26" s="287">
        <v>346928</v>
      </c>
      <c r="K26" s="287">
        <v>81347.56</v>
      </c>
      <c r="L26" s="336">
        <v>255423.74</v>
      </c>
      <c r="M26" s="217">
        <v>41598</v>
      </c>
      <c r="N26" s="214">
        <v>105</v>
      </c>
      <c r="O26" s="216">
        <v>82463.960000000006</v>
      </c>
      <c r="P26" s="274">
        <v>1</v>
      </c>
      <c r="Q26" s="273">
        <f t="shared" si="0"/>
        <v>255423.74</v>
      </c>
      <c r="R26" s="218">
        <f>+O26</f>
        <v>82463.960000000006</v>
      </c>
      <c r="S26" s="265">
        <v>1</v>
      </c>
      <c r="T26" s="330" t="s">
        <v>803</v>
      </c>
      <c r="U26" s="219" t="s">
        <v>176</v>
      </c>
      <c r="V26" s="220" t="s">
        <v>631</v>
      </c>
      <c r="W26" s="221">
        <v>0</v>
      </c>
      <c r="X26" s="221">
        <v>0</v>
      </c>
      <c r="AF26" s="11"/>
    </row>
    <row r="27" spans="1:32" s="222" customFormat="1" ht="60" customHeight="1" x14ac:dyDescent="0.2">
      <c r="A27" s="233">
        <v>13</v>
      </c>
      <c r="B27" s="233">
        <v>336664</v>
      </c>
      <c r="C27" s="243" t="s">
        <v>386</v>
      </c>
      <c r="D27" s="233" t="s">
        <v>111</v>
      </c>
      <c r="E27" s="233" t="s">
        <v>307</v>
      </c>
      <c r="F27" s="233" t="s">
        <v>306</v>
      </c>
      <c r="G27" s="213" t="s">
        <v>738</v>
      </c>
      <c r="H27" s="224">
        <v>3212</v>
      </c>
      <c r="I27" s="215" t="s">
        <v>274</v>
      </c>
      <c r="J27" s="287">
        <v>218349</v>
      </c>
      <c r="K27" s="287">
        <v>52955.68</v>
      </c>
      <c r="L27" s="336">
        <v>248986</v>
      </c>
      <c r="M27" s="217">
        <v>41605</v>
      </c>
      <c r="N27" s="214">
        <v>90</v>
      </c>
      <c r="O27" s="216">
        <v>53447.81</v>
      </c>
      <c r="P27" s="274">
        <v>1</v>
      </c>
      <c r="Q27" s="273">
        <f>218349+W27</f>
        <v>248986</v>
      </c>
      <c r="R27" s="218">
        <v>53447.81</v>
      </c>
      <c r="S27" s="265">
        <v>1</v>
      </c>
      <c r="T27" s="330" t="s">
        <v>803</v>
      </c>
      <c r="U27" s="219" t="s">
        <v>176</v>
      </c>
      <c r="V27" s="220" t="s">
        <v>632</v>
      </c>
      <c r="W27" s="218">
        <v>30637</v>
      </c>
      <c r="X27" s="218">
        <v>0</v>
      </c>
      <c r="AF27" s="11"/>
    </row>
    <row r="28" spans="1:32" s="222" customFormat="1" ht="60" customHeight="1" x14ac:dyDescent="0.2">
      <c r="A28" s="233">
        <v>14</v>
      </c>
      <c r="B28" s="233">
        <v>309326</v>
      </c>
      <c r="C28" s="243" t="s">
        <v>387</v>
      </c>
      <c r="D28" s="233" t="s">
        <v>111</v>
      </c>
      <c r="E28" s="233" t="s">
        <v>304</v>
      </c>
      <c r="F28" s="233" t="s">
        <v>305</v>
      </c>
      <c r="G28" s="213" t="s">
        <v>738</v>
      </c>
      <c r="H28" s="224">
        <v>7169</v>
      </c>
      <c r="I28" s="215" t="s">
        <v>274</v>
      </c>
      <c r="J28" s="287">
        <v>139709</v>
      </c>
      <c r="K28" s="287">
        <v>27870.45</v>
      </c>
      <c r="L28" s="336">
        <v>120543.47</v>
      </c>
      <c r="M28" s="217">
        <v>41613</v>
      </c>
      <c r="N28" s="214">
        <v>135</v>
      </c>
      <c r="O28" s="216">
        <v>0</v>
      </c>
      <c r="P28" s="274">
        <v>1</v>
      </c>
      <c r="Q28" s="273">
        <f>+L28</f>
        <v>120543.47</v>
      </c>
      <c r="R28" s="218">
        <f>+O28</f>
        <v>0</v>
      </c>
      <c r="S28" s="265">
        <v>1</v>
      </c>
      <c r="T28" s="330" t="s">
        <v>803</v>
      </c>
      <c r="U28" s="219" t="s">
        <v>176</v>
      </c>
      <c r="V28" s="220" t="s">
        <v>2313</v>
      </c>
      <c r="W28" s="221">
        <v>0</v>
      </c>
      <c r="X28" s="221">
        <v>0</v>
      </c>
      <c r="AF28" s="11"/>
    </row>
    <row r="29" spans="1:32" s="222" customFormat="1" ht="60" customHeight="1" x14ac:dyDescent="0.2">
      <c r="A29" s="233">
        <v>15</v>
      </c>
      <c r="B29" s="233">
        <v>318773</v>
      </c>
      <c r="C29" s="243" t="s">
        <v>388</v>
      </c>
      <c r="D29" s="233" t="s">
        <v>111</v>
      </c>
      <c r="E29" s="233" t="s">
        <v>304</v>
      </c>
      <c r="F29" s="233" t="s">
        <v>303</v>
      </c>
      <c r="G29" s="213" t="s">
        <v>738</v>
      </c>
      <c r="H29" s="225">
        <v>768</v>
      </c>
      <c r="I29" s="215" t="s">
        <v>274</v>
      </c>
      <c r="J29" s="288">
        <v>122194</v>
      </c>
      <c r="K29" s="288">
        <v>24376.49</v>
      </c>
      <c r="L29" s="336">
        <v>105431.62</v>
      </c>
      <c r="M29" s="217">
        <v>41613</v>
      </c>
      <c r="N29" s="214">
        <v>135</v>
      </c>
      <c r="O29" s="216">
        <v>0</v>
      </c>
      <c r="P29" s="274">
        <v>1</v>
      </c>
      <c r="Q29" s="273">
        <f>+L29</f>
        <v>105431.62</v>
      </c>
      <c r="R29" s="218">
        <f>+O29</f>
        <v>0</v>
      </c>
      <c r="S29" s="265">
        <v>1</v>
      </c>
      <c r="T29" s="330" t="s">
        <v>803</v>
      </c>
      <c r="U29" s="219" t="s">
        <v>176</v>
      </c>
      <c r="V29" s="220" t="s">
        <v>2314</v>
      </c>
      <c r="W29" s="221">
        <v>0</v>
      </c>
      <c r="X29" s="221">
        <v>0</v>
      </c>
      <c r="AF29" s="11"/>
    </row>
    <row r="30" spans="1:32" s="222" customFormat="1" ht="60" customHeight="1" x14ac:dyDescent="0.2">
      <c r="A30" s="233">
        <v>16</v>
      </c>
      <c r="B30" s="233">
        <v>308676</v>
      </c>
      <c r="C30" s="243" t="s">
        <v>389</v>
      </c>
      <c r="D30" s="233" t="s">
        <v>111</v>
      </c>
      <c r="E30" s="233" t="s">
        <v>302</v>
      </c>
      <c r="F30" s="233" t="s">
        <v>301</v>
      </c>
      <c r="G30" s="213" t="s">
        <v>738</v>
      </c>
      <c r="H30" s="224">
        <v>2739</v>
      </c>
      <c r="I30" s="215" t="s">
        <v>274</v>
      </c>
      <c r="J30" s="287">
        <v>96126</v>
      </c>
      <c r="K30" s="287">
        <v>19176.169999999998</v>
      </c>
      <c r="L30" s="336">
        <v>82939.539999999994</v>
      </c>
      <c r="M30" s="217">
        <v>41613</v>
      </c>
      <c r="N30" s="214">
        <v>135</v>
      </c>
      <c r="O30" s="216">
        <v>0</v>
      </c>
      <c r="P30" s="274">
        <v>1</v>
      </c>
      <c r="Q30" s="273">
        <f>+L30</f>
        <v>82939.539999999994</v>
      </c>
      <c r="R30" s="218">
        <f>+O30</f>
        <v>0</v>
      </c>
      <c r="S30" s="265">
        <v>1</v>
      </c>
      <c r="T30" s="330" t="s">
        <v>803</v>
      </c>
      <c r="U30" s="219" t="s">
        <v>176</v>
      </c>
      <c r="V30" s="220" t="s">
        <v>2313</v>
      </c>
      <c r="W30" s="221">
        <v>0</v>
      </c>
      <c r="X30" s="221">
        <v>0</v>
      </c>
      <c r="AF30" s="11"/>
    </row>
    <row r="31" spans="1:32" s="222" customFormat="1" ht="60" customHeight="1" x14ac:dyDescent="0.2">
      <c r="A31" s="233">
        <v>17</v>
      </c>
      <c r="B31" s="233">
        <v>87664</v>
      </c>
      <c r="C31" s="243" t="s">
        <v>390</v>
      </c>
      <c r="D31" s="233" t="s">
        <v>111</v>
      </c>
      <c r="E31" s="233" t="s">
        <v>300</v>
      </c>
      <c r="F31" s="233" t="s">
        <v>299</v>
      </c>
      <c r="G31" s="213" t="s">
        <v>738</v>
      </c>
      <c r="H31" s="224">
        <v>1025</v>
      </c>
      <c r="I31" s="215" t="s">
        <v>274</v>
      </c>
      <c r="J31" s="287">
        <v>235712</v>
      </c>
      <c r="K31" s="287">
        <v>22506.16</v>
      </c>
      <c r="L31" s="336">
        <v>209111.15</v>
      </c>
      <c r="M31" s="217">
        <v>41615</v>
      </c>
      <c r="N31" s="214">
        <v>90</v>
      </c>
      <c r="O31" s="216">
        <v>22715.32</v>
      </c>
      <c r="P31" s="274">
        <v>1</v>
      </c>
      <c r="Q31" s="273">
        <f t="shared" ref="Q31:Q39" si="2">+L31</f>
        <v>209111.15</v>
      </c>
      <c r="R31" s="218">
        <v>22715.32</v>
      </c>
      <c r="S31" s="265">
        <v>1</v>
      </c>
      <c r="T31" s="330" t="s">
        <v>803</v>
      </c>
      <c r="U31" s="219" t="s">
        <v>176</v>
      </c>
      <c r="V31" s="220" t="s">
        <v>634</v>
      </c>
      <c r="W31" s="221">
        <v>0</v>
      </c>
      <c r="X31" s="221">
        <v>0</v>
      </c>
      <c r="AF31" s="11"/>
    </row>
    <row r="32" spans="1:32" s="222" customFormat="1" ht="60" customHeight="1" x14ac:dyDescent="0.2">
      <c r="A32" s="213">
        <v>18</v>
      </c>
      <c r="B32" s="213">
        <v>309064</v>
      </c>
      <c r="C32" s="236" t="s">
        <v>391</v>
      </c>
      <c r="D32" s="213" t="s">
        <v>111</v>
      </c>
      <c r="E32" s="213" t="s">
        <v>117</v>
      </c>
      <c r="F32" s="213" t="s">
        <v>298</v>
      </c>
      <c r="G32" s="213" t="s">
        <v>738</v>
      </c>
      <c r="H32" s="224">
        <v>7532</v>
      </c>
      <c r="I32" s="215" t="s">
        <v>274</v>
      </c>
      <c r="J32" s="287">
        <v>117214</v>
      </c>
      <c r="K32" s="287">
        <v>22452.62</v>
      </c>
      <c r="L32" s="336">
        <v>102499.77</v>
      </c>
      <c r="M32" s="217">
        <v>41614</v>
      </c>
      <c r="N32" s="214">
        <v>135</v>
      </c>
      <c r="O32" s="216">
        <v>22760.75</v>
      </c>
      <c r="P32" s="274">
        <v>1</v>
      </c>
      <c r="Q32" s="273">
        <f t="shared" si="2"/>
        <v>102499.77</v>
      </c>
      <c r="R32" s="218">
        <f t="shared" ref="R32:R39" si="3">+O32</f>
        <v>22760.75</v>
      </c>
      <c r="S32" s="265">
        <v>1</v>
      </c>
      <c r="T32" s="330" t="s">
        <v>803</v>
      </c>
      <c r="U32" s="219" t="s">
        <v>176</v>
      </c>
      <c r="V32" s="220" t="s">
        <v>633</v>
      </c>
      <c r="W32" s="221">
        <v>0</v>
      </c>
      <c r="X32" s="221">
        <v>0</v>
      </c>
      <c r="AF32" s="11"/>
    </row>
    <row r="33" spans="1:32" s="222" customFormat="1" ht="60" customHeight="1" x14ac:dyDescent="0.2">
      <c r="A33" s="213">
        <v>19</v>
      </c>
      <c r="B33" s="213">
        <v>309066</v>
      </c>
      <c r="C33" s="236" t="s">
        <v>392</v>
      </c>
      <c r="D33" s="213" t="s">
        <v>111</v>
      </c>
      <c r="E33" s="213" t="s">
        <v>117</v>
      </c>
      <c r="F33" s="213" t="s">
        <v>297</v>
      </c>
      <c r="G33" s="213" t="s">
        <v>738</v>
      </c>
      <c r="H33" s="224">
        <v>7532</v>
      </c>
      <c r="I33" s="215" t="s">
        <v>274</v>
      </c>
      <c r="J33" s="287">
        <v>123977</v>
      </c>
      <c r="K33" s="287">
        <v>23747.954000000002</v>
      </c>
      <c r="L33" s="336">
        <v>108413.22</v>
      </c>
      <c r="M33" s="217">
        <v>41614</v>
      </c>
      <c r="N33" s="214">
        <v>135</v>
      </c>
      <c r="O33" s="216">
        <v>24073.86</v>
      </c>
      <c r="P33" s="274">
        <v>1</v>
      </c>
      <c r="Q33" s="273">
        <f t="shared" si="2"/>
        <v>108413.22</v>
      </c>
      <c r="R33" s="218">
        <f t="shared" si="3"/>
        <v>24073.86</v>
      </c>
      <c r="S33" s="265">
        <v>1</v>
      </c>
      <c r="T33" s="330" t="s">
        <v>803</v>
      </c>
      <c r="U33" s="219" t="s">
        <v>176</v>
      </c>
      <c r="V33" s="220" t="s">
        <v>633</v>
      </c>
      <c r="W33" s="221">
        <v>0</v>
      </c>
      <c r="X33" s="221">
        <v>0</v>
      </c>
      <c r="AF33" s="11"/>
    </row>
    <row r="34" spans="1:32" s="222" customFormat="1" ht="60" customHeight="1" x14ac:dyDescent="0.2">
      <c r="A34" s="213">
        <v>20</v>
      </c>
      <c r="B34" s="213">
        <v>165377</v>
      </c>
      <c r="C34" s="236" t="s">
        <v>393</v>
      </c>
      <c r="D34" s="213" t="s">
        <v>111</v>
      </c>
      <c r="E34" s="213" t="s">
        <v>117</v>
      </c>
      <c r="F34" s="213" t="s">
        <v>296</v>
      </c>
      <c r="G34" s="213" t="s">
        <v>738</v>
      </c>
      <c r="H34" s="225">
        <v>472</v>
      </c>
      <c r="I34" s="215" t="s">
        <v>274</v>
      </c>
      <c r="J34" s="287">
        <v>130739</v>
      </c>
      <c r="K34" s="287">
        <v>25043.3</v>
      </c>
      <c r="L34" s="336">
        <v>114426.66</v>
      </c>
      <c r="M34" s="217">
        <v>41614</v>
      </c>
      <c r="N34" s="214">
        <v>135</v>
      </c>
      <c r="O34" s="216">
        <v>25387</v>
      </c>
      <c r="P34" s="274">
        <v>1</v>
      </c>
      <c r="Q34" s="273">
        <f t="shared" si="2"/>
        <v>114426.66</v>
      </c>
      <c r="R34" s="218">
        <f t="shared" si="3"/>
        <v>25387</v>
      </c>
      <c r="S34" s="265">
        <v>1</v>
      </c>
      <c r="T34" s="330" t="s">
        <v>803</v>
      </c>
      <c r="U34" s="219" t="s">
        <v>176</v>
      </c>
      <c r="V34" s="220" t="s">
        <v>635</v>
      </c>
      <c r="W34" s="221">
        <v>0</v>
      </c>
      <c r="X34" s="221">
        <v>0</v>
      </c>
      <c r="AF34" s="11"/>
    </row>
    <row r="35" spans="1:32" s="222" customFormat="1" ht="60" customHeight="1" x14ac:dyDescent="0.2">
      <c r="A35" s="213">
        <v>21</v>
      </c>
      <c r="B35" s="213">
        <v>309313</v>
      </c>
      <c r="C35" s="236" t="s">
        <v>394</v>
      </c>
      <c r="D35" s="213" t="s">
        <v>111</v>
      </c>
      <c r="E35" s="213" t="s">
        <v>117</v>
      </c>
      <c r="F35" s="213" t="s">
        <v>293</v>
      </c>
      <c r="G35" s="213" t="s">
        <v>738</v>
      </c>
      <c r="H35" s="224">
        <v>4963</v>
      </c>
      <c r="I35" s="215" t="s">
        <v>274</v>
      </c>
      <c r="J35" s="287">
        <v>233814</v>
      </c>
      <c r="K35" s="287">
        <v>59722.400000000001</v>
      </c>
      <c r="L35" s="337">
        <v>198788.92</v>
      </c>
      <c r="M35" s="217">
        <v>41611</v>
      </c>
      <c r="N35" s="214">
        <v>120</v>
      </c>
      <c r="O35" s="216">
        <v>0</v>
      </c>
      <c r="P35" s="274">
        <v>1</v>
      </c>
      <c r="Q35" s="273">
        <f t="shared" si="2"/>
        <v>198788.92</v>
      </c>
      <c r="R35" s="218">
        <f t="shared" si="3"/>
        <v>0</v>
      </c>
      <c r="S35" s="265">
        <v>1</v>
      </c>
      <c r="T35" s="330" t="s">
        <v>803</v>
      </c>
      <c r="U35" s="219" t="s">
        <v>176</v>
      </c>
      <c r="V35" s="220" t="s">
        <v>2313</v>
      </c>
      <c r="W35" s="221">
        <v>0</v>
      </c>
      <c r="X35" s="221">
        <v>0</v>
      </c>
      <c r="AF35" s="11"/>
    </row>
    <row r="36" spans="1:32" s="222" customFormat="1" ht="60" customHeight="1" x14ac:dyDescent="0.2">
      <c r="A36" s="213">
        <v>22</v>
      </c>
      <c r="B36" s="213">
        <v>305814</v>
      </c>
      <c r="C36" s="236" t="s">
        <v>395</v>
      </c>
      <c r="D36" s="213" t="s">
        <v>111</v>
      </c>
      <c r="E36" s="213" t="s">
        <v>117</v>
      </c>
      <c r="F36" s="213" t="s">
        <v>292</v>
      </c>
      <c r="G36" s="213" t="s">
        <v>738</v>
      </c>
      <c r="H36" s="224">
        <v>1917</v>
      </c>
      <c r="I36" s="215" t="s">
        <v>274</v>
      </c>
      <c r="J36" s="287">
        <v>87481</v>
      </c>
      <c r="K36" s="287">
        <v>22345.11</v>
      </c>
      <c r="L36" s="336">
        <v>74376.800000000003</v>
      </c>
      <c r="M36" s="217">
        <v>41611</v>
      </c>
      <c r="N36" s="214">
        <v>120</v>
      </c>
      <c r="O36" s="216">
        <v>0</v>
      </c>
      <c r="P36" s="274">
        <v>1</v>
      </c>
      <c r="Q36" s="273">
        <f t="shared" si="2"/>
        <v>74376.800000000003</v>
      </c>
      <c r="R36" s="218">
        <f t="shared" si="3"/>
        <v>0</v>
      </c>
      <c r="S36" s="265">
        <v>1</v>
      </c>
      <c r="T36" s="330" t="s">
        <v>803</v>
      </c>
      <c r="U36" s="219" t="s">
        <v>176</v>
      </c>
      <c r="V36" s="220" t="s">
        <v>2315</v>
      </c>
      <c r="W36" s="221">
        <v>0</v>
      </c>
      <c r="X36" s="221">
        <v>0</v>
      </c>
      <c r="AF36" s="11"/>
    </row>
    <row r="37" spans="1:32" s="222" customFormat="1" ht="60" customHeight="1" x14ac:dyDescent="0.2">
      <c r="A37" s="213">
        <v>23</v>
      </c>
      <c r="B37" s="213">
        <v>24241</v>
      </c>
      <c r="C37" s="236" t="s">
        <v>396</v>
      </c>
      <c r="D37" s="213" t="s">
        <v>111</v>
      </c>
      <c r="E37" s="213" t="s">
        <v>117</v>
      </c>
      <c r="F37" s="213" t="s">
        <v>291</v>
      </c>
      <c r="G37" s="213" t="s">
        <v>738</v>
      </c>
      <c r="H37" s="224">
        <v>2343</v>
      </c>
      <c r="I37" s="215" t="s">
        <v>274</v>
      </c>
      <c r="J37" s="287">
        <v>317059</v>
      </c>
      <c r="K37" s="287">
        <v>104006.35</v>
      </c>
      <c r="L37" s="337">
        <v>223540.93</v>
      </c>
      <c r="M37" s="217">
        <v>41601</v>
      </c>
      <c r="N37" s="214">
        <v>105</v>
      </c>
      <c r="O37" s="216">
        <v>0</v>
      </c>
      <c r="P37" s="274">
        <v>1</v>
      </c>
      <c r="Q37" s="273">
        <f t="shared" si="2"/>
        <v>223540.93</v>
      </c>
      <c r="R37" s="218">
        <f t="shared" si="3"/>
        <v>0</v>
      </c>
      <c r="S37" s="265">
        <v>1</v>
      </c>
      <c r="T37" s="330" t="s">
        <v>803</v>
      </c>
      <c r="U37" s="219" t="s">
        <v>176</v>
      </c>
      <c r="V37" s="220" t="s">
        <v>2316</v>
      </c>
      <c r="W37" s="221">
        <v>0</v>
      </c>
      <c r="X37" s="221">
        <v>0</v>
      </c>
      <c r="AF37" s="11"/>
    </row>
    <row r="38" spans="1:32" s="222" customFormat="1" ht="60" customHeight="1" x14ac:dyDescent="0.2">
      <c r="A38" s="213">
        <v>24</v>
      </c>
      <c r="B38" s="213">
        <v>311202</v>
      </c>
      <c r="C38" s="236" t="s">
        <v>397</v>
      </c>
      <c r="D38" s="213" t="s">
        <v>94</v>
      </c>
      <c r="E38" s="213" t="s">
        <v>289</v>
      </c>
      <c r="F38" s="213" t="s">
        <v>290</v>
      </c>
      <c r="G38" s="213" t="s">
        <v>738</v>
      </c>
      <c r="H38" s="224">
        <v>10269</v>
      </c>
      <c r="I38" s="215" t="s">
        <v>274</v>
      </c>
      <c r="J38" s="287">
        <v>77032</v>
      </c>
      <c r="K38" s="287">
        <v>12725.99</v>
      </c>
      <c r="L38" s="337">
        <v>57473</v>
      </c>
      <c r="M38" s="217">
        <v>41611</v>
      </c>
      <c r="N38" s="214">
        <v>120</v>
      </c>
      <c r="O38" s="216">
        <v>13084.2</v>
      </c>
      <c r="P38" s="274">
        <v>1</v>
      </c>
      <c r="Q38" s="273">
        <f t="shared" si="2"/>
        <v>57473</v>
      </c>
      <c r="R38" s="218">
        <f t="shared" si="3"/>
        <v>13084.2</v>
      </c>
      <c r="S38" s="265">
        <v>1</v>
      </c>
      <c r="T38" s="330" t="s">
        <v>803</v>
      </c>
      <c r="U38" s="219" t="s">
        <v>176</v>
      </c>
      <c r="V38" s="220" t="s">
        <v>636</v>
      </c>
      <c r="W38" s="221">
        <v>0</v>
      </c>
      <c r="X38" s="221">
        <v>0</v>
      </c>
      <c r="AF38" s="11"/>
    </row>
    <row r="39" spans="1:32" s="222" customFormat="1" ht="60" customHeight="1" x14ac:dyDescent="0.2">
      <c r="A39" s="213">
        <v>25</v>
      </c>
      <c r="B39" s="213">
        <v>301491</v>
      </c>
      <c r="C39" s="236" t="s">
        <v>398</v>
      </c>
      <c r="D39" s="213" t="s">
        <v>94</v>
      </c>
      <c r="E39" s="213" t="s">
        <v>289</v>
      </c>
      <c r="F39" s="213" t="s">
        <v>289</v>
      </c>
      <c r="G39" s="213" t="s">
        <v>738</v>
      </c>
      <c r="H39" s="214">
        <v>12688</v>
      </c>
      <c r="I39" s="215" t="s">
        <v>274</v>
      </c>
      <c r="J39" s="287">
        <v>254481</v>
      </c>
      <c r="K39" s="287">
        <v>42041.23</v>
      </c>
      <c r="L39" s="336">
        <v>189866.14</v>
      </c>
      <c r="M39" s="217">
        <v>41611</v>
      </c>
      <c r="N39" s="214">
        <v>120</v>
      </c>
      <c r="O39" s="216">
        <v>43224.59</v>
      </c>
      <c r="P39" s="274">
        <v>1</v>
      </c>
      <c r="Q39" s="273">
        <f t="shared" si="2"/>
        <v>189866.14</v>
      </c>
      <c r="R39" s="218">
        <f t="shared" si="3"/>
        <v>43224.59</v>
      </c>
      <c r="S39" s="265">
        <v>1</v>
      </c>
      <c r="T39" s="330" t="s">
        <v>803</v>
      </c>
      <c r="U39" s="219" t="s">
        <v>176</v>
      </c>
      <c r="V39" s="220" t="s">
        <v>636</v>
      </c>
      <c r="W39" s="221">
        <v>0</v>
      </c>
      <c r="X39" s="221">
        <v>0</v>
      </c>
      <c r="AF39" s="11"/>
    </row>
    <row r="40" spans="1:32" s="222" customFormat="1" ht="60" customHeight="1" x14ac:dyDescent="0.2">
      <c r="A40" s="213">
        <v>26</v>
      </c>
      <c r="B40" s="213">
        <v>36334</v>
      </c>
      <c r="C40" s="236" t="s">
        <v>399</v>
      </c>
      <c r="D40" s="213" t="s">
        <v>39</v>
      </c>
      <c r="E40" s="213" t="s">
        <v>52</v>
      </c>
      <c r="F40" s="213" t="s">
        <v>279</v>
      </c>
      <c r="G40" s="213" t="s">
        <v>738</v>
      </c>
      <c r="H40" s="226">
        <v>260</v>
      </c>
      <c r="I40" s="215" t="s">
        <v>274</v>
      </c>
      <c r="J40" s="287">
        <v>33221</v>
      </c>
      <c r="K40" s="287">
        <v>30956</v>
      </c>
      <c r="L40" s="337">
        <v>49469.93</v>
      </c>
      <c r="M40" s="217">
        <v>41993</v>
      </c>
      <c r="N40" s="214">
        <v>150</v>
      </c>
      <c r="O40" s="216">
        <v>28323</v>
      </c>
      <c r="P40" s="274">
        <v>1</v>
      </c>
      <c r="Q40" s="273">
        <f>37102.44+W40</f>
        <v>49469.93</v>
      </c>
      <c r="R40" s="218">
        <f>25470.91+X40</f>
        <v>28323</v>
      </c>
      <c r="S40" s="265">
        <v>1</v>
      </c>
      <c r="T40" s="330" t="s">
        <v>803</v>
      </c>
      <c r="U40" s="219" t="s">
        <v>176</v>
      </c>
      <c r="V40" s="220" t="s">
        <v>637</v>
      </c>
      <c r="W40" s="227">
        <v>12367.49</v>
      </c>
      <c r="X40" s="227">
        <v>2852.09</v>
      </c>
      <c r="AF40" s="11"/>
    </row>
    <row r="41" spans="1:32" s="222" customFormat="1" ht="60" customHeight="1" x14ac:dyDescent="0.2">
      <c r="A41" s="213">
        <v>27</v>
      </c>
      <c r="B41" s="213">
        <v>176254</v>
      </c>
      <c r="C41" s="236" t="s">
        <v>400</v>
      </c>
      <c r="D41" s="213" t="s">
        <v>39</v>
      </c>
      <c r="E41" s="213" t="s">
        <v>52</v>
      </c>
      <c r="F41" s="213" t="s">
        <v>279</v>
      </c>
      <c r="G41" s="213" t="s">
        <v>738</v>
      </c>
      <c r="H41" s="224">
        <v>435</v>
      </c>
      <c r="I41" s="215" t="s">
        <v>274</v>
      </c>
      <c r="J41" s="287">
        <v>42672</v>
      </c>
      <c r="K41" s="287">
        <v>39763</v>
      </c>
      <c r="L41" s="337">
        <v>63543</v>
      </c>
      <c r="M41" s="217">
        <v>41993</v>
      </c>
      <c r="N41" s="214">
        <v>150</v>
      </c>
      <c r="O41" s="216">
        <v>36380.910000000003</v>
      </c>
      <c r="P41" s="274">
        <v>1</v>
      </c>
      <c r="Q41" s="273">
        <f>47657.45+W41</f>
        <v>63543.27</v>
      </c>
      <c r="R41" s="218">
        <v>36380.61</v>
      </c>
      <c r="S41" s="265">
        <v>1</v>
      </c>
      <c r="T41" s="330" t="s">
        <v>803</v>
      </c>
      <c r="U41" s="219" t="s">
        <v>176</v>
      </c>
      <c r="V41" s="220" t="s">
        <v>637</v>
      </c>
      <c r="W41" s="227">
        <v>15885.82</v>
      </c>
      <c r="X41" s="227">
        <v>0</v>
      </c>
      <c r="AF41" s="11"/>
    </row>
    <row r="42" spans="1:32" s="222" customFormat="1" ht="60" customHeight="1" x14ac:dyDescent="0.2">
      <c r="A42" s="213">
        <v>28</v>
      </c>
      <c r="B42" s="213">
        <v>305820</v>
      </c>
      <c r="C42" s="236" t="s">
        <v>401</v>
      </c>
      <c r="D42" s="213" t="s">
        <v>39</v>
      </c>
      <c r="E42" s="213" t="s">
        <v>52</v>
      </c>
      <c r="F42" s="213" t="s">
        <v>278</v>
      </c>
      <c r="G42" s="213" t="s">
        <v>738</v>
      </c>
      <c r="H42" s="224">
        <v>795</v>
      </c>
      <c r="I42" s="215" t="s">
        <v>274</v>
      </c>
      <c r="J42" s="287">
        <v>64151</v>
      </c>
      <c r="K42" s="287">
        <v>59776.7200894282</v>
      </c>
      <c r="L42" s="336">
        <v>95528.13</v>
      </c>
      <c r="M42" s="217">
        <v>41993</v>
      </c>
      <c r="N42" s="214">
        <v>150</v>
      </c>
      <c r="O42" s="216">
        <v>54693.45</v>
      </c>
      <c r="P42" s="274">
        <v>1</v>
      </c>
      <c r="Q42" s="273">
        <f>71646.09+W42</f>
        <v>95528.12</v>
      </c>
      <c r="R42" s="218">
        <f>52281.91+X42</f>
        <v>54693.450000000004</v>
      </c>
      <c r="S42" s="265">
        <v>1</v>
      </c>
      <c r="T42" s="330" t="s">
        <v>803</v>
      </c>
      <c r="U42" s="219" t="s">
        <v>176</v>
      </c>
      <c r="V42" s="220" t="s">
        <v>638</v>
      </c>
      <c r="W42" s="227">
        <v>23882.03</v>
      </c>
      <c r="X42" s="227">
        <v>2411.54</v>
      </c>
      <c r="AF42" s="11"/>
    </row>
    <row r="43" spans="1:32" s="222" customFormat="1" ht="60" customHeight="1" x14ac:dyDescent="0.2">
      <c r="A43" s="213">
        <v>29</v>
      </c>
      <c r="B43" s="213">
        <v>308677</v>
      </c>
      <c r="C43" s="236" t="s">
        <v>402</v>
      </c>
      <c r="D43" s="213" t="s">
        <v>39</v>
      </c>
      <c r="E43" s="213" t="s">
        <v>52</v>
      </c>
      <c r="F43" s="213" t="s">
        <v>277</v>
      </c>
      <c r="G43" s="213" t="s">
        <v>738</v>
      </c>
      <c r="H43" s="214">
        <v>280</v>
      </c>
      <c r="I43" s="215" t="s">
        <v>274</v>
      </c>
      <c r="J43" s="287">
        <v>104532</v>
      </c>
      <c r="K43" s="287">
        <v>97404.031501231802</v>
      </c>
      <c r="L43" s="338">
        <f>155659.67-32199.22</f>
        <v>123460.45000000001</v>
      </c>
      <c r="M43" s="217">
        <v>41993</v>
      </c>
      <c r="N43" s="214">
        <v>150</v>
      </c>
      <c r="O43" s="216">
        <v>89121</v>
      </c>
      <c r="P43" s="274">
        <v>1</v>
      </c>
      <c r="Q43" s="273">
        <v>123460.45</v>
      </c>
      <c r="R43" s="218">
        <v>70690.97</v>
      </c>
      <c r="S43" s="265">
        <v>1</v>
      </c>
      <c r="T43" s="330" t="s">
        <v>803</v>
      </c>
      <c r="U43" s="219" t="s">
        <v>176</v>
      </c>
      <c r="V43" s="220" t="s">
        <v>638</v>
      </c>
      <c r="W43" s="227">
        <v>10645.47</v>
      </c>
      <c r="X43" s="227">
        <v>0</v>
      </c>
      <c r="AF43" s="11"/>
    </row>
    <row r="44" spans="1:32" s="222" customFormat="1" ht="60" customHeight="1" x14ac:dyDescent="0.2">
      <c r="A44" s="289">
        <v>30</v>
      </c>
      <c r="B44" s="289" t="s">
        <v>176</v>
      </c>
      <c r="C44" s="290" t="s">
        <v>406</v>
      </c>
      <c r="D44" s="289" t="s">
        <v>140</v>
      </c>
      <c r="E44" s="289" t="s">
        <v>321</v>
      </c>
      <c r="F44" s="289" t="s">
        <v>408</v>
      </c>
      <c r="G44" s="289" t="s">
        <v>738</v>
      </c>
      <c r="H44" s="289" t="s">
        <v>176</v>
      </c>
      <c r="I44" s="291" t="s">
        <v>274</v>
      </c>
      <c r="J44" s="292">
        <v>97210</v>
      </c>
      <c r="K44" s="293">
        <v>27668</v>
      </c>
      <c r="L44" s="339" t="s">
        <v>176</v>
      </c>
      <c r="M44" s="289" t="s">
        <v>176</v>
      </c>
      <c r="N44" s="289" t="s">
        <v>176</v>
      </c>
      <c r="O44" s="294">
        <v>0</v>
      </c>
      <c r="P44" s="289" t="s">
        <v>176</v>
      </c>
      <c r="Q44" s="294">
        <f>+O44</f>
        <v>0</v>
      </c>
      <c r="R44" s="294">
        <f>+Q44</f>
        <v>0</v>
      </c>
      <c r="S44" s="289" t="s">
        <v>176</v>
      </c>
      <c r="T44" s="331" t="s">
        <v>2310</v>
      </c>
      <c r="U44" s="295" t="s">
        <v>176</v>
      </c>
      <c r="V44" s="296" t="s">
        <v>2319</v>
      </c>
      <c r="W44" s="221">
        <v>0</v>
      </c>
      <c r="X44" s="221">
        <v>0</v>
      </c>
      <c r="AF44" s="11"/>
    </row>
    <row r="45" spans="1:32" s="222" customFormat="1" ht="60" customHeight="1" x14ac:dyDescent="0.2">
      <c r="A45" s="289">
        <v>31</v>
      </c>
      <c r="B45" s="289" t="s">
        <v>176</v>
      </c>
      <c r="C45" s="290" t="s">
        <v>407</v>
      </c>
      <c r="D45" s="289" t="s">
        <v>140</v>
      </c>
      <c r="E45" s="289" t="s">
        <v>321</v>
      </c>
      <c r="F45" s="289" t="s">
        <v>322</v>
      </c>
      <c r="G45" s="289" t="s">
        <v>738</v>
      </c>
      <c r="H45" s="289" t="s">
        <v>176</v>
      </c>
      <c r="I45" s="291" t="s">
        <v>274</v>
      </c>
      <c r="J45" s="292">
        <v>122728</v>
      </c>
      <c r="K45" s="293">
        <v>34932</v>
      </c>
      <c r="L45" s="339" t="s">
        <v>176</v>
      </c>
      <c r="M45" s="289" t="s">
        <v>176</v>
      </c>
      <c r="N45" s="289" t="s">
        <v>176</v>
      </c>
      <c r="O45" s="294">
        <v>0</v>
      </c>
      <c r="P45" s="289" t="s">
        <v>176</v>
      </c>
      <c r="Q45" s="294">
        <f>+O45</f>
        <v>0</v>
      </c>
      <c r="R45" s="294">
        <f>+Q45</f>
        <v>0</v>
      </c>
      <c r="S45" s="289" t="s">
        <v>176</v>
      </c>
      <c r="T45" s="331" t="s">
        <v>2310</v>
      </c>
      <c r="U45" s="295" t="s">
        <v>176</v>
      </c>
      <c r="V45" s="296" t="s">
        <v>2319</v>
      </c>
      <c r="W45" s="221">
        <v>0</v>
      </c>
      <c r="X45" s="221">
        <v>0</v>
      </c>
      <c r="AF45" s="11"/>
    </row>
    <row r="46" spans="1:32" s="222" customFormat="1" ht="35.1" customHeight="1" x14ac:dyDescent="0.2">
      <c r="A46" s="235" t="s">
        <v>720</v>
      </c>
      <c r="C46" s="228"/>
      <c r="D46" s="228"/>
      <c r="E46" s="228"/>
      <c r="F46" s="228"/>
      <c r="G46" s="228"/>
      <c r="H46" s="228"/>
      <c r="I46" s="228"/>
      <c r="J46" s="228"/>
      <c r="K46" s="228"/>
      <c r="L46" s="340"/>
      <c r="M46" s="228"/>
      <c r="N46" s="229"/>
      <c r="O46" s="230"/>
      <c r="P46" s="228"/>
      <c r="Q46" s="228"/>
      <c r="R46" s="228"/>
      <c r="S46" s="228"/>
      <c r="T46" s="231"/>
      <c r="U46" s="232"/>
      <c r="AF46" s="11"/>
    </row>
    <row r="48" spans="1:32" ht="35.1" customHeight="1" x14ac:dyDescent="0.2">
      <c r="J48" s="83"/>
      <c r="K48" s="83"/>
      <c r="L48" s="341"/>
      <c r="O48" s="83"/>
    </row>
    <row r="52" spans="4:28" ht="35.1" customHeight="1" x14ac:dyDescent="0.2">
      <c r="D52" s="4"/>
      <c r="E52" s="4"/>
      <c r="M52" s="4"/>
      <c r="N52" s="4"/>
      <c r="O52" s="4"/>
      <c r="P52" s="4"/>
      <c r="Q52" s="4"/>
      <c r="R52" s="4"/>
      <c r="X52" s="11"/>
      <c r="Y52" s="11"/>
      <c r="Z52" s="11"/>
      <c r="AA52" s="11"/>
      <c r="AB52" s="11"/>
    </row>
    <row r="53" spans="4:28" ht="35.1" customHeight="1" x14ac:dyDescent="0.2">
      <c r="D53" s="4"/>
      <c r="E53" s="4"/>
      <c r="M53" s="4"/>
      <c r="N53" s="4"/>
      <c r="O53" s="4"/>
      <c r="P53" s="4"/>
      <c r="Q53" s="4"/>
      <c r="R53" s="4"/>
      <c r="X53" s="11"/>
      <c r="Y53" s="11"/>
      <c r="Z53" s="11"/>
      <c r="AA53" s="11"/>
      <c r="AB53" s="11"/>
    </row>
    <row r="54" spans="4:28" ht="35.1" customHeight="1" x14ac:dyDescent="0.2">
      <c r="D54" s="4"/>
      <c r="E54" s="4"/>
      <c r="M54" s="4"/>
      <c r="N54" s="4"/>
      <c r="O54" s="4"/>
      <c r="P54" s="4"/>
      <c r="Q54" s="4"/>
      <c r="R54" s="4"/>
      <c r="X54" s="11"/>
      <c r="Y54" s="11"/>
      <c r="Z54" s="11"/>
      <c r="AA54" s="11"/>
      <c r="AB54" s="11"/>
    </row>
    <row r="55" spans="4:28" ht="35.1" customHeight="1" x14ac:dyDescent="0.2">
      <c r="D55" s="4"/>
      <c r="E55" s="4"/>
      <c r="M55" s="4"/>
      <c r="N55" s="4"/>
      <c r="O55" s="4"/>
      <c r="P55" s="4"/>
      <c r="Q55" s="4"/>
      <c r="R55" s="4"/>
      <c r="X55" s="11"/>
      <c r="Y55" s="11"/>
      <c r="Z55" s="11"/>
      <c r="AA55" s="11"/>
      <c r="AB55" s="11"/>
    </row>
    <row r="56" spans="4:28" ht="35.1" customHeight="1" x14ac:dyDescent="0.2">
      <c r="D56" s="4"/>
      <c r="E56" s="4"/>
      <c r="M56" s="4"/>
      <c r="N56" s="4"/>
      <c r="O56" s="4"/>
      <c r="P56" s="4"/>
      <c r="Q56" s="4"/>
      <c r="R56" s="4"/>
      <c r="X56" s="11"/>
      <c r="Y56" s="11"/>
      <c r="Z56" s="11"/>
      <c r="AA56" s="11"/>
      <c r="AB56" s="11"/>
    </row>
    <row r="57" spans="4:28" ht="35.1" customHeight="1" x14ac:dyDescent="0.2">
      <c r="D57" s="4"/>
      <c r="E57" s="4"/>
      <c r="M57" s="4"/>
      <c r="N57" s="4"/>
      <c r="O57" s="4"/>
      <c r="P57" s="4"/>
      <c r="Q57" s="4"/>
      <c r="R57" s="4"/>
      <c r="X57" s="11"/>
      <c r="Y57" s="11"/>
      <c r="Z57" s="11"/>
      <c r="AA57" s="11"/>
      <c r="AB57" s="11"/>
    </row>
    <row r="58" spans="4:28" ht="35.1" customHeight="1" x14ac:dyDescent="0.2">
      <c r="D58" s="4"/>
      <c r="E58" s="4"/>
      <c r="M58" s="4"/>
      <c r="N58" s="4"/>
      <c r="O58" s="4"/>
      <c r="P58" s="4"/>
      <c r="Q58" s="4"/>
      <c r="R58" s="4"/>
      <c r="X58" s="11"/>
      <c r="Y58" s="11"/>
      <c r="Z58" s="11"/>
      <c r="AA58" s="11"/>
      <c r="AB58" s="11"/>
    </row>
    <row r="59" spans="4:28" ht="35.1" customHeight="1" x14ac:dyDescent="0.2">
      <c r="D59" s="4"/>
      <c r="E59" s="4"/>
      <c r="M59" s="4"/>
      <c r="N59" s="4"/>
      <c r="O59" s="4"/>
      <c r="P59" s="4"/>
      <c r="Q59" s="4"/>
      <c r="R59" s="4"/>
      <c r="X59" s="11"/>
      <c r="Y59" s="11"/>
      <c r="Z59" s="11"/>
      <c r="AA59" s="11"/>
      <c r="AB59" s="11"/>
    </row>
    <row r="60" spans="4:28" ht="35.1" customHeight="1" x14ac:dyDescent="0.2">
      <c r="D60" s="4"/>
      <c r="E60" s="4"/>
      <c r="M60" s="4"/>
      <c r="N60" s="4"/>
      <c r="O60" s="4"/>
      <c r="P60" s="4"/>
      <c r="Q60" s="4"/>
      <c r="R60" s="4"/>
      <c r="X60" s="11"/>
      <c r="Y60" s="11"/>
      <c r="Z60" s="11"/>
      <c r="AA60" s="11"/>
      <c r="AB60" s="11"/>
    </row>
    <row r="61" spans="4:28" ht="35.1" customHeight="1" x14ac:dyDescent="0.2">
      <c r="D61" s="4"/>
      <c r="E61" s="4"/>
      <c r="M61" s="4"/>
      <c r="N61" s="4"/>
      <c r="O61" s="4"/>
      <c r="P61" s="4"/>
      <c r="Q61" s="4"/>
      <c r="R61" s="4"/>
      <c r="X61" s="11"/>
      <c r="Y61" s="11"/>
      <c r="Z61" s="11"/>
      <c r="AA61" s="11"/>
      <c r="AB61" s="11"/>
    </row>
    <row r="62" spans="4:28" ht="35.1" customHeight="1" x14ac:dyDescent="0.2">
      <c r="D62" s="4"/>
      <c r="E62" s="4"/>
      <c r="M62" s="4"/>
      <c r="N62" s="4"/>
      <c r="O62" s="4"/>
      <c r="P62" s="4"/>
      <c r="Q62" s="4"/>
      <c r="R62" s="4"/>
      <c r="X62" s="11"/>
      <c r="Y62" s="11"/>
      <c r="Z62" s="11"/>
      <c r="AA62" s="11"/>
      <c r="AB62" s="11"/>
    </row>
    <row r="63" spans="4:28" ht="35.1" customHeight="1" x14ac:dyDescent="0.2">
      <c r="D63" s="4"/>
      <c r="E63" s="4"/>
      <c r="M63" s="4"/>
      <c r="N63" s="4"/>
      <c r="O63" s="4"/>
      <c r="P63" s="4"/>
      <c r="Q63" s="4"/>
      <c r="R63" s="4"/>
      <c r="X63" s="11"/>
      <c r="Y63" s="11"/>
      <c r="Z63" s="11"/>
      <c r="AA63" s="11"/>
      <c r="AB63" s="11"/>
    </row>
    <row r="64" spans="4:28" ht="35.1" customHeight="1" x14ac:dyDescent="0.2">
      <c r="D64" s="4"/>
      <c r="E64" s="4"/>
      <c r="M64" s="4"/>
      <c r="N64" s="4"/>
      <c r="O64" s="4"/>
      <c r="P64" s="4"/>
      <c r="Q64" s="4"/>
      <c r="R64" s="4"/>
      <c r="X64" s="11"/>
      <c r="Y64" s="11"/>
      <c r="Z64" s="11"/>
      <c r="AA64" s="11"/>
      <c r="AB64" s="11"/>
    </row>
    <row r="65" spans="4:28" ht="35.1" customHeight="1" x14ac:dyDescent="0.2">
      <c r="D65" s="4"/>
      <c r="E65" s="4"/>
      <c r="M65" s="4"/>
      <c r="N65" s="4"/>
      <c r="O65" s="4"/>
      <c r="P65" s="4"/>
      <c r="Q65" s="4"/>
      <c r="R65" s="4"/>
      <c r="X65" s="11"/>
      <c r="Y65" s="11"/>
      <c r="Z65" s="11"/>
      <c r="AA65" s="11"/>
      <c r="AB65" s="11"/>
    </row>
    <row r="66" spans="4:28" ht="35.1" customHeight="1" x14ac:dyDescent="0.2">
      <c r="D66" s="4"/>
      <c r="E66" s="4"/>
      <c r="M66" s="4"/>
      <c r="N66" s="4"/>
      <c r="O66" s="4"/>
      <c r="P66" s="4"/>
      <c r="Q66" s="4"/>
      <c r="R66" s="4"/>
      <c r="X66" s="11"/>
      <c r="Y66" s="11"/>
      <c r="Z66" s="11"/>
      <c r="AA66" s="11"/>
      <c r="AB66" s="11"/>
    </row>
    <row r="67" spans="4:28" ht="35.1" customHeight="1" x14ac:dyDescent="0.2">
      <c r="D67" s="4"/>
      <c r="E67" s="4"/>
      <c r="M67" s="4"/>
      <c r="N67" s="4"/>
      <c r="O67" s="4"/>
      <c r="P67" s="4"/>
      <c r="Q67" s="4"/>
      <c r="R67" s="4"/>
      <c r="X67" s="11"/>
      <c r="Y67" s="11"/>
      <c r="Z67" s="11"/>
      <c r="AA67" s="11"/>
      <c r="AB67" s="11"/>
    </row>
    <row r="68" spans="4:28" ht="35.1" customHeight="1" x14ac:dyDescent="0.2">
      <c r="D68" s="4"/>
      <c r="E68" s="4"/>
      <c r="M68" s="4"/>
      <c r="N68" s="4"/>
      <c r="O68" s="4"/>
      <c r="P68" s="4"/>
      <c r="Q68" s="4"/>
      <c r="R68" s="4"/>
      <c r="X68" s="11"/>
      <c r="Y68" s="11"/>
      <c r="Z68" s="11"/>
      <c r="AA68" s="11"/>
      <c r="AB68" s="11"/>
    </row>
    <row r="69" spans="4:28" ht="35.1" customHeight="1" x14ac:dyDescent="0.2">
      <c r="D69" s="4"/>
      <c r="E69" s="4"/>
      <c r="M69" s="4"/>
      <c r="N69" s="4"/>
      <c r="O69" s="4"/>
      <c r="P69" s="4"/>
      <c r="Q69" s="4"/>
      <c r="R69" s="4"/>
      <c r="X69" s="11"/>
      <c r="Y69" s="11"/>
      <c r="Z69" s="11"/>
      <c r="AA69" s="11"/>
      <c r="AB69" s="11"/>
    </row>
    <row r="70" spans="4:28" ht="35.1" customHeight="1" x14ac:dyDescent="0.2">
      <c r="D70" s="4"/>
      <c r="E70" s="4"/>
      <c r="M70" s="4"/>
      <c r="N70" s="4"/>
      <c r="O70" s="4"/>
      <c r="P70" s="4"/>
      <c r="Q70" s="4"/>
      <c r="R70" s="4"/>
      <c r="X70" s="11"/>
      <c r="Y70" s="11"/>
      <c r="Z70" s="11"/>
      <c r="AA70" s="11"/>
      <c r="AB70" s="11"/>
    </row>
    <row r="71" spans="4:28" ht="35.1" customHeight="1" x14ac:dyDescent="0.2">
      <c r="D71" s="4"/>
      <c r="E71" s="4"/>
      <c r="M71" s="4"/>
      <c r="N71" s="4"/>
      <c r="O71" s="4"/>
      <c r="P71" s="4"/>
      <c r="Q71" s="4"/>
      <c r="R71" s="4"/>
      <c r="X71" s="11"/>
      <c r="Y71" s="11"/>
      <c r="Z71" s="11"/>
      <c r="AA71" s="11"/>
      <c r="AB71" s="11"/>
    </row>
    <row r="72" spans="4:28" ht="35.1" customHeight="1" x14ac:dyDescent="0.2">
      <c r="D72" s="4"/>
      <c r="E72" s="4"/>
      <c r="M72" s="4"/>
      <c r="N72" s="4"/>
      <c r="O72" s="4"/>
      <c r="P72" s="4"/>
      <c r="Q72" s="4"/>
      <c r="R72" s="4"/>
      <c r="X72" s="11"/>
      <c r="Y72" s="11"/>
      <c r="Z72" s="11"/>
      <c r="AA72" s="11"/>
      <c r="AB72" s="11"/>
    </row>
    <row r="73" spans="4:28" ht="35.1" customHeight="1" x14ac:dyDescent="0.2">
      <c r="D73" s="4"/>
      <c r="E73" s="4"/>
      <c r="M73" s="4"/>
      <c r="N73" s="4"/>
      <c r="O73" s="4"/>
      <c r="P73" s="4"/>
      <c r="Q73" s="4"/>
      <c r="R73" s="4"/>
      <c r="X73" s="11"/>
      <c r="Y73" s="11"/>
      <c r="Z73" s="11"/>
      <c r="AA73" s="11"/>
      <c r="AB73" s="11"/>
    </row>
    <row r="74" spans="4:28" ht="35.1" customHeight="1" x14ac:dyDescent="0.2">
      <c r="D74" s="4"/>
      <c r="E74" s="4"/>
      <c r="M74" s="4"/>
      <c r="N74" s="4"/>
      <c r="O74" s="4"/>
      <c r="P74" s="4"/>
      <c r="Q74" s="4"/>
      <c r="R74" s="4"/>
      <c r="X74" s="11"/>
      <c r="Y74" s="11"/>
      <c r="Z74" s="11"/>
      <c r="AA74" s="11"/>
      <c r="AB74" s="11"/>
    </row>
    <row r="75" spans="4:28" ht="35.1" customHeight="1" x14ac:dyDescent="0.2">
      <c r="D75" s="4"/>
      <c r="E75" s="4"/>
      <c r="M75" s="4"/>
      <c r="N75" s="4"/>
      <c r="O75" s="4"/>
      <c r="P75" s="4"/>
      <c r="Q75" s="4"/>
      <c r="R75" s="4"/>
      <c r="X75" s="11"/>
      <c r="Y75" s="11"/>
      <c r="Z75" s="11"/>
      <c r="AA75" s="11"/>
      <c r="AB75" s="11"/>
    </row>
    <row r="76" spans="4:28" ht="35.1" customHeight="1" x14ac:dyDescent="0.2">
      <c r="D76" s="4"/>
      <c r="E76" s="4"/>
      <c r="M76" s="4"/>
      <c r="N76" s="4"/>
      <c r="O76" s="4"/>
      <c r="P76" s="4"/>
      <c r="Q76" s="4"/>
      <c r="R76" s="4"/>
      <c r="X76" s="11"/>
      <c r="Y76" s="11"/>
      <c r="Z76" s="11"/>
      <c r="AA76" s="11"/>
      <c r="AB76" s="11"/>
    </row>
    <row r="77" spans="4:28" ht="35.1" customHeight="1" x14ac:dyDescent="0.2">
      <c r="D77" s="4"/>
      <c r="E77" s="4"/>
      <c r="M77" s="4"/>
      <c r="N77" s="4"/>
      <c r="O77" s="4"/>
      <c r="P77" s="4"/>
      <c r="Q77" s="4"/>
      <c r="R77" s="4"/>
      <c r="X77" s="11"/>
      <c r="Y77" s="11"/>
      <c r="Z77" s="11"/>
      <c r="AA77" s="11"/>
      <c r="AB77" s="11"/>
    </row>
  </sheetData>
  <autoFilter ref="A14:V46"/>
  <mergeCells count="13">
    <mergeCell ref="J6:L10"/>
    <mergeCell ref="J5:L5"/>
    <mergeCell ref="O18:O19"/>
    <mergeCell ref="J18:J19"/>
    <mergeCell ref="K18:K19"/>
    <mergeCell ref="L18:L19"/>
    <mergeCell ref="M18:M19"/>
    <mergeCell ref="N18:N19"/>
    <mergeCell ref="P18:P19"/>
    <mergeCell ref="Q18:Q19"/>
    <mergeCell ref="R18:R19"/>
    <mergeCell ref="S18:S19"/>
    <mergeCell ref="T18:T19"/>
  </mergeCells>
  <printOptions horizontalCentered="1"/>
  <pageMargins left="0" right="0" top="0.19685039370078741" bottom="0" header="0" footer="0"/>
  <pageSetup paperSize="8" scale="53" fitToHeight="1000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view="pageLayout" zoomScale="70" zoomScalePageLayoutView="70" workbookViewId="0">
      <selection activeCell="F4" sqref="F4"/>
    </sheetView>
  </sheetViews>
  <sheetFormatPr baseColWidth="10" defaultRowHeight="15" x14ac:dyDescent="0.25"/>
  <cols>
    <col min="1" max="1" width="8.7109375" customWidth="1"/>
    <col min="2" max="2" width="9.5703125" customWidth="1"/>
    <col min="3" max="3" width="11.140625" customWidth="1"/>
    <col min="6" max="6" width="8.85546875" customWidth="1"/>
    <col min="8" max="10" width="0" hidden="1" customWidth="1"/>
    <col min="11" max="11" width="9.7109375" customWidth="1"/>
    <col min="12" max="12" width="10" customWidth="1"/>
    <col min="13" max="13" width="11" customWidth="1"/>
    <col min="14" max="14" width="8.42578125" customWidth="1"/>
    <col min="15" max="15" width="8.85546875" customWidth="1"/>
    <col min="16" max="16" width="9.85546875" customWidth="1"/>
    <col min="17" max="17" width="10" customWidth="1"/>
    <col min="18" max="18" width="13.7109375" customWidth="1"/>
    <col min="19" max="20" width="0" hidden="1" customWidth="1"/>
    <col min="21" max="21" width="29.5703125" style="315" customWidth="1"/>
  </cols>
  <sheetData>
    <row r="1" spans="1:24" s="12" customFormat="1" ht="130.5" customHeight="1" x14ac:dyDescent="0.25">
      <c r="A1" s="84" t="s">
        <v>23</v>
      </c>
      <c r="B1" s="84" t="s">
        <v>0</v>
      </c>
      <c r="C1" s="84" t="s">
        <v>668</v>
      </c>
      <c r="D1" s="84" t="s">
        <v>745</v>
      </c>
      <c r="E1" s="84" t="s">
        <v>614</v>
      </c>
      <c r="F1" s="282" t="s">
        <v>2</v>
      </c>
      <c r="G1" s="2" t="s">
        <v>3</v>
      </c>
      <c r="H1" s="3" t="s">
        <v>727</v>
      </c>
      <c r="I1" s="2" t="s">
        <v>725</v>
      </c>
      <c r="J1" s="2" t="s">
        <v>6</v>
      </c>
      <c r="K1" s="85" t="s">
        <v>746</v>
      </c>
      <c r="L1" s="85" t="s">
        <v>2300</v>
      </c>
      <c r="M1" s="85" t="s">
        <v>2299</v>
      </c>
      <c r="N1" s="2" t="s">
        <v>730</v>
      </c>
      <c r="O1" s="2" t="s">
        <v>750</v>
      </c>
      <c r="P1" s="2" t="s">
        <v>748</v>
      </c>
      <c r="Q1" s="2" t="s">
        <v>749</v>
      </c>
      <c r="R1" s="2" t="s">
        <v>731</v>
      </c>
      <c r="S1" s="87" t="s">
        <v>2275</v>
      </c>
      <c r="T1" s="86" t="s">
        <v>726</v>
      </c>
      <c r="U1" s="314" t="s">
        <v>723</v>
      </c>
      <c r="V1" s="84"/>
      <c r="X1" s="298"/>
    </row>
    <row r="2" spans="1:24" s="237" customFormat="1" ht="130.5" customHeight="1" x14ac:dyDescent="0.25">
      <c r="A2" s="233">
        <v>1</v>
      </c>
      <c r="B2" s="233">
        <v>340045</v>
      </c>
      <c r="C2" s="234" t="s">
        <v>674</v>
      </c>
      <c r="D2" s="243" t="s">
        <v>544</v>
      </c>
      <c r="E2" s="239" t="s">
        <v>134</v>
      </c>
      <c r="F2" s="239" t="s">
        <v>135</v>
      </c>
      <c r="G2" s="239" t="s">
        <v>136</v>
      </c>
      <c r="H2" s="238" t="s">
        <v>2267</v>
      </c>
      <c r="I2" s="241">
        <v>6740</v>
      </c>
      <c r="J2" s="242" t="s">
        <v>747</v>
      </c>
      <c r="K2" s="305">
        <v>254072</v>
      </c>
      <c r="L2" s="245">
        <v>220889.81</v>
      </c>
      <c r="M2" s="313" t="s">
        <v>2281</v>
      </c>
      <c r="N2" s="251">
        <v>42094</v>
      </c>
      <c r="O2" s="269">
        <v>1</v>
      </c>
      <c r="P2" s="247">
        <v>220889.81</v>
      </c>
      <c r="Q2" s="266">
        <f>+P2/L2</f>
        <v>1</v>
      </c>
      <c r="R2" s="250" t="s">
        <v>733</v>
      </c>
      <c r="S2" s="234" t="s">
        <v>2298</v>
      </c>
      <c r="T2" s="234" t="s">
        <v>176</v>
      </c>
      <c r="U2" s="311" t="s">
        <v>2303</v>
      </c>
    </row>
    <row r="3" spans="1:24" s="237" customFormat="1" ht="108.75" customHeight="1" x14ac:dyDescent="0.25">
      <c r="A3" s="233">
        <v>28</v>
      </c>
      <c r="B3" s="233">
        <v>318429</v>
      </c>
      <c r="C3" s="844" t="s">
        <v>674</v>
      </c>
      <c r="D3" s="243" t="s">
        <v>563</v>
      </c>
      <c r="E3" s="239" t="s">
        <v>172</v>
      </c>
      <c r="F3" s="239" t="s">
        <v>173</v>
      </c>
      <c r="G3" s="239" t="s">
        <v>175</v>
      </c>
      <c r="H3" s="238" t="s">
        <v>2267</v>
      </c>
      <c r="I3" s="241">
        <v>3000</v>
      </c>
      <c r="J3" s="242" t="s">
        <v>747</v>
      </c>
      <c r="K3" s="305">
        <v>75880</v>
      </c>
      <c r="L3" s="245">
        <v>75778.509999999995</v>
      </c>
      <c r="M3" s="847" t="s">
        <v>2286</v>
      </c>
      <c r="N3" s="251">
        <v>41915</v>
      </c>
      <c r="O3" s="269">
        <v>0.9</v>
      </c>
      <c r="P3" s="247">
        <v>68200.67</v>
      </c>
      <c r="Q3" s="266">
        <f>+P3/L3</f>
        <v>0.90000014515988769</v>
      </c>
      <c r="R3" s="250" t="s">
        <v>733</v>
      </c>
      <c r="S3" s="234" t="s">
        <v>2298</v>
      </c>
      <c r="T3" s="234" t="s">
        <v>176</v>
      </c>
      <c r="U3" s="311" t="s">
        <v>2303</v>
      </c>
    </row>
    <row r="4" spans="1:24" s="237" customFormat="1" ht="167.25" customHeight="1" x14ac:dyDescent="0.25">
      <c r="A4" s="233">
        <v>27</v>
      </c>
      <c r="B4" s="233">
        <v>318414</v>
      </c>
      <c r="C4" s="845"/>
      <c r="D4" s="243" t="s">
        <v>562</v>
      </c>
      <c r="E4" s="239" t="s">
        <v>172</v>
      </c>
      <c r="F4" s="239" t="s">
        <v>173</v>
      </c>
      <c r="G4" s="239" t="s">
        <v>174</v>
      </c>
      <c r="H4" s="238" t="s">
        <v>2267</v>
      </c>
      <c r="I4" s="241">
        <v>1160</v>
      </c>
      <c r="J4" s="242" t="s">
        <v>747</v>
      </c>
      <c r="K4" s="305">
        <v>7340</v>
      </c>
      <c r="L4" s="245">
        <v>7329.97</v>
      </c>
      <c r="M4" s="848"/>
      <c r="N4" s="251">
        <v>41915</v>
      </c>
      <c r="O4" s="269">
        <v>0.9</v>
      </c>
      <c r="P4" s="247">
        <v>6596.97</v>
      </c>
      <c r="Q4" s="266">
        <f>+P4/L4</f>
        <v>0.8999995907213808</v>
      </c>
      <c r="R4" s="234" t="s">
        <v>734</v>
      </c>
      <c r="S4" s="234" t="s">
        <v>2298</v>
      </c>
      <c r="T4" s="234" t="s">
        <v>176</v>
      </c>
      <c r="U4" s="312" t="s">
        <v>2302</v>
      </c>
    </row>
    <row r="5" spans="1:24" s="237" customFormat="1" ht="108.75" customHeight="1" x14ac:dyDescent="0.25">
      <c r="A5" s="233">
        <v>26</v>
      </c>
      <c r="B5" s="233">
        <v>371143</v>
      </c>
      <c r="C5" s="845"/>
      <c r="D5" s="243" t="s">
        <v>560</v>
      </c>
      <c r="E5" s="239" t="s">
        <v>164</v>
      </c>
      <c r="F5" s="239" t="s">
        <v>165</v>
      </c>
      <c r="G5" s="239" t="s">
        <v>166</v>
      </c>
      <c r="H5" s="238" t="s">
        <v>2267</v>
      </c>
      <c r="I5" s="241" t="s">
        <v>176</v>
      </c>
      <c r="J5" s="242" t="s">
        <v>747</v>
      </c>
      <c r="K5" s="305">
        <v>16735</v>
      </c>
      <c r="L5" s="245">
        <v>16734.810000000001</v>
      </c>
      <c r="M5" s="848"/>
      <c r="N5" s="251">
        <v>41915</v>
      </c>
      <c r="O5" s="269">
        <v>0.5</v>
      </c>
      <c r="P5" s="247">
        <v>0</v>
      </c>
      <c r="Q5" s="266">
        <f>+P5/L5</f>
        <v>0</v>
      </c>
      <c r="R5" s="234" t="s">
        <v>734</v>
      </c>
      <c r="S5" s="234" t="s">
        <v>2298</v>
      </c>
      <c r="T5" s="234" t="s">
        <v>176</v>
      </c>
      <c r="U5" s="312" t="s">
        <v>2302</v>
      </c>
    </row>
    <row r="6" spans="1:24" s="237" customFormat="1" ht="69.75" customHeight="1" x14ac:dyDescent="0.25">
      <c r="A6" s="233">
        <v>25</v>
      </c>
      <c r="B6" s="233">
        <v>347107</v>
      </c>
      <c r="C6" s="846"/>
      <c r="D6" s="243" t="s">
        <v>580</v>
      </c>
      <c r="E6" s="239" t="s">
        <v>164</v>
      </c>
      <c r="F6" s="239" t="s">
        <v>167</v>
      </c>
      <c r="G6" s="239" t="s">
        <v>168</v>
      </c>
      <c r="H6" s="238" t="s">
        <v>2267</v>
      </c>
      <c r="I6" s="302">
        <v>1.6519999999999999</v>
      </c>
      <c r="J6" s="242" t="s">
        <v>747</v>
      </c>
      <c r="K6" s="305">
        <v>7393</v>
      </c>
      <c r="L6" s="245">
        <v>7393.2</v>
      </c>
      <c r="M6" s="849"/>
      <c r="N6" s="251">
        <v>41915</v>
      </c>
      <c r="O6" s="269">
        <v>0.9</v>
      </c>
      <c r="P6" s="247">
        <v>6653.88</v>
      </c>
      <c r="Q6" s="266">
        <f>+P6/L6</f>
        <v>0.9</v>
      </c>
      <c r="R6" s="234" t="s">
        <v>736</v>
      </c>
      <c r="S6" s="234" t="s">
        <v>2298</v>
      </c>
      <c r="T6" s="234" t="s">
        <v>176</v>
      </c>
      <c r="U6" s="312" t="s">
        <v>2305</v>
      </c>
    </row>
  </sheetData>
  <mergeCells count="2">
    <mergeCell ref="C3:C6"/>
    <mergeCell ref="M3:M6"/>
  </mergeCells>
  <pageMargins left="0.7" right="0.7" top="0.75" bottom="0.75" header="0.3" footer="0.3"/>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21"/>
  <sheetViews>
    <sheetView topLeftCell="A16" zoomScalePageLayoutView="85" workbookViewId="0">
      <selection activeCell="U19" sqref="U19:U21"/>
    </sheetView>
  </sheetViews>
  <sheetFormatPr baseColWidth="10" defaultRowHeight="15" x14ac:dyDescent="0.25"/>
  <cols>
    <col min="8" max="12" width="0" hidden="1" customWidth="1"/>
    <col min="19" max="19" width="5.42578125" customWidth="1"/>
    <col min="20" max="20" width="6.42578125" customWidth="1"/>
    <col min="21" max="21" width="32.42578125" customWidth="1"/>
  </cols>
  <sheetData>
    <row r="4" spans="1:21" s="12" customFormat="1" ht="129.94999999999999" customHeight="1" x14ac:dyDescent="0.25">
      <c r="A4" s="84" t="s">
        <v>23</v>
      </c>
      <c r="B4" s="84" t="s">
        <v>0</v>
      </c>
      <c r="C4" s="84" t="s">
        <v>668</v>
      </c>
      <c r="D4" s="84" t="s">
        <v>745</v>
      </c>
      <c r="E4" s="84" t="s">
        <v>614</v>
      </c>
      <c r="F4" s="282" t="s">
        <v>2</v>
      </c>
      <c r="G4" s="2" t="s">
        <v>3</v>
      </c>
      <c r="H4" s="3" t="s">
        <v>727</v>
      </c>
      <c r="I4" s="2" t="s">
        <v>725</v>
      </c>
      <c r="J4" s="2" t="s">
        <v>6</v>
      </c>
      <c r="K4" s="85" t="s">
        <v>746</v>
      </c>
      <c r="L4" s="85" t="s">
        <v>2300</v>
      </c>
      <c r="M4" s="85" t="s">
        <v>2299</v>
      </c>
      <c r="N4" s="2" t="s">
        <v>730</v>
      </c>
      <c r="O4" s="2" t="s">
        <v>750</v>
      </c>
      <c r="P4" s="2" t="s">
        <v>748</v>
      </c>
      <c r="Q4" s="2" t="s">
        <v>749</v>
      </c>
      <c r="R4" s="2" t="s">
        <v>731</v>
      </c>
      <c r="S4" s="87" t="s">
        <v>2275</v>
      </c>
      <c r="T4" s="86" t="s">
        <v>726</v>
      </c>
      <c r="U4" s="85" t="s">
        <v>723</v>
      </c>
    </row>
    <row r="5" spans="1:21" s="237" customFormat="1" ht="112.5" customHeight="1" x14ac:dyDescent="0.25">
      <c r="A5" s="233">
        <v>2</v>
      </c>
      <c r="B5" s="233">
        <v>360426</v>
      </c>
      <c r="C5" s="844" t="s">
        <v>2306</v>
      </c>
      <c r="D5" s="243" t="s">
        <v>566</v>
      </c>
      <c r="E5" s="239" t="s">
        <v>140</v>
      </c>
      <c r="F5" s="239" t="s">
        <v>141</v>
      </c>
      <c r="G5" s="239" t="s">
        <v>142</v>
      </c>
      <c r="H5" s="238" t="s">
        <v>2267</v>
      </c>
      <c r="I5" s="241">
        <v>10159</v>
      </c>
      <c r="J5" s="242" t="s">
        <v>747</v>
      </c>
      <c r="K5" s="305">
        <v>40244</v>
      </c>
      <c r="L5" s="245">
        <v>35269.93</v>
      </c>
      <c r="M5" s="847" t="s">
        <v>2282</v>
      </c>
      <c r="N5" s="251">
        <v>41929</v>
      </c>
      <c r="O5" s="269">
        <v>1</v>
      </c>
      <c r="P5" s="247">
        <v>35269.93</v>
      </c>
      <c r="Q5" s="266">
        <f t="shared" ref="Q5:Q18" si="0">+P5/L5</f>
        <v>1</v>
      </c>
      <c r="R5" s="234" t="s">
        <v>734</v>
      </c>
      <c r="S5" s="234" t="s">
        <v>2298</v>
      </c>
      <c r="T5" s="234" t="s">
        <v>176</v>
      </c>
      <c r="U5" s="311" t="s">
        <v>2304</v>
      </c>
    </row>
    <row r="6" spans="1:21" s="237" customFormat="1" ht="98.25" customHeight="1" x14ac:dyDescent="0.25">
      <c r="A6" s="233">
        <v>5</v>
      </c>
      <c r="B6" s="233">
        <v>309689</v>
      </c>
      <c r="C6" s="845"/>
      <c r="D6" s="243" t="s">
        <v>548</v>
      </c>
      <c r="E6" s="239" t="s">
        <v>140</v>
      </c>
      <c r="F6" s="239" t="s">
        <v>141</v>
      </c>
      <c r="G6" s="239" t="s">
        <v>161</v>
      </c>
      <c r="H6" s="238" t="s">
        <v>2267</v>
      </c>
      <c r="I6" s="241" t="s">
        <v>176</v>
      </c>
      <c r="J6" s="242" t="s">
        <v>747</v>
      </c>
      <c r="K6" s="305">
        <v>5166</v>
      </c>
      <c r="L6" s="245">
        <v>4527.49</v>
      </c>
      <c r="M6" s="848"/>
      <c r="N6" s="251">
        <v>41929</v>
      </c>
      <c r="O6" s="269">
        <v>1</v>
      </c>
      <c r="P6" s="247">
        <v>4527.49</v>
      </c>
      <c r="Q6" s="266">
        <f t="shared" si="0"/>
        <v>1</v>
      </c>
      <c r="R6" s="250" t="s">
        <v>734</v>
      </c>
      <c r="S6" s="234" t="s">
        <v>2298</v>
      </c>
      <c r="T6" s="234" t="s">
        <v>176</v>
      </c>
      <c r="U6" s="311" t="s">
        <v>2304</v>
      </c>
    </row>
    <row r="7" spans="1:21" s="237" customFormat="1" ht="103.5" customHeight="1" x14ac:dyDescent="0.25">
      <c r="A7" s="233">
        <v>4</v>
      </c>
      <c r="B7" s="233">
        <v>324147</v>
      </c>
      <c r="C7" s="845"/>
      <c r="D7" s="243" t="s">
        <v>557</v>
      </c>
      <c r="E7" s="239" t="s">
        <v>140</v>
      </c>
      <c r="F7" s="239" t="s">
        <v>147</v>
      </c>
      <c r="G7" s="239" t="s">
        <v>148</v>
      </c>
      <c r="H7" s="238" t="s">
        <v>2267</v>
      </c>
      <c r="I7" s="241">
        <v>12027</v>
      </c>
      <c r="J7" s="242" t="s">
        <v>747</v>
      </c>
      <c r="K7" s="305">
        <v>59153</v>
      </c>
      <c r="L7" s="245">
        <v>51841.83</v>
      </c>
      <c r="M7" s="848"/>
      <c r="N7" s="251">
        <v>41929</v>
      </c>
      <c r="O7" s="269">
        <v>1</v>
      </c>
      <c r="P7" s="247">
        <v>51841.83</v>
      </c>
      <c r="Q7" s="266">
        <f t="shared" si="0"/>
        <v>1</v>
      </c>
      <c r="R7" s="234" t="s">
        <v>734</v>
      </c>
      <c r="S7" s="234" t="s">
        <v>2298</v>
      </c>
      <c r="T7" s="234" t="s">
        <v>176</v>
      </c>
      <c r="U7" s="311" t="s">
        <v>2301</v>
      </c>
    </row>
    <row r="8" spans="1:21" s="237" customFormat="1" ht="107.25" customHeight="1" x14ac:dyDescent="0.25">
      <c r="A8" s="233">
        <v>3</v>
      </c>
      <c r="B8" s="233">
        <v>321746</v>
      </c>
      <c r="C8" s="846"/>
      <c r="D8" s="243" t="s">
        <v>556</v>
      </c>
      <c r="E8" s="239" t="s">
        <v>140</v>
      </c>
      <c r="F8" s="239" t="s">
        <v>147</v>
      </c>
      <c r="G8" s="239" t="s">
        <v>151</v>
      </c>
      <c r="H8" s="238" t="s">
        <v>2267</v>
      </c>
      <c r="I8" s="241">
        <v>75502</v>
      </c>
      <c r="J8" s="242" t="s">
        <v>747</v>
      </c>
      <c r="K8" s="305">
        <v>97996</v>
      </c>
      <c r="L8" s="245">
        <v>85883.92</v>
      </c>
      <c r="M8" s="849"/>
      <c r="N8" s="251">
        <v>41929</v>
      </c>
      <c r="O8" s="269">
        <v>1</v>
      </c>
      <c r="P8" s="247">
        <v>85883.91</v>
      </c>
      <c r="Q8" s="266">
        <f t="shared" si="0"/>
        <v>0.99999988356376845</v>
      </c>
      <c r="R8" s="234" t="s">
        <v>734</v>
      </c>
      <c r="S8" s="234" t="s">
        <v>2298</v>
      </c>
      <c r="T8" s="234" t="s">
        <v>176</v>
      </c>
      <c r="U8" s="311" t="s">
        <v>2301</v>
      </c>
    </row>
    <row r="9" spans="1:21" s="237" customFormat="1" ht="60" customHeight="1" x14ac:dyDescent="0.25">
      <c r="A9" s="233">
        <v>32</v>
      </c>
      <c r="B9" s="233">
        <v>358768</v>
      </c>
      <c r="C9" s="844" t="s">
        <v>2306</v>
      </c>
      <c r="D9" s="243" t="s">
        <v>559</v>
      </c>
      <c r="E9" s="239" t="s">
        <v>140</v>
      </c>
      <c r="F9" s="239" t="s">
        <v>149</v>
      </c>
      <c r="G9" s="239" t="s">
        <v>157</v>
      </c>
      <c r="H9" s="238" t="s">
        <v>2267</v>
      </c>
      <c r="I9" s="302">
        <v>42.701999999999998</v>
      </c>
      <c r="J9" s="242" t="s">
        <v>747</v>
      </c>
      <c r="K9" s="305">
        <v>35954</v>
      </c>
      <c r="L9" s="245">
        <v>31701</v>
      </c>
      <c r="M9" s="847" t="s">
        <v>2287</v>
      </c>
      <c r="N9" s="251">
        <v>41933</v>
      </c>
      <c r="O9" s="269">
        <v>0.9</v>
      </c>
      <c r="P9" s="247">
        <v>28531.57</v>
      </c>
      <c r="Q9" s="266">
        <f t="shared" si="0"/>
        <v>0.90002113497996905</v>
      </c>
      <c r="R9" s="234" t="s">
        <v>735</v>
      </c>
      <c r="S9" s="234" t="s">
        <v>2298</v>
      </c>
      <c r="T9" s="234" t="s">
        <v>176</v>
      </c>
      <c r="U9" s="312" t="s">
        <v>2280</v>
      </c>
    </row>
    <row r="10" spans="1:21" s="237" customFormat="1" ht="60" customHeight="1" x14ac:dyDescent="0.25">
      <c r="A10" s="233">
        <v>31</v>
      </c>
      <c r="B10" s="233">
        <v>358540</v>
      </c>
      <c r="C10" s="845"/>
      <c r="D10" s="243" t="s">
        <v>558</v>
      </c>
      <c r="E10" s="239" t="s">
        <v>140</v>
      </c>
      <c r="F10" s="239" t="s">
        <v>149</v>
      </c>
      <c r="G10" s="239" t="s">
        <v>150</v>
      </c>
      <c r="H10" s="238" t="s">
        <v>2267</v>
      </c>
      <c r="I10" s="302">
        <v>10.185</v>
      </c>
      <c r="J10" s="242" t="s">
        <v>747</v>
      </c>
      <c r="K10" s="305">
        <v>26541</v>
      </c>
      <c r="L10" s="245">
        <v>23402.1</v>
      </c>
      <c r="M10" s="848"/>
      <c r="N10" s="251">
        <v>41933</v>
      </c>
      <c r="O10" s="269">
        <v>0.9</v>
      </c>
      <c r="P10" s="247">
        <v>21061.89</v>
      </c>
      <c r="Q10" s="266">
        <f t="shared" si="0"/>
        <v>0.9</v>
      </c>
      <c r="R10" s="234" t="s">
        <v>735</v>
      </c>
      <c r="S10" s="234" t="s">
        <v>2298</v>
      </c>
      <c r="T10" s="234" t="s">
        <v>176</v>
      </c>
      <c r="U10" s="312" t="s">
        <v>2280</v>
      </c>
    </row>
    <row r="11" spans="1:21" s="237" customFormat="1" ht="60" customHeight="1" x14ac:dyDescent="0.25">
      <c r="A11" s="233">
        <v>29</v>
      </c>
      <c r="B11" s="233">
        <v>342763</v>
      </c>
      <c r="C11" s="845"/>
      <c r="D11" s="243" t="s">
        <v>552</v>
      </c>
      <c r="E11" s="239" t="s">
        <v>140</v>
      </c>
      <c r="F11" s="239" t="s">
        <v>158</v>
      </c>
      <c r="G11" s="239" t="s">
        <v>159</v>
      </c>
      <c r="H11" s="238" t="s">
        <v>2267</v>
      </c>
      <c r="I11" s="241">
        <v>2391</v>
      </c>
      <c r="J11" s="242" t="s">
        <v>747</v>
      </c>
      <c r="K11" s="305">
        <v>14315</v>
      </c>
      <c r="L11" s="245">
        <v>12622.02</v>
      </c>
      <c r="M11" s="848"/>
      <c r="N11" s="251">
        <v>41933</v>
      </c>
      <c r="O11" s="269">
        <v>0.9</v>
      </c>
      <c r="P11" s="247">
        <v>11359.82</v>
      </c>
      <c r="Q11" s="266">
        <f t="shared" si="0"/>
        <v>0.90000015845324277</v>
      </c>
      <c r="R11" s="234" t="s">
        <v>2274</v>
      </c>
      <c r="S11" s="234" t="s">
        <v>2298</v>
      </c>
      <c r="T11" s="234" t="s">
        <v>176</v>
      </c>
      <c r="U11" s="312" t="s">
        <v>2273</v>
      </c>
    </row>
    <row r="12" spans="1:21" s="237" customFormat="1" ht="60" customHeight="1" x14ac:dyDescent="0.25">
      <c r="A12" s="233">
        <v>30</v>
      </c>
      <c r="B12" s="233">
        <v>342598</v>
      </c>
      <c r="C12" s="845"/>
      <c r="D12" s="243" t="s">
        <v>553</v>
      </c>
      <c r="E12" s="239" t="s">
        <v>140</v>
      </c>
      <c r="F12" s="239" t="s">
        <v>158</v>
      </c>
      <c r="G12" s="239" t="s">
        <v>160</v>
      </c>
      <c r="H12" s="238" t="s">
        <v>2267</v>
      </c>
      <c r="I12" s="241">
        <v>6849</v>
      </c>
      <c r="J12" s="242" t="s">
        <v>747</v>
      </c>
      <c r="K12" s="305">
        <v>14952</v>
      </c>
      <c r="L12" s="245">
        <v>13183.68</v>
      </c>
      <c r="M12" s="848"/>
      <c r="N12" s="251">
        <v>41933</v>
      </c>
      <c r="O12" s="269">
        <v>0.9</v>
      </c>
      <c r="P12" s="247">
        <v>11865.31</v>
      </c>
      <c r="Q12" s="266">
        <f t="shared" si="0"/>
        <v>0.89999984829728874</v>
      </c>
      <c r="R12" s="234" t="s">
        <v>2274</v>
      </c>
      <c r="S12" s="234" t="s">
        <v>2298</v>
      </c>
      <c r="T12" s="234" t="s">
        <v>176</v>
      </c>
      <c r="U12" s="312" t="s">
        <v>2273</v>
      </c>
    </row>
    <row r="13" spans="1:21" s="237" customFormat="1" ht="60" customHeight="1" x14ac:dyDescent="0.25">
      <c r="A13" s="233">
        <v>33</v>
      </c>
      <c r="B13" s="233" t="s">
        <v>176</v>
      </c>
      <c r="C13" s="846"/>
      <c r="D13" s="243" t="s">
        <v>549</v>
      </c>
      <c r="E13" s="239" t="s">
        <v>140</v>
      </c>
      <c r="F13" s="239" t="s">
        <v>143</v>
      </c>
      <c r="G13" s="239" t="s">
        <v>144</v>
      </c>
      <c r="H13" s="238" t="s">
        <v>2267</v>
      </c>
      <c r="I13" s="241" t="s">
        <v>176</v>
      </c>
      <c r="J13" s="242" t="s">
        <v>747</v>
      </c>
      <c r="K13" s="305">
        <v>26541</v>
      </c>
      <c r="L13" s="245">
        <v>127226.23</v>
      </c>
      <c r="M13" s="849"/>
      <c r="N13" s="251">
        <v>41933</v>
      </c>
      <c r="O13" s="269">
        <v>0</v>
      </c>
      <c r="P13" s="247">
        <v>0</v>
      </c>
      <c r="Q13" s="266">
        <f t="shared" si="0"/>
        <v>0</v>
      </c>
      <c r="R13" s="234" t="s">
        <v>176</v>
      </c>
      <c r="S13" s="234" t="s">
        <v>2298</v>
      </c>
      <c r="T13" s="234" t="s">
        <v>176</v>
      </c>
      <c r="U13" s="312" t="s">
        <v>2307</v>
      </c>
    </row>
    <row r="14" spans="1:21" s="237" customFormat="1" ht="93.75" customHeight="1" x14ac:dyDescent="0.25">
      <c r="A14" s="233">
        <v>38</v>
      </c>
      <c r="B14" s="233">
        <v>327435</v>
      </c>
      <c r="C14" s="844" t="s">
        <v>2306</v>
      </c>
      <c r="D14" s="243" t="s">
        <v>515</v>
      </c>
      <c r="E14" s="239" t="s">
        <v>72</v>
      </c>
      <c r="F14" s="239" t="s">
        <v>73</v>
      </c>
      <c r="G14" s="239" t="s">
        <v>80</v>
      </c>
      <c r="H14" s="238" t="s">
        <v>2267</v>
      </c>
      <c r="I14" s="241">
        <v>1236</v>
      </c>
      <c r="J14" s="242" t="s">
        <v>747</v>
      </c>
      <c r="K14" s="305">
        <v>98409</v>
      </c>
      <c r="L14" s="245">
        <v>89015.360000000001</v>
      </c>
      <c r="M14" s="847" t="s">
        <v>2288</v>
      </c>
      <c r="N14" s="251">
        <v>42002</v>
      </c>
      <c r="O14" s="269">
        <v>1</v>
      </c>
      <c r="P14" s="247">
        <v>89015.360000000001</v>
      </c>
      <c r="Q14" s="266">
        <f t="shared" si="0"/>
        <v>1</v>
      </c>
      <c r="R14" s="234" t="s">
        <v>734</v>
      </c>
      <c r="S14" s="234" t="s">
        <v>2298</v>
      </c>
      <c r="T14" s="234" t="s">
        <v>176</v>
      </c>
      <c r="U14" s="311" t="s">
        <v>2304</v>
      </c>
    </row>
    <row r="15" spans="1:21" s="237" customFormat="1" ht="74.25" customHeight="1" x14ac:dyDescent="0.25">
      <c r="A15" s="233">
        <v>36</v>
      </c>
      <c r="B15" s="233">
        <v>327463</v>
      </c>
      <c r="C15" s="845"/>
      <c r="D15" s="243" t="s">
        <v>514</v>
      </c>
      <c r="E15" s="239" t="s">
        <v>72</v>
      </c>
      <c r="F15" s="239" t="s">
        <v>73</v>
      </c>
      <c r="G15" s="239" t="s">
        <v>79</v>
      </c>
      <c r="H15" s="238" t="s">
        <v>2267</v>
      </c>
      <c r="I15" s="241">
        <v>271</v>
      </c>
      <c r="J15" s="242" t="s">
        <v>747</v>
      </c>
      <c r="K15" s="305">
        <v>9326</v>
      </c>
      <c r="L15" s="245">
        <v>9284.94</v>
      </c>
      <c r="M15" s="848"/>
      <c r="N15" s="251">
        <v>42002</v>
      </c>
      <c r="O15" s="269">
        <v>1</v>
      </c>
      <c r="P15" s="247">
        <v>9284.94</v>
      </c>
      <c r="Q15" s="266">
        <f t="shared" si="0"/>
        <v>1</v>
      </c>
      <c r="R15" s="234" t="s">
        <v>734</v>
      </c>
      <c r="S15" s="234" t="s">
        <v>2298</v>
      </c>
      <c r="T15" s="234" t="s">
        <v>176</v>
      </c>
      <c r="U15" s="311" t="s">
        <v>2304</v>
      </c>
    </row>
    <row r="16" spans="1:21" s="237" customFormat="1" ht="75.75" customHeight="1" x14ac:dyDescent="0.25">
      <c r="A16" s="233">
        <v>37</v>
      </c>
      <c r="B16" s="233">
        <v>346341</v>
      </c>
      <c r="C16" s="845"/>
      <c r="D16" s="243" t="s">
        <v>581</v>
      </c>
      <c r="E16" s="239" t="s">
        <v>72</v>
      </c>
      <c r="F16" s="239" t="s">
        <v>73</v>
      </c>
      <c r="G16" s="239" t="s">
        <v>85</v>
      </c>
      <c r="H16" s="238" t="s">
        <v>2267</v>
      </c>
      <c r="I16" s="241">
        <v>1400</v>
      </c>
      <c r="J16" s="242" t="s">
        <v>747</v>
      </c>
      <c r="K16" s="305">
        <v>10791</v>
      </c>
      <c r="L16" s="245">
        <v>10743.49</v>
      </c>
      <c r="M16" s="848"/>
      <c r="N16" s="251">
        <v>42002</v>
      </c>
      <c r="O16" s="269">
        <v>1</v>
      </c>
      <c r="P16" s="247">
        <v>10743.49</v>
      </c>
      <c r="Q16" s="266">
        <f t="shared" si="0"/>
        <v>1</v>
      </c>
      <c r="R16" s="234" t="s">
        <v>734</v>
      </c>
      <c r="S16" s="234" t="s">
        <v>2298</v>
      </c>
      <c r="T16" s="234" t="s">
        <v>176</v>
      </c>
      <c r="U16" s="311" t="s">
        <v>2304</v>
      </c>
    </row>
    <row r="17" spans="1:24" s="237" customFormat="1" ht="60" customHeight="1" x14ac:dyDescent="0.25">
      <c r="A17" s="233">
        <v>35</v>
      </c>
      <c r="B17" s="233">
        <v>333535</v>
      </c>
      <c r="C17" s="845"/>
      <c r="D17" s="243" t="s">
        <v>510</v>
      </c>
      <c r="E17" s="239" t="s">
        <v>72</v>
      </c>
      <c r="F17" s="239" t="s">
        <v>78</v>
      </c>
      <c r="G17" s="239" t="s">
        <v>87</v>
      </c>
      <c r="H17" s="238" t="s">
        <v>2267</v>
      </c>
      <c r="I17" s="241">
        <v>1795</v>
      </c>
      <c r="J17" s="242" t="s">
        <v>747</v>
      </c>
      <c r="K17" s="305">
        <v>5359</v>
      </c>
      <c r="L17" s="245">
        <v>5335</v>
      </c>
      <c r="M17" s="848"/>
      <c r="N17" s="251">
        <v>42002</v>
      </c>
      <c r="O17" s="269">
        <v>0</v>
      </c>
      <c r="P17" s="247">
        <v>0</v>
      </c>
      <c r="Q17" s="266">
        <f t="shared" si="0"/>
        <v>0</v>
      </c>
      <c r="R17" s="234" t="s">
        <v>735</v>
      </c>
      <c r="S17" s="234" t="s">
        <v>2298</v>
      </c>
      <c r="T17" s="234" t="s">
        <v>176</v>
      </c>
      <c r="U17" s="312" t="s">
        <v>2280</v>
      </c>
    </row>
    <row r="18" spans="1:24" s="237" customFormat="1" ht="119.25" customHeight="1" x14ac:dyDescent="0.25">
      <c r="A18" s="233">
        <v>34</v>
      </c>
      <c r="B18" s="233">
        <v>340528</v>
      </c>
      <c r="C18" s="846"/>
      <c r="D18" s="243" t="s">
        <v>509</v>
      </c>
      <c r="E18" s="239" t="s">
        <v>72</v>
      </c>
      <c r="F18" s="239" t="s">
        <v>75</v>
      </c>
      <c r="G18" s="239" t="s">
        <v>83</v>
      </c>
      <c r="H18" s="238" t="s">
        <v>2267</v>
      </c>
      <c r="I18" s="241">
        <v>333</v>
      </c>
      <c r="J18" s="242" t="s">
        <v>747</v>
      </c>
      <c r="K18" s="305">
        <v>42066</v>
      </c>
      <c r="L18" s="245">
        <v>41880</v>
      </c>
      <c r="M18" s="849"/>
      <c r="N18" s="251">
        <v>42002</v>
      </c>
      <c r="O18" s="269">
        <v>0.9</v>
      </c>
      <c r="P18" s="247">
        <v>37692.720000000001</v>
      </c>
      <c r="Q18" s="266">
        <f t="shared" si="0"/>
        <v>0.90001719197707741</v>
      </c>
      <c r="R18" s="234" t="s">
        <v>734</v>
      </c>
      <c r="S18" s="234" t="s">
        <v>2298</v>
      </c>
      <c r="T18" s="234" t="s">
        <v>176</v>
      </c>
      <c r="U18" s="311" t="s">
        <v>2304</v>
      </c>
    </row>
    <row r="19" spans="1:24" s="237" customFormat="1" ht="87.75" customHeight="1" x14ac:dyDescent="0.25">
      <c r="A19" s="233">
        <v>80</v>
      </c>
      <c r="B19" s="233">
        <v>377520</v>
      </c>
      <c r="C19" s="238" t="s">
        <v>2306</v>
      </c>
      <c r="D19" s="243" t="s">
        <v>551</v>
      </c>
      <c r="E19" s="239" t="s">
        <v>140</v>
      </c>
      <c r="F19" s="239" t="s">
        <v>154</v>
      </c>
      <c r="G19" s="239" t="s">
        <v>156</v>
      </c>
      <c r="H19" s="238" t="s">
        <v>2267</v>
      </c>
      <c r="I19" s="241" t="s">
        <v>176</v>
      </c>
      <c r="J19" s="242" t="s">
        <v>747</v>
      </c>
      <c r="K19" s="305">
        <v>37954</v>
      </c>
      <c r="L19" s="245"/>
      <c r="M19" s="313" t="s">
        <v>2298</v>
      </c>
      <c r="N19" s="251"/>
      <c r="O19" s="267" t="s">
        <v>176</v>
      </c>
      <c r="P19" s="234" t="s">
        <v>176</v>
      </c>
      <c r="Q19" s="271" t="s">
        <v>176</v>
      </c>
      <c r="R19" s="234" t="s">
        <v>2298</v>
      </c>
      <c r="S19" s="234" t="s">
        <v>2298</v>
      </c>
      <c r="T19" s="234" t="s">
        <v>176</v>
      </c>
      <c r="U19" s="312" t="s">
        <v>2308</v>
      </c>
    </row>
    <row r="20" spans="1:24" s="237" customFormat="1" ht="83.25" customHeight="1" x14ac:dyDescent="0.25">
      <c r="A20" s="233">
        <v>81</v>
      </c>
      <c r="B20" s="233">
        <v>376241</v>
      </c>
      <c r="C20" s="238" t="s">
        <v>2306</v>
      </c>
      <c r="D20" s="243" t="s">
        <v>550</v>
      </c>
      <c r="E20" s="239" t="s">
        <v>140</v>
      </c>
      <c r="F20" s="239" t="s">
        <v>154</v>
      </c>
      <c r="G20" s="239" t="s">
        <v>155</v>
      </c>
      <c r="H20" s="238" t="s">
        <v>2267</v>
      </c>
      <c r="I20" s="241" t="s">
        <v>176</v>
      </c>
      <c r="J20" s="242" t="s">
        <v>747</v>
      </c>
      <c r="K20" s="305">
        <v>20950</v>
      </c>
      <c r="L20" s="246">
        <v>0</v>
      </c>
      <c r="M20" s="313" t="s">
        <v>2298</v>
      </c>
      <c r="N20" s="251"/>
      <c r="O20" s="267" t="s">
        <v>176</v>
      </c>
      <c r="P20" s="246">
        <v>0</v>
      </c>
      <c r="Q20" s="270">
        <v>0</v>
      </c>
      <c r="R20" s="234" t="s">
        <v>2298</v>
      </c>
      <c r="S20" s="234" t="s">
        <v>2298</v>
      </c>
      <c r="T20" s="234" t="s">
        <v>176</v>
      </c>
      <c r="U20" s="312" t="s">
        <v>2308</v>
      </c>
    </row>
    <row r="21" spans="1:24" s="237" customFormat="1" ht="81" customHeight="1" x14ac:dyDescent="0.25">
      <c r="A21" s="233">
        <v>90</v>
      </c>
      <c r="B21" s="233" t="s">
        <v>176</v>
      </c>
      <c r="C21" s="238" t="s">
        <v>2306</v>
      </c>
      <c r="D21" s="243" t="s">
        <v>404</v>
      </c>
      <c r="E21" s="239" t="s">
        <v>94</v>
      </c>
      <c r="F21" s="239" t="s">
        <v>95</v>
      </c>
      <c r="G21" s="239" t="s">
        <v>328</v>
      </c>
      <c r="H21" s="238" t="s">
        <v>2267</v>
      </c>
      <c r="I21" s="241" t="s">
        <v>176</v>
      </c>
      <c r="J21" s="242" t="s">
        <v>747</v>
      </c>
      <c r="K21" s="305">
        <v>141056</v>
      </c>
      <c r="L21" s="245">
        <v>0</v>
      </c>
      <c r="M21" s="313" t="s">
        <v>2298</v>
      </c>
      <c r="N21" s="245">
        <v>0</v>
      </c>
      <c r="O21" s="269"/>
      <c r="P21" s="247">
        <v>0</v>
      </c>
      <c r="Q21" s="272">
        <v>0</v>
      </c>
      <c r="R21" s="240">
        <v>0</v>
      </c>
      <c r="S21" s="234" t="s">
        <v>2298</v>
      </c>
      <c r="T21" s="234"/>
      <c r="U21" s="312" t="s">
        <v>2309</v>
      </c>
      <c r="V21" s="243"/>
      <c r="X21" s="299"/>
    </row>
  </sheetData>
  <mergeCells count="6">
    <mergeCell ref="C5:C8"/>
    <mergeCell ref="M5:M8"/>
    <mergeCell ref="C9:C13"/>
    <mergeCell ref="M9:M13"/>
    <mergeCell ref="C14:C18"/>
    <mergeCell ref="M14:M18"/>
  </mergeCells>
  <pageMargins left="0.7" right="0.7" top="0.75" bottom="0.75" header="0.3" footer="0.3"/>
  <pageSetup paperSize="9" scale="70" orientation="landscape" r:id="rId1"/>
  <rowBreaks count="2" manualBreakCount="2">
    <brk id="8" max="20" man="1"/>
    <brk id="13"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S736"/>
  <sheetViews>
    <sheetView showGridLines="0" view="pageBreakPreview" zoomScale="55" zoomScaleNormal="55" zoomScaleSheetLayoutView="55" workbookViewId="0">
      <pane xSplit="6" ySplit="8" topLeftCell="H9" activePane="bottomRight" state="frozen"/>
      <selection pane="topRight" activeCell="H1" sqref="H1"/>
      <selection pane="bottomLeft" activeCell="A9" sqref="A9"/>
      <selection pane="bottomRight" activeCell="U12" sqref="U12"/>
    </sheetView>
  </sheetViews>
  <sheetFormatPr baseColWidth="10" defaultRowHeight="35.1" customHeight="1" x14ac:dyDescent="0.25"/>
  <cols>
    <col min="1" max="1" width="4.5703125" style="13" customWidth="1"/>
    <col min="2" max="3" width="9.7109375" style="13" customWidth="1"/>
    <col min="4" max="4" width="20.85546875" style="41" customWidth="1"/>
    <col min="5" max="5" width="21.5703125" style="41" customWidth="1"/>
    <col min="6" max="6" width="42.42578125" style="41" customWidth="1"/>
    <col min="7" max="7" width="27.28515625" style="41" hidden="1" customWidth="1"/>
    <col min="8" max="8" width="10.7109375" style="13" customWidth="1"/>
    <col min="9" max="9" width="8.85546875" style="13" customWidth="1"/>
    <col min="10" max="10" width="4.85546875" style="13" customWidth="1"/>
    <col min="11" max="11" width="11.42578125" style="13" customWidth="1"/>
    <col min="12" max="13" width="13.42578125" style="13" customWidth="1"/>
    <col min="14" max="17" width="14.7109375" style="40" customWidth="1"/>
    <col min="18" max="18" width="10.5703125" style="40" customWidth="1"/>
    <col min="19" max="19" width="14.5703125" style="40" customWidth="1"/>
    <col min="20" max="20" width="12.28515625" style="40" customWidth="1"/>
    <col min="21" max="22" width="14.5703125" style="40" customWidth="1"/>
    <col min="23" max="23" width="14" style="6" customWidth="1"/>
    <col min="24" max="24" width="21.140625" style="40" customWidth="1"/>
    <col min="25" max="26" width="14" style="6" customWidth="1"/>
    <col min="27" max="28" width="23.5703125" style="6" customWidth="1"/>
    <col min="29" max="29" width="57.140625" style="13" customWidth="1"/>
    <col min="30" max="30" width="14.5703125" style="13" customWidth="1"/>
    <col min="31" max="31" width="14.42578125" style="13" customWidth="1"/>
    <col min="32" max="32" width="10.85546875" style="43" customWidth="1"/>
    <col min="33" max="33" width="2" style="44" customWidth="1"/>
    <col min="34" max="34" width="6.85546875" style="43" customWidth="1"/>
    <col min="35" max="35" width="17.7109375" style="42" customWidth="1"/>
    <col min="36" max="36" width="34.85546875" style="36" customWidth="1"/>
    <col min="37" max="37" width="40" style="13" customWidth="1"/>
    <col min="38" max="38" width="29.7109375" style="13" customWidth="1"/>
    <col min="39" max="39" width="11.42578125" style="13" customWidth="1"/>
    <col min="40" max="40" width="22.85546875" style="13" customWidth="1"/>
    <col min="41" max="41" width="12.5703125" style="14" customWidth="1"/>
    <col min="42" max="42" width="15.5703125" style="13" customWidth="1"/>
    <col min="43" max="43" width="31" style="13" customWidth="1"/>
    <col min="44" max="44" width="14" style="13" customWidth="1"/>
    <col min="45" max="16384" width="11.42578125" style="13"/>
  </cols>
  <sheetData>
    <row r="1" spans="1:45" s="12" customFormat="1" ht="16.5" customHeight="1" x14ac:dyDescent="0.25">
      <c r="D1" s="48"/>
      <c r="E1" s="48"/>
      <c r="N1" s="49"/>
      <c r="O1" s="49"/>
      <c r="P1" s="49"/>
      <c r="Q1" s="49"/>
      <c r="R1" s="49"/>
      <c r="S1" s="49"/>
      <c r="T1" s="49"/>
      <c r="U1" s="49"/>
      <c r="V1" s="49"/>
      <c r="W1" s="6"/>
      <c r="X1" s="49"/>
      <c r="Y1" s="6"/>
      <c r="Z1" s="6"/>
      <c r="AA1" s="6"/>
      <c r="AB1" s="6"/>
      <c r="AC1" s="49"/>
      <c r="AD1" s="49"/>
      <c r="AG1" s="26"/>
      <c r="AH1" s="26"/>
      <c r="AI1" s="26"/>
      <c r="AJ1" s="26"/>
      <c r="AK1" s="26"/>
    </row>
    <row r="2" spans="1:45" s="12" customFormat="1" ht="16.5" customHeight="1" x14ac:dyDescent="0.25">
      <c r="A2" s="8"/>
      <c r="D2" s="48"/>
      <c r="E2" s="48"/>
      <c r="N2" s="49"/>
      <c r="O2" s="49"/>
      <c r="P2" s="49"/>
      <c r="Q2" s="49"/>
      <c r="R2" s="49"/>
      <c r="S2" s="49"/>
      <c r="T2" s="49"/>
      <c r="U2" s="49"/>
      <c r="V2" s="49"/>
      <c r="W2" s="6"/>
      <c r="X2" s="49"/>
      <c r="Y2" s="6"/>
      <c r="Z2" s="6"/>
      <c r="AA2" s="6"/>
      <c r="AB2" s="6"/>
      <c r="AC2" s="49"/>
      <c r="AD2" s="49"/>
      <c r="AG2" s="26"/>
      <c r="AH2" s="26"/>
      <c r="AI2" s="26"/>
      <c r="AJ2" s="26"/>
      <c r="AK2" s="26"/>
    </row>
    <row r="3" spans="1:45" s="78" customFormat="1" ht="16.5" customHeight="1"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G3" s="50"/>
      <c r="AH3" s="50"/>
      <c r="AI3" s="50"/>
      <c r="AJ3" s="50"/>
      <c r="AK3" s="50"/>
      <c r="AO3" s="28"/>
    </row>
    <row r="4" spans="1:45" s="12" customFormat="1" ht="30" customHeight="1" x14ac:dyDescent="0.25">
      <c r="A4" s="53" t="s">
        <v>611</v>
      </c>
      <c r="B4" s="46"/>
      <c r="C4" s="46"/>
      <c r="D4" s="46"/>
      <c r="E4" s="46"/>
      <c r="F4" s="46"/>
      <c r="H4" s="46"/>
      <c r="I4" s="46"/>
      <c r="J4" s="46"/>
      <c r="K4" s="46"/>
      <c r="L4" s="46"/>
      <c r="M4" s="46"/>
      <c r="N4" s="46"/>
      <c r="O4" s="46"/>
      <c r="P4" s="46"/>
      <c r="Q4" s="46"/>
      <c r="R4" s="46"/>
      <c r="S4" s="46"/>
      <c r="T4" s="46"/>
      <c r="U4" s="46"/>
      <c r="V4" s="46"/>
      <c r="W4" s="46"/>
      <c r="X4" s="46"/>
      <c r="Y4" s="46"/>
      <c r="Z4" s="46"/>
      <c r="AA4" s="46"/>
      <c r="AB4" s="46"/>
      <c r="AC4" s="46"/>
      <c r="AD4" s="46"/>
      <c r="AE4" s="46"/>
      <c r="AG4" s="26"/>
      <c r="AH4" s="26"/>
      <c r="AI4" s="26"/>
      <c r="AJ4" s="26"/>
      <c r="AK4" s="26"/>
      <c r="AO4" s="46"/>
    </row>
    <row r="5" spans="1:45" s="12" customFormat="1" ht="16.5" customHeight="1" x14ac:dyDescent="0.25">
      <c r="A5" s="79" t="s">
        <v>13</v>
      </c>
      <c r="B5" s="79"/>
      <c r="C5" s="79"/>
      <c r="D5" s="45"/>
      <c r="E5" s="45"/>
      <c r="F5" s="79"/>
      <c r="G5" s="79"/>
      <c r="H5" s="79"/>
      <c r="I5" s="45"/>
      <c r="J5" s="45"/>
      <c r="K5" s="45"/>
      <c r="L5" s="45"/>
      <c r="M5" s="45"/>
      <c r="N5" s="45"/>
      <c r="O5" s="45"/>
      <c r="P5" s="45"/>
      <c r="Q5" s="45"/>
      <c r="R5" s="45"/>
      <c r="S5" s="45"/>
      <c r="T5" s="45"/>
      <c r="U5" s="45"/>
      <c r="V5" s="45"/>
      <c r="W5" s="45"/>
      <c r="X5" s="45"/>
      <c r="Y5" s="45"/>
      <c r="Z5" s="45"/>
      <c r="AA5" s="45"/>
      <c r="AB5" s="45"/>
      <c r="AC5" s="45"/>
      <c r="AD5" s="45"/>
      <c r="AE5" s="45"/>
      <c r="AO5" s="45"/>
    </row>
    <row r="6" spans="1:45" s="12" customFormat="1" ht="16.5" customHeight="1" x14ac:dyDescent="0.25">
      <c r="A6" s="1" t="s">
        <v>14</v>
      </c>
      <c r="B6" s="1"/>
      <c r="C6" s="1"/>
      <c r="D6" s="1"/>
      <c r="E6" s="1"/>
      <c r="F6" s="47"/>
      <c r="G6" s="47"/>
      <c r="H6" s="79"/>
      <c r="I6" s="45"/>
      <c r="J6" s="45"/>
      <c r="K6" s="45"/>
      <c r="L6" s="45"/>
      <c r="M6" s="45"/>
      <c r="N6" s="45"/>
      <c r="O6" s="45"/>
      <c r="P6" s="45"/>
      <c r="Q6" s="45"/>
      <c r="R6" s="45"/>
      <c r="S6" s="45"/>
      <c r="T6" s="45"/>
      <c r="U6" s="45"/>
      <c r="V6" s="45"/>
      <c r="W6" s="45"/>
      <c r="X6" s="45"/>
      <c r="Y6" s="45"/>
      <c r="Z6" s="45"/>
      <c r="AA6" s="45"/>
      <c r="AB6" s="45"/>
      <c r="AC6" s="45"/>
      <c r="AD6" s="45"/>
      <c r="AE6" s="45"/>
      <c r="AO6" s="45"/>
    </row>
    <row r="7" spans="1:45" s="61" customFormat="1" ht="24.95" customHeight="1" x14ac:dyDescent="0.25">
      <c r="A7" s="56" t="s">
        <v>610</v>
      </c>
      <c r="B7" s="57"/>
      <c r="C7" s="57"/>
      <c r="D7" s="57"/>
      <c r="E7" s="58"/>
      <c r="F7" s="79"/>
      <c r="G7" s="79"/>
      <c r="H7" s="59"/>
      <c r="I7" s="59"/>
      <c r="J7" s="59"/>
      <c r="K7" s="59"/>
      <c r="L7" s="59"/>
      <c r="M7" s="59"/>
      <c r="N7" s="59"/>
      <c r="O7" s="59"/>
      <c r="P7" s="59"/>
      <c r="Q7" s="59"/>
      <c r="R7" s="59"/>
      <c r="S7" s="59"/>
      <c r="T7" s="59"/>
      <c r="U7" s="59"/>
      <c r="V7" s="59"/>
      <c r="W7" s="59"/>
      <c r="X7" s="59"/>
      <c r="Y7" s="59"/>
      <c r="Z7" s="59"/>
      <c r="AA7" s="59"/>
      <c r="AB7" s="59"/>
      <c r="AC7" s="59"/>
      <c r="AD7" s="59"/>
      <c r="AE7" s="59"/>
    </row>
    <row r="8" spans="1:45" s="12" customFormat="1" ht="132.75" customHeight="1" x14ac:dyDescent="0.25">
      <c r="A8" s="2" t="s">
        <v>23</v>
      </c>
      <c r="B8" s="2" t="s">
        <v>0</v>
      </c>
      <c r="C8" s="2" t="s">
        <v>1</v>
      </c>
      <c r="D8" s="2" t="s">
        <v>6</v>
      </c>
      <c r="E8" s="2" t="s">
        <v>481</v>
      </c>
      <c r="F8" s="2" t="s">
        <v>612</v>
      </c>
      <c r="G8" s="2" t="s">
        <v>668</v>
      </c>
      <c r="H8" s="2" t="s">
        <v>22</v>
      </c>
      <c r="I8" s="2" t="s">
        <v>336</v>
      </c>
      <c r="J8" s="2" t="s">
        <v>335</v>
      </c>
      <c r="K8" s="2" t="s">
        <v>7</v>
      </c>
      <c r="L8" s="2" t="s">
        <v>2</v>
      </c>
      <c r="M8" s="2" t="s">
        <v>3</v>
      </c>
      <c r="N8" s="2" t="s">
        <v>708</v>
      </c>
      <c r="O8" s="2" t="s">
        <v>710</v>
      </c>
      <c r="P8" s="2" t="s">
        <v>709</v>
      </c>
      <c r="Q8" s="2" t="s">
        <v>711</v>
      </c>
      <c r="R8" s="2" t="s">
        <v>615</v>
      </c>
      <c r="S8" s="2" t="s">
        <v>703</v>
      </c>
      <c r="T8" s="2" t="s">
        <v>9</v>
      </c>
      <c r="U8" s="2" t="s">
        <v>19</v>
      </c>
      <c r="V8" s="2" t="s">
        <v>20</v>
      </c>
      <c r="W8" s="2" t="s">
        <v>5</v>
      </c>
      <c r="X8" s="2" t="s">
        <v>713</v>
      </c>
      <c r="Y8" s="2" t="s">
        <v>712</v>
      </c>
      <c r="Z8" s="2" t="s">
        <v>704</v>
      </c>
      <c r="AA8" s="2" t="s">
        <v>10</v>
      </c>
      <c r="AB8" s="2" t="s">
        <v>337</v>
      </c>
      <c r="AC8" s="2" t="s">
        <v>4</v>
      </c>
      <c r="AD8" s="2" t="s">
        <v>11</v>
      </c>
      <c r="AE8" s="2" t="s">
        <v>12</v>
      </c>
      <c r="AF8" s="37" t="s">
        <v>411</v>
      </c>
      <c r="AG8" s="37" t="s">
        <v>412</v>
      </c>
      <c r="AH8" s="37" t="s">
        <v>413</v>
      </c>
      <c r="AI8" s="37" t="s">
        <v>414</v>
      </c>
      <c r="AJ8" s="37" t="s">
        <v>415</v>
      </c>
      <c r="AK8" s="38" t="s">
        <v>416</v>
      </c>
      <c r="AL8" s="38" t="s">
        <v>417</v>
      </c>
      <c r="AM8" s="38"/>
      <c r="AN8" s="38" t="s">
        <v>415</v>
      </c>
      <c r="AO8" s="37" t="s">
        <v>410</v>
      </c>
      <c r="AP8" s="37" t="s">
        <v>471</v>
      </c>
      <c r="AQ8" s="31"/>
    </row>
    <row r="9" spans="1:45" s="51" customFormat="1" ht="106.5" customHeight="1" x14ac:dyDescent="0.25">
      <c r="A9" s="15">
        <v>1</v>
      </c>
      <c r="B9" s="24">
        <v>333469</v>
      </c>
      <c r="C9" s="15">
        <v>2292052</v>
      </c>
      <c r="D9" s="16" t="s">
        <v>177</v>
      </c>
      <c r="E9" s="25" t="s">
        <v>564</v>
      </c>
      <c r="F9" s="25" t="s">
        <v>482</v>
      </c>
      <c r="G9" s="25" t="s">
        <v>675</v>
      </c>
      <c r="H9" s="27">
        <v>6858</v>
      </c>
      <c r="I9" s="72">
        <v>69.2</v>
      </c>
      <c r="J9" s="27" t="s">
        <v>375</v>
      </c>
      <c r="K9" s="23" t="s">
        <v>27</v>
      </c>
      <c r="L9" s="23" t="s">
        <v>28</v>
      </c>
      <c r="M9" s="23" t="s">
        <v>29</v>
      </c>
      <c r="N9" s="22">
        <v>624749</v>
      </c>
      <c r="O9" s="22">
        <v>624749</v>
      </c>
      <c r="P9" s="22">
        <v>132831.23000000001</v>
      </c>
      <c r="Q9" s="22">
        <f t="shared" ref="Q9:Q72" si="0">+O9+P9</f>
        <v>757580.23</v>
      </c>
      <c r="R9" s="77">
        <v>120</v>
      </c>
      <c r="S9" s="18">
        <v>41977</v>
      </c>
      <c r="T9" s="66" t="s">
        <v>227</v>
      </c>
      <c r="U9" s="18">
        <f>+R9+S9</f>
        <v>42097</v>
      </c>
      <c r="V9" s="18">
        <v>42097</v>
      </c>
      <c r="W9" s="20">
        <v>1</v>
      </c>
      <c r="X9" s="54">
        <f>+Y9*O9</f>
        <v>624749</v>
      </c>
      <c r="Y9" s="20">
        <v>1</v>
      </c>
      <c r="Z9" s="20">
        <v>0.9</v>
      </c>
      <c r="AA9" s="19" t="s">
        <v>228</v>
      </c>
      <c r="AB9" s="19" t="s">
        <v>707</v>
      </c>
      <c r="AC9" s="17" t="s">
        <v>705</v>
      </c>
      <c r="AD9" s="18">
        <v>42551</v>
      </c>
      <c r="AE9" s="17" t="s">
        <v>235</v>
      </c>
      <c r="AF9" s="35" t="s">
        <v>419</v>
      </c>
      <c r="AG9" s="33">
        <v>42262</v>
      </c>
      <c r="AH9" s="34" t="s">
        <v>341</v>
      </c>
      <c r="AI9" s="32" t="s">
        <v>340</v>
      </c>
      <c r="AJ9" s="17" t="s">
        <v>470</v>
      </c>
      <c r="AK9" s="29" t="s">
        <v>420</v>
      </c>
      <c r="AL9" s="29"/>
      <c r="AM9" s="29"/>
      <c r="AN9" s="29"/>
      <c r="AO9" s="67" t="s">
        <v>340</v>
      </c>
      <c r="AP9" s="52" t="s">
        <v>339</v>
      </c>
    </row>
    <row r="10" spans="1:45" s="51" customFormat="1" ht="69" hidden="1" customHeight="1" x14ac:dyDescent="0.25">
      <c r="A10" s="15">
        <v>2</v>
      </c>
      <c r="B10" s="24">
        <v>2301254</v>
      </c>
      <c r="C10" s="24">
        <v>2301254</v>
      </c>
      <c r="D10" s="16" t="s">
        <v>180</v>
      </c>
      <c r="E10" s="25" t="s">
        <v>564</v>
      </c>
      <c r="F10" s="25" t="s">
        <v>484</v>
      </c>
      <c r="G10" s="25" t="s">
        <v>672</v>
      </c>
      <c r="H10" s="27">
        <v>928</v>
      </c>
      <c r="I10" s="72">
        <v>8</v>
      </c>
      <c r="J10" s="65" t="s">
        <v>375</v>
      </c>
      <c r="K10" s="23" t="s">
        <v>32</v>
      </c>
      <c r="L10" s="23" t="s">
        <v>35</v>
      </c>
      <c r="M10" s="23" t="s">
        <v>36</v>
      </c>
      <c r="N10" s="22">
        <v>87028</v>
      </c>
      <c r="O10" s="22">
        <v>87028</v>
      </c>
      <c r="P10" s="22">
        <v>0</v>
      </c>
      <c r="Q10" s="22">
        <f t="shared" si="0"/>
        <v>87028</v>
      </c>
      <c r="R10" s="77">
        <v>40</v>
      </c>
      <c r="S10" s="18">
        <v>41953</v>
      </c>
      <c r="T10" s="66" t="s">
        <v>227</v>
      </c>
      <c r="U10" s="18">
        <f t="shared" ref="U10:U73" si="1">+R10+S10</f>
        <v>41993</v>
      </c>
      <c r="V10" s="18" t="s">
        <v>717</v>
      </c>
      <c r="W10" s="20">
        <v>1</v>
      </c>
      <c r="X10" s="54">
        <v>87028</v>
      </c>
      <c r="Y10" s="20">
        <v>0</v>
      </c>
      <c r="Z10" s="20" t="s">
        <v>717</v>
      </c>
      <c r="AA10" s="77" t="s">
        <v>228</v>
      </c>
      <c r="AB10" s="77" t="s">
        <v>717</v>
      </c>
      <c r="AC10" s="17" t="s">
        <v>718</v>
      </c>
      <c r="AD10" s="18">
        <v>42551</v>
      </c>
      <c r="AE10" s="17" t="s">
        <v>238</v>
      </c>
      <c r="AF10" s="35" t="s">
        <v>421</v>
      </c>
      <c r="AG10" s="33"/>
      <c r="AH10" s="34"/>
      <c r="AI10" s="32" t="s">
        <v>339</v>
      </c>
      <c r="AJ10" s="17" t="s">
        <v>468</v>
      </c>
      <c r="AK10" s="29" t="s">
        <v>693</v>
      </c>
      <c r="AL10" s="29"/>
      <c r="AM10" s="29"/>
      <c r="AN10" s="29" t="s">
        <v>700</v>
      </c>
      <c r="AO10" s="67"/>
      <c r="AP10" s="52" t="s">
        <v>339</v>
      </c>
      <c r="AQ10" s="51" t="s">
        <v>568</v>
      </c>
      <c r="AR10" s="51" t="s">
        <v>569</v>
      </c>
      <c r="AS10" s="51" t="s">
        <v>570</v>
      </c>
    </row>
    <row r="11" spans="1:45" s="51" customFormat="1" ht="69" hidden="1" customHeight="1" x14ac:dyDescent="0.25">
      <c r="A11" s="15">
        <v>3</v>
      </c>
      <c r="B11" s="24" t="s">
        <v>176</v>
      </c>
      <c r="C11" s="24" t="s">
        <v>176</v>
      </c>
      <c r="D11" s="16" t="s">
        <v>181</v>
      </c>
      <c r="E11" s="25" t="s">
        <v>564</v>
      </c>
      <c r="F11" s="25" t="s">
        <v>485</v>
      </c>
      <c r="G11" s="25" t="s">
        <v>672</v>
      </c>
      <c r="H11" s="27" t="s">
        <v>176</v>
      </c>
      <c r="I11" s="72">
        <v>100</v>
      </c>
      <c r="J11" s="27" t="s">
        <v>375</v>
      </c>
      <c r="K11" s="23" t="s">
        <v>32</v>
      </c>
      <c r="L11" s="23" t="s">
        <v>37</v>
      </c>
      <c r="M11" s="23" t="s">
        <v>38</v>
      </c>
      <c r="N11" s="22">
        <v>245021</v>
      </c>
      <c r="O11" s="22">
        <v>244928</v>
      </c>
      <c r="P11" s="22">
        <v>0</v>
      </c>
      <c r="Q11" s="22">
        <f t="shared" si="0"/>
        <v>244928</v>
      </c>
      <c r="R11" s="77" t="s">
        <v>176</v>
      </c>
      <c r="S11" s="77" t="s">
        <v>717</v>
      </c>
      <c r="T11" s="66" t="s">
        <v>227</v>
      </c>
      <c r="U11" s="77" t="s">
        <v>717</v>
      </c>
      <c r="V11" s="18">
        <v>42097</v>
      </c>
      <c r="W11" s="20">
        <v>1</v>
      </c>
      <c r="X11" s="54">
        <f t="shared" ref="X11:X64" si="2">+Y11*O11</f>
        <v>244928</v>
      </c>
      <c r="Y11" s="20">
        <v>1</v>
      </c>
      <c r="Z11" s="20" t="s">
        <v>717</v>
      </c>
      <c r="AA11" s="19" t="s">
        <v>228</v>
      </c>
      <c r="AB11" s="77" t="s">
        <v>717</v>
      </c>
      <c r="AC11" s="17" t="s">
        <v>714</v>
      </c>
      <c r="AD11" s="18">
        <v>42551</v>
      </c>
      <c r="AE11" s="17" t="s">
        <v>239</v>
      </c>
      <c r="AF11" s="35" t="s">
        <v>421</v>
      </c>
      <c r="AG11" s="33" t="s">
        <v>176</v>
      </c>
      <c r="AH11" s="34" t="s">
        <v>341</v>
      </c>
      <c r="AI11" s="32" t="s">
        <v>340</v>
      </c>
      <c r="AJ11" s="17" t="s">
        <v>588</v>
      </c>
      <c r="AK11" s="17" t="s">
        <v>572</v>
      </c>
      <c r="AL11" s="29"/>
      <c r="AM11" s="29"/>
      <c r="AN11" s="29"/>
      <c r="AO11" s="67"/>
      <c r="AP11" s="52" t="s">
        <v>339</v>
      </c>
      <c r="AQ11" s="51" t="s">
        <v>571</v>
      </c>
    </row>
    <row r="12" spans="1:45" s="51" customFormat="1" ht="69" customHeight="1" x14ac:dyDescent="0.25">
      <c r="A12" s="15">
        <v>4</v>
      </c>
      <c r="B12" s="24">
        <v>315224</v>
      </c>
      <c r="C12" s="15">
        <v>2259109</v>
      </c>
      <c r="D12" s="16" t="s">
        <v>179</v>
      </c>
      <c r="E12" s="25" t="s">
        <v>564</v>
      </c>
      <c r="F12" s="25" t="s">
        <v>565</v>
      </c>
      <c r="G12" s="25" t="s">
        <v>672</v>
      </c>
      <c r="H12" s="27">
        <v>1727</v>
      </c>
      <c r="I12" s="72">
        <v>17.638999999999999</v>
      </c>
      <c r="J12" s="27" t="s">
        <v>375</v>
      </c>
      <c r="K12" s="23" t="s">
        <v>32</v>
      </c>
      <c r="L12" s="23" t="s">
        <v>33</v>
      </c>
      <c r="M12" s="23" t="s">
        <v>34</v>
      </c>
      <c r="N12" s="22">
        <v>129726</v>
      </c>
      <c r="O12" s="22">
        <v>129725.73</v>
      </c>
      <c r="P12" s="22">
        <v>0</v>
      </c>
      <c r="Q12" s="22">
        <f t="shared" si="0"/>
        <v>129725.73</v>
      </c>
      <c r="R12" s="77">
        <v>60</v>
      </c>
      <c r="S12" s="18">
        <v>41975</v>
      </c>
      <c r="T12" s="66" t="s">
        <v>227</v>
      </c>
      <c r="U12" s="18">
        <f t="shared" si="1"/>
        <v>42035</v>
      </c>
      <c r="V12" s="18">
        <v>42097</v>
      </c>
      <c r="W12" s="20">
        <v>1</v>
      </c>
      <c r="X12" s="54">
        <f t="shared" si="2"/>
        <v>129725.73</v>
      </c>
      <c r="Y12" s="20">
        <v>1</v>
      </c>
      <c r="Z12" s="20" t="s">
        <v>717</v>
      </c>
      <c r="AA12" s="19" t="s">
        <v>228</v>
      </c>
      <c r="AB12" s="77" t="s">
        <v>717</v>
      </c>
      <c r="AC12" s="17" t="s">
        <v>685</v>
      </c>
      <c r="AD12" s="18">
        <v>42551</v>
      </c>
      <c r="AE12" s="17" t="s">
        <v>237</v>
      </c>
      <c r="AF12" s="35" t="s">
        <v>419</v>
      </c>
      <c r="AG12" s="33">
        <v>42359</v>
      </c>
      <c r="AH12" s="34" t="s">
        <v>424</v>
      </c>
      <c r="AI12" s="32" t="s">
        <v>339</v>
      </c>
      <c r="AJ12" s="17" t="s">
        <v>422</v>
      </c>
      <c r="AK12" s="29" t="s">
        <v>694</v>
      </c>
      <c r="AL12" s="29"/>
      <c r="AM12" s="29"/>
      <c r="AN12" s="29"/>
      <c r="AO12" s="67"/>
      <c r="AP12" s="52" t="s">
        <v>339</v>
      </c>
    </row>
    <row r="13" spans="1:45" s="51" customFormat="1" ht="69" hidden="1" customHeight="1" x14ac:dyDescent="0.25">
      <c r="A13" s="15">
        <v>5</v>
      </c>
      <c r="B13" s="24">
        <v>323712</v>
      </c>
      <c r="C13" s="15">
        <v>2301868</v>
      </c>
      <c r="D13" s="16" t="s">
        <v>182</v>
      </c>
      <c r="E13" s="25" t="s">
        <v>564</v>
      </c>
      <c r="F13" s="25" t="s">
        <v>486</v>
      </c>
      <c r="G13" s="25" t="s">
        <v>676</v>
      </c>
      <c r="H13" s="27">
        <v>320</v>
      </c>
      <c r="I13" s="72">
        <v>7.72</v>
      </c>
      <c r="J13" s="27" t="s">
        <v>375</v>
      </c>
      <c r="K13" s="23" t="s">
        <v>39</v>
      </c>
      <c r="L13" s="23" t="s">
        <v>40</v>
      </c>
      <c r="M13" s="23" t="s">
        <v>41</v>
      </c>
      <c r="N13" s="22">
        <v>66462</v>
      </c>
      <c r="O13" s="22">
        <v>59825.483589489297</v>
      </c>
      <c r="P13" s="22">
        <v>14446.45</v>
      </c>
      <c r="Q13" s="22">
        <f t="shared" si="0"/>
        <v>74271.933589489301</v>
      </c>
      <c r="R13" s="77">
        <v>60</v>
      </c>
      <c r="S13" s="18">
        <v>41950</v>
      </c>
      <c r="T13" s="66" t="s">
        <v>227</v>
      </c>
      <c r="U13" s="18">
        <f t="shared" si="1"/>
        <v>42010</v>
      </c>
      <c r="V13" s="18">
        <v>42097</v>
      </c>
      <c r="W13" s="20">
        <v>1</v>
      </c>
      <c r="X13" s="54">
        <f t="shared" si="2"/>
        <v>59825.483589489297</v>
      </c>
      <c r="Y13" s="20">
        <v>1</v>
      </c>
      <c r="Z13" s="20">
        <v>1</v>
      </c>
      <c r="AA13" s="19" t="s">
        <v>228</v>
      </c>
      <c r="AB13" s="19" t="s">
        <v>707</v>
      </c>
      <c r="AC13" s="17" t="s">
        <v>639</v>
      </c>
      <c r="AD13" s="18">
        <v>42551</v>
      </c>
      <c r="AE13" s="17" t="s">
        <v>240</v>
      </c>
      <c r="AF13" s="35" t="s">
        <v>419</v>
      </c>
      <c r="AG13" s="33">
        <v>42333</v>
      </c>
      <c r="AH13" s="34" t="s">
        <v>424</v>
      </c>
      <c r="AI13" s="32" t="s">
        <v>339</v>
      </c>
      <c r="AJ13" s="17"/>
      <c r="AK13" s="29" t="s">
        <v>425</v>
      </c>
      <c r="AL13" s="29" t="s">
        <v>426</v>
      </c>
      <c r="AM13" s="29"/>
      <c r="AN13" s="29" t="s">
        <v>427</v>
      </c>
      <c r="AO13" s="67"/>
      <c r="AP13" s="52" t="s">
        <v>339</v>
      </c>
    </row>
    <row r="14" spans="1:45" s="51" customFormat="1" ht="69" hidden="1" customHeight="1" x14ac:dyDescent="0.25">
      <c r="A14" s="15">
        <v>6</v>
      </c>
      <c r="B14" s="24">
        <v>324890</v>
      </c>
      <c r="C14" s="15">
        <v>2282062</v>
      </c>
      <c r="D14" s="16" t="s">
        <v>182</v>
      </c>
      <c r="E14" s="25" t="s">
        <v>564</v>
      </c>
      <c r="F14" s="25" t="s">
        <v>487</v>
      </c>
      <c r="G14" s="25" t="s">
        <v>676</v>
      </c>
      <c r="H14" s="27">
        <v>1053</v>
      </c>
      <c r="I14" s="72">
        <v>12.45</v>
      </c>
      <c r="J14" s="27" t="s">
        <v>375</v>
      </c>
      <c r="K14" s="23" t="s">
        <v>39</v>
      </c>
      <c r="L14" s="23" t="s">
        <v>40</v>
      </c>
      <c r="M14" s="23" t="s">
        <v>64</v>
      </c>
      <c r="N14" s="22">
        <v>107211</v>
      </c>
      <c r="O14" s="22">
        <v>96480.22</v>
      </c>
      <c r="P14" s="22">
        <v>23302.7</v>
      </c>
      <c r="Q14" s="22">
        <f t="shared" si="0"/>
        <v>119782.92</v>
      </c>
      <c r="R14" s="77">
        <v>60</v>
      </c>
      <c r="S14" s="18">
        <v>41950</v>
      </c>
      <c r="T14" s="66" t="s">
        <v>227</v>
      </c>
      <c r="U14" s="18">
        <f t="shared" si="1"/>
        <v>42010</v>
      </c>
      <c r="V14" s="18">
        <v>42097</v>
      </c>
      <c r="W14" s="20">
        <v>1</v>
      </c>
      <c r="X14" s="54">
        <f t="shared" si="2"/>
        <v>96480.22</v>
      </c>
      <c r="Y14" s="20">
        <v>1</v>
      </c>
      <c r="Z14" s="20">
        <v>1</v>
      </c>
      <c r="AA14" s="19" t="s">
        <v>228</v>
      </c>
      <c r="AB14" s="19" t="s">
        <v>228</v>
      </c>
      <c r="AC14" s="17" t="s">
        <v>640</v>
      </c>
      <c r="AD14" s="18">
        <v>42551</v>
      </c>
      <c r="AE14" s="17" t="s">
        <v>240</v>
      </c>
      <c r="AF14" s="35" t="s">
        <v>419</v>
      </c>
      <c r="AG14" s="33">
        <v>42275</v>
      </c>
      <c r="AH14" s="34" t="s">
        <v>424</v>
      </c>
      <c r="AI14" s="32" t="s">
        <v>339</v>
      </c>
      <c r="AJ14" s="17"/>
      <c r="AK14" s="29" t="s">
        <v>425</v>
      </c>
      <c r="AL14" s="29" t="s">
        <v>426</v>
      </c>
      <c r="AM14" s="29"/>
      <c r="AN14" s="29" t="s">
        <v>700</v>
      </c>
      <c r="AO14" s="67"/>
      <c r="AP14" s="52" t="s">
        <v>339</v>
      </c>
    </row>
    <row r="15" spans="1:45" s="51" customFormat="1" ht="69" hidden="1" customHeight="1" x14ac:dyDescent="0.25">
      <c r="A15" s="15">
        <v>7</v>
      </c>
      <c r="B15" s="24">
        <v>323876</v>
      </c>
      <c r="C15" s="15">
        <v>2302411</v>
      </c>
      <c r="D15" s="16" t="s">
        <v>184</v>
      </c>
      <c r="E15" s="25" t="s">
        <v>564</v>
      </c>
      <c r="F15" s="25" t="s">
        <v>488</v>
      </c>
      <c r="G15" s="25" t="s">
        <v>676</v>
      </c>
      <c r="H15" s="27">
        <v>1921</v>
      </c>
      <c r="I15" s="72">
        <v>21.6</v>
      </c>
      <c r="J15" s="27" t="s">
        <v>375</v>
      </c>
      <c r="K15" s="23" t="s">
        <v>39</v>
      </c>
      <c r="L15" s="23" t="s">
        <v>44</v>
      </c>
      <c r="M15" s="23" t="s">
        <v>50</v>
      </c>
      <c r="N15" s="22">
        <v>172059</v>
      </c>
      <c r="O15" s="22">
        <v>168617.99481081084</v>
      </c>
      <c r="P15" s="22">
        <v>40428.730000000003</v>
      </c>
      <c r="Q15" s="22">
        <f t="shared" si="0"/>
        <v>209046.72481081085</v>
      </c>
      <c r="R15" s="77">
        <v>75</v>
      </c>
      <c r="S15" s="18">
        <v>42286</v>
      </c>
      <c r="T15" s="66" t="s">
        <v>227</v>
      </c>
      <c r="U15" s="18">
        <f t="shared" si="1"/>
        <v>42361</v>
      </c>
      <c r="V15" s="18">
        <v>42097</v>
      </c>
      <c r="W15" s="20">
        <v>1</v>
      </c>
      <c r="X15" s="54">
        <f t="shared" si="2"/>
        <v>168617.99481081084</v>
      </c>
      <c r="Y15" s="20">
        <v>1</v>
      </c>
      <c r="Z15" s="20">
        <v>1</v>
      </c>
      <c r="AA15" s="19" t="s">
        <v>228</v>
      </c>
      <c r="AB15" s="19" t="s">
        <v>228</v>
      </c>
      <c r="AC15" s="17" t="s">
        <v>641</v>
      </c>
      <c r="AD15" s="18">
        <v>42551</v>
      </c>
      <c r="AE15" s="17" t="s">
        <v>242</v>
      </c>
      <c r="AF15" s="35" t="s">
        <v>419</v>
      </c>
      <c r="AG15" s="33">
        <v>42294</v>
      </c>
      <c r="AH15" s="34" t="s">
        <v>424</v>
      </c>
      <c r="AI15" s="32" t="s">
        <v>339</v>
      </c>
      <c r="AJ15" s="17"/>
      <c r="AK15" s="29" t="s">
        <v>428</v>
      </c>
      <c r="AL15" s="29" t="s">
        <v>429</v>
      </c>
      <c r="AM15" s="29"/>
      <c r="AN15" s="29" t="s">
        <v>430</v>
      </c>
      <c r="AO15" s="67"/>
      <c r="AP15" s="52" t="s">
        <v>339</v>
      </c>
    </row>
    <row r="16" spans="1:45" s="51" customFormat="1" ht="69" hidden="1" customHeight="1" x14ac:dyDescent="0.25">
      <c r="A16" s="15">
        <v>8</v>
      </c>
      <c r="B16" s="24">
        <v>323926</v>
      </c>
      <c r="C16" s="15">
        <v>2280121</v>
      </c>
      <c r="D16" s="16" t="s">
        <v>184</v>
      </c>
      <c r="E16" s="25" t="s">
        <v>564</v>
      </c>
      <c r="F16" s="25" t="s">
        <v>332</v>
      </c>
      <c r="G16" s="25" t="s">
        <v>676</v>
      </c>
      <c r="H16" s="27">
        <v>1920</v>
      </c>
      <c r="I16" s="72">
        <v>15.4</v>
      </c>
      <c r="J16" s="27" t="s">
        <v>375</v>
      </c>
      <c r="K16" s="23" t="s">
        <v>39</v>
      </c>
      <c r="L16" s="23" t="s">
        <v>44</v>
      </c>
      <c r="M16" s="23" t="s">
        <v>45</v>
      </c>
      <c r="N16" s="22">
        <v>122672</v>
      </c>
      <c r="O16" s="22">
        <v>120218.3851891892</v>
      </c>
      <c r="P16" s="22">
        <v>28824.18</v>
      </c>
      <c r="Q16" s="22">
        <f t="shared" si="0"/>
        <v>149042.56518918919</v>
      </c>
      <c r="R16" s="77">
        <v>75</v>
      </c>
      <c r="S16" s="18">
        <v>42286</v>
      </c>
      <c r="T16" s="66" t="s">
        <v>227</v>
      </c>
      <c r="U16" s="18">
        <f t="shared" si="1"/>
        <v>42361</v>
      </c>
      <c r="V16" s="18">
        <v>42097</v>
      </c>
      <c r="W16" s="20">
        <v>1</v>
      </c>
      <c r="X16" s="54">
        <f t="shared" si="2"/>
        <v>120218.3851891892</v>
      </c>
      <c r="Y16" s="20">
        <v>1</v>
      </c>
      <c r="Z16" s="20">
        <v>1</v>
      </c>
      <c r="AA16" s="19" t="s">
        <v>228</v>
      </c>
      <c r="AB16" s="19" t="s">
        <v>228</v>
      </c>
      <c r="AC16" s="17" t="s">
        <v>642</v>
      </c>
      <c r="AD16" s="18">
        <v>42551</v>
      </c>
      <c r="AE16" s="17" t="s">
        <v>242</v>
      </c>
      <c r="AF16" s="35" t="s">
        <v>419</v>
      </c>
      <c r="AG16" s="33">
        <v>42265</v>
      </c>
      <c r="AH16" s="34" t="s">
        <v>424</v>
      </c>
      <c r="AI16" s="32" t="s">
        <v>339</v>
      </c>
      <c r="AJ16" s="17"/>
      <c r="AK16" s="29" t="s">
        <v>428</v>
      </c>
      <c r="AL16" s="29" t="s">
        <v>429</v>
      </c>
      <c r="AM16" s="29"/>
      <c r="AN16" s="29" t="s">
        <v>430</v>
      </c>
      <c r="AO16" s="67"/>
      <c r="AP16" s="52" t="s">
        <v>339</v>
      </c>
    </row>
    <row r="17" spans="1:42" s="51" customFormat="1" ht="69" hidden="1" customHeight="1" x14ac:dyDescent="0.25">
      <c r="A17" s="15">
        <v>9</v>
      </c>
      <c r="B17" s="24">
        <v>321452</v>
      </c>
      <c r="C17" s="15">
        <v>2275803</v>
      </c>
      <c r="D17" s="16" t="s">
        <v>188</v>
      </c>
      <c r="E17" s="25" t="s">
        <v>564</v>
      </c>
      <c r="F17" s="25" t="s">
        <v>489</v>
      </c>
      <c r="G17" s="25" t="s">
        <v>675</v>
      </c>
      <c r="H17" s="27">
        <v>2345</v>
      </c>
      <c r="I17" s="72">
        <v>13.2</v>
      </c>
      <c r="J17" s="27" t="s">
        <v>375</v>
      </c>
      <c r="K17" s="23" t="s">
        <v>39</v>
      </c>
      <c r="L17" s="23" t="s">
        <v>66</v>
      </c>
      <c r="M17" s="23" t="s">
        <v>67</v>
      </c>
      <c r="N17" s="22">
        <v>109892</v>
      </c>
      <c r="O17" s="22">
        <v>109892.39</v>
      </c>
      <c r="P17" s="22">
        <v>26630.26</v>
      </c>
      <c r="Q17" s="22">
        <f t="shared" si="0"/>
        <v>136522.65</v>
      </c>
      <c r="R17" s="77">
        <v>60</v>
      </c>
      <c r="S17" s="18">
        <v>41902</v>
      </c>
      <c r="T17" s="66" t="s">
        <v>227</v>
      </c>
      <c r="U17" s="18">
        <f t="shared" si="1"/>
        <v>41962</v>
      </c>
      <c r="V17" s="18">
        <v>42097</v>
      </c>
      <c r="W17" s="20">
        <v>0.75</v>
      </c>
      <c r="X17" s="54">
        <f t="shared" si="2"/>
        <v>71430.053500000009</v>
      </c>
      <c r="Y17" s="20">
        <v>0.65</v>
      </c>
      <c r="Z17" s="20">
        <v>0.9</v>
      </c>
      <c r="AA17" s="74" t="s">
        <v>230</v>
      </c>
      <c r="AB17" s="19" t="s">
        <v>707</v>
      </c>
      <c r="AC17" s="17" t="s">
        <v>573</v>
      </c>
      <c r="AD17" s="18">
        <v>42551</v>
      </c>
      <c r="AE17" s="17" t="s">
        <v>619</v>
      </c>
      <c r="AF17" s="35" t="s">
        <v>421</v>
      </c>
      <c r="AG17" s="33"/>
      <c r="AH17" s="34" t="s">
        <v>341</v>
      </c>
      <c r="AI17" s="32" t="s">
        <v>340</v>
      </c>
      <c r="AJ17" s="17" t="s">
        <v>438</v>
      </c>
      <c r="AK17" s="29"/>
      <c r="AL17" s="29"/>
      <c r="AM17" s="29"/>
      <c r="AN17" s="29" t="s">
        <v>431</v>
      </c>
      <c r="AO17" s="67"/>
      <c r="AP17" s="52" t="s">
        <v>339</v>
      </c>
    </row>
    <row r="18" spans="1:42" s="51" customFormat="1" ht="69" hidden="1" customHeight="1" x14ac:dyDescent="0.25">
      <c r="A18" s="15">
        <v>10</v>
      </c>
      <c r="B18" s="24">
        <v>321453</v>
      </c>
      <c r="C18" s="15">
        <v>2275805</v>
      </c>
      <c r="D18" s="16" t="s">
        <v>188</v>
      </c>
      <c r="E18" s="25" t="s">
        <v>564</v>
      </c>
      <c r="F18" s="25" t="s">
        <v>490</v>
      </c>
      <c r="G18" s="25" t="s">
        <v>675</v>
      </c>
      <c r="H18" s="27">
        <v>2214</v>
      </c>
      <c r="I18" s="72">
        <v>3.4</v>
      </c>
      <c r="J18" s="27" t="s">
        <v>375</v>
      </c>
      <c r="K18" s="23" t="s">
        <v>39</v>
      </c>
      <c r="L18" s="23" t="s">
        <v>66</v>
      </c>
      <c r="M18" s="23" t="s">
        <v>68</v>
      </c>
      <c r="N18" s="22">
        <v>28306</v>
      </c>
      <c r="O18" s="22">
        <v>28305.61</v>
      </c>
      <c r="P18" s="22">
        <v>6859.5</v>
      </c>
      <c r="Q18" s="22">
        <f t="shared" si="0"/>
        <v>35165.11</v>
      </c>
      <c r="R18" s="77">
        <v>60</v>
      </c>
      <c r="S18" s="18">
        <v>41902</v>
      </c>
      <c r="T18" s="66" t="s">
        <v>227</v>
      </c>
      <c r="U18" s="18">
        <f t="shared" si="1"/>
        <v>41962</v>
      </c>
      <c r="V18" s="18">
        <v>42097</v>
      </c>
      <c r="W18" s="20">
        <v>0.75</v>
      </c>
      <c r="X18" s="54">
        <f t="shared" si="2"/>
        <v>18398.646500000003</v>
      </c>
      <c r="Y18" s="20">
        <v>0.65</v>
      </c>
      <c r="Z18" s="20">
        <v>0.89990000000000003</v>
      </c>
      <c r="AA18" s="74" t="s">
        <v>230</v>
      </c>
      <c r="AB18" s="19" t="s">
        <v>707</v>
      </c>
      <c r="AC18" s="17" t="s">
        <v>582</v>
      </c>
      <c r="AD18" s="18">
        <v>42551</v>
      </c>
      <c r="AE18" s="17" t="s">
        <v>619</v>
      </c>
      <c r="AF18" s="35" t="s">
        <v>421</v>
      </c>
      <c r="AG18" s="33"/>
      <c r="AH18" s="34" t="s">
        <v>424</v>
      </c>
      <c r="AI18" s="32" t="s">
        <v>340</v>
      </c>
      <c r="AJ18" s="17"/>
      <c r="AK18" s="29"/>
      <c r="AL18" s="29"/>
      <c r="AM18" s="29"/>
      <c r="AN18" s="29" t="s">
        <v>431</v>
      </c>
      <c r="AO18" s="67"/>
      <c r="AP18" s="52" t="s">
        <v>339</v>
      </c>
    </row>
    <row r="19" spans="1:42" s="51" customFormat="1" ht="69" hidden="1" customHeight="1" x14ac:dyDescent="0.25">
      <c r="A19" s="15">
        <v>11</v>
      </c>
      <c r="B19" s="24">
        <v>343302</v>
      </c>
      <c r="C19" s="15">
        <v>2304414</v>
      </c>
      <c r="D19" s="16" t="s">
        <v>185</v>
      </c>
      <c r="E19" s="25" t="s">
        <v>564</v>
      </c>
      <c r="F19" s="25" t="s">
        <v>491</v>
      </c>
      <c r="G19" s="25" t="s">
        <v>676</v>
      </c>
      <c r="H19" s="27">
        <v>378</v>
      </c>
      <c r="I19" s="72">
        <v>3.17</v>
      </c>
      <c r="J19" s="27" t="s">
        <v>375</v>
      </c>
      <c r="K19" s="23" t="s">
        <v>39</v>
      </c>
      <c r="L19" s="23" t="s">
        <v>46</v>
      </c>
      <c r="M19" s="23" t="s">
        <v>47</v>
      </c>
      <c r="N19" s="22">
        <v>25560</v>
      </c>
      <c r="O19" s="22">
        <v>23516.12</v>
      </c>
      <c r="P19" s="22">
        <v>5565.2</v>
      </c>
      <c r="Q19" s="22">
        <f t="shared" si="0"/>
        <v>29081.32</v>
      </c>
      <c r="R19" s="77">
        <v>75</v>
      </c>
      <c r="S19" s="18">
        <v>42156</v>
      </c>
      <c r="T19" s="66" t="s">
        <v>227</v>
      </c>
      <c r="U19" s="18">
        <f t="shared" si="1"/>
        <v>42231</v>
      </c>
      <c r="V19" s="18">
        <v>42097</v>
      </c>
      <c r="W19" s="20">
        <v>1</v>
      </c>
      <c r="X19" s="54">
        <f t="shared" si="2"/>
        <v>23516.12</v>
      </c>
      <c r="Y19" s="20">
        <v>1</v>
      </c>
      <c r="Z19" s="20">
        <v>0.9</v>
      </c>
      <c r="AA19" s="19" t="s">
        <v>228</v>
      </c>
      <c r="AB19" s="19" t="s">
        <v>707</v>
      </c>
      <c r="AC19" s="17" t="s">
        <v>584</v>
      </c>
      <c r="AD19" s="18">
        <v>42551</v>
      </c>
      <c r="AE19" s="17" t="s">
        <v>243</v>
      </c>
      <c r="AF19" s="35" t="s">
        <v>421</v>
      </c>
      <c r="AG19" s="33">
        <v>42331</v>
      </c>
      <c r="AH19" s="34" t="s">
        <v>424</v>
      </c>
      <c r="AI19" s="32" t="s">
        <v>339</v>
      </c>
      <c r="AJ19" s="17"/>
      <c r="AK19" s="29" t="s">
        <v>578</v>
      </c>
      <c r="AL19" s="29"/>
      <c r="AM19" s="29"/>
      <c r="AN19" s="29" t="s">
        <v>432</v>
      </c>
      <c r="AO19" s="67"/>
      <c r="AP19" s="52" t="s">
        <v>339</v>
      </c>
    </row>
    <row r="20" spans="1:42" s="51" customFormat="1" ht="69" hidden="1" customHeight="1" x14ac:dyDescent="0.25">
      <c r="A20" s="15">
        <v>12</v>
      </c>
      <c r="B20" s="24" t="s">
        <v>176</v>
      </c>
      <c r="C20" s="15" t="s">
        <v>176</v>
      </c>
      <c r="D20" s="16" t="s">
        <v>185</v>
      </c>
      <c r="E20" s="25" t="s">
        <v>564</v>
      </c>
      <c r="F20" s="25" t="s">
        <v>492</v>
      </c>
      <c r="G20" s="25" t="s">
        <v>676</v>
      </c>
      <c r="H20" s="27" t="s">
        <v>176</v>
      </c>
      <c r="I20" s="72">
        <v>15.5</v>
      </c>
      <c r="J20" s="27" t="s">
        <v>375</v>
      </c>
      <c r="K20" s="23" t="s">
        <v>39</v>
      </c>
      <c r="L20" s="23" t="s">
        <v>46</v>
      </c>
      <c r="M20" s="23" t="s">
        <v>48</v>
      </c>
      <c r="N20" s="22">
        <v>154600</v>
      </c>
      <c r="O20" s="22">
        <v>0</v>
      </c>
      <c r="P20" s="22">
        <v>27208.03</v>
      </c>
      <c r="Q20" s="22">
        <f t="shared" si="0"/>
        <v>27208.03</v>
      </c>
      <c r="R20" s="77" t="s">
        <v>176</v>
      </c>
      <c r="S20" s="77" t="s">
        <v>717</v>
      </c>
      <c r="T20" s="66" t="s">
        <v>227</v>
      </c>
      <c r="U20" s="77" t="s">
        <v>717</v>
      </c>
      <c r="V20" s="18" t="s">
        <v>717</v>
      </c>
      <c r="W20" s="20">
        <v>0</v>
      </c>
      <c r="X20" s="20">
        <v>0</v>
      </c>
      <c r="Y20" s="20">
        <v>0</v>
      </c>
      <c r="Z20" s="20" t="s">
        <v>717</v>
      </c>
      <c r="AA20" s="19" t="s">
        <v>409</v>
      </c>
      <c r="AB20" s="74" t="s">
        <v>702</v>
      </c>
      <c r="AC20" s="17" t="s">
        <v>622</v>
      </c>
      <c r="AD20" s="18">
        <v>42551</v>
      </c>
      <c r="AE20" s="17" t="s">
        <v>243</v>
      </c>
      <c r="AF20" s="35" t="s">
        <v>419</v>
      </c>
      <c r="AG20" s="33">
        <v>38972</v>
      </c>
      <c r="AH20" s="34" t="s">
        <v>424</v>
      </c>
      <c r="AI20" s="32" t="s">
        <v>339</v>
      </c>
      <c r="AJ20" s="17"/>
      <c r="AK20" s="29" t="s">
        <v>578</v>
      </c>
      <c r="AL20" s="29"/>
      <c r="AM20" s="29"/>
      <c r="AN20" s="29" t="s">
        <v>432</v>
      </c>
      <c r="AO20" s="67"/>
      <c r="AP20" s="52" t="s">
        <v>339</v>
      </c>
    </row>
    <row r="21" spans="1:42" s="51" customFormat="1" ht="69" hidden="1" customHeight="1" x14ac:dyDescent="0.25">
      <c r="A21" s="15">
        <v>13</v>
      </c>
      <c r="B21" s="24">
        <v>343908</v>
      </c>
      <c r="C21" s="15">
        <v>2305089</v>
      </c>
      <c r="D21" s="16" t="s">
        <v>185</v>
      </c>
      <c r="E21" s="25" t="s">
        <v>564</v>
      </c>
      <c r="F21" s="25" t="s">
        <v>493</v>
      </c>
      <c r="G21" s="25" t="s">
        <v>676</v>
      </c>
      <c r="H21" s="27">
        <v>2174</v>
      </c>
      <c r="I21" s="72">
        <v>27.67</v>
      </c>
      <c r="J21" s="27" t="s">
        <v>375</v>
      </c>
      <c r="K21" s="23" t="s">
        <v>39</v>
      </c>
      <c r="L21" s="23" t="s">
        <v>46</v>
      </c>
      <c r="M21" s="23" t="s">
        <v>49</v>
      </c>
      <c r="N21" s="22">
        <v>212333</v>
      </c>
      <c r="O21" s="22">
        <v>201717.3</v>
      </c>
      <c r="P21" s="22">
        <v>48570.93</v>
      </c>
      <c r="Q21" s="22">
        <f t="shared" si="0"/>
        <v>250288.22999999998</v>
      </c>
      <c r="R21" s="77">
        <v>90</v>
      </c>
      <c r="S21" s="18">
        <v>42156</v>
      </c>
      <c r="T21" s="66" t="s">
        <v>227</v>
      </c>
      <c r="U21" s="18">
        <f t="shared" si="1"/>
        <v>42246</v>
      </c>
      <c r="V21" s="18">
        <v>42097</v>
      </c>
      <c r="W21" s="20">
        <v>1</v>
      </c>
      <c r="X21" s="54">
        <f t="shared" si="2"/>
        <v>201717.3</v>
      </c>
      <c r="Y21" s="20">
        <v>1</v>
      </c>
      <c r="Z21" s="20">
        <v>0.9</v>
      </c>
      <c r="AA21" s="19" t="s">
        <v>228</v>
      </c>
      <c r="AB21" s="19" t="s">
        <v>707</v>
      </c>
      <c r="AC21" s="17" t="s">
        <v>643</v>
      </c>
      <c r="AD21" s="18">
        <v>42551</v>
      </c>
      <c r="AE21" s="17" t="s">
        <v>243</v>
      </c>
      <c r="AF21" s="35" t="s">
        <v>419</v>
      </c>
      <c r="AG21" s="33">
        <v>42549</v>
      </c>
      <c r="AH21" s="34" t="s">
        <v>424</v>
      </c>
      <c r="AI21" s="32" t="s">
        <v>339</v>
      </c>
      <c r="AJ21" s="17"/>
      <c r="AK21" s="29" t="s">
        <v>578</v>
      </c>
      <c r="AL21" s="29"/>
      <c r="AM21" s="29"/>
      <c r="AN21" s="29" t="s">
        <v>432</v>
      </c>
      <c r="AO21" s="67"/>
      <c r="AP21" s="52" t="s">
        <v>339</v>
      </c>
    </row>
    <row r="22" spans="1:42" s="51" customFormat="1" ht="69" hidden="1" customHeight="1" x14ac:dyDescent="0.25">
      <c r="A22" s="15">
        <v>14</v>
      </c>
      <c r="B22" s="24">
        <v>341782</v>
      </c>
      <c r="C22" s="15">
        <v>2302635</v>
      </c>
      <c r="D22" s="16" t="s">
        <v>185</v>
      </c>
      <c r="E22" s="25" t="s">
        <v>564</v>
      </c>
      <c r="F22" s="25" t="s">
        <v>494</v>
      </c>
      <c r="G22" s="25" t="s">
        <v>676</v>
      </c>
      <c r="H22" s="27">
        <v>331</v>
      </c>
      <c r="I22" s="72">
        <v>3.34</v>
      </c>
      <c r="J22" s="27" t="s">
        <v>375</v>
      </c>
      <c r="K22" s="23" t="s">
        <v>39</v>
      </c>
      <c r="L22" s="23" t="s">
        <v>46</v>
      </c>
      <c r="M22" s="23" t="s">
        <v>51</v>
      </c>
      <c r="N22" s="22">
        <v>26931</v>
      </c>
      <c r="O22" s="22">
        <v>24776.52</v>
      </c>
      <c r="P22" s="22">
        <v>5863</v>
      </c>
      <c r="Q22" s="22">
        <f t="shared" si="0"/>
        <v>30639.52</v>
      </c>
      <c r="R22" s="77">
        <v>75</v>
      </c>
      <c r="S22" s="18">
        <v>42156</v>
      </c>
      <c r="T22" s="66" t="s">
        <v>227</v>
      </c>
      <c r="U22" s="18">
        <f t="shared" si="1"/>
        <v>42231</v>
      </c>
      <c r="V22" s="18">
        <v>42097</v>
      </c>
      <c r="W22" s="20">
        <v>1</v>
      </c>
      <c r="X22" s="54">
        <f t="shared" si="2"/>
        <v>24776.52</v>
      </c>
      <c r="Y22" s="20">
        <v>1</v>
      </c>
      <c r="Z22" s="20">
        <v>0.9</v>
      </c>
      <c r="AA22" s="19" t="s">
        <v>228</v>
      </c>
      <c r="AB22" s="19" t="s">
        <v>707</v>
      </c>
      <c r="AC22" s="17" t="s">
        <v>644</v>
      </c>
      <c r="AD22" s="18">
        <v>42551</v>
      </c>
      <c r="AE22" s="17" t="s">
        <v>243</v>
      </c>
      <c r="AF22" s="35" t="s">
        <v>419</v>
      </c>
      <c r="AG22" s="33" t="s">
        <v>433</v>
      </c>
      <c r="AH22" s="34" t="s">
        <v>424</v>
      </c>
      <c r="AI22" s="32" t="s">
        <v>339</v>
      </c>
      <c r="AJ22" s="17"/>
      <c r="AK22" s="29" t="s">
        <v>578</v>
      </c>
      <c r="AL22" s="29"/>
      <c r="AM22" s="29"/>
      <c r="AN22" s="29" t="s">
        <v>432</v>
      </c>
      <c r="AO22" s="67"/>
      <c r="AP22" s="52" t="s">
        <v>339</v>
      </c>
    </row>
    <row r="23" spans="1:42" s="51" customFormat="1" ht="69" hidden="1" customHeight="1" x14ac:dyDescent="0.25">
      <c r="A23" s="15">
        <v>15</v>
      </c>
      <c r="B23" s="24">
        <v>341783</v>
      </c>
      <c r="C23" s="15">
        <v>2302636</v>
      </c>
      <c r="D23" s="16" t="s">
        <v>185</v>
      </c>
      <c r="E23" s="25" t="s">
        <v>564</v>
      </c>
      <c r="F23" s="25" t="s">
        <v>495</v>
      </c>
      <c r="G23" s="25" t="s">
        <v>676</v>
      </c>
      <c r="H23" s="27">
        <v>530</v>
      </c>
      <c r="I23" s="72">
        <v>9.9</v>
      </c>
      <c r="J23" s="27" t="s">
        <v>375</v>
      </c>
      <c r="K23" s="23" t="s">
        <v>39</v>
      </c>
      <c r="L23" s="23" t="s">
        <v>46</v>
      </c>
      <c r="M23" s="23" t="s">
        <v>55</v>
      </c>
      <c r="N23" s="22">
        <v>79825</v>
      </c>
      <c r="O23" s="22">
        <v>73439.92</v>
      </c>
      <c r="P23" s="22">
        <v>17377.939999999999</v>
      </c>
      <c r="Q23" s="22">
        <f t="shared" si="0"/>
        <v>90817.86</v>
      </c>
      <c r="R23" s="77">
        <v>75</v>
      </c>
      <c r="S23" s="18">
        <v>42156</v>
      </c>
      <c r="T23" s="66" t="s">
        <v>227</v>
      </c>
      <c r="U23" s="18">
        <f t="shared" si="1"/>
        <v>42231</v>
      </c>
      <c r="V23" s="18">
        <v>42097</v>
      </c>
      <c r="W23" s="20">
        <v>1</v>
      </c>
      <c r="X23" s="54">
        <f t="shared" si="2"/>
        <v>73439.92</v>
      </c>
      <c r="Y23" s="20">
        <v>1</v>
      </c>
      <c r="Z23" s="20">
        <v>0.9</v>
      </c>
      <c r="AA23" s="19" t="s">
        <v>228</v>
      </c>
      <c r="AB23" s="19" t="s">
        <v>707</v>
      </c>
      <c r="AC23" s="17" t="s">
        <v>645</v>
      </c>
      <c r="AD23" s="18">
        <v>42551</v>
      </c>
      <c r="AE23" s="17" t="s">
        <v>243</v>
      </c>
      <c r="AF23" s="35" t="s">
        <v>419</v>
      </c>
      <c r="AG23" s="33" t="s">
        <v>433</v>
      </c>
      <c r="AH23" s="34" t="s">
        <v>424</v>
      </c>
      <c r="AI23" s="32" t="s">
        <v>339</v>
      </c>
      <c r="AJ23" s="17"/>
      <c r="AK23" s="29" t="s">
        <v>578</v>
      </c>
      <c r="AL23" s="29"/>
      <c r="AM23" s="29"/>
      <c r="AN23" s="29" t="s">
        <v>432</v>
      </c>
      <c r="AO23" s="67"/>
      <c r="AP23" s="52" t="s">
        <v>339</v>
      </c>
    </row>
    <row r="24" spans="1:42" s="51" customFormat="1" ht="69" hidden="1" customHeight="1" x14ac:dyDescent="0.25">
      <c r="A24" s="15">
        <v>16</v>
      </c>
      <c r="B24" s="24">
        <v>343938</v>
      </c>
      <c r="C24" s="15">
        <v>2310874</v>
      </c>
      <c r="D24" s="16" t="s">
        <v>185</v>
      </c>
      <c r="E24" s="25" t="s">
        <v>564</v>
      </c>
      <c r="F24" s="25" t="s">
        <v>496</v>
      </c>
      <c r="G24" s="25" t="s">
        <v>676</v>
      </c>
      <c r="H24" s="27">
        <v>7786</v>
      </c>
      <c r="I24" s="72">
        <v>11.9</v>
      </c>
      <c r="J24" s="27" t="s">
        <v>375</v>
      </c>
      <c r="K24" s="23" t="s">
        <v>39</v>
      </c>
      <c r="L24" s="23" t="s">
        <v>46</v>
      </c>
      <c r="M24" s="23" t="s">
        <v>56</v>
      </c>
      <c r="N24" s="22">
        <v>91318</v>
      </c>
      <c r="O24" s="22">
        <v>86752.1</v>
      </c>
      <c r="P24" s="22">
        <v>20888.939999999999</v>
      </c>
      <c r="Q24" s="22">
        <f t="shared" si="0"/>
        <v>107641.04000000001</v>
      </c>
      <c r="R24" s="77">
        <v>90</v>
      </c>
      <c r="S24" s="18">
        <v>42156</v>
      </c>
      <c r="T24" s="66" t="s">
        <v>227</v>
      </c>
      <c r="U24" s="18">
        <f t="shared" si="1"/>
        <v>42246</v>
      </c>
      <c r="V24" s="18">
        <v>42097</v>
      </c>
      <c r="W24" s="20">
        <v>1</v>
      </c>
      <c r="X24" s="54">
        <f t="shared" si="2"/>
        <v>86752.1</v>
      </c>
      <c r="Y24" s="20">
        <v>1</v>
      </c>
      <c r="Z24" s="20">
        <v>0.9</v>
      </c>
      <c r="AA24" s="19" t="s">
        <v>228</v>
      </c>
      <c r="AB24" s="19" t="s">
        <v>707</v>
      </c>
      <c r="AC24" s="17" t="s">
        <v>643</v>
      </c>
      <c r="AD24" s="18">
        <v>42551</v>
      </c>
      <c r="AE24" s="17" t="s">
        <v>243</v>
      </c>
      <c r="AF24" s="35" t="s">
        <v>419</v>
      </c>
      <c r="AG24" s="33">
        <v>42352</v>
      </c>
      <c r="AH24" s="34" t="s">
        <v>424</v>
      </c>
      <c r="AI24" s="32" t="s">
        <v>339</v>
      </c>
      <c r="AJ24" s="17"/>
      <c r="AK24" s="29" t="s">
        <v>578</v>
      </c>
      <c r="AL24" s="29"/>
      <c r="AM24" s="29"/>
      <c r="AN24" s="29" t="s">
        <v>432</v>
      </c>
      <c r="AO24" s="67"/>
      <c r="AP24" s="52" t="s">
        <v>339</v>
      </c>
    </row>
    <row r="25" spans="1:42" s="51" customFormat="1" ht="69" hidden="1" customHeight="1" x14ac:dyDescent="0.25">
      <c r="A25" s="15">
        <v>17</v>
      </c>
      <c r="B25" s="24">
        <v>343928</v>
      </c>
      <c r="C25" s="15">
        <v>2305103</v>
      </c>
      <c r="D25" s="16" t="s">
        <v>185</v>
      </c>
      <c r="E25" s="25" t="s">
        <v>564</v>
      </c>
      <c r="F25" s="25" t="s">
        <v>497</v>
      </c>
      <c r="G25" s="25" t="s">
        <v>676</v>
      </c>
      <c r="H25" s="27">
        <v>1325</v>
      </c>
      <c r="I25" s="72">
        <v>12</v>
      </c>
      <c r="J25" s="27" t="s">
        <v>375</v>
      </c>
      <c r="K25" s="23" t="s">
        <v>39</v>
      </c>
      <c r="L25" s="23" t="s">
        <v>46</v>
      </c>
      <c r="M25" s="23" t="s">
        <v>57</v>
      </c>
      <c r="N25" s="22">
        <v>92085</v>
      </c>
      <c r="O25" s="22">
        <v>87481.7</v>
      </c>
      <c r="P25" s="22">
        <v>21064.22</v>
      </c>
      <c r="Q25" s="22">
        <f t="shared" si="0"/>
        <v>108545.92</v>
      </c>
      <c r="R25" s="77">
        <v>90</v>
      </c>
      <c r="S25" s="18">
        <v>42156</v>
      </c>
      <c r="T25" s="66" t="s">
        <v>227</v>
      </c>
      <c r="U25" s="18">
        <f t="shared" si="1"/>
        <v>42246</v>
      </c>
      <c r="V25" s="18">
        <v>42097</v>
      </c>
      <c r="W25" s="20">
        <v>1</v>
      </c>
      <c r="X25" s="54">
        <f t="shared" si="2"/>
        <v>87481.7</v>
      </c>
      <c r="Y25" s="20">
        <v>1</v>
      </c>
      <c r="Z25" s="20">
        <v>0.9</v>
      </c>
      <c r="AA25" s="19" t="s">
        <v>228</v>
      </c>
      <c r="AB25" s="19" t="s">
        <v>707</v>
      </c>
      <c r="AC25" s="17" t="s">
        <v>643</v>
      </c>
      <c r="AD25" s="18">
        <v>42551</v>
      </c>
      <c r="AE25" s="17" t="s">
        <v>243</v>
      </c>
      <c r="AF25" s="35" t="s">
        <v>419</v>
      </c>
      <c r="AG25" s="33">
        <v>42548</v>
      </c>
      <c r="AH25" s="34" t="s">
        <v>424</v>
      </c>
      <c r="AI25" s="32" t="s">
        <v>339</v>
      </c>
      <c r="AJ25" s="17"/>
      <c r="AK25" s="29" t="s">
        <v>578</v>
      </c>
      <c r="AL25" s="29"/>
      <c r="AM25" s="29"/>
      <c r="AN25" s="29" t="s">
        <v>432</v>
      </c>
      <c r="AO25" s="67"/>
      <c r="AP25" s="52" t="s">
        <v>339</v>
      </c>
    </row>
    <row r="26" spans="1:42" s="51" customFormat="1" ht="69" customHeight="1" x14ac:dyDescent="0.25">
      <c r="A26" s="15">
        <v>18</v>
      </c>
      <c r="B26" s="24">
        <v>341448</v>
      </c>
      <c r="C26" s="15">
        <v>2302071</v>
      </c>
      <c r="D26" s="16" t="s">
        <v>185</v>
      </c>
      <c r="E26" s="25" t="s">
        <v>564</v>
      </c>
      <c r="F26" s="25" t="s">
        <v>498</v>
      </c>
      <c r="G26" s="25" t="s">
        <v>676</v>
      </c>
      <c r="H26" s="27">
        <v>1126</v>
      </c>
      <c r="I26" s="72">
        <v>12</v>
      </c>
      <c r="J26" s="27" t="s">
        <v>375</v>
      </c>
      <c r="K26" s="23" t="s">
        <v>39</v>
      </c>
      <c r="L26" s="23" t="s">
        <v>46</v>
      </c>
      <c r="M26" s="23" t="s">
        <v>62</v>
      </c>
      <c r="N26" s="22">
        <v>125004</v>
      </c>
      <c r="O26" s="22">
        <v>118754.75</v>
      </c>
      <c r="P26" s="22">
        <v>21064.22</v>
      </c>
      <c r="Q26" s="22">
        <f t="shared" si="0"/>
        <v>139818.97</v>
      </c>
      <c r="R26" s="77">
        <v>75</v>
      </c>
      <c r="S26" s="18">
        <v>42156</v>
      </c>
      <c r="T26" s="66" t="s">
        <v>227</v>
      </c>
      <c r="U26" s="18">
        <f t="shared" si="1"/>
        <v>42231</v>
      </c>
      <c r="V26" s="18">
        <v>42097</v>
      </c>
      <c r="W26" s="20">
        <v>1</v>
      </c>
      <c r="X26" s="54">
        <f t="shared" si="2"/>
        <v>118754.75</v>
      </c>
      <c r="Y26" s="20">
        <v>1</v>
      </c>
      <c r="Z26" s="20">
        <v>0.9</v>
      </c>
      <c r="AA26" s="19" t="s">
        <v>228</v>
      </c>
      <c r="AB26" s="19" t="s">
        <v>707</v>
      </c>
      <c r="AC26" s="17" t="s">
        <v>679</v>
      </c>
      <c r="AD26" s="18">
        <v>42551</v>
      </c>
      <c r="AE26" s="17" t="s">
        <v>243</v>
      </c>
      <c r="AF26" s="35" t="s">
        <v>421</v>
      </c>
      <c r="AG26" s="33">
        <v>42546</v>
      </c>
      <c r="AH26" s="34" t="s">
        <v>424</v>
      </c>
      <c r="AI26" s="32" t="s">
        <v>340</v>
      </c>
      <c r="AJ26" s="17"/>
      <c r="AK26" s="29" t="s">
        <v>578</v>
      </c>
      <c r="AL26" s="29"/>
      <c r="AM26" s="29"/>
      <c r="AN26" s="29" t="s">
        <v>432</v>
      </c>
      <c r="AO26" s="67"/>
      <c r="AP26" s="52" t="s">
        <v>339</v>
      </c>
    </row>
    <row r="27" spans="1:42" s="51" customFormat="1" ht="69" hidden="1" customHeight="1" x14ac:dyDescent="0.25">
      <c r="A27" s="15">
        <v>19</v>
      </c>
      <c r="B27" s="24">
        <v>341713</v>
      </c>
      <c r="C27" s="15">
        <v>2302561</v>
      </c>
      <c r="D27" s="16" t="s">
        <v>185</v>
      </c>
      <c r="E27" s="25" t="s">
        <v>564</v>
      </c>
      <c r="F27" s="25" t="s">
        <v>499</v>
      </c>
      <c r="G27" s="25" t="s">
        <v>676</v>
      </c>
      <c r="H27" s="27">
        <v>652</v>
      </c>
      <c r="I27" s="72">
        <v>20.62</v>
      </c>
      <c r="J27" s="27" t="s">
        <v>375</v>
      </c>
      <c r="K27" s="23" t="s">
        <v>39</v>
      </c>
      <c r="L27" s="23" t="s">
        <v>46</v>
      </c>
      <c r="M27" s="23" t="s">
        <v>58</v>
      </c>
      <c r="N27" s="22">
        <v>166263</v>
      </c>
      <c r="O27" s="22">
        <v>152961.96</v>
      </c>
      <c r="P27" s="22">
        <v>36195.69</v>
      </c>
      <c r="Q27" s="22">
        <f t="shared" si="0"/>
        <v>189157.65</v>
      </c>
      <c r="R27" s="77">
        <v>75</v>
      </c>
      <c r="S27" s="18">
        <v>42156</v>
      </c>
      <c r="T27" s="66" t="s">
        <v>227</v>
      </c>
      <c r="U27" s="18">
        <f t="shared" si="1"/>
        <v>42231</v>
      </c>
      <c r="V27" s="18">
        <v>42097</v>
      </c>
      <c r="W27" s="20">
        <v>1</v>
      </c>
      <c r="X27" s="54">
        <f t="shared" si="2"/>
        <v>152961.96</v>
      </c>
      <c r="Y27" s="20">
        <v>1</v>
      </c>
      <c r="Z27" s="20">
        <v>0.89990000000000003</v>
      </c>
      <c r="AA27" s="19" t="s">
        <v>228</v>
      </c>
      <c r="AB27" s="19" t="s">
        <v>707</v>
      </c>
      <c r="AC27" s="17" t="s">
        <v>644</v>
      </c>
      <c r="AD27" s="18">
        <v>42551</v>
      </c>
      <c r="AE27" s="17" t="s">
        <v>243</v>
      </c>
      <c r="AF27" s="35" t="s">
        <v>419</v>
      </c>
      <c r="AG27" s="33">
        <v>42354</v>
      </c>
      <c r="AH27" s="34" t="s">
        <v>424</v>
      </c>
      <c r="AI27" s="32" t="s">
        <v>339</v>
      </c>
      <c r="AJ27" s="17"/>
      <c r="AK27" s="29" t="s">
        <v>578</v>
      </c>
      <c r="AL27" s="29"/>
      <c r="AM27" s="29"/>
      <c r="AN27" s="29" t="s">
        <v>432</v>
      </c>
      <c r="AO27" s="67"/>
      <c r="AP27" s="52" t="s">
        <v>339</v>
      </c>
    </row>
    <row r="28" spans="1:42" s="51" customFormat="1" ht="69" customHeight="1" x14ac:dyDescent="0.25">
      <c r="A28" s="15">
        <v>20</v>
      </c>
      <c r="B28" s="24">
        <v>341281</v>
      </c>
      <c r="C28" s="15">
        <v>2301868</v>
      </c>
      <c r="D28" s="16" t="s">
        <v>183</v>
      </c>
      <c r="E28" s="25" t="s">
        <v>564</v>
      </c>
      <c r="F28" s="25" t="s">
        <v>500</v>
      </c>
      <c r="G28" s="25" t="s">
        <v>676</v>
      </c>
      <c r="H28" s="27">
        <v>15497</v>
      </c>
      <c r="I28" s="72">
        <v>8</v>
      </c>
      <c r="J28" s="27" t="s">
        <v>375</v>
      </c>
      <c r="K28" s="23" t="s">
        <v>39</v>
      </c>
      <c r="L28" s="23" t="s">
        <v>42</v>
      </c>
      <c r="M28" s="23" t="s">
        <v>43</v>
      </c>
      <c r="N28" s="22">
        <v>62836</v>
      </c>
      <c r="O28" s="22">
        <v>55295.208205128205</v>
      </c>
      <c r="P28" s="22">
        <v>14974.19</v>
      </c>
      <c r="Q28" s="22">
        <f t="shared" si="0"/>
        <v>70269.398205128207</v>
      </c>
      <c r="R28" s="77">
        <v>60</v>
      </c>
      <c r="S28" s="18">
        <v>41992</v>
      </c>
      <c r="T28" s="66" t="s">
        <v>227</v>
      </c>
      <c r="U28" s="18">
        <f t="shared" si="1"/>
        <v>42052</v>
      </c>
      <c r="V28" s="18">
        <v>42097</v>
      </c>
      <c r="W28" s="20">
        <v>1</v>
      </c>
      <c r="X28" s="54">
        <f t="shared" si="2"/>
        <v>55295.208205128205</v>
      </c>
      <c r="Y28" s="20">
        <v>1</v>
      </c>
      <c r="Z28" s="20">
        <v>0.9</v>
      </c>
      <c r="AA28" s="19" t="s">
        <v>228</v>
      </c>
      <c r="AB28" s="19" t="s">
        <v>707</v>
      </c>
      <c r="AC28" s="17" t="s">
        <v>696</v>
      </c>
      <c r="AD28" s="18">
        <v>42551</v>
      </c>
      <c r="AE28" s="17" t="s">
        <v>241</v>
      </c>
      <c r="AF28" s="35" t="s">
        <v>421</v>
      </c>
      <c r="AG28" s="33">
        <v>42333</v>
      </c>
      <c r="AH28" s="34" t="s">
        <v>424</v>
      </c>
      <c r="AI28" s="32" t="s">
        <v>339</v>
      </c>
      <c r="AJ28" s="17" t="s">
        <v>438</v>
      </c>
      <c r="AK28" s="29" t="s">
        <v>434</v>
      </c>
      <c r="AL28" s="29" t="s">
        <v>435</v>
      </c>
      <c r="AM28" s="29"/>
      <c r="AN28" s="29" t="s">
        <v>436</v>
      </c>
      <c r="AO28" s="67"/>
      <c r="AP28" s="52" t="s">
        <v>339</v>
      </c>
    </row>
    <row r="29" spans="1:42" s="51" customFormat="1" ht="69" hidden="1" customHeight="1" x14ac:dyDescent="0.25">
      <c r="A29" s="15">
        <v>21</v>
      </c>
      <c r="B29" s="24">
        <v>340022</v>
      </c>
      <c r="C29" s="15">
        <v>2302302</v>
      </c>
      <c r="D29" s="16" t="s">
        <v>183</v>
      </c>
      <c r="E29" s="25" t="s">
        <v>564</v>
      </c>
      <c r="F29" s="25" t="s">
        <v>501</v>
      </c>
      <c r="G29" s="25" t="s">
        <v>676</v>
      </c>
      <c r="H29" s="27">
        <v>1098</v>
      </c>
      <c r="I29" s="72">
        <v>23</v>
      </c>
      <c r="J29" s="27" t="s">
        <v>375</v>
      </c>
      <c r="K29" s="23" t="s">
        <v>39</v>
      </c>
      <c r="L29" s="23" t="s">
        <v>42</v>
      </c>
      <c r="M29" s="23" t="s">
        <v>65</v>
      </c>
      <c r="N29" s="22">
        <v>180651</v>
      </c>
      <c r="O29" s="22">
        <v>158973.7235897436</v>
      </c>
      <c r="P29" s="22">
        <v>43049.56</v>
      </c>
      <c r="Q29" s="22">
        <f t="shared" si="0"/>
        <v>202023.2835897436</v>
      </c>
      <c r="R29" s="77">
        <v>60</v>
      </c>
      <c r="S29" s="18">
        <v>41992</v>
      </c>
      <c r="T29" s="66" t="s">
        <v>227</v>
      </c>
      <c r="U29" s="18">
        <f t="shared" si="1"/>
        <v>42052</v>
      </c>
      <c r="V29" s="18">
        <v>42097</v>
      </c>
      <c r="W29" s="20">
        <v>1</v>
      </c>
      <c r="X29" s="54">
        <f t="shared" si="2"/>
        <v>158973.7235897436</v>
      </c>
      <c r="Y29" s="20">
        <v>1</v>
      </c>
      <c r="Z29" s="20">
        <v>0.9</v>
      </c>
      <c r="AA29" s="19" t="s">
        <v>228</v>
      </c>
      <c r="AB29" s="19" t="s">
        <v>707</v>
      </c>
      <c r="AC29" s="17" t="s">
        <v>583</v>
      </c>
      <c r="AD29" s="18">
        <v>42551</v>
      </c>
      <c r="AE29" s="17" t="s">
        <v>241</v>
      </c>
      <c r="AF29" s="35" t="s">
        <v>670</v>
      </c>
      <c r="AG29" s="33">
        <v>42334</v>
      </c>
      <c r="AH29" s="34" t="s">
        <v>424</v>
      </c>
      <c r="AI29" s="32" t="s">
        <v>339</v>
      </c>
      <c r="AJ29" s="17" t="s">
        <v>437</v>
      </c>
      <c r="AK29" s="29" t="s">
        <v>434</v>
      </c>
      <c r="AL29" s="29" t="s">
        <v>435</v>
      </c>
      <c r="AM29" s="29"/>
      <c r="AN29" s="29" t="s">
        <v>436</v>
      </c>
      <c r="AO29" s="67"/>
      <c r="AP29" s="52" t="s">
        <v>339</v>
      </c>
    </row>
    <row r="30" spans="1:42" s="51" customFormat="1" ht="69" hidden="1" customHeight="1" x14ac:dyDescent="0.25">
      <c r="A30" s="15">
        <v>22</v>
      </c>
      <c r="B30" s="24">
        <v>341331</v>
      </c>
      <c r="C30" s="15">
        <v>2301930</v>
      </c>
      <c r="D30" s="16" t="s">
        <v>183</v>
      </c>
      <c r="E30" s="25" t="s">
        <v>564</v>
      </c>
      <c r="F30" s="25" t="s">
        <v>502</v>
      </c>
      <c r="G30" s="25" t="s">
        <v>676</v>
      </c>
      <c r="H30" s="27">
        <v>3352</v>
      </c>
      <c r="I30" s="72">
        <v>8</v>
      </c>
      <c r="J30" s="27" t="s">
        <v>375</v>
      </c>
      <c r="K30" s="23" t="s">
        <v>39</v>
      </c>
      <c r="L30" s="23" t="s">
        <v>42</v>
      </c>
      <c r="M30" s="23" t="s">
        <v>54</v>
      </c>
      <c r="N30" s="22">
        <v>62836</v>
      </c>
      <c r="O30" s="22">
        <v>55295.208205128205</v>
      </c>
      <c r="P30" s="22">
        <v>14974.19</v>
      </c>
      <c r="Q30" s="22">
        <f t="shared" si="0"/>
        <v>70269.398205128207</v>
      </c>
      <c r="R30" s="77">
        <v>60</v>
      </c>
      <c r="S30" s="18">
        <v>41992</v>
      </c>
      <c r="T30" s="66" t="s">
        <v>227</v>
      </c>
      <c r="U30" s="18">
        <f t="shared" si="1"/>
        <v>42052</v>
      </c>
      <c r="V30" s="18">
        <v>42097</v>
      </c>
      <c r="W30" s="20">
        <v>1</v>
      </c>
      <c r="X30" s="54">
        <f t="shared" si="2"/>
        <v>55295.208205128205</v>
      </c>
      <c r="Y30" s="20">
        <v>1</v>
      </c>
      <c r="Z30" s="20">
        <v>0.9</v>
      </c>
      <c r="AA30" s="19" t="s">
        <v>228</v>
      </c>
      <c r="AB30" s="19" t="s">
        <v>707</v>
      </c>
      <c r="AC30" s="17" t="s">
        <v>585</v>
      </c>
      <c r="AD30" s="18">
        <v>42551</v>
      </c>
      <c r="AE30" s="17" t="s">
        <v>241</v>
      </c>
      <c r="AF30" s="35" t="s">
        <v>421</v>
      </c>
      <c r="AG30" s="33">
        <v>42333</v>
      </c>
      <c r="AH30" s="34" t="s">
        <v>424</v>
      </c>
      <c r="AI30" s="32" t="s">
        <v>339</v>
      </c>
      <c r="AJ30" s="17" t="s">
        <v>438</v>
      </c>
      <c r="AK30" s="29" t="s">
        <v>434</v>
      </c>
      <c r="AL30" s="29" t="s">
        <v>435</v>
      </c>
      <c r="AM30" s="29"/>
      <c r="AN30" s="29" t="s">
        <v>436</v>
      </c>
      <c r="AO30" s="67"/>
      <c r="AP30" s="52" t="s">
        <v>339</v>
      </c>
    </row>
    <row r="31" spans="1:42" s="51" customFormat="1" ht="69" hidden="1" customHeight="1" x14ac:dyDescent="0.25">
      <c r="A31" s="15">
        <v>23</v>
      </c>
      <c r="B31" s="24">
        <v>339582</v>
      </c>
      <c r="C31" s="15">
        <v>2301074</v>
      </c>
      <c r="D31" s="16" t="s">
        <v>187</v>
      </c>
      <c r="E31" s="25" t="s">
        <v>564</v>
      </c>
      <c r="F31" s="25" t="s">
        <v>503</v>
      </c>
      <c r="G31" s="25" t="s">
        <v>675</v>
      </c>
      <c r="H31" s="27">
        <v>1414</v>
      </c>
      <c r="I31" s="72">
        <v>16.867000000000001</v>
      </c>
      <c r="J31" s="27" t="s">
        <v>375</v>
      </c>
      <c r="K31" s="23" t="s">
        <v>39</v>
      </c>
      <c r="L31" s="23" t="s">
        <v>59</v>
      </c>
      <c r="M31" s="23" t="s">
        <v>60</v>
      </c>
      <c r="N31" s="22">
        <v>136790</v>
      </c>
      <c r="O31" s="22">
        <v>134788.53</v>
      </c>
      <c r="P31" s="22">
        <v>34014.17</v>
      </c>
      <c r="Q31" s="22">
        <f t="shared" si="0"/>
        <v>168802.7</v>
      </c>
      <c r="R31" s="77">
        <v>75</v>
      </c>
      <c r="S31" s="18">
        <v>41953</v>
      </c>
      <c r="T31" s="66" t="s">
        <v>227</v>
      </c>
      <c r="U31" s="18">
        <f t="shared" si="1"/>
        <v>42028</v>
      </c>
      <c r="V31" s="18">
        <v>42097</v>
      </c>
      <c r="W31" s="20">
        <v>1</v>
      </c>
      <c r="X31" s="54">
        <f t="shared" si="2"/>
        <v>134788.53</v>
      </c>
      <c r="Y31" s="20">
        <v>1</v>
      </c>
      <c r="Z31" s="20">
        <v>0.9</v>
      </c>
      <c r="AA31" s="19" t="s">
        <v>228</v>
      </c>
      <c r="AB31" s="19" t="s">
        <v>707</v>
      </c>
      <c r="AC31" s="17" t="s">
        <v>646</v>
      </c>
      <c r="AD31" s="18">
        <v>42551</v>
      </c>
      <c r="AE31" s="17" t="s">
        <v>480</v>
      </c>
      <c r="AF31" s="35" t="s">
        <v>419</v>
      </c>
      <c r="AG31" s="33">
        <v>42551</v>
      </c>
      <c r="AH31" s="34" t="s">
        <v>424</v>
      </c>
      <c r="AI31" s="32" t="s">
        <v>339</v>
      </c>
      <c r="AJ31" s="17" t="s">
        <v>438</v>
      </c>
      <c r="AK31" s="29"/>
      <c r="AL31" s="29"/>
      <c r="AM31" s="29"/>
      <c r="AN31" s="29" t="s">
        <v>431</v>
      </c>
      <c r="AO31" s="67"/>
      <c r="AP31" s="52" t="s">
        <v>339</v>
      </c>
    </row>
    <row r="32" spans="1:42" s="51" customFormat="1" ht="69" hidden="1" customHeight="1" x14ac:dyDescent="0.25">
      <c r="A32" s="15">
        <v>24</v>
      </c>
      <c r="B32" s="24">
        <v>339446</v>
      </c>
      <c r="C32" s="15">
        <v>2301044</v>
      </c>
      <c r="D32" s="16" t="s">
        <v>187</v>
      </c>
      <c r="E32" s="25" t="s">
        <v>564</v>
      </c>
      <c r="F32" s="25" t="s">
        <v>504</v>
      </c>
      <c r="G32" s="25" t="s">
        <v>675</v>
      </c>
      <c r="H32" s="27">
        <v>2076</v>
      </c>
      <c r="I32" s="72">
        <v>13.37</v>
      </c>
      <c r="J32" s="27" t="s">
        <v>375</v>
      </c>
      <c r="K32" s="23" t="s">
        <v>39</v>
      </c>
      <c r="L32" s="23" t="s">
        <v>59</v>
      </c>
      <c r="M32" s="23" t="s">
        <v>61</v>
      </c>
      <c r="N32" s="22">
        <v>103461</v>
      </c>
      <c r="O32" s="22">
        <v>295097.59999999998</v>
      </c>
      <c r="P32" s="22">
        <v>25726.720000000001</v>
      </c>
      <c r="Q32" s="22">
        <f t="shared" si="0"/>
        <v>320824.31999999995</v>
      </c>
      <c r="R32" s="77">
        <v>75</v>
      </c>
      <c r="S32" s="18">
        <v>41953</v>
      </c>
      <c r="T32" s="66" t="s">
        <v>227</v>
      </c>
      <c r="U32" s="18">
        <f t="shared" si="1"/>
        <v>42028</v>
      </c>
      <c r="V32" s="18">
        <v>42097</v>
      </c>
      <c r="W32" s="20">
        <v>1</v>
      </c>
      <c r="X32" s="54">
        <f t="shared" si="2"/>
        <v>295097.59999999998</v>
      </c>
      <c r="Y32" s="20">
        <v>1</v>
      </c>
      <c r="Z32" s="20">
        <v>0.9</v>
      </c>
      <c r="AA32" s="19" t="s">
        <v>228</v>
      </c>
      <c r="AB32" s="19" t="s">
        <v>707</v>
      </c>
      <c r="AC32" s="17" t="s">
        <v>647</v>
      </c>
      <c r="AD32" s="18">
        <v>42551</v>
      </c>
      <c r="AE32" s="17" t="s">
        <v>480</v>
      </c>
      <c r="AF32" s="35" t="s">
        <v>419</v>
      </c>
      <c r="AG32" s="33">
        <v>42551</v>
      </c>
      <c r="AH32" s="34" t="s">
        <v>424</v>
      </c>
      <c r="AI32" s="32" t="s">
        <v>339</v>
      </c>
      <c r="AJ32" s="17" t="s">
        <v>438</v>
      </c>
      <c r="AK32" s="29"/>
      <c r="AL32" s="29"/>
      <c r="AM32" s="29"/>
      <c r="AN32" s="29" t="s">
        <v>431</v>
      </c>
      <c r="AO32" s="67"/>
      <c r="AP32" s="52" t="s">
        <v>339</v>
      </c>
    </row>
    <row r="33" spans="1:42" s="51" customFormat="1" ht="69" hidden="1" customHeight="1" x14ac:dyDescent="0.25">
      <c r="A33" s="15">
        <v>25</v>
      </c>
      <c r="B33" s="24">
        <v>339612</v>
      </c>
      <c r="C33" s="15">
        <v>2301086</v>
      </c>
      <c r="D33" s="16" t="s">
        <v>187</v>
      </c>
      <c r="E33" s="25" t="s">
        <v>564</v>
      </c>
      <c r="F33" s="25" t="s">
        <v>505</v>
      </c>
      <c r="G33" s="25" t="s">
        <v>675</v>
      </c>
      <c r="H33" s="27">
        <v>686</v>
      </c>
      <c r="I33" s="72">
        <v>8.49</v>
      </c>
      <c r="J33" s="27" t="s">
        <v>375</v>
      </c>
      <c r="K33" s="23" t="s">
        <v>39</v>
      </c>
      <c r="L33" s="23" t="s">
        <v>59</v>
      </c>
      <c r="M33" s="23" t="s">
        <v>63</v>
      </c>
      <c r="N33" s="22">
        <v>60851</v>
      </c>
      <c r="O33" s="22">
        <v>58849.53</v>
      </c>
      <c r="P33" s="22">
        <v>15130.46</v>
      </c>
      <c r="Q33" s="22">
        <f t="shared" si="0"/>
        <v>73979.989999999991</v>
      </c>
      <c r="R33" s="77">
        <v>75</v>
      </c>
      <c r="S33" s="18">
        <v>41953</v>
      </c>
      <c r="T33" s="66" t="s">
        <v>227</v>
      </c>
      <c r="U33" s="18">
        <f t="shared" si="1"/>
        <v>42028</v>
      </c>
      <c r="V33" s="18">
        <v>42097</v>
      </c>
      <c r="W33" s="20">
        <v>1</v>
      </c>
      <c r="X33" s="54">
        <f t="shared" si="2"/>
        <v>58849.53</v>
      </c>
      <c r="Y33" s="20">
        <v>1</v>
      </c>
      <c r="Z33" s="20">
        <v>0.9</v>
      </c>
      <c r="AA33" s="19" t="s">
        <v>228</v>
      </c>
      <c r="AB33" s="19" t="s">
        <v>707</v>
      </c>
      <c r="AC33" s="17" t="s">
        <v>647</v>
      </c>
      <c r="AD33" s="18">
        <v>42551</v>
      </c>
      <c r="AE33" s="17" t="s">
        <v>480</v>
      </c>
      <c r="AF33" s="35" t="s">
        <v>419</v>
      </c>
      <c r="AG33" s="33">
        <v>42551</v>
      </c>
      <c r="AH33" s="34" t="s">
        <v>424</v>
      </c>
      <c r="AI33" s="32" t="s">
        <v>339</v>
      </c>
      <c r="AJ33" s="17" t="s">
        <v>438</v>
      </c>
      <c r="AK33" s="29"/>
      <c r="AL33" s="29"/>
      <c r="AM33" s="29"/>
      <c r="AN33" s="29" t="s">
        <v>431</v>
      </c>
      <c r="AO33" s="67"/>
      <c r="AP33" s="52" t="s">
        <v>339</v>
      </c>
    </row>
    <row r="34" spans="1:42" s="51" customFormat="1" ht="69" customHeight="1" x14ac:dyDescent="0.25">
      <c r="A34" s="15">
        <v>26</v>
      </c>
      <c r="B34" s="24">
        <v>317168</v>
      </c>
      <c r="C34" s="15">
        <v>2264322</v>
      </c>
      <c r="D34" s="16" t="s">
        <v>186</v>
      </c>
      <c r="E34" s="25" t="s">
        <v>564</v>
      </c>
      <c r="F34" s="25" t="s">
        <v>506</v>
      </c>
      <c r="G34" s="25" t="s">
        <v>675</v>
      </c>
      <c r="H34" s="27">
        <v>687</v>
      </c>
      <c r="I34" s="72">
        <v>13.7</v>
      </c>
      <c r="J34" s="27" t="s">
        <v>375</v>
      </c>
      <c r="K34" s="23" t="s">
        <v>39</v>
      </c>
      <c r="L34" s="23" t="s">
        <v>52</v>
      </c>
      <c r="M34" s="23" t="s">
        <v>53</v>
      </c>
      <c r="N34" s="22">
        <v>113154</v>
      </c>
      <c r="O34" s="22">
        <v>101000</v>
      </c>
      <c r="P34" s="22">
        <v>27638.89</v>
      </c>
      <c r="Q34" s="22">
        <f t="shared" si="0"/>
        <v>128638.89</v>
      </c>
      <c r="R34" s="77">
        <v>45</v>
      </c>
      <c r="S34" s="18">
        <v>41941</v>
      </c>
      <c r="T34" s="66" t="s">
        <v>227</v>
      </c>
      <c r="U34" s="18">
        <f t="shared" si="1"/>
        <v>41986</v>
      </c>
      <c r="V34" s="18">
        <v>42097</v>
      </c>
      <c r="W34" s="20">
        <v>1</v>
      </c>
      <c r="X34" s="54">
        <f t="shared" si="2"/>
        <v>101000</v>
      </c>
      <c r="Y34" s="20">
        <v>1</v>
      </c>
      <c r="Z34" s="20">
        <v>0.9</v>
      </c>
      <c r="AA34" s="19" t="s">
        <v>228</v>
      </c>
      <c r="AB34" s="19" t="s">
        <v>707</v>
      </c>
      <c r="AC34" s="17" t="s">
        <v>680</v>
      </c>
      <c r="AD34" s="18">
        <v>42551</v>
      </c>
      <c r="AE34" s="17" t="s">
        <v>244</v>
      </c>
      <c r="AF34" s="35" t="s">
        <v>419</v>
      </c>
      <c r="AG34" s="33">
        <v>42209</v>
      </c>
      <c r="AH34" s="34" t="s">
        <v>424</v>
      </c>
      <c r="AI34" s="32" t="s">
        <v>339</v>
      </c>
      <c r="AJ34" s="17" t="s">
        <v>438</v>
      </c>
      <c r="AK34" s="29"/>
      <c r="AL34" s="29"/>
      <c r="AM34" s="29"/>
      <c r="AN34" s="29" t="s">
        <v>439</v>
      </c>
      <c r="AO34" s="67"/>
      <c r="AP34" s="52" t="s">
        <v>339</v>
      </c>
    </row>
    <row r="35" spans="1:42" s="51" customFormat="1" ht="69" hidden="1" customHeight="1" x14ac:dyDescent="0.25">
      <c r="A35" s="15">
        <v>27</v>
      </c>
      <c r="B35" s="24">
        <v>330253</v>
      </c>
      <c r="C35" s="15">
        <v>2288635</v>
      </c>
      <c r="D35" s="16" t="s">
        <v>189</v>
      </c>
      <c r="E35" s="25" t="s">
        <v>564</v>
      </c>
      <c r="F35" s="25" t="s">
        <v>507</v>
      </c>
      <c r="G35" s="25" t="s">
        <v>672</v>
      </c>
      <c r="H35" s="27">
        <v>907</v>
      </c>
      <c r="I35" s="72">
        <v>29</v>
      </c>
      <c r="J35" s="27" t="s">
        <v>375</v>
      </c>
      <c r="K35" s="23" t="s">
        <v>69</v>
      </c>
      <c r="L35" s="23" t="s">
        <v>70</v>
      </c>
      <c r="M35" s="23" t="s">
        <v>71</v>
      </c>
      <c r="N35" s="22">
        <v>286963</v>
      </c>
      <c r="O35" s="22">
        <v>286963</v>
      </c>
      <c r="P35" s="22">
        <v>0</v>
      </c>
      <c r="Q35" s="22">
        <f t="shared" si="0"/>
        <v>286963</v>
      </c>
      <c r="R35" s="77">
        <v>60</v>
      </c>
      <c r="S35" s="18">
        <v>41913</v>
      </c>
      <c r="T35" s="66" t="s">
        <v>227</v>
      </c>
      <c r="U35" s="18">
        <f t="shared" si="1"/>
        <v>41973</v>
      </c>
      <c r="V35" s="18">
        <v>42097</v>
      </c>
      <c r="W35" s="20">
        <v>1</v>
      </c>
      <c r="X35" s="54">
        <f t="shared" si="2"/>
        <v>286963</v>
      </c>
      <c r="Y35" s="20">
        <v>1</v>
      </c>
      <c r="Z35" s="20" t="s">
        <v>717</v>
      </c>
      <c r="AA35" s="19" t="s">
        <v>228</v>
      </c>
      <c r="AB35" s="77" t="s">
        <v>717</v>
      </c>
      <c r="AC35" s="17" t="s">
        <v>648</v>
      </c>
      <c r="AD35" s="18">
        <v>42551</v>
      </c>
      <c r="AE35" s="17" t="s">
        <v>245</v>
      </c>
      <c r="AF35" s="35" t="s">
        <v>419</v>
      </c>
      <c r="AG35" s="33" t="s">
        <v>342</v>
      </c>
      <c r="AH35" s="34" t="s">
        <v>424</v>
      </c>
      <c r="AI35" s="32" t="s">
        <v>339</v>
      </c>
      <c r="AJ35" s="17"/>
      <c r="AK35" s="29"/>
      <c r="AL35" s="29"/>
      <c r="AM35" s="29"/>
      <c r="AN35" s="29"/>
      <c r="AO35" s="67"/>
      <c r="AP35" s="52" t="s">
        <v>339</v>
      </c>
    </row>
    <row r="36" spans="1:42" s="51" customFormat="1" ht="69" hidden="1" customHeight="1" x14ac:dyDescent="0.25">
      <c r="A36" s="15">
        <v>28</v>
      </c>
      <c r="B36" s="24">
        <v>309597</v>
      </c>
      <c r="C36" s="15">
        <v>2264422</v>
      </c>
      <c r="D36" s="16" t="s">
        <v>193</v>
      </c>
      <c r="E36" s="25" t="s">
        <v>564</v>
      </c>
      <c r="F36" s="25" t="s">
        <v>508</v>
      </c>
      <c r="G36" s="25" t="s">
        <v>676</v>
      </c>
      <c r="H36" s="27">
        <v>506</v>
      </c>
      <c r="I36" s="72">
        <v>15.54</v>
      </c>
      <c r="J36" s="27" t="s">
        <v>375</v>
      </c>
      <c r="K36" s="23" t="s">
        <v>72</v>
      </c>
      <c r="L36" s="23" t="s">
        <v>76</v>
      </c>
      <c r="M36" s="23" t="s">
        <v>84</v>
      </c>
      <c r="N36" s="22">
        <v>131251</v>
      </c>
      <c r="O36" s="22">
        <v>131251</v>
      </c>
      <c r="P36" s="22">
        <v>29720.31</v>
      </c>
      <c r="Q36" s="22">
        <f t="shared" si="0"/>
        <v>160971.31</v>
      </c>
      <c r="R36" s="77">
        <v>60</v>
      </c>
      <c r="S36" s="18">
        <v>41935</v>
      </c>
      <c r="T36" s="66" t="s">
        <v>227</v>
      </c>
      <c r="U36" s="18">
        <f t="shared" si="1"/>
        <v>41995</v>
      </c>
      <c r="V36" s="18">
        <v>42097</v>
      </c>
      <c r="W36" s="20">
        <v>1</v>
      </c>
      <c r="X36" s="54">
        <f t="shared" si="2"/>
        <v>131251</v>
      </c>
      <c r="Y36" s="20">
        <v>1</v>
      </c>
      <c r="Z36" s="20">
        <v>0.9</v>
      </c>
      <c r="AA36" s="19" t="s">
        <v>228</v>
      </c>
      <c r="AB36" s="19" t="s">
        <v>707</v>
      </c>
      <c r="AC36" s="17" t="s">
        <v>649</v>
      </c>
      <c r="AD36" s="18">
        <v>42551</v>
      </c>
      <c r="AE36" s="17" t="s">
        <v>270</v>
      </c>
      <c r="AF36" s="35" t="s">
        <v>419</v>
      </c>
      <c r="AG36" s="33">
        <v>42098</v>
      </c>
      <c r="AH36" s="34" t="s">
        <v>424</v>
      </c>
      <c r="AI36" s="32" t="s">
        <v>339</v>
      </c>
      <c r="AJ36" s="17" t="s">
        <v>579</v>
      </c>
      <c r="AK36" s="29"/>
      <c r="AL36" s="29"/>
      <c r="AM36" s="29"/>
      <c r="AN36" s="29"/>
      <c r="AO36" s="67"/>
      <c r="AP36" s="52" t="s">
        <v>339</v>
      </c>
    </row>
    <row r="37" spans="1:42" s="51" customFormat="1" ht="69" customHeight="1" x14ac:dyDescent="0.25">
      <c r="A37" s="15">
        <v>29</v>
      </c>
      <c r="B37" s="24">
        <v>340528</v>
      </c>
      <c r="C37" s="15">
        <v>2301299</v>
      </c>
      <c r="D37" s="16" t="s">
        <v>192</v>
      </c>
      <c r="E37" s="25" t="s">
        <v>564</v>
      </c>
      <c r="F37" s="25" t="s">
        <v>509</v>
      </c>
      <c r="G37" s="25" t="s">
        <v>673</v>
      </c>
      <c r="H37" s="27">
        <v>333</v>
      </c>
      <c r="I37" s="72">
        <v>23</v>
      </c>
      <c r="J37" s="27" t="s">
        <v>375</v>
      </c>
      <c r="K37" s="23" t="s">
        <v>72</v>
      </c>
      <c r="L37" s="23" t="s">
        <v>75</v>
      </c>
      <c r="M37" s="23" t="s">
        <v>83</v>
      </c>
      <c r="N37" s="22">
        <v>198443</v>
      </c>
      <c r="O37" s="22">
        <v>178599.6</v>
      </c>
      <c r="P37" s="22">
        <v>45282.38</v>
      </c>
      <c r="Q37" s="22">
        <f t="shared" si="0"/>
        <v>223881.98</v>
      </c>
      <c r="R37" s="77">
        <v>80</v>
      </c>
      <c r="S37" s="18">
        <v>42198</v>
      </c>
      <c r="T37" s="66" t="s">
        <v>227</v>
      </c>
      <c r="U37" s="18">
        <f t="shared" si="1"/>
        <v>42278</v>
      </c>
      <c r="V37" s="18">
        <v>42097</v>
      </c>
      <c r="W37" s="20">
        <v>1</v>
      </c>
      <c r="X37" s="54">
        <f t="shared" si="2"/>
        <v>178599.6</v>
      </c>
      <c r="Y37" s="20">
        <v>1</v>
      </c>
      <c r="Z37" s="20">
        <v>0.83230000000000004</v>
      </c>
      <c r="AA37" s="19" t="s">
        <v>228</v>
      </c>
      <c r="AB37" s="19" t="s">
        <v>230</v>
      </c>
      <c r="AC37" s="17" t="s">
        <v>681</v>
      </c>
      <c r="AD37" s="18">
        <v>42551</v>
      </c>
      <c r="AE37" s="17" t="s">
        <v>246</v>
      </c>
      <c r="AF37" s="35" t="s">
        <v>419</v>
      </c>
      <c r="AG37" s="33" t="s">
        <v>440</v>
      </c>
      <c r="AH37" s="34" t="s">
        <v>424</v>
      </c>
      <c r="AI37" s="32" t="s">
        <v>339</v>
      </c>
      <c r="AJ37" s="17"/>
      <c r="AK37" s="29"/>
      <c r="AL37" s="29"/>
      <c r="AM37" s="29"/>
      <c r="AN37" s="29"/>
      <c r="AO37" s="67"/>
      <c r="AP37" s="52" t="s">
        <v>339</v>
      </c>
    </row>
    <row r="38" spans="1:42" s="51" customFormat="1" ht="69" hidden="1" customHeight="1" x14ac:dyDescent="0.25">
      <c r="A38" s="15">
        <v>30</v>
      </c>
      <c r="B38" s="24">
        <v>333535</v>
      </c>
      <c r="C38" s="15">
        <v>2292120</v>
      </c>
      <c r="D38" s="16" t="s">
        <v>195</v>
      </c>
      <c r="E38" s="25" t="s">
        <v>564</v>
      </c>
      <c r="F38" s="25" t="s">
        <v>510</v>
      </c>
      <c r="G38" s="25" t="s">
        <v>673</v>
      </c>
      <c r="H38" s="27">
        <v>1795</v>
      </c>
      <c r="I38" s="72">
        <v>2.93</v>
      </c>
      <c r="J38" s="27" t="s">
        <v>375</v>
      </c>
      <c r="K38" s="23" t="s">
        <v>72</v>
      </c>
      <c r="L38" s="23" t="s">
        <v>78</v>
      </c>
      <c r="M38" s="23" t="s">
        <v>87</v>
      </c>
      <c r="N38" s="22">
        <v>24975</v>
      </c>
      <c r="O38" s="22">
        <v>24975</v>
      </c>
      <c r="P38" s="22">
        <v>5335</v>
      </c>
      <c r="Q38" s="22">
        <f t="shared" si="0"/>
        <v>30310</v>
      </c>
      <c r="R38" s="77" t="s">
        <v>176</v>
      </c>
      <c r="S38" s="77" t="s">
        <v>717</v>
      </c>
      <c r="T38" s="66" t="s">
        <v>227</v>
      </c>
      <c r="U38" s="77" t="s">
        <v>717</v>
      </c>
      <c r="V38" s="18">
        <v>42097</v>
      </c>
      <c r="W38" s="20">
        <v>1</v>
      </c>
      <c r="X38" s="54">
        <f t="shared" si="2"/>
        <v>24975</v>
      </c>
      <c r="Y38" s="20">
        <v>1</v>
      </c>
      <c r="Z38" s="20">
        <v>0.83240000000000003</v>
      </c>
      <c r="AA38" s="19" t="s">
        <v>228</v>
      </c>
      <c r="AB38" s="19" t="s">
        <v>230</v>
      </c>
      <c r="AC38" s="17" t="s">
        <v>715</v>
      </c>
      <c r="AD38" s="18">
        <v>42551</v>
      </c>
      <c r="AE38" s="17" t="s">
        <v>247</v>
      </c>
      <c r="AF38" s="35" t="s">
        <v>421</v>
      </c>
      <c r="AG38" s="33">
        <v>42293</v>
      </c>
      <c r="AH38" s="34" t="s">
        <v>424</v>
      </c>
      <c r="AI38" s="32" t="s">
        <v>340</v>
      </c>
      <c r="AJ38" s="17" t="s">
        <v>589</v>
      </c>
      <c r="AL38" s="51" t="s">
        <v>587</v>
      </c>
      <c r="AM38" s="29"/>
      <c r="AN38" s="29"/>
      <c r="AO38" s="67"/>
      <c r="AP38" s="52" t="s">
        <v>339</v>
      </c>
    </row>
    <row r="39" spans="1:42" s="51" customFormat="1" ht="69" hidden="1" customHeight="1" x14ac:dyDescent="0.25">
      <c r="A39" s="15">
        <v>31</v>
      </c>
      <c r="B39" s="24">
        <v>316066</v>
      </c>
      <c r="C39" s="15">
        <v>2261261</v>
      </c>
      <c r="D39" s="16" t="s">
        <v>191</v>
      </c>
      <c r="E39" s="25" t="s">
        <v>564</v>
      </c>
      <c r="F39" s="25" t="s">
        <v>511</v>
      </c>
      <c r="G39" s="25" t="s">
        <v>676</v>
      </c>
      <c r="H39" s="27">
        <v>2650</v>
      </c>
      <c r="I39" s="72">
        <v>38.97</v>
      </c>
      <c r="J39" s="27" t="s">
        <v>375</v>
      </c>
      <c r="K39" s="23" t="s">
        <v>72</v>
      </c>
      <c r="L39" s="23" t="s">
        <v>74</v>
      </c>
      <c r="M39" s="23" t="s">
        <v>81</v>
      </c>
      <c r="N39" s="22">
        <v>304566</v>
      </c>
      <c r="O39" s="22">
        <v>304566</v>
      </c>
      <c r="P39" s="22">
        <v>74529.98</v>
      </c>
      <c r="Q39" s="22">
        <f t="shared" si="0"/>
        <v>379095.98</v>
      </c>
      <c r="R39" s="77" t="s">
        <v>176</v>
      </c>
      <c r="S39" s="77" t="s">
        <v>717</v>
      </c>
      <c r="T39" s="66" t="s">
        <v>227</v>
      </c>
      <c r="U39" s="77" t="s">
        <v>717</v>
      </c>
      <c r="V39" s="18">
        <v>42097</v>
      </c>
      <c r="W39" s="20">
        <v>1</v>
      </c>
      <c r="X39" s="54">
        <f t="shared" si="2"/>
        <v>304566</v>
      </c>
      <c r="Y39" s="20">
        <v>1</v>
      </c>
      <c r="Z39" s="20">
        <v>0.9</v>
      </c>
      <c r="AA39" s="19" t="s">
        <v>228</v>
      </c>
      <c r="AB39" s="19" t="s">
        <v>707</v>
      </c>
      <c r="AC39" s="17" t="s">
        <v>650</v>
      </c>
      <c r="AD39" s="18">
        <v>42551</v>
      </c>
      <c r="AE39" s="17" t="s">
        <v>478</v>
      </c>
      <c r="AF39" s="35" t="s">
        <v>419</v>
      </c>
      <c r="AG39" s="33">
        <v>42093</v>
      </c>
      <c r="AH39" s="34" t="s">
        <v>341</v>
      </c>
      <c r="AI39" s="32" t="s">
        <v>340</v>
      </c>
      <c r="AJ39" s="17"/>
      <c r="AK39" s="29" t="s">
        <v>574</v>
      </c>
      <c r="AL39" s="29"/>
      <c r="AM39" s="29"/>
      <c r="AN39" s="29"/>
      <c r="AO39" s="67"/>
      <c r="AP39" s="52" t="s">
        <v>339</v>
      </c>
    </row>
    <row r="40" spans="1:42" s="51" customFormat="1" ht="69" hidden="1" customHeight="1" x14ac:dyDescent="0.25">
      <c r="A40" s="15">
        <v>32</v>
      </c>
      <c r="B40" s="24">
        <v>316897</v>
      </c>
      <c r="C40" s="15">
        <v>2263771</v>
      </c>
      <c r="D40" s="16" t="s">
        <v>191</v>
      </c>
      <c r="E40" s="25" t="s">
        <v>564</v>
      </c>
      <c r="F40" s="25" t="s">
        <v>512</v>
      </c>
      <c r="G40" s="25" t="s">
        <v>676</v>
      </c>
      <c r="H40" s="27">
        <v>2795</v>
      </c>
      <c r="I40" s="72">
        <v>4.17</v>
      </c>
      <c r="J40" s="27" t="s">
        <v>375</v>
      </c>
      <c r="K40" s="23" t="s">
        <v>72</v>
      </c>
      <c r="L40" s="23" t="s">
        <v>74</v>
      </c>
      <c r="M40" s="23" t="s">
        <v>82</v>
      </c>
      <c r="N40" s="22">
        <v>32591</v>
      </c>
      <c r="O40" s="22">
        <v>32591</v>
      </c>
      <c r="P40" s="22">
        <v>7957.17</v>
      </c>
      <c r="Q40" s="22">
        <f t="shared" si="0"/>
        <v>40548.17</v>
      </c>
      <c r="R40" s="77" t="s">
        <v>176</v>
      </c>
      <c r="S40" s="77" t="s">
        <v>717</v>
      </c>
      <c r="T40" s="66" t="s">
        <v>227</v>
      </c>
      <c r="U40" s="77" t="s">
        <v>717</v>
      </c>
      <c r="V40" s="18">
        <v>42097</v>
      </c>
      <c r="W40" s="20">
        <v>1</v>
      </c>
      <c r="X40" s="54">
        <f t="shared" si="2"/>
        <v>32591</v>
      </c>
      <c r="Y40" s="20">
        <v>1</v>
      </c>
      <c r="Z40" s="20">
        <v>0.9</v>
      </c>
      <c r="AA40" s="19" t="s">
        <v>228</v>
      </c>
      <c r="AB40" s="19" t="s">
        <v>707</v>
      </c>
      <c r="AC40" s="17" t="s">
        <v>651</v>
      </c>
      <c r="AD40" s="18">
        <v>42551</v>
      </c>
      <c r="AE40" s="17" t="s">
        <v>478</v>
      </c>
      <c r="AF40" s="35" t="s">
        <v>419</v>
      </c>
      <c r="AG40" s="33">
        <v>42104</v>
      </c>
      <c r="AH40" s="34" t="s">
        <v>424</v>
      </c>
      <c r="AI40" s="32" t="s">
        <v>339</v>
      </c>
      <c r="AJ40" s="17"/>
      <c r="AK40" s="29" t="s">
        <v>574</v>
      </c>
      <c r="AL40" s="29"/>
      <c r="AM40" s="29"/>
      <c r="AN40" s="29"/>
      <c r="AO40" s="67"/>
      <c r="AP40" s="52" t="s">
        <v>339</v>
      </c>
    </row>
    <row r="41" spans="1:42" s="51" customFormat="1" ht="69" customHeight="1" x14ac:dyDescent="0.25">
      <c r="A41" s="15">
        <v>33</v>
      </c>
      <c r="B41" s="24">
        <v>344243</v>
      </c>
      <c r="C41" s="15">
        <v>2305446</v>
      </c>
      <c r="D41" s="16" t="s">
        <v>194</v>
      </c>
      <c r="E41" s="25" t="s">
        <v>564</v>
      </c>
      <c r="F41" s="25" t="s">
        <v>513</v>
      </c>
      <c r="G41" s="25" t="s">
        <v>676</v>
      </c>
      <c r="H41" s="27">
        <v>2691</v>
      </c>
      <c r="I41" s="72">
        <v>28.64</v>
      </c>
      <c r="J41" s="27" t="s">
        <v>375</v>
      </c>
      <c r="K41" s="23" t="s">
        <v>72</v>
      </c>
      <c r="L41" s="23" t="s">
        <v>77</v>
      </c>
      <c r="M41" s="23" t="s">
        <v>86</v>
      </c>
      <c r="N41" s="22">
        <v>284332</v>
      </c>
      <c r="O41" s="22">
        <v>283838</v>
      </c>
      <c r="P41" s="22">
        <v>47423.4</v>
      </c>
      <c r="Q41" s="22">
        <f t="shared" si="0"/>
        <v>331261.40000000002</v>
      </c>
      <c r="R41" s="77" t="s">
        <v>176</v>
      </c>
      <c r="S41" s="77" t="s">
        <v>717</v>
      </c>
      <c r="T41" s="66" t="s">
        <v>227</v>
      </c>
      <c r="U41" s="77" t="s">
        <v>717</v>
      </c>
      <c r="V41" s="18">
        <v>42359</v>
      </c>
      <c r="W41" s="20">
        <v>1</v>
      </c>
      <c r="X41" s="54">
        <f t="shared" si="2"/>
        <v>283838</v>
      </c>
      <c r="Y41" s="20">
        <v>1</v>
      </c>
      <c r="Z41" s="20">
        <v>1</v>
      </c>
      <c r="AA41" s="19" t="s">
        <v>228</v>
      </c>
      <c r="AB41" s="68" t="s">
        <v>228</v>
      </c>
      <c r="AC41" s="17" t="s">
        <v>682</v>
      </c>
      <c r="AD41" s="18">
        <v>42551</v>
      </c>
      <c r="AE41" s="17" t="s">
        <v>479</v>
      </c>
      <c r="AF41" s="35" t="s">
        <v>419</v>
      </c>
      <c r="AG41" s="33">
        <v>42444</v>
      </c>
      <c r="AH41" s="34" t="s">
        <v>424</v>
      </c>
      <c r="AI41" s="32" t="s">
        <v>339</v>
      </c>
      <c r="AJ41" s="17" t="s">
        <v>605</v>
      </c>
      <c r="AL41" s="17" t="s">
        <v>586</v>
      </c>
      <c r="AM41" s="29"/>
      <c r="AN41" s="29"/>
      <c r="AO41" s="67"/>
      <c r="AP41" s="52" t="s">
        <v>339</v>
      </c>
    </row>
    <row r="42" spans="1:42" s="51" customFormat="1" ht="69" hidden="1" customHeight="1" x14ac:dyDescent="0.25">
      <c r="A42" s="15">
        <v>34</v>
      </c>
      <c r="B42" s="24">
        <v>327463</v>
      </c>
      <c r="C42" s="15">
        <v>2285282</v>
      </c>
      <c r="D42" s="16" t="s">
        <v>190</v>
      </c>
      <c r="E42" s="25" t="s">
        <v>564</v>
      </c>
      <c r="F42" s="25" t="s">
        <v>514</v>
      </c>
      <c r="G42" s="25" t="s">
        <v>673</v>
      </c>
      <c r="H42" s="27">
        <v>271</v>
      </c>
      <c r="I42" s="72">
        <v>5.0999999999999996</v>
      </c>
      <c r="J42" s="27" t="s">
        <v>375</v>
      </c>
      <c r="K42" s="23" t="s">
        <v>72</v>
      </c>
      <c r="L42" s="23" t="s">
        <v>73</v>
      </c>
      <c r="M42" s="23" t="s">
        <v>79</v>
      </c>
      <c r="N42" s="22">
        <v>38017</v>
      </c>
      <c r="O42" s="22">
        <v>38017</v>
      </c>
      <c r="P42" s="22">
        <v>9284.94</v>
      </c>
      <c r="Q42" s="22">
        <f t="shared" si="0"/>
        <v>47301.94</v>
      </c>
      <c r="R42" s="77">
        <v>90</v>
      </c>
      <c r="S42" s="18">
        <v>41939</v>
      </c>
      <c r="T42" s="66" t="s">
        <v>227</v>
      </c>
      <c r="U42" s="18">
        <f t="shared" si="1"/>
        <v>42029</v>
      </c>
      <c r="V42" s="18">
        <v>42097</v>
      </c>
      <c r="W42" s="20">
        <v>1</v>
      </c>
      <c r="X42" s="54">
        <f t="shared" si="2"/>
        <v>38017</v>
      </c>
      <c r="Y42" s="20">
        <v>1</v>
      </c>
      <c r="Z42" s="20">
        <v>0.9</v>
      </c>
      <c r="AA42" s="19" t="s">
        <v>228</v>
      </c>
      <c r="AB42" s="19" t="s">
        <v>707</v>
      </c>
      <c r="AC42" s="17" t="s">
        <v>652</v>
      </c>
      <c r="AD42" s="18">
        <v>42551</v>
      </c>
      <c r="AE42" s="17" t="s">
        <v>269</v>
      </c>
      <c r="AF42" s="35" t="s">
        <v>419</v>
      </c>
      <c r="AG42" s="33">
        <v>42485</v>
      </c>
      <c r="AH42" s="34" t="s">
        <v>441</v>
      </c>
      <c r="AI42" s="32" t="s">
        <v>339</v>
      </c>
      <c r="AJ42" s="17"/>
      <c r="AK42" s="29"/>
      <c r="AL42" s="29"/>
      <c r="AM42" s="29"/>
      <c r="AN42" s="29"/>
      <c r="AO42" s="67"/>
      <c r="AP42" s="52" t="s">
        <v>339</v>
      </c>
    </row>
    <row r="43" spans="1:42" s="51" customFormat="1" ht="69" customHeight="1" x14ac:dyDescent="0.25">
      <c r="A43" s="15">
        <v>35</v>
      </c>
      <c r="B43" s="24">
        <v>346341</v>
      </c>
      <c r="C43" s="15">
        <v>2307715</v>
      </c>
      <c r="D43" s="16" t="s">
        <v>190</v>
      </c>
      <c r="E43" s="25" t="s">
        <v>564</v>
      </c>
      <c r="F43" s="25" t="s">
        <v>581</v>
      </c>
      <c r="G43" s="25" t="s">
        <v>673</v>
      </c>
      <c r="H43" s="27">
        <v>1400</v>
      </c>
      <c r="I43" s="72">
        <v>5.9</v>
      </c>
      <c r="J43" s="27" t="s">
        <v>375</v>
      </c>
      <c r="K43" s="23" t="s">
        <v>72</v>
      </c>
      <c r="L43" s="23" t="s">
        <v>73</v>
      </c>
      <c r="M43" s="23" t="s">
        <v>85</v>
      </c>
      <c r="N43" s="22">
        <v>43989</v>
      </c>
      <c r="O43" s="22">
        <v>43990</v>
      </c>
      <c r="P43" s="22">
        <v>12677.32</v>
      </c>
      <c r="Q43" s="22">
        <f t="shared" si="0"/>
        <v>56667.32</v>
      </c>
      <c r="R43" s="77">
        <v>90</v>
      </c>
      <c r="S43" s="18">
        <v>41939</v>
      </c>
      <c r="T43" s="66" t="s">
        <v>227</v>
      </c>
      <c r="U43" s="18">
        <f t="shared" si="1"/>
        <v>42029</v>
      </c>
      <c r="V43" s="18">
        <v>42097</v>
      </c>
      <c r="W43" s="20">
        <v>1</v>
      </c>
      <c r="X43" s="54">
        <f t="shared" si="2"/>
        <v>43990</v>
      </c>
      <c r="Y43" s="20">
        <v>1</v>
      </c>
      <c r="Z43" s="20">
        <v>0.76270000000000004</v>
      </c>
      <c r="AA43" s="19" t="s">
        <v>228</v>
      </c>
      <c r="AB43" s="19" t="s">
        <v>230</v>
      </c>
      <c r="AC43" s="17" t="s">
        <v>683</v>
      </c>
      <c r="AD43" s="18">
        <v>42551</v>
      </c>
      <c r="AE43" s="17" t="s">
        <v>269</v>
      </c>
      <c r="AF43" s="35" t="s">
        <v>419</v>
      </c>
      <c r="AG43" s="33">
        <v>42488</v>
      </c>
      <c r="AH43" s="34" t="s">
        <v>424</v>
      </c>
      <c r="AI43" s="32" t="s">
        <v>339</v>
      </c>
      <c r="AJ43" s="17"/>
      <c r="AK43" s="29" t="s">
        <v>442</v>
      </c>
      <c r="AL43" s="29"/>
      <c r="AM43" s="29"/>
      <c r="AN43" s="29"/>
      <c r="AO43" s="67"/>
      <c r="AP43" s="52" t="s">
        <v>339</v>
      </c>
    </row>
    <row r="44" spans="1:42" s="51" customFormat="1" ht="69" hidden="1" customHeight="1" x14ac:dyDescent="0.25">
      <c r="A44" s="15">
        <v>36</v>
      </c>
      <c r="B44" s="24">
        <v>327435</v>
      </c>
      <c r="C44" s="15">
        <v>2285253</v>
      </c>
      <c r="D44" s="16" t="s">
        <v>190</v>
      </c>
      <c r="E44" s="25" t="s">
        <v>564</v>
      </c>
      <c r="F44" s="25" t="s">
        <v>515</v>
      </c>
      <c r="G44" s="25" t="s">
        <v>673</v>
      </c>
      <c r="H44" s="27">
        <v>1236</v>
      </c>
      <c r="I44" s="72">
        <v>48.89</v>
      </c>
      <c r="J44" s="27" t="s">
        <v>375</v>
      </c>
      <c r="K44" s="23" t="s">
        <v>72</v>
      </c>
      <c r="L44" s="23" t="s">
        <v>73</v>
      </c>
      <c r="M44" s="23" t="s">
        <v>80</v>
      </c>
      <c r="N44" s="22">
        <v>364483</v>
      </c>
      <c r="O44" s="22">
        <v>364483</v>
      </c>
      <c r="P44" s="22">
        <v>89015.360000000001</v>
      </c>
      <c r="Q44" s="22">
        <f t="shared" si="0"/>
        <v>453498.36</v>
      </c>
      <c r="R44" s="77">
        <v>90</v>
      </c>
      <c r="S44" s="18">
        <v>41939</v>
      </c>
      <c r="T44" s="66" t="s">
        <v>227</v>
      </c>
      <c r="U44" s="18">
        <f t="shared" si="1"/>
        <v>42029</v>
      </c>
      <c r="V44" s="18">
        <v>42097</v>
      </c>
      <c r="W44" s="20">
        <v>1</v>
      </c>
      <c r="X44" s="54">
        <f t="shared" si="2"/>
        <v>364483</v>
      </c>
      <c r="Y44" s="20">
        <v>1</v>
      </c>
      <c r="Z44" s="20">
        <v>0.9</v>
      </c>
      <c r="AA44" s="74" t="s">
        <v>228</v>
      </c>
      <c r="AB44" s="19" t="s">
        <v>707</v>
      </c>
      <c r="AC44" s="17" t="s">
        <v>653</v>
      </c>
      <c r="AD44" s="18">
        <v>42551</v>
      </c>
      <c r="AE44" s="17" t="s">
        <v>269</v>
      </c>
      <c r="AF44" s="35" t="s">
        <v>419</v>
      </c>
      <c r="AG44" s="33">
        <v>42488</v>
      </c>
      <c r="AH44" s="34" t="s">
        <v>424</v>
      </c>
      <c r="AI44" s="32" t="s">
        <v>339</v>
      </c>
      <c r="AJ44" s="17"/>
      <c r="AK44" s="29"/>
      <c r="AL44" s="29"/>
      <c r="AM44" s="29"/>
      <c r="AN44" s="29"/>
      <c r="AO44" s="67"/>
      <c r="AP44" s="52" t="s">
        <v>339</v>
      </c>
    </row>
    <row r="45" spans="1:42" s="51" customFormat="1" ht="69" customHeight="1" x14ac:dyDescent="0.25">
      <c r="A45" s="15">
        <v>37</v>
      </c>
      <c r="B45" s="24">
        <v>318772</v>
      </c>
      <c r="C45" s="15">
        <v>2270575</v>
      </c>
      <c r="D45" s="16" t="s">
        <v>232</v>
      </c>
      <c r="E45" s="25" t="s">
        <v>564</v>
      </c>
      <c r="F45" s="25" t="s">
        <v>516</v>
      </c>
      <c r="G45" s="25" t="s">
        <v>676</v>
      </c>
      <c r="H45" s="27">
        <v>5870</v>
      </c>
      <c r="I45" s="72">
        <v>18</v>
      </c>
      <c r="J45" s="27" t="s">
        <v>375</v>
      </c>
      <c r="K45" s="23" t="s">
        <v>88</v>
      </c>
      <c r="L45" s="23" t="s">
        <v>91</v>
      </c>
      <c r="M45" s="23" t="s">
        <v>92</v>
      </c>
      <c r="N45" s="22">
        <v>179084</v>
      </c>
      <c r="O45" s="22">
        <v>179000</v>
      </c>
      <c r="P45" s="22">
        <v>45653.85</v>
      </c>
      <c r="Q45" s="22">
        <f t="shared" si="0"/>
        <v>224653.85</v>
      </c>
      <c r="R45" s="77">
        <v>60</v>
      </c>
      <c r="S45" s="18">
        <v>41948</v>
      </c>
      <c r="T45" s="66" t="s">
        <v>227</v>
      </c>
      <c r="U45" s="18">
        <f t="shared" si="1"/>
        <v>42008</v>
      </c>
      <c r="V45" s="18">
        <v>42097</v>
      </c>
      <c r="W45" s="20">
        <v>1</v>
      </c>
      <c r="X45" s="54">
        <f t="shared" si="2"/>
        <v>179000</v>
      </c>
      <c r="Y45" s="20">
        <v>1</v>
      </c>
      <c r="Z45" s="20">
        <v>1</v>
      </c>
      <c r="AA45" s="74" t="s">
        <v>228</v>
      </c>
      <c r="AB45" s="74" t="s">
        <v>228</v>
      </c>
      <c r="AC45" s="17" t="s">
        <v>695</v>
      </c>
      <c r="AD45" s="18">
        <v>42551</v>
      </c>
      <c r="AE45" s="17" t="s">
        <v>249</v>
      </c>
      <c r="AF45" s="35" t="s">
        <v>419</v>
      </c>
      <c r="AG45" s="33">
        <v>42513</v>
      </c>
      <c r="AH45" s="34" t="s">
        <v>424</v>
      </c>
      <c r="AI45" s="32" t="s">
        <v>339</v>
      </c>
      <c r="AJ45" s="17" t="s">
        <v>443</v>
      </c>
      <c r="AK45" s="29"/>
      <c r="AL45" s="29"/>
      <c r="AM45" s="29"/>
      <c r="AN45" s="29"/>
      <c r="AO45" s="67"/>
      <c r="AP45" s="52" t="s">
        <v>339</v>
      </c>
    </row>
    <row r="46" spans="1:42" s="51" customFormat="1" ht="69" hidden="1" customHeight="1" x14ac:dyDescent="0.25">
      <c r="A46" s="15">
        <v>38</v>
      </c>
      <c r="B46" s="24">
        <v>318496</v>
      </c>
      <c r="C46" s="15">
        <v>2267810</v>
      </c>
      <c r="D46" s="16" t="s">
        <v>232</v>
      </c>
      <c r="E46" s="25" t="s">
        <v>564</v>
      </c>
      <c r="F46" s="25" t="s">
        <v>517</v>
      </c>
      <c r="G46" s="25" t="s">
        <v>676</v>
      </c>
      <c r="H46" s="27">
        <v>1412</v>
      </c>
      <c r="I46" s="72">
        <v>7.37</v>
      </c>
      <c r="J46" s="27" t="s">
        <v>375</v>
      </c>
      <c r="K46" s="23" t="s">
        <v>88</v>
      </c>
      <c r="L46" s="23" t="s">
        <v>91</v>
      </c>
      <c r="M46" s="23" t="s">
        <v>93</v>
      </c>
      <c r="N46" s="22">
        <v>80695</v>
      </c>
      <c r="O46" s="22">
        <v>80600</v>
      </c>
      <c r="P46" s="22">
        <v>18692.89</v>
      </c>
      <c r="Q46" s="22">
        <f t="shared" si="0"/>
        <v>99292.89</v>
      </c>
      <c r="R46" s="77">
        <v>60</v>
      </c>
      <c r="S46" s="18">
        <v>41948</v>
      </c>
      <c r="T46" s="66" t="s">
        <v>227</v>
      </c>
      <c r="U46" s="18">
        <f t="shared" si="1"/>
        <v>42008</v>
      </c>
      <c r="V46" s="18">
        <v>42097</v>
      </c>
      <c r="W46" s="20">
        <v>1</v>
      </c>
      <c r="X46" s="54">
        <f t="shared" si="2"/>
        <v>80600</v>
      </c>
      <c r="Y46" s="20">
        <v>1</v>
      </c>
      <c r="Z46" s="20">
        <v>1</v>
      </c>
      <c r="AA46" s="74" t="s">
        <v>228</v>
      </c>
      <c r="AB46" s="74" t="s">
        <v>228</v>
      </c>
      <c r="AC46" s="17" t="s">
        <v>654</v>
      </c>
      <c r="AD46" s="18">
        <v>42551</v>
      </c>
      <c r="AE46" s="17" t="s">
        <v>249</v>
      </c>
      <c r="AF46" s="35" t="s">
        <v>419</v>
      </c>
      <c r="AG46" s="33">
        <v>42513</v>
      </c>
      <c r="AH46" s="34" t="s">
        <v>424</v>
      </c>
      <c r="AI46" s="32" t="s">
        <v>339</v>
      </c>
      <c r="AJ46" s="17" t="s">
        <v>444</v>
      </c>
      <c r="AK46" s="29"/>
      <c r="AL46" s="29"/>
      <c r="AM46" s="29"/>
      <c r="AN46" s="29"/>
      <c r="AO46" s="67"/>
      <c r="AP46" s="52" t="s">
        <v>339</v>
      </c>
    </row>
    <row r="47" spans="1:42" s="51" customFormat="1" ht="69" customHeight="1" x14ac:dyDescent="0.25">
      <c r="A47" s="15">
        <v>39</v>
      </c>
      <c r="B47" s="24">
        <v>319352</v>
      </c>
      <c r="C47" s="15">
        <v>2270271</v>
      </c>
      <c r="D47" s="16" t="s">
        <v>196</v>
      </c>
      <c r="E47" s="25" t="s">
        <v>564</v>
      </c>
      <c r="F47" s="25" t="s">
        <v>518</v>
      </c>
      <c r="G47" s="25" t="s">
        <v>676</v>
      </c>
      <c r="H47" s="27">
        <v>8270</v>
      </c>
      <c r="I47" s="72">
        <v>40</v>
      </c>
      <c r="J47" s="27" t="s">
        <v>375</v>
      </c>
      <c r="K47" s="23" t="s">
        <v>88</v>
      </c>
      <c r="L47" s="23" t="s">
        <v>89</v>
      </c>
      <c r="M47" s="23" t="s">
        <v>90</v>
      </c>
      <c r="N47" s="22">
        <v>342203</v>
      </c>
      <c r="O47" s="22">
        <v>342000</v>
      </c>
      <c r="P47" s="22">
        <v>101451.69</v>
      </c>
      <c r="Q47" s="22">
        <f t="shared" si="0"/>
        <v>443451.69</v>
      </c>
      <c r="R47" s="77">
        <v>75</v>
      </c>
      <c r="S47" s="18">
        <v>41934</v>
      </c>
      <c r="T47" s="66" t="s">
        <v>227</v>
      </c>
      <c r="U47" s="18">
        <f t="shared" si="1"/>
        <v>42009</v>
      </c>
      <c r="V47" s="18">
        <v>42097</v>
      </c>
      <c r="W47" s="20">
        <v>1</v>
      </c>
      <c r="X47" s="54">
        <f t="shared" si="2"/>
        <v>342000</v>
      </c>
      <c r="Y47" s="20">
        <v>1</v>
      </c>
      <c r="Z47" s="20">
        <v>1</v>
      </c>
      <c r="AA47" s="74" t="s">
        <v>228</v>
      </c>
      <c r="AB47" s="74" t="s">
        <v>228</v>
      </c>
      <c r="AC47" s="17" t="s">
        <v>686</v>
      </c>
      <c r="AD47" s="18">
        <v>42551</v>
      </c>
      <c r="AE47" s="17" t="s">
        <v>248</v>
      </c>
      <c r="AF47" s="35" t="s">
        <v>419</v>
      </c>
      <c r="AG47" s="33">
        <v>42354</v>
      </c>
      <c r="AH47" s="34" t="s">
        <v>341</v>
      </c>
      <c r="AI47" s="32" t="s">
        <v>340</v>
      </c>
      <c r="AJ47" s="17" t="s">
        <v>438</v>
      </c>
      <c r="AK47" s="29"/>
      <c r="AL47" s="29"/>
      <c r="AM47" s="29"/>
      <c r="AN47" s="29"/>
      <c r="AO47" s="67"/>
      <c r="AP47" s="52" t="s">
        <v>339</v>
      </c>
    </row>
    <row r="48" spans="1:42" s="51" customFormat="1" ht="69" hidden="1" customHeight="1" x14ac:dyDescent="0.25">
      <c r="A48" s="15">
        <v>40</v>
      </c>
      <c r="B48" s="24" t="s">
        <v>176</v>
      </c>
      <c r="C48" s="24" t="s">
        <v>176</v>
      </c>
      <c r="D48" s="16" t="s">
        <v>198</v>
      </c>
      <c r="E48" s="25" t="s">
        <v>564</v>
      </c>
      <c r="F48" s="25" t="s">
        <v>567</v>
      </c>
      <c r="G48" s="25" t="s">
        <v>673</v>
      </c>
      <c r="H48" s="27" t="s">
        <v>176</v>
      </c>
      <c r="I48" s="72">
        <v>8.64</v>
      </c>
      <c r="J48" s="27" t="s">
        <v>375</v>
      </c>
      <c r="K48" s="23" t="s">
        <v>94</v>
      </c>
      <c r="L48" s="23" t="s">
        <v>97</v>
      </c>
      <c r="M48" s="23" t="s">
        <v>97</v>
      </c>
      <c r="N48" s="22">
        <v>75522</v>
      </c>
      <c r="O48" s="22">
        <v>75000</v>
      </c>
      <c r="P48" s="22">
        <v>14508.94</v>
      </c>
      <c r="Q48" s="22">
        <f t="shared" si="0"/>
        <v>89508.94</v>
      </c>
      <c r="R48" s="77">
        <v>25</v>
      </c>
      <c r="S48" s="18">
        <v>41925</v>
      </c>
      <c r="T48" s="66" t="s">
        <v>227</v>
      </c>
      <c r="U48" s="18">
        <f t="shared" si="1"/>
        <v>41950</v>
      </c>
      <c r="V48" s="18">
        <v>42097</v>
      </c>
      <c r="W48" s="20">
        <v>1</v>
      </c>
      <c r="X48" s="54">
        <f t="shared" si="2"/>
        <v>56250</v>
      </c>
      <c r="Y48" s="20">
        <v>0.75</v>
      </c>
      <c r="Z48" s="20">
        <v>0.9</v>
      </c>
      <c r="AA48" s="74" t="s">
        <v>228</v>
      </c>
      <c r="AB48" s="19" t="s">
        <v>707</v>
      </c>
      <c r="AC48" s="17" t="s">
        <v>583</v>
      </c>
      <c r="AD48" s="18">
        <v>42551</v>
      </c>
      <c r="AE48" s="17" t="s">
        <v>250</v>
      </c>
      <c r="AF48" s="35" t="s">
        <v>421</v>
      </c>
      <c r="AG48" s="33" t="s">
        <v>418</v>
      </c>
      <c r="AH48" s="34" t="s">
        <v>424</v>
      </c>
      <c r="AI48" s="32" t="s">
        <v>340</v>
      </c>
      <c r="AJ48" s="17" t="s">
        <v>438</v>
      </c>
      <c r="AK48" s="29"/>
      <c r="AL48" s="29"/>
      <c r="AM48" s="29"/>
      <c r="AN48" s="29"/>
      <c r="AO48" s="67" t="s">
        <v>340</v>
      </c>
      <c r="AP48" s="52" t="s">
        <v>339</v>
      </c>
    </row>
    <row r="49" spans="1:42" s="51" customFormat="1" ht="69" customHeight="1" x14ac:dyDescent="0.25">
      <c r="A49" s="15">
        <v>41</v>
      </c>
      <c r="B49" s="24">
        <v>344602</v>
      </c>
      <c r="C49" s="15">
        <v>2305882</v>
      </c>
      <c r="D49" s="16" t="s">
        <v>200</v>
      </c>
      <c r="E49" s="25" t="s">
        <v>564</v>
      </c>
      <c r="F49" s="25" t="s">
        <v>519</v>
      </c>
      <c r="G49" s="25" t="s">
        <v>676</v>
      </c>
      <c r="H49" s="27">
        <v>6281</v>
      </c>
      <c r="I49" s="72">
        <v>22.5</v>
      </c>
      <c r="J49" s="27" t="s">
        <v>375</v>
      </c>
      <c r="K49" s="23" t="s">
        <v>94</v>
      </c>
      <c r="L49" s="23" t="s">
        <v>100</v>
      </c>
      <c r="M49" s="23" t="s">
        <v>101</v>
      </c>
      <c r="N49" s="22">
        <v>195481</v>
      </c>
      <c r="O49" s="22">
        <v>195000</v>
      </c>
      <c r="P49" s="22">
        <v>37783.54</v>
      </c>
      <c r="Q49" s="22">
        <f t="shared" si="0"/>
        <v>232783.54</v>
      </c>
      <c r="R49" s="77">
        <v>45</v>
      </c>
      <c r="S49" s="18">
        <v>42003</v>
      </c>
      <c r="T49" s="66" t="s">
        <v>227</v>
      </c>
      <c r="U49" s="18">
        <f>+S49+R49</f>
        <v>42048</v>
      </c>
      <c r="V49" s="18">
        <v>42097</v>
      </c>
      <c r="W49" s="20">
        <v>1</v>
      </c>
      <c r="X49" s="54">
        <f t="shared" si="2"/>
        <v>195000</v>
      </c>
      <c r="Y49" s="20">
        <v>1</v>
      </c>
      <c r="Z49" s="20">
        <v>0.89990000000000003</v>
      </c>
      <c r="AA49" s="74" t="s">
        <v>228</v>
      </c>
      <c r="AB49" s="19" t="s">
        <v>707</v>
      </c>
      <c r="AC49" s="17" t="s">
        <v>687</v>
      </c>
      <c r="AD49" s="18">
        <v>42551</v>
      </c>
      <c r="AE49" s="17" t="s">
        <v>252</v>
      </c>
      <c r="AF49" s="35" t="s">
        <v>419</v>
      </c>
      <c r="AG49" s="33">
        <v>42486</v>
      </c>
      <c r="AH49" s="34" t="s">
        <v>424</v>
      </c>
      <c r="AI49" s="32" t="s">
        <v>339</v>
      </c>
      <c r="AJ49" s="17"/>
      <c r="AK49" s="29" t="s">
        <v>592</v>
      </c>
      <c r="AL49" s="29"/>
      <c r="AM49" s="29"/>
      <c r="AN49" s="29" t="s">
        <v>700</v>
      </c>
      <c r="AO49" s="67"/>
      <c r="AP49" s="52" t="s">
        <v>339</v>
      </c>
    </row>
    <row r="50" spans="1:42" s="51" customFormat="1" ht="69" hidden="1" customHeight="1" x14ac:dyDescent="0.25">
      <c r="A50" s="15">
        <v>42</v>
      </c>
      <c r="B50" s="24">
        <v>332897</v>
      </c>
      <c r="C50" s="15">
        <v>2291442</v>
      </c>
      <c r="D50" s="16" t="s">
        <v>201</v>
      </c>
      <c r="E50" s="25" t="s">
        <v>564</v>
      </c>
      <c r="F50" s="25" t="s">
        <v>520</v>
      </c>
      <c r="G50" s="25" t="s">
        <v>676</v>
      </c>
      <c r="H50" s="27">
        <v>310</v>
      </c>
      <c r="I50" s="72">
        <v>7.1</v>
      </c>
      <c r="J50" s="27" t="s">
        <v>375</v>
      </c>
      <c r="K50" s="23" t="s">
        <v>94</v>
      </c>
      <c r="L50" s="23" t="s">
        <v>102</v>
      </c>
      <c r="M50" s="23" t="s">
        <v>103</v>
      </c>
      <c r="N50" s="22">
        <v>63758</v>
      </c>
      <c r="O50" s="22">
        <v>63000</v>
      </c>
      <c r="P50" s="22">
        <v>18066.91</v>
      </c>
      <c r="Q50" s="22">
        <f t="shared" si="0"/>
        <v>81066.91</v>
      </c>
      <c r="R50" s="77">
        <v>45</v>
      </c>
      <c r="S50" s="18">
        <v>42146</v>
      </c>
      <c r="T50" s="66" t="s">
        <v>227</v>
      </c>
      <c r="U50" s="18">
        <f t="shared" si="1"/>
        <v>42191</v>
      </c>
      <c r="V50" s="18">
        <v>42097</v>
      </c>
      <c r="W50" s="20">
        <v>1</v>
      </c>
      <c r="X50" s="54">
        <f t="shared" si="2"/>
        <v>47250</v>
      </c>
      <c r="Y50" s="20">
        <v>0.75</v>
      </c>
      <c r="Z50" s="20">
        <v>0.9</v>
      </c>
      <c r="AA50" s="74" t="s">
        <v>228</v>
      </c>
      <c r="AB50" s="19" t="s">
        <v>707</v>
      </c>
      <c r="AC50" s="17" t="s">
        <v>575</v>
      </c>
      <c r="AD50" s="18">
        <v>42551</v>
      </c>
      <c r="AE50" s="17" t="s">
        <v>343</v>
      </c>
      <c r="AF50" s="35" t="s">
        <v>421</v>
      </c>
      <c r="AG50" s="33" t="s">
        <v>445</v>
      </c>
      <c r="AH50" s="34" t="s">
        <v>424</v>
      </c>
      <c r="AI50" s="32" t="s">
        <v>339</v>
      </c>
      <c r="AJ50" s="17"/>
      <c r="AK50" s="29"/>
      <c r="AL50" s="29"/>
      <c r="AM50" s="29"/>
      <c r="AN50" s="29"/>
      <c r="AO50" s="67"/>
      <c r="AP50" s="52" t="s">
        <v>339</v>
      </c>
    </row>
    <row r="51" spans="1:42" s="51" customFormat="1" ht="69" hidden="1" customHeight="1" x14ac:dyDescent="0.25">
      <c r="A51" s="15">
        <v>43</v>
      </c>
      <c r="B51" s="24">
        <v>323067</v>
      </c>
      <c r="C51" s="15">
        <v>2278183</v>
      </c>
      <c r="D51" s="16" t="s">
        <v>197</v>
      </c>
      <c r="E51" s="25" t="s">
        <v>564</v>
      </c>
      <c r="F51" s="25" t="s">
        <v>521</v>
      </c>
      <c r="G51" s="25" t="s">
        <v>676</v>
      </c>
      <c r="H51" s="27">
        <v>928</v>
      </c>
      <c r="I51" s="72">
        <v>23.28</v>
      </c>
      <c r="J51" s="27" t="s">
        <v>375</v>
      </c>
      <c r="K51" s="23" t="s">
        <v>94</v>
      </c>
      <c r="L51" s="23" t="s">
        <v>95</v>
      </c>
      <c r="M51" s="23" t="s">
        <v>96</v>
      </c>
      <c r="N51" s="22">
        <v>172499</v>
      </c>
      <c r="O51" s="55">
        <f>113849.34/0.75</f>
        <v>151799.12</v>
      </c>
      <c r="P51" s="22">
        <v>48880.24</v>
      </c>
      <c r="Q51" s="22">
        <f t="shared" si="0"/>
        <v>200679.36</v>
      </c>
      <c r="R51" s="77">
        <v>45</v>
      </c>
      <c r="S51" s="18">
        <v>41970</v>
      </c>
      <c r="T51" s="66" t="s">
        <v>227</v>
      </c>
      <c r="U51" s="18">
        <f t="shared" si="1"/>
        <v>42015</v>
      </c>
      <c r="V51" s="18">
        <v>42097</v>
      </c>
      <c r="W51" s="20">
        <v>0.75</v>
      </c>
      <c r="X51" s="54">
        <f t="shared" si="2"/>
        <v>113849.34</v>
      </c>
      <c r="Y51" s="20">
        <v>0.75</v>
      </c>
      <c r="Z51" s="20">
        <v>0.9</v>
      </c>
      <c r="AA51" s="74" t="s">
        <v>230</v>
      </c>
      <c r="AB51" s="19" t="s">
        <v>707</v>
      </c>
      <c r="AC51" s="17" t="s">
        <v>655</v>
      </c>
      <c r="AD51" s="18">
        <v>42551</v>
      </c>
      <c r="AE51" s="17" t="s">
        <v>250</v>
      </c>
      <c r="AF51" s="35" t="s">
        <v>419</v>
      </c>
      <c r="AG51" s="33">
        <v>42423</v>
      </c>
      <c r="AH51" s="34" t="s">
        <v>424</v>
      </c>
      <c r="AI51" s="32" t="s">
        <v>339</v>
      </c>
      <c r="AJ51" s="17"/>
      <c r="AK51" s="29"/>
      <c r="AL51" s="29"/>
      <c r="AM51" s="29"/>
      <c r="AN51" s="29" t="s">
        <v>700</v>
      </c>
      <c r="AO51" s="67"/>
      <c r="AP51" s="52" t="s">
        <v>339</v>
      </c>
    </row>
    <row r="52" spans="1:42" s="51" customFormat="1" ht="69" customHeight="1" x14ac:dyDescent="0.25">
      <c r="A52" s="15">
        <v>44</v>
      </c>
      <c r="B52" s="24">
        <v>317275</v>
      </c>
      <c r="C52" s="15">
        <v>2264608</v>
      </c>
      <c r="D52" s="16" t="s">
        <v>197</v>
      </c>
      <c r="E52" s="25" t="s">
        <v>564</v>
      </c>
      <c r="F52" s="25" t="s">
        <v>522</v>
      </c>
      <c r="G52" s="25" t="s">
        <v>676</v>
      </c>
      <c r="H52" s="27">
        <v>900</v>
      </c>
      <c r="I52" s="72">
        <v>30</v>
      </c>
      <c r="J52" s="27" t="s">
        <v>375</v>
      </c>
      <c r="K52" s="23" t="s">
        <v>94</v>
      </c>
      <c r="L52" s="23" t="s">
        <v>95</v>
      </c>
      <c r="M52" s="23" t="s">
        <v>108</v>
      </c>
      <c r="N52" s="22">
        <v>177692</v>
      </c>
      <c r="O52" s="22">
        <v>177691.59</v>
      </c>
      <c r="P52" s="22">
        <v>50351.63</v>
      </c>
      <c r="Q52" s="22">
        <f t="shared" si="0"/>
        <v>228043.22</v>
      </c>
      <c r="R52" s="77">
        <v>60</v>
      </c>
      <c r="S52" s="18">
        <v>41954</v>
      </c>
      <c r="T52" s="66" t="s">
        <v>227</v>
      </c>
      <c r="U52" s="18">
        <f t="shared" si="1"/>
        <v>42014</v>
      </c>
      <c r="V52" s="18">
        <v>42097</v>
      </c>
      <c r="W52" s="20">
        <v>1</v>
      </c>
      <c r="X52" s="54">
        <f t="shared" si="2"/>
        <v>133268.6925</v>
      </c>
      <c r="Y52" s="20">
        <v>0.75</v>
      </c>
      <c r="Z52" s="20">
        <v>0.9</v>
      </c>
      <c r="AA52" s="74" t="s">
        <v>228</v>
      </c>
      <c r="AB52" s="19" t="s">
        <v>707</v>
      </c>
      <c r="AC52" s="17" t="s">
        <v>688</v>
      </c>
      <c r="AD52" s="18">
        <v>42551</v>
      </c>
      <c r="AE52" s="17" t="s">
        <v>250</v>
      </c>
      <c r="AF52" s="35" t="s">
        <v>419</v>
      </c>
      <c r="AG52" s="33">
        <v>42334</v>
      </c>
      <c r="AH52" s="34" t="s">
        <v>424</v>
      </c>
      <c r="AI52" s="32" t="s">
        <v>339</v>
      </c>
      <c r="AJ52" s="17"/>
      <c r="AK52" s="29" t="s">
        <v>446</v>
      </c>
      <c r="AL52" s="29"/>
      <c r="AM52" s="29"/>
      <c r="AN52" s="29"/>
      <c r="AO52" s="67"/>
      <c r="AP52" s="52" t="s">
        <v>339</v>
      </c>
    </row>
    <row r="53" spans="1:42" s="51" customFormat="1" ht="69" hidden="1" customHeight="1" x14ac:dyDescent="0.25">
      <c r="A53" s="15">
        <v>45</v>
      </c>
      <c r="B53" s="24">
        <v>325295</v>
      </c>
      <c r="C53" s="15">
        <v>2302434</v>
      </c>
      <c r="D53" s="16" t="s">
        <v>197</v>
      </c>
      <c r="E53" s="25" t="s">
        <v>564</v>
      </c>
      <c r="F53" s="25" t="s">
        <v>523</v>
      </c>
      <c r="G53" s="25" t="s">
        <v>676</v>
      </c>
      <c r="H53" s="27">
        <v>1910</v>
      </c>
      <c r="I53" s="72">
        <v>31</v>
      </c>
      <c r="J53" s="27" t="s">
        <v>375</v>
      </c>
      <c r="K53" s="23" t="s">
        <v>94</v>
      </c>
      <c r="L53" s="23" t="s">
        <v>95</v>
      </c>
      <c r="M53" s="23" t="s">
        <v>109</v>
      </c>
      <c r="N53" s="22">
        <v>229702</v>
      </c>
      <c r="O53" s="22">
        <v>206733</v>
      </c>
      <c r="P53" s="22">
        <v>65090.17</v>
      </c>
      <c r="Q53" s="22">
        <f t="shared" si="0"/>
        <v>271823.17</v>
      </c>
      <c r="R53" s="77" t="s">
        <v>176</v>
      </c>
      <c r="S53" s="77" t="s">
        <v>717</v>
      </c>
      <c r="T53" s="66" t="s">
        <v>227</v>
      </c>
      <c r="U53" s="77" t="s">
        <v>717</v>
      </c>
      <c r="V53" s="18">
        <v>42097</v>
      </c>
      <c r="W53" s="20">
        <v>1</v>
      </c>
      <c r="X53" s="54">
        <f t="shared" si="2"/>
        <v>155049.75</v>
      </c>
      <c r="Y53" s="20">
        <v>0.75</v>
      </c>
      <c r="Z53" s="20">
        <v>0.9</v>
      </c>
      <c r="AA53" s="74" t="s">
        <v>228</v>
      </c>
      <c r="AB53" s="19" t="s">
        <v>707</v>
      </c>
      <c r="AC53" s="17" t="s">
        <v>656</v>
      </c>
      <c r="AD53" s="18">
        <v>42551</v>
      </c>
      <c r="AE53" s="17" t="s">
        <v>250</v>
      </c>
      <c r="AF53" s="35" t="s">
        <v>419</v>
      </c>
      <c r="AG53" s="33">
        <v>42324</v>
      </c>
      <c r="AH53" s="34" t="s">
        <v>424</v>
      </c>
      <c r="AI53" s="32" t="s">
        <v>339</v>
      </c>
      <c r="AJ53" s="17"/>
      <c r="AK53" s="29" t="s">
        <v>591</v>
      </c>
      <c r="AL53" s="29"/>
      <c r="AM53" s="29"/>
      <c r="AN53" s="29" t="s">
        <v>700</v>
      </c>
      <c r="AO53" s="67"/>
      <c r="AP53" s="52" t="s">
        <v>339</v>
      </c>
    </row>
    <row r="54" spans="1:42" s="51" customFormat="1" ht="69" hidden="1" customHeight="1" x14ac:dyDescent="0.25">
      <c r="A54" s="15">
        <v>46</v>
      </c>
      <c r="B54" s="24">
        <v>323087</v>
      </c>
      <c r="C54" s="15">
        <v>2278207</v>
      </c>
      <c r="D54" s="16" t="s">
        <v>197</v>
      </c>
      <c r="E54" s="25" t="s">
        <v>564</v>
      </c>
      <c r="F54" s="25" t="s">
        <v>524</v>
      </c>
      <c r="G54" s="25" t="s">
        <v>676</v>
      </c>
      <c r="H54" s="27">
        <v>804</v>
      </c>
      <c r="I54" s="72">
        <v>12.27</v>
      </c>
      <c r="J54" s="27" t="s">
        <v>375</v>
      </c>
      <c r="K54" s="23" t="s">
        <v>94</v>
      </c>
      <c r="L54" s="23" t="s">
        <v>95</v>
      </c>
      <c r="M54" s="23" t="s">
        <v>107</v>
      </c>
      <c r="N54" s="22">
        <v>90918</v>
      </c>
      <c r="O54" s="22">
        <v>80007.839999999997</v>
      </c>
      <c r="P54" s="22">
        <v>25763.15</v>
      </c>
      <c r="Q54" s="22">
        <f t="shared" si="0"/>
        <v>105770.98999999999</v>
      </c>
      <c r="R54" s="77" t="s">
        <v>176</v>
      </c>
      <c r="S54" s="77" t="s">
        <v>717</v>
      </c>
      <c r="T54" s="66" t="s">
        <v>227</v>
      </c>
      <c r="U54" s="77" t="s">
        <v>717</v>
      </c>
      <c r="V54" s="18">
        <v>42097</v>
      </c>
      <c r="W54" s="20">
        <v>0.65</v>
      </c>
      <c r="X54" s="54">
        <f t="shared" si="2"/>
        <v>60005.88</v>
      </c>
      <c r="Y54" s="20">
        <v>0.75</v>
      </c>
      <c r="Z54" s="20">
        <v>0.9</v>
      </c>
      <c r="AA54" s="74" t="s">
        <v>230</v>
      </c>
      <c r="AB54" s="19" t="s">
        <v>707</v>
      </c>
      <c r="AC54" s="17" t="s">
        <v>655</v>
      </c>
      <c r="AD54" s="18">
        <v>42551</v>
      </c>
      <c r="AE54" s="17" t="s">
        <v>250</v>
      </c>
      <c r="AF54" s="35" t="s">
        <v>419</v>
      </c>
      <c r="AG54" s="33">
        <v>42423</v>
      </c>
      <c r="AH54" s="34" t="s">
        <v>424</v>
      </c>
      <c r="AI54" s="32" t="s">
        <v>339</v>
      </c>
      <c r="AJ54" s="17" t="s">
        <v>593</v>
      </c>
      <c r="AK54" s="29" t="s">
        <v>591</v>
      </c>
      <c r="AL54" s="29"/>
      <c r="AM54" s="29"/>
      <c r="AN54" s="29"/>
      <c r="AO54" s="67"/>
      <c r="AP54" s="52" t="s">
        <v>339</v>
      </c>
    </row>
    <row r="55" spans="1:42" s="51" customFormat="1" ht="69" hidden="1" customHeight="1" x14ac:dyDescent="0.25">
      <c r="A55" s="15">
        <v>47</v>
      </c>
      <c r="B55" s="24">
        <v>309324</v>
      </c>
      <c r="C55" s="15">
        <v>2248851</v>
      </c>
      <c r="D55" s="16" t="s">
        <v>199</v>
      </c>
      <c r="E55" s="25" t="s">
        <v>564</v>
      </c>
      <c r="F55" s="25" t="s">
        <v>526</v>
      </c>
      <c r="G55" s="25" t="s">
        <v>676</v>
      </c>
      <c r="H55" s="27">
        <v>1500</v>
      </c>
      <c r="I55" s="72">
        <v>22.4</v>
      </c>
      <c r="J55" s="27" t="s">
        <v>375</v>
      </c>
      <c r="K55" s="23" t="s">
        <v>94</v>
      </c>
      <c r="L55" s="23" t="s">
        <v>98</v>
      </c>
      <c r="M55" s="23" t="s">
        <v>99</v>
      </c>
      <c r="N55" s="22">
        <v>195480</v>
      </c>
      <c r="O55" s="22">
        <v>195481</v>
      </c>
      <c r="P55" s="22">
        <v>55392.37</v>
      </c>
      <c r="Q55" s="22">
        <f t="shared" si="0"/>
        <v>250873.37</v>
      </c>
      <c r="R55" s="77">
        <v>45</v>
      </c>
      <c r="S55" s="18">
        <v>41934</v>
      </c>
      <c r="T55" s="66" t="s">
        <v>227</v>
      </c>
      <c r="U55" s="18">
        <f t="shared" si="1"/>
        <v>41979</v>
      </c>
      <c r="V55" s="18">
        <v>42097</v>
      </c>
      <c r="W55" s="20">
        <v>1</v>
      </c>
      <c r="X55" s="54">
        <f t="shared" si="2"/>
        <v>195481</v>
      </c>
      <c r="Y55" s="20">
        <v>1</v>
      </c>
      <c r="Z55" s="20">
        <v>0.9</v>
      </c>
      <c r="AA55" s="74" t="s">
        <v>228</v>
      </c>
      <c r="AB55" s="19" t="s">
        <v>707</v>
      </c>
      <c r="AC55" s="17" t="s">
        <v>669</v>
      </c>
      <c r="AD55" s="18">
        <v>42551</v>
      </c>
      <c r="AE55" s="17" t="s">
        <v>251</v>
      </c>
      <c r="AF55" s="35" t="s">
        <v>670</v>
      </c>
      <c r="AG55" s="33">
        <v>41990</v>
      </c>
      <c r="AH55" s="34" t="s">
        <v>424</v>
      </c>
      <c r="AI55" s="32" t="s">
        <v>339</v>
      </c>
      <c r="AJ55" s="17" t="s">
        <v>438</v>
      </c>
      <c r="AK55" s="29" t="s">
        <v>448</v>
      </c>
      <c r="AL55" s="29"/>
      <c r="AM55" s="29"/>
      <c r="AN55" s="29"/>
      <c r="AO55" s="67"/>
      <c r="AP55" s="52" t="s">
        <v>339</v>
      </c>
    </row>
    <row r="56" spans="1:42" s="51" customFormat="1" ht="69" customHeight="1" x14ac:dyDescent="0.25">
      <c r="A56" s="15">
        <v>48</v>
      </c>
      <c r="B56" s="24">
        <v>343043</v>
      </c>
      <c r="C56" s="15">
        <v>2304138</v>
      </c>
      <c r="D56" s="16" t="s">
        <v>202</v>
      </c>
      <c r="E56" s="25" t="s">
        <v>564</v>
      </c>
      <c r="F56" s="25" t="s">
        <v>527</v>
      </c>
      <c r="G56" s="25" t="s">
        <v>676</v>
      </c>
      <c r="H56" s="27">
        <v>385</v>
      </c>
      <c r="I56" s="72">
        <v>10</v>
      </c>
      <c r="J56" s="27" t="s">
        <v>375</v>
      </c>
      <c r="K56" s="23" t="s">
        <v>94</v>
      </c>
      <c r="L56" s="23" t="s">
        <v>104</v>
      </c>
      <c r="M56" s="23" t="s">
        <v>105</v>
      </c>
      <c r="N56" s="22">
        <v>87337</v>
      </c>
      <c r="O56" s="22">
        <v>87337</v>
      </c>
      <c r="P56" s="22">
        <v>16792.759999999998</v>
      </c>
      <c r="Q56" s="22">
        <f t="shared" si="0"/>
        <v>104129.76</v>
      </c>
      <c r="R56" s="77">
        <v>60</v>
      </c>
      <c r="S56" s="18">
        <v>42135</v>
      </c>
      <c r="T56" s="66" t="s">
        <v>227</v>
      </c>
      <c r="U56" s="18">
        <f t="shared" si="1"/>
        <v>42195</v>
      </c>
      <c r="V56" s="18">
        <v>42097</v>
      </c>
      <c r="W56" s="20">
        <v>1</v>
      </c>
      <c r="X56" s="54">
        <f t="shared" si="2"/>
        <v>65502.75</v>
      </c>
      <c r="Y56" s="20">
        <v>0.75</v>
      </c>
      <c r="Z56" s="20">
        <v>1</v>
      </c>
      <c r="AA56" s="74" t="s">
        <v>228</v>
      </c>
      <c r="AB56" s="74" t="s">
        <v>228</v>
      </c>
      <c r="AC56" s="17" t="s">
        <v>689</v>
      </c>
      <c r="AD56" s="18">
        <v>42551</v>
      </c>
      <c r="AE56" s="17" t="s">
        <v>253</v>
      </c>
      <c r="AF56" s="35" t="s">
        <v>419</v>
      </c>
      <c r="AG56" s="33">
        <v>42485</v>
      </c>
      <c r="AH56" s="34" t="s">
        <v>424</v>
      </c>
      <c r="AI56" s="32" t="s">
        <v>339</v>
      </c>
      <c r="AJ56" s="17"/>
      <c r="AK56" s="29" t="s">
        <v>449</v>
      </c>
      <c r="AL56" s="29"/>
      <c r="AM56" s="29"/>
      <c r="AN56" s="29"/>
      <c r="AO56" s="67" t="s">
        <v>339</v>
      </c>
      <c r="AP56" s="52" t="s">
        <v>339</v>
      </c>
    </row>
    <row r="57" spans="1:42" s="51" customFormat="1" ht="69" hidden="1" customHeight="1" x14ac:dyDescent="0.25">
      <c r="A57" s="15">
        <v>49</v>
      </c>
      <c r="B57" s="24">
        <v>342476</v>
      </c>
      <c r="C57" s="15">
        <v>2303498</v>
      </c>
      <c r="D57" s="16" t="s">
        <v>202</v>
      </c>
      <c r="E57" s="25" t="s">
        <v>564</v>
      </c>
      <c r="F57" s="25" t="s">
        <v>528</v>
      </c>
      <c r="G57" s="25" t="s">
        <v>676</v>
      </c>
      <c r="H57" s="27">
        <v>688</v>
      </c>
      <c r="I57" s="72">
        <v>11.2</v>
      </c>
      <c r="J57" s="27" t="s">
        <v>375</v>
      </c>
      <c r="K57" s="23" t="s">
        <v>94</v>
      </c>
      <c r="L57" s="23" t="s">
        <v>104</v>
      </c>
      <c r="M57" s="23" t="s">
        <v>110</v>
      </c>
      <c r="N57" s="22">
        <v>97817</v>
      </c>
      <c r="O57" s="22">
        <v>97817</v>
      </c>
      <c r="P57" s="22">
        <v>18807.89</v>
      </c>
      <c r="Q57" s="22">
        <f t="shared" si="0"/>
        <v>116624.89</v>
      </c>
      <c r="R57" s="77">
        <v>60</v>
      </c>
      <c r="S57" s="18">
        <v>42135</v>
      </c>
      <c r="T57" s="66" t="s">
        <v>227</v>
      </c>
      <c r="U57" s="18">
        <f t="shared" si="1"/>
        <v>42195</v>
      </c>
      <c r="V57" s="18">
        <v>42097</v>
      </c>
      <c r="W57" s="20">
        <v>1</v>
      </c>
      <c r="X57" s="54">
        <f t="shared" si="2"/>
        <v>73362.75</v>
      </c>
      <c r="Y57" s="20">
        <v>0.75</v>
      </c>
      <c r="Z57" s="20">
        <v>1</v>
      </c>
      <c r="AA57" s="74" t="s">
        <v>228</v>
      </c>
      <c r="AB57" s="74" t="s">
        <v>228</v>
      </c>
      <c r="AC57" s="17" t="s">
        <v>654</v>
      </c>
      <c r="AD57" s="18">
        <v>42551</v>
      </c>
      <c r="AE57" s="17" t="s">
        <v>253</v>
      </c>
      <c r="AF57" s="35" t="s">
        <v>419</v>
      </c>
      <c r="AG57" s="33">
        <v>42523</v>
      </c>
      <c r="AH57" s="34" t="s">
        <v>424</v>
      </c>
      <c r="AI57" s="32" t="s">
        <v>339</v>
      </c>
      <c r="AJ57" s="17"/>
      <c r="AK57" s="29" t="s">
        <v>450</v>
      </c>
      <c r="AL57" s="29"/>
      <c r="AM57" s="29"/>
      <c r="AN57" s="29"/>
      <c r="AO57" s="67" t="s">
        <v>339</v>
      </c>
      <c r="AP57" s="52" t="s">
        <v>339</v>
      </c>
    </row>
    <row r="58" spans="1:42" s="51" customFormat="1" ht="69" hidden="1" customHeight="1" x14ac:dyDescent="0.25">
      <c r="A58" s="15">
        <v>50</v>
      </c>
      <c r="B58" s="24">
        <v>336286</v>
      </c>
      <c r="C58" s="15">
        <v>2310032</v>
      </c>
      <c r="D58" s="16" t="s">
        <v>206</v>
      </c>
      <c r="E58" s="25" t="s">
        <v>564</v>
      </c>
      <c r="F58" s="25" t="s">
        <v>529</v>
      </c>
      <c r="G58" s="25" t="s">
        <v>677</v>
      </c>
      <c r="H58" s="27">
        <v>121</v>
      </c>
      <c r="I58" s="72">
        <v>14.3</v>
      </c>
      <c r="J58" s="27" t="s">
        <v>375</v>
      </c>
      <c r="K58" s="23" t="s">
        <v>111</v>
      </c>
      <c r="L58" s="23" t="s">
        <v>117</v>
      </c>
      <c r="M58" s="23" t="s">
        <v>118</v>
      </c>
      <c r="N58" s="22">
        <v>139755</v>
      </c>
      <c r="O58" s="22">
        <v>122985.28</v>
      </c>
      <c r="P58" s="22">
        <v>30325.15</v>
      </c>
      <c r="Q58" s="22">
        <f t="shared" si="0"/>
        <v>153310.43</v>
      </c>
      <c r="R58" s="77" t="s">
        <v>176</v>
      </c>
      <c r="S58" s="77" t="s">
        <v>717</v>
      </c>
      <c r="T58" s="66" t="s">
        <v>227</v>
      </c>
      <c r="U58" s="77" t="s">
        <v>717</v>
      </c>
      <c r="V58" s="18">
        <v>42097</v>
      </c>
      <c r="W58" s="20">
        <v>1</v>
      </c>
      <c r="X58" s="54">
        <f t="shared" si="2"/>
        <v>122985.28</v>
      </c>
      <c r="Y58" s="20">
        <v>1</v>
      </c>
      <c r="Z58" s="20">
        <v>0.9</v>
      </c>
      <c r="AA58" s="74" t="s">
        <v>228</v>
      </c>
      <c r="AB58" s="19" t="s">
        <v>707</v>
      </c>
      <c r="AC58" s="17" t="s">
        <v>657</v>
      </c>
      <c r="AD58" s="18">
        <v>42551</v>
      </c>
      <c r="AE58" s="17" t="s">
        <v>477</v>
      </c>
      <c r="AF58" s="35" t="s">
        <v>419</v>
      </c>
      <c r="AG58" s="33">
        <v>42325</v>
      </c>
      <c r="AH58" s="34" t="s">
        <v>424</v>
      </c>
      <c r="AI58" s="32" t="s">
        <v>339</v>
      </c>
      <c r="AJ58" s="17" t="s">
        <v>438</v>
      </c>
      <c r="AK58" s="29" t="s">
        <v>451</v>
      </c>
      <c r="AL58" s="29"/>
      <c r="AM58" s="29"/>
      <c r="AN58" s="29"/>
      <c r="AO58" s="67"/>
      <c r="AP58" s="52" t="s">
        <v>339</v>
      </c>
    </row>
    <row r="59" spans="1:42" s="51" customFormat="1" ht="69" hidden="1" customHeight="1" x14ac:dyDescent="0.25">
      <c r="A59" s="15">
        <v>51</v>
      </c>
      <c r="B59" s="24">
        <v>322725</v>
      </c>
      <c r="C59" s="15">
        <v>2277762</v>
      </c>
      <c r="D59" s="16" t="s">
        <v>205</v>
      </c>
      <c r="E59" s="25" t="s">
        <v>564</v>
      </c>
      <c r="F59" s="25" t="s">
        <v>530</v>
      </c>
      <c r="G59" s="25" t="s">
        <v>677</v>
      </c>
      <c r="H59" s="27">
        <v>110</v>
      </c>
      <c r="I59" s="72">
        <v>3.32</v>
      </c>
      <c r="J59" s="27" t="s">
        <v>375</v>
      </c>
      <c r="K59" s="23" t="s">
        <v>111</v>
      </c>
      <c r="L59" s="23" t="s">
        <v>111</v>
      </c>
      <c r="M59" s="23" t="s">
        <v>114</v>
      </c>
      <c r="N59" s="22">
        <v>50174</v>
      </c>
      <c r="O59" s="22">
        <v>50175</v>
      </c>
      <c r="P59" s="22">
        <v>13402.44</v>
      </c>
      <c r="Q59" s="22">
        <f t="shared" si="0"/>
        <v>63577.440000000002</v>
      </c>
      <c r="R59" s="77" t="s">
        <v>176</v>
      </c>
      <c r="S59" s="77" t="s">
        <v>717</v>
      </c>
      <c r="T59" s="66" t="s">
        <v>227</v>
      </c>
      <c r="U59" s="77" t="s">
        <v>717</v>
      </c>
      <c r="V59" s="18">
        <v>42097</v>
      </c>
      <c r="W59" s="20">
        <v>1</v>
      </c>
      <c r="X59" s="54">
        <f t="shared" si="2"/>
        <v>50175</v>
      </c>
      <c r="Y59" s="20">
        <v>1</v>
      </c>
      <c r="Z59" s="20">
        <v>0.9</v>
      </c>
      <c r="AA59" s="74" t="s">
        <v>228</v>
      </c>
      <c r="AB59" s="19" t="s">
        <v>707</v>
      </c>
      <c r="AC59" s="17" t="s">
        <v>658</v>
      </c>
      <c r="AD59" s="18">
        <v>42551</v>
      </c>
      <c r="AE59" s="17" t="s">
        <v>256</v>
      </c>
      <c r="AF59" s="35" t="s">
        <v>419</v>
      </c>
      <c r="AG59" s="33">
        <v>42240</v>
      </c>
      <c r="AH59" s="34" t="s">
        <v>424</v>
      </c>
      <c r="AI59" s="32" t="s">
        <v>339</v>
      </c>
      <c r="AJ59" s="17" t="s">
        <v>602</v>
      </c>
      <c r="AK59" s="17" t="s">
        <v>595</v>
      </c>
      <c r="AL59" s="29"/>
      <c r="AM59" s="29"/>
      <c r="AN59" s="29"/>
      <c r="AO59" s="67"/>
      <c r="AP59" s="52" t="s">
        <v>339</v>
      </c>
    </row>
    <row r="60" spans="1:42" s="51" customFormat="1" ht="69" hidden="1" customHeight="1" x14ac:dyDescent="0.25">
      <c r="A60" s="15">
        <v>52</v>
      </c>
      <c r="B60" s="24">
        <v>321460</v>
      </c>
      <c r="C60" s="15">
        <v>2275821</v>
      </c>
      <c r="D60" s="16" t="s">
        <v>205</v>
      </c>
      <c r="E60" s="25" t="s">
        <v>564</v>
      </c>
      <c r="F60" s="25" t="s">
        <v>531</v>
      </c>
      <c r="G60" s="25" t="s">
        <v>677</v>
      </c>
      <c r="H60" s="27">
        <v>2121</v>
      </c>
      <c r="I60" s="72">
        <v>8.6</v>
      </c>
      <c r="J60" s="27" t="s">
        <v>375</v>
      </c>
      <c r="K60" s="23" t="s">
        <v>111</v>
      </c>
      <c r="L60" s="23" t="s">
        <v>111</v>
      </c>
      <c r="M60" s="23" t="s">
        <v>115</v>
      </c>
      <c r="N60" s="22">
        <v>68275</v>
      </c>
      <c r="O60" s="22">
        <v>68276</v>
      </c>
      <c r="P60" s="22">
        <v>18237.5</v>
      </c>
      <c r="Q60" s="22">
        <f t="shared" si="0"/>
        <v>86513.5</v>
      </c>
      <c r="R60" s="77" t="s">
        <v>176</v>
      </c>
      <c r="S60" s="77" t="s">
        <v>717</v>
      </c>
      <c r="T60" s="66" t="s">
        <v>227</v>
      </c>
      <c r="U60" s="77" t="s">
        <v>717</v>
      </c>
      <c r="V60" s="18">
        <v>42097</v>
      </c>
      <c r="W60" s="20">
        <v>1</v>
      </c>
      <c r="X60" s="54">
        <f t="shared" si="2"/>
        <v>68276</v>
      </c>
      <c r="Y60" s="20">
        <v>1</v>
      </c>
      <c r="Z60" s="20">
        <v>0.9</v>
      </c>
      <c r="AA60" s="74" t="s">
        <v>228</v>
      </c>
      <c r="AB60" s="19" t="s">
        <v>707</v>
      </c>
      <c r="AC60" s="17" t="s">
        <v>659</v>
      </c>
      <c r="AD60" s="18">
        <v>42551</v>
      </c>
      <c r="AE60" s="17" t="s">
        <v>256</v>
      </c>
      <c r="AF60" s="35" t="s">
        <v>419</v>
      </c>
      <c r="AG60" s="33">
        <v>42268</v>
      </c>
      <c r="AH60" s="34" t="s">
        <v>424</v>
      </c>
      <c r="AI60" s="32" t="s">
        <v>339</v>
      </c>
      <c r="AJ60" s="17" t="s">
        <v>602</v>
      </c>
      <c r="AK60" s="17" t="s">
        <v>595</v>
      </c>
      <c r="AL60" s="29"/>
      <c r="AM60" s="29"/>
      <c r="AN60" s="29"/>
      <c r="AO60" s="67"/>
      <c r="AP60" s="52" t="s">
        <v>339</v>
      </c>
    </row>
    <row r="61" spans="1:42" s="51" customFormat="1" ht="69" hidden="1" customHeight="1" x14ac:dyDescent="0.25">
      <c r="A61" s="15">
        <v>53</v>
      </c>
      <c r="B61" s="24">
        <v>322580</v>
      </c>
      <c r="C61" s="15">
        <v>2277608</v>
      </c>
      <c r="D61" s="16" t="s">
        <v>205</v>
      </c>
      <c r="E61" s="25" t="s">
        <v>564</v>
      </c>
      <c r="F61" s="25" t="s">
        <v>532</v>
      </c>
      <c r="G61" s="25" t="s">
        <v>677</v>
      </c>
      <c r="H61" s="27">
        <v>3312</v>
      </c>
      <c r="I61" s="72">
        <v>5.4</v>
      </c>
      <c r="J61" s="27" t="s">
        <v>375</v>
      </c>
      <c r="K61" s="23" t="s">
        <v>111</v>
      </c>
      <c r="L61" s="23" t="s">
        <v>111</v>
      </c>
      <c r="M61" s="23" t="s">
        <v>116</v>
      </c>
      <c r="N61" s="22">
        <v>42870</v>
      </c>
      <c r="O61" s="22">
        <v>42871</v>
      </c>
      <c r="P61" s="22">
        <v>11451.46</v>
      </c>
      <c r="Q61" s="22">
        <f t="shared" si="0"/>
        <v>54322.46</v>
      </c>
      <c r="R61" s="77" t="s">
        <v>176</v>
      </c>
      <c r="S61" s="77" t="s">
        <v>717</v>
      </c>
      <c r="T61" s="66" t="s">
        <v>227</v>
      </c>
      <c r="U61" s="77" t="s">
        <v>717</v>
      </c>
      <c r="V61" s="18">
        <v>42097</v>
      </c>
      <c r="W61" s="20">
        <v>1</v>
      </c>
      <c r="X61" s="54">
        <f t="shared" si="2"/>
        <v>42871</v>
      </c>
      <c r="Y61" s="20">
        <v>1</v>
      </c>
      <c r="Z61" s="20">
        <v>0.9</v>
      </c>
      <c r="AA61" s="74" t="s">
        <v>228</v>
      </c>
      <c r="AB61" s="19" t="s">
        <v>707</v>
      </c>
      <c r="AC61" s="17" t="s">
        <v>660</v>
      </c>
      <c r="AD61" s="18">
        <v>42551</v>
      </c>
      <c r="AE61" s="17" t="s">
        <v>256</v>
      </c>
      <c r="AF61" s="35" t="s">
        <v>419</v>
      </c>
      <c r="AG61" s="33">
        <v>42216</v>
      </c>
      <c r="AH61" s="34" t="s">
        <v>424</v>
      </c>
      <c r="AI61" s="32" t="s">
        <v>339</v>
      </c>
      <c r="AJ61" s="17" t="s">
        <v>602</v>
      </c>
      <c r="AK61" s="17" t="s">
        <v>595</v>
      </c>
      <c r="AL61" s="29"/>
      <c r="AM61" s="29"/>
      <c r="AN61" s="29"/>
      <c r="AO61" s="67"/>
      <c r="AP61" s="52" t="s">
        <v>339</v>
      </c>
    </row>
    <row r="62" spans="1:42" s="51" customFormat="1" ht="69" hidden="1" customHeight="1" x14ac:dyDescent="0.25">
      <c r="A62" s="15">
        <v>54</v>
      </c>
      <c r="B62" s="24" t="s">
        <v>176</v>
      </c>
      <c r="C62" s="15" t="s">
        <v>176</v>
      </c>
      <c r="D62" s="16" t="s">
        <v>205</v>
      </c>
      <c r="E62" s="25" t="s">
        <v>564</v>
      </c>
      <c r="F62" s="25" t="s">
        <v>533</v>
      </c>
      <c r="G62" s="25" t="s">
        <v>677</v>
      </c>
      <c r="H62" s="27" t="s">
        <v>176</v>
      </c>
      <c r="I62" s="72">
        <v>8.85</v>
      </c>
      <c r="J62" s="27" t="s">
        <v>375</v>
      </c>
      <c r="K62" s="23" t="s">
        <v>111</v>
      </c>
      <c r="L62" s="23" t="s">
        <v>111</v>
      </c>
      <c r="M62" s="23" t="s">
        <v>119</v>
      </c>
      <c r="N62" s="22">
        <v>82724</v>
      </c>
      <c r="O62" s="22">
        <v>0</v>
      </c>
      <c r="P62" s="22">
        <v>0</v>
      </c>
      <c r="Q62" s="22">
        <f t="shared" si="0"/>
        <v>0</v>
      </c>
      <c r="R62" s="77" t="s">
        <v>176</v>
      </c>
      <c r="S62" s="77" t="s">
        <v>717</v>
      </c>
      <c r="T62" s="66" t="s">
        <v>176</v>
      </c>
      <c r="U62" s="77" t="s">
        <v>717</v>
      </c>
      <c r="V62" s="18" t="s">
        <v>717</v>
      </c>
      <c r="W62" s="77" t="s">
        <v>717</v>
      </c>
      <c r="X62" s="77" t="s">
        <v>717</v>
      </c>
      <c r="Y62" s="20">
        <v>0</v>
      </c>
      <c r="Z62" s="20" t="s">
        <v>717</v>
      </c>
      <c r="AA62" s="74" t="s">
        <v>409</v>
      </c>
      <c r="AB62" s="74" t="s">
        <v>702</v>
      </c>
      <c r="AC62" s="17" t="s">
        <v>697</v>
      </c>
      <c r="AD62" s="18">
        <v>42551</v>
      </c>
      <c r="AE62" s="17" t="s">
        <v>256</v>
      </c>
      <c r="AF62" s="35" t="s">
        <v>419</v>
      </c>
      <c r="AG62" s="33">
        <v>42001</v>
      </c>
      <c r="AH62" s="34" t="s">
        <v>424</v>
      </c>
      <c r="AI62" s="32" t="s">
        <v>340</v>
      </c>
      <c r="AJ62" s="17" t="s">
        <v>602</v>
      </c>
      <c r="AK62" s="17" t="s">
        <v>590</v>
      </c>
      <c r="AL62" s="29"/>
      <c r="AM62" s="29"/>
      <c r="AN62" s="29"/>
      <c r="AO62" s="67"/>
      <c r="AP62" s="52" t="s">
        <v>340</v>
      </c>
    </row>
    <row r="63" spans="1:42" s="51" customFormat="1" ht="69" hidden="1" customHeight="1" x14ac:dyDescent="0.25">
      <c r="A63" s="15">
        <v>55</v>
      </c>
      <c r="B63" s="24">
        <v>321300</v>
      </c>
      <c r="C63" s="15">
        <v>2275382</v>
      </c>
      <c r="D63" s="16" t="s">
        <v>205</v>
      </c>
      <c r="E63" s="25" t="s">
        <v>564</v>
      </c>
      <c r="F63" s="25" t="s">
        <v>534</v>
      </c>
      <c r="G63" s="25" t="s">
        <v>677</v>
      </c>
      <c r="H63" s="27">
        <v>1295</v>
      </c>
      <c r="I63" s="72">
        <v>10.7</v>
      </c>
      <c r="J63" s="27" t="s">
        <v>375</v>
      </c>
      <c r="K63" s="23" t="s">
        <v>111</v>
      </c>
      <c r="L63" s="23" t="s">
        <v>111</v>
      </c>
      <c r="M63" s="23" t="s">
        <v>120</v>
      </c>
      <c r="N63" s="22">
        <v>84947</v>
      </c>
      <c r="O63" s="22">
        <v>83240</v>
      </c>
      <c r="P63" s="22">
        <v>22690.85</v>
      </c>
      <c r="Q63" s="22">
        <f t="shared" si="0"/>
        <v>105930.85</v>
      </c>
      <c r="R63" s="77" t="s">
        <v>176</v>
      </c>
      <c r="S63" s="77" t="s">
        <v>717</v>
      </c>
      <c r="T63" s="66" t="s">
        <v>227</v>
      </c>
      <c r="U63" s="77" t="s">
        <v>717</v>
      </c>
      <c r="V63" s="18">
        <v>42097</v>
      </c>
      <c r="W63" s="20">
        <v>1</v>
      </c>
      <c r="X63" s="54">
        <f t="shared" si="2"/>
        <v>83240</v>
      </c>
      <c r="Y63" s="20">
        <v>1</v>
      </c>
      <c r="Z63" s="20">
        <v>0.9</v>
      </c>
      <c r="AA63" s="74" t="s">
        <v>228</v>
      </c>
      <c r="AB63" s="19" t="s">
        <v>707</v>
      </c>
      <c r="AC63" s="17" t="s">
        <v>661</v>
      </c>
      <c r="AD63" s="18">
        <v>42551</v>
      </c>
      <c r="AE63" s="17" t="s">
        <v>256</v>
      </c>
      <c r="AF63" s="35" t="s">
        <v>419</v>
      </c>
      <c r="AG63" s="33">
        <v>42265</v>
      </c>
      <c r="AH63" s="34" t="s">
        <v>424</v>
      </c>
      <c r="AI63" s="32" t="s">
        <v>339</v>
      </c>
      <c r="AJ63" s="17" t="s">
        <v>602</v>
      </c>
      <c r="AK63" s="17" t="s">
        <v>595</v>
      </c>
      <c r="AL63" s="29"/>
      <c r="AM63" s="29"/>
      <c r="AN63" s="29"/>
      <c r="AO63" s="67"/>
      <c r="AP63" s="52" t="s">
        <v>339</v>
      </c>
    </row>
    <row r="64" spans="1:42" s="51" customFormat="1" ht="69" hidden="1" customHeight="1" x14ac:dyDescent="0.25">
      <c r="A64" s="15">
        <v>56</v>
      </c>
      <c r="B64" s="24">
        <v>338676</v>
      </c>
      <c r="C64" s="15">
        <v>2300880</v>
      </c>
      <c r="D64" s="16" t="s">
        <v>204</v>
      </c>
      <c r="E64" s="25" t="s">
        <v>564</v>
      </c>
      <c r="F64" s="25" t="s">
        <v>535</v>
      </c>
      <c r="G64" s="25" t="s">
        <v>677</v>
      </c>
      <c r="H64" s="27">
        <v>205</v>
      </c>
      <c r="I64" s="72">
        <v>8.532</v>
      </c>
      <c r="J64" s="27" t="s">
        <v>375</v>
      </c>
      <c r="K64" s="23" t="s">
        <v>111</v>
      </c>
      <c r="L64" s="23" t="s">
        <v>112</v>
      </c>
      <c r="M64" s="23" t="s">
        <v>113</v>
      </c>
      <c r="N64" s="22">
        <v>74787</v>
      </c>
      <c r="O64" s="22">
        <v>74787</v>
      </c>
      <c r="P64" s="22">
        <v>18093.3</v>
      </c>
      <c r="Q64" s="22">
        <f t="shared" si="0"/>
        <v>92880.3</v>
      </c>
      <c r="R64" s="77">
        <v>30</v>
      </c>
      <c r="S64" s="18">
        <v>41997</v>
      </c>
      <c r="T64" s="66" t="s">
        <v>227</v>
      </c>
      <c r="U64" s="18">
        <f t="shared" si="1"/>
        <v>42027</v>
      </c>
      <c r="V64" s="18">
        <v>42097</v>
      </c>
      <c r="W64" s="20">
        <v>1</v>
      </c>
      <c r="X64" s="54">
        <f t="shared" si="2"/>
        <v>74787</v>
      </c>
      <c r="Y64" s="20">
        <v>1</v>
      </c>
      <c r="Z64" s="20">
        <v>1</v>
      </c>
      <c r="AA64" s="74" t="s">
        <v>228</v>
      </c>
      <c r="AB64" s="74" t="s">
        <v>228</v>
      </c>
      <c r="AC64" s="17" t="s">
        <v>662</v>
      </c>
      <c r="AD64" s="18">
        <v>42551</v>
      </c>
      <c r="AE64" s="17" t="s">
        <v>255</v>
      </c>
      <c r="AF64" s="35" t="s">
        <v>419</v>
      </c>
      <c r="AG64" s="33">
        <v>42332</v>
      </c>
      <c r="AH64" s="34" t="s">
        <v>424</v>
      </c>
      <c r="AI64" s="32" t="s">
        <v>339</v>
      </c>
      <c r="AJ64" s="17" t="s">
        <v>438</v>
      </c>
      <c r="AK64" s="29" t="s">
        <v>452</v>
      </c>
      <c r="AL64" s="29"/>
      <c r="AM64" s="29"/>
      <c r="AN64" s="29"/>
      <c r="AO64" s="67"/>
      <c r="AP64" s="52" t="s">
        <v>339</v>
      </c>
    </row>
    <row r="65" spans="1:42" s="51" customFormat="1" ht="69" hidden="1" customHeight="1" x14ac:dyDescent="0.25">
      <c r="A65" s="15">
        <v>57</v>
      </c>
      <c r="B65" s="24">
        <v>312101</v>
      </c>
      <c r="C65" s="15">
        <v>2267435</v>
      </c>
      <c r="D65" s="16" t="s">
        <v>211</v>
      </c>
      <c r="E65" s="25" t="s">
        <v>564</v>
      </c>
      <c r="F65" s="25" t="s">
        <v>536</v>
      </c>
      <c r="G65" s="25" t="s">
        <v>677</v>
      </c>
      <c r="H65" s="27">
        <v>746</v>
      </c>
      <c r="I65" s="72">
        <v>4.2</v>
      </c>
      <c r="J65" s="27" t="s">
        <v>375</v>
      </c>
      <c r="K65" s="23" t="s">
        <v>121</v>
      </c>
      <c r="L65" s="23" t="s">
        <v>131</v>
      </c>
      <c r="M65" s="23" t="s">
        <v>132</v>
      </c>
      <c r="N65" s="22">
        <v>46114</v>
      </c>
      <c r="O65" s="22">
        <v>46114</v>
      </c>
      <c r="P65" s="22">
        <v>8936.02</v>
      </c>
      <c r="Q65" s="22">
        <f t="shared" si="0"/>
        <v>55050.020000000004</v>
      </c>
      <c r="R65" s="77">
        <v>45</v>
      </c>
      <c r="S65" s="18">
        <v>41927</v>
      </c>
      <c r="T65" s="66" t="s">
        <v>227</v>
      </c>
      <c r="U65" s="18">
        <f>+R65+S65</f>
        <v>41972</v>
      </c>
      <c r="V65" s="18" t="s">
        <v>717</v>
      </c>
      <c r="W65" s="81">
        <v>1</v>
      </c>
      <c r="X65" s="82">
        <f>+Y65*O65</f>
        <v>41502.6</v>
      </c>
      <c r="Y65" s="81">
        <v>0.9</v>
      </c>
      <c r="Z65" s="81">
        <v>1</v>
      </c>
      <c r="AA65" s="74" t="s">
        <v>228</v>
      </c>
      <c r="AB65" s="74" t="s">
        <v>228</v>
      </c>
      <c r="AC65" s="17" t="s">
        <v>721</v>
      </c>
      <c r="AD65" s="18">
        <v>42551</v>
      </c>
      <c r="AE65" s="17" t="s">
        <v>257</v>
      </c>
      <c r="AF65" s="35" t="s">
        <v>419</v>
      </c>
      <c r="AG65" s="33">
        <v>42271</v>
      </c>
      <c r="AH65" s="34" t="s">
        <v>424</v>
      </c>
      <c r="AI65" s="32" t="s">
        <v>339</v>
      </c>
      <c r="AJ65" s="17" t="s">
        <v>588</v>
      </c>
      <c r="AK65" s="29" t="s">
        <v>594</v>
      </c>
      <c r="AL65" s="29"/>
      <c r="AM65" s="29"/>
      <c r="AN65" s="29"/>
      <c r="AO65" s="67"/>
      <c r="AP65" s="52" t="s">
        <v>340</v>
      </c>
    </row>
    <row r="66" spans="1:42" s="51" customFormat="1" ht="69" hidden="1" customHeight="1" x14ac:dyDescent="0.25">
      <c r="A66" s="15">
        <v>58</v>
      </c>
      <c r="B66" s="24">
        <v>318506</v>
      </c>
      <c r="C66" s="15">
        <v>2267833</v>
      </c>
      <c r="D66" s="16" t="s">
        <v>211</v>
      </c>
      <c r="E66" s="25" t="s">
        <v>564</v>
      </c>
      <c r="F66" s="25" t="s">
        <v>537</v>
      </c>
      <c r="G66" s="25" t="s">
        <v>677</v>
      </c>
      <c r="H66" s="27">
        <v>1038</v>
      </c>
      <c r="I66" s="72">
        <v>19.809999999999999</v>
      </c>
      <c r="J66" s="27" t="s">
        <v>375</v>
      </c>
      <c r="K66" s="23" t="s">
        <v>121</v>
      </c>
      <c r="L66" s="23" t="s">
        <v>131</v>
      </c>
      <c r="M66" s="23" t="s">
        <v>133</v>
      </c>
      <c r="N66" s="22">
        <v>170529</v>
      </c>
      <c r="O66" s="22">
        <v>170529</v>
      </c>
      <c r="P66" s="22">
        <v>42148.22</v>
      </c>
      <c r="Q66" s="22">
        <f t="shared" si="0"/>
        <v>212677.22</v>
      </c>
      <c r="R66" s="77">
        <v>75</v>
      </c>
      <c r="S66" s="18">
        <v>41953</v>
      </c>
      <c r="T66" s="66" t="s">
        <v>227</v>
      </c>
      <c r="U66" s="18">
        <f>+R66+S66</f>
        <v>42028</v>
      </c>
      <c r="V66" s="18" t="s">
        <v>717</v>
      </c>
      <c r="W66" s="81">
        <v>1</v>
      </c>
      <c r="X66" s="82">
        <f>+Y66*O66</f>
        <v>153476.1</v>
      </c>
      <c r="Y66" s="81">
        <v>0.9</v>
      </c>
      <c r="Z66" s="81">
        <v>1</v>
      </c>
      <c r="AA66" s="74" t="s">
        <v>228</v>
      </c>
      <c r="AB66" s="74" t="s">
        <v>228</v>
      </c>
      <c r="AC66" s="17" t="s">
        <v>721</v>
      </c>
      <c r="AD66" s="18">
        <v>42551</v>
      </c>
      <c r="AE66" s="17" t="s">
        <v>620</v>
      </c>
      <c r="AF66" s="35" t="s">
        <v>419</v>
      </c>
      <c r="AG66" s="33">
        <v>42499</v>
      </c>
      <c r="AH66" s="34" t="s">
        <v>424</v>
      </c>
      <c r="AI66" s="32" t="s">
        <v>339</v>
      </c>
      <c r="AJ66" s="17" t="s">
        <v>588</v>
      </c>
      <c r="AK66" s="29" t="s">
        <v>594</v>
      </c>
      <c r="AL66" s="29"/>
      <c r="AM66" s="29"/>
      <c r="AN66" s="29"/>
      <c r="AO66" s="67"/>
      <c r="AP66" s="52" t="s">
        <v>340</v>
      </c>
    </row>
    <row r="67" spans="1:42" s="51" customFormat="1" ht="69" hidden="1" customHeight="1" x14ac:dyDescent="0.25">
      <c r="A67" s="15">
        <v>59</v>
      </c>
      <c r="B67" s="24">
        <v>347190</v>
      </c>
      <c r="C67" s="15">
        <v>2308746</v>
      </c>
      <c r="D67" s="16" t="s">
        <v>209</v>
      </c>
      <c r="E67" s="25" t="s">
        <v>564</v>
      </c>
      <c r="F67" s="25" t="s">
        <v>538</v>
      </c>
      <c r="G67" s="25" t="s">
        <v>677</v>
      </c>
      <c r="H67" s="27">
        <v>1731</v>
      </c>
      <c r="I67" s="72">
        <v>9.66</v>
      </c>
      <c r="J67" s="27" t="s">
        <v>375</v>
      </c>
      <c r="K67" s="23" t="s">
        <v>121</v>
      </c>
      <c r="L67" s="23" t="s">
        <v>126</v>
      </c>
      <c r="M67" s="23" t="s">
        <v>127</v>
      </c>
      <c r="N67" s="22">
        <v>85224</v>
      </c>
      <c r="O67" s="22">
        <f>+N67</f>
        <v>85224</v>
      </c>
      <c r="P67" s="22">
        <v>20548.59</v>
      </c>
      <c r="Q67" s="22">
        <f t="shared" si="0"/>
        <v>105772.59</v>
      </c>
      <c r="R67" s="77">
        <v>45</v>
      </c>
      <c r="S67" s="18">
        <v>42223</v>
      </c>
      <c r="T67" s="66" t="s">
        <v>227</v>
      </c>
      <c r="U67" s="18">
        <f t="shared" si="1"/>
        <v>42268</v>
      </c>
      <c r="V67" s="18">
        <v>42097</v>
      </c>
      <c r="W67" s="20">
        <v>1</v>
      </c>
      <c r="X67" s="54">
        <f>+Y67*O67</f>
        <v>68179.199999999997</v>
      </c>
      <c r="Y67" s="20">
        <v>0.8</v>
      </c>
      <c r="Z67" s="20">
        <v>0.9</v>
      </c>
      <c r="AA67" s="74" t="s">
        <v>228</v>
      </c>
      <c r="AB67" s="19" t="s">
        <v>707</v>
      </c>
      <c r="AC67" s="17" t="s">
        <v>654</v>
      </c>
      <c r="AD67" s="18">
        <v>42551</v>
      </c>
      <c r="AE67" s="17" t="s">
        <v>258</v>
      </c>
      <c r="AF67" s="35" t="s">
        <v>419</v>
      </c>
      <c r="AG67" s="33">
        <v>42479</v>
      </c>
      <c r="AH67" s="34" t="s">
        <v>424</v>
      </c>
      <c r="AI67" s="32" t="s">
        <v>339</v>
      </c>
      <c r="AJ67" s="17" t="s">
        <v>438</v>
      </c>
      <c r="AK67" s="29" t="s">
        <v>453</v>
      </c>
      <c r="AL67" s="29"/>
      <c r="AM67" s="29"/>
      <c r="AN67" s="29"/>
      <c r="AO67" s="67"/>
      <c r="AP67" s="52" t="s">
        <v>339</v>
      </c>
    </row>
    <row r="68" spans="1:42" s="51" customFormat="1" ht="69" hidden="1" customHeight="1" x14ac:dyDescent="0.25">
      <c r="A68" s="15">
        <v>60</v>
      </c>
      <c r="B68" s="24">
        <v>319937</v>
      </c>
      <c r="C68" s="15">
        <v>2280887</v>
      </c>
      <c r="D68" s="16" t="s">
        <v>210</v>
      </c>
      <c r="E68" s="25" t="s">
        <v>564</v>
      </c>
      <c r="F68" s="25" t="s">
        <v>539</v>
      </c>
      <c r="G68" s="25" t="s">
        <v>675</v>
      </c>
      <c r="H68" s="27">
        <v>1227</v>
      </c>
      <c r="I68" s="72">
        <v>45</v>
      </c>
      <c r="J68" s="27" t="s">
        <v>375</v>
      </c>
      <c r="K68" s="23" t="s">
        <v>121</v>
      </c>
      <c r="L68" s="23" t="s">
        <v>129</v>
      </c>
      <c r="M68" s="23" t="s">
        <v>130</v>
      </c>
      <c r="N68" s="22">
        <v>426089</v>
      </c>
      <c r="O68" s="22">
        <v>0</v>
      </c>
      <c r="P68" s="22">
        <v>99187.97</v>
      </c>
      <c r="Q68" s="22">
        <f t="shared" si="0"/>
        <v>99187.97</v>
      </c>
      <c r="R68" s="77">
        <v>75</v>
      </c>
      <c r="S68" s="18">
        <v>42003</v>
      </c>
      <c r="T68" s="66" t="s">
        <v>227</v>
      </c>
      <c r="U68" s="18">
        <f t="shared" si="1"/>
        <v>42078</v>
      </c>
      <c r="V68" s="18" t="s">
        <v>717</v>
      </c>
      <c r="W68" s="77" t="s">
        <v>717</v>
      </c>
      <c r="X68" s="77" t="s">
        <v>717</v>
      </c>
      <c r="Y68" s="77" t="s">
        <v>717</v>
      </c>
      <c r="Z68" s="81">
        <v>0.89990000000000003</v>
      </c>
      <c r="AA68" s="77" t="s">
        <v>717</v>
      </c>
      <c r="AB68" s="19" t="s">
        <v>707</v>
      </c>
      <c r="AC68" s="17" t="s">
        <v>706</v>
      </c>
      <c r="AD68" s="18">
        <v>42551</v>
      </c>
      <c r="AE68" s="17" t="s">
        <v>259</v>
      </c>
      <c r="AF68" s="35" t="s">
        <v>419</v>
      </c>
      <c r="AG68" s="33">
        <v>42352</v>
      </c>
      <c r="AH68" s="34" t="s">
        <v>341</v>
      </c>
      <c r="AI68" s="32" t="s">
        <v>340</v>
      </c>
      <c r="AJ68" s="17" t="s">
        <v>438</v>
      </c>
      <c r="AK68" s="29" t="s">
        <v>454</v>
      </c>
      <c r="AL68" s="29"/>
      <c r="AM68" s="29"/>
      <c r="AN68" s="29"/>
      <c r="AO68" s="67"/>
      <c r="AP68" s="52" t="s">
        <v>340</v>
      </c>
    </row>
    <row r="69" spans="1:42" s="51" customFormat="1" ht="69" hidden="1" customHeight="1" x14ac:dyDescent="0.25">
      <c r="A69" s="15">
        <v>61</v>
      </c>
      <c r="B69" s="24">
        <v>318036</v>
      </c>
      <c r="C69" s="15">
        <v>2266557</v>
      </c>
      <c r="D69" s="16" t="s">
        <v>208</v>
      </c>
      <c r="E69" s="25" t="s">
        <v>564</v>
      </c>
      <c r="F69" s="25" t="s">
        <v>540</v>
      </c>
      <c r="G69" s="25" t="s">
        <v>675</v>
      </c>
      <c r="H69" s="27">
        <v>204</v>
      </c>
      <c r="I69" s="72">
        <v>7.4</v>
      </c>
      <c r="J69" s="27" t="s">
        <v>375</v>
      </c>
      <c r="K69" s="23" t="s">
        <v>121</v>
      </c>
      <c r="L69" s="23" t="s">
        <v>124</v>
      </c>
      <c r="M69" s="23" t="s">
        <v>125</v>
      </c>
      <c r="N69" s="22">
        <v>63758</v>
      </c>
      <c r="O69" s="22">
        <v>0</v>
      </c>
      <c r="P69" s="22">
        <v>16310.84</v>
      </c>
      <c r="Q69" s="22">
        <f t="shared" si="0"/>
        <v>16310.84</v>
      </c>
      <c r="R69" s="77">
        <v>45</v>
      </c>
      <c r="S69" s="18">
        <v>41904</v>
      </c>
      <c r="T69" s="66" t="s">
        <v>227</v>
      </c>
      <c r="U69" s="18">
        <f t="shared" si="1"/>
        <v>41949</v>
      </c>
      <c r="V69" s="18" t="s">
        <v>717</v>
      </c>
      <c r="W69" s="77" t="s">
        <v>717</v>
      </c>
      <c r="X69" s="77" t="s">
        <v>717</v>
      </c>
      <c r="Y69" s="77" t="s">
        <v>717</v>
      </c>
      <c r="Z69" s="81">
        <v>0.5</v>
      </c>
      <c r="AA69" s="77" t="s">
        <v>717</v>
      </c>
      <c r="AB69" s="19" t="s">
        <v>230</v>
      </c>
      <c r="AC69" s="17" t="s">
        <v>706</v>
      </c>
      <c r="AD69" s="18">
        <v>42551</v>
      </c>
      <c r="AE69" s="17" t="s">
        <v>271</v>
      </c>
      <c r="AF69" s="35" t="s">
        <v>421</v>
      </c>
      <c r="AG69" s="33">
        <v>42172</v>
      </c>
      <c r="AH69" s="34" t="s">
        <v>424</v>
      </c>
      <c r="AI69" s="32" t="s">
        <v>340</v>
      </c>
      <c r="AJ69" s="17" t="s">
        <v>438</v>
      </c>
      <c r="AK69" s="29" t="s">
        <v>455</v>
      </c>
      <c r="AL69" s="29"/>
      <c r="AM69" s="29"/>
      <c r="AN69" s="29"/>
      <c r="AO69" s="67"/>
      <c r="AP69" s="52" t="s">
        <v>340</v>
      </c>
    </row>
    <row r="70" spans="1:42" s="51" customFormat="1" ht="69" hidden="1" customHeight="1" x14ac:dyDescent="0.25">
      <c r="A70" s="15">
        <v>62</v>
      </c>
      <c r="B70" s="24">
        <v>327407</v>
      </c>
      <c r="C70" s="15">
        <v>2285202</v>
      </c>
      <c r="D70" s="16" t="s">
        <v>208</v>
      </c>
      <c r="E70" s="25" t="s">
        <v>564</v>
      </c>
      <c r="F70" s="25" t="s">
        <v>541</v>
      </c>
      <c r="G70" s="25" t="s">
        <v>675</v>
      </c>
      <c r="H70" s="27">
        <v>1926</v>
      </c>
      <c r="I70" s="72">
        <v>38</v>
      </c>
      <c r="J70" s="27" t="s">
        <v>375</v>
      </c>
      <c r="K70" s="23" t="s">
        <v>121</v>
      </c>
      <c r="L70" s="23" t="s">
        <v>124</v>
      </c>
      <c r="M70" s="23" t="s">
        <v>124</v>
      </c>
      <c r="N70" s="22">
        <v>377821</v>
      </c>
      <c r="O70" s="22">
        <v>0</v>
      </c>
      <c r="P70" s="22">
        <v>83757.91</v>
      </c>
      <c r="Q70" s="22">
        <f t="shared" si="0"/>
        <v>83757.91</v>
      </c>
      <c r="R70" s="77">
        <v>75</v>
      </c>
      <c r="S70" s="18">
        <v>42223</v>
      </c>
      <c r="T70" s="66" t="s">
        <v>227</v>
      </c>
      <c r="U70" s="18">
        <f t="shared" si="1"/>
        <v>42298</v>
      </c>
      <c r="V70" s="18" t="s">
        <v>717</v>
      </c>
      <c r="W70" s="77" t="s">
        <v>717</v>
      </c>
      <c r="X70" s="77" t="s">
        <v>717</v>
      </c>
      <c r="Y70" s="77" t="s">
        <v>717</v>
      </c>
      <c r="Z70" s="81">
        <v>0.9</v>
      </c>
      <c r="AA70" s="77" t="s">
        <v>717</v>
      </c>
      <c r="AB70" s="19" t="s">
        <v>707</v>
      </c>
      <c r="AC70" s="17" t="s">
        <v>706</v>
      </c>
      <c r="AD70" s="18">
        <v>42551</v>
      </c>
      <c r="AE70" s="17" t="s">
        <v>271</v>
      </c>
      <c r="AF70" s="35" t="s">
        <v>419</v>
      </c>
      <c r="AG70" s="33">
        <v>42432</v>
      </c>
      <c r="AH70" s="34" t="s">
        <v>341</v>
      </c>
      <c r="AI70" s="32" t="s">
        <v>340</v>
      </c>
      <c r="AJ70" s="17" t="s">
        <v>438</v>
      </c>
      <c r="AK70" s="29" t="s">
        <v>456</v>
      </c>
      <c r="AL70" s="29"/>
      <c r="AM70" s="29"/>
      <c r="AN70" s="29"/>
      <c r="AO70" s="67"/>
      <c r="AP70" s="52" t="s">
        <v>340</v>
      </c>
    </row>
    <row r="71" spans="1:42" s="51" customFormat="1" ht="69" hidden="1" customHeight="1" x14ac:dyDescent="0.25">
      <c r="A71" s="15">
        <v>63</v>
      </c>
      <c r="B71" s="24">
        <v>317464</v>
      </c>
      <c r="C71" s="15">
        <v>2265034</v>
      </c>
      <c r="D71" s="16" t="s">
        <v>207</v>
      </c>
      <c r="E71" s="25" t="s">
        <v>564</v>
      </c>
      <c r="F71" s="25" t="s">
        <v>542</v>
      </c>
      <c r="G71" s="25" t="s">
        <v>677</v>
      </c>
      <c r="H71" s="27">
        <v>812</v>
      </c>
      <c r="I71" s="72">
        <v>4</v>
      </c>
      <c r="J71" s="27" t="s">
        <v>375</v>
      </c>
      <c r="K71" s="23" t="s">
        <v>121</v>
      </c>
      <c r="L71" s="23" t="s">
        <v>122</v>
      </c>
      <c r="M71" s="23" t="s">
        <v>123</v>
      </c>
      <c r="N71" s="22">
        <v>43407</v>
      </c>
      <c r="O71" s="22">
        <v>43408</v>
      </c>
      <c r="P71" s="22">
        <v>8510.49</v>
      </c>
      <c r="Q71" s="22">
        <f t="shared" si="0"/>
        <v>51918.49</v>
      </c>
      <c r="R71" s="77">
        <v>45</v>
      </c>
      <c r="S71" s="18">
        <v>41939</v>
      </c>
      <c r="T71" s="66" t="s">
        <v>227</v>
      </c>
      <c r="U71" s="18">
        <f t="shared" si="1"/>
        <v>41984</v>
      </c>
      <c r="V71" s="18">
        <v>42097</v>
      </c>
      <c r="W71" s="20">
        <v>1</v>
      </c>
      <c r="X71" s="54">
        <f>+Y71*O71</f>
        <v>43408</v>
      </c>
      <c r="Y71" s="20">
        <v>1</v>
      </c>
      <c r="Z71" s="20">
        <v>1</v>
      </c>
      <c r="AA71" s="74" t="s">
        <v>228</v>
      </c>
      <c r="AB71" s="74" t="s">
        <v>228</v>
      </c>
      <c r="AC71" s="17" t="s">
        <v>663</v>
      </c>
      <c r="AD71" s="18">
        <v>42551</v>
      </c>
      <c r="AE71" s="17" t="s">
        <v>257</v>
      </c>
      <c r="AF71" s="35" t="s">
        <v>419</v>
      </c>
      <c r="AG71" s="33">
        <v>42229</v>
      </c>
      <c r="AH71" s="34" t="s">
        <v>424</v>
      </c>
      <c r="AI71" s="32" t="s">
        <v>339</v>
      </c>
      <c r="AJ71" s="17"/>
      <c r="AK71" s="29" t="s">
        <v>457</v>
      </c>
      <c r="AL71" s="29"/>
      <c r="AM71" s="29"/>
      <c r="AN71" s="29" t="s">
        <v>700</v>
      </c>
      <c r="AO71" s="67"/>
      <c r="AP71" s="52" t="s">
        <v>339</v>
      </c>
    </row>
    <row r="72" spans="1:42" s="51" customFormat="1" ht="69" customHeight="1" x14ac:dyDescent="0.25">
      <c r="A72" s="15">
        <v>64</v>
      </c>
      <c r="B72" s="24">
        <v>317482</v>
      </c>
      <c r="C72" s="15">
        <v>2289024</v>
      </c>
      <c r="D72" s="16" t="s">
        <v>667</v>
      </c>
      <c r="E72" s="25" t="s">
        <v>564</v>
      </c>
      <c r="F72" s="25" t="s">
        <v>543</v>
      </c>
      <c r="G72" s="25" t="s">
        <v>677</v>
      </c>
      <c r="H72" s="27">
        <v>803</v>
      </c>
      <c r="I72" s="72">
        <v>3.5</v>
      </c>
      <c r="J72" s="27" t="s">
        <v>375</v>
      </c>
      <c r="K72" s="23" t="s">
        <v>121</v>
      </c>
      <c r="L72" s="23" t="s">
        <v>122</v>
      </c>
      <c r="M72" s="23" t="s">
        <v>128</v>
      </c>
      <c r="N72" s="22">
        <v>30616</v>
      </c>
      <c r="O72" s="22">
        <v>30617</v>
      </c>
      <c r="P72" s="22">
        <v>7446.68</v>
      </c>
      <c r="Q72" s="22">
        <f t="shared" si="0"/>
        <v>38063.68</v>
      </c>
      <c r="R72" s="77">
        <v>45</v>
      </c>
      <c r="S72" s="18">
        <v>41939</v>
      </c>
      <c r="T72" s="66" t="s">
        <v>227</v>
      </c>
      <c r="U72" s="18">
        <f t="shared" si="1"/>
        <v>41984</v>
      </c>
      <c r="V72" s="18">
        <v>42097</v>
      </c>
      <c r="W72" s="20">
        <v>1</v>
      </c>
      <c r="X72" s="54">
        <f>+Y72*O72</f>
        <v>30617</v>
      </c>
      <c r="Y72" s="20">
        <v>1</v>
      </c>
      <c r="Z72" s="20">
        <v>1</v>
      </c>
      <c r="AA72" s="74" t="s">
        <v>228</v>
      </c>
      <c r="AB72" s="74" t="s">
        <v>228</v>
      </c>
      <c r="AC72" s="17" t="s">
        <v>690</v>
      </c>
      <c r="AD72" s="18">
        <v>42551</v>
      </c>
      <c r="AE72" s="17" t="s">
        <v>257</v>
      </c>
      <c r="AF72" s="35" t="s">
        <v>419</v>
      </c>
      <c r="AG72" s="33">
        <v>42228</v>
      </c>
      <c r="AH72" s="34" t="s">
        <v>424</v>
      </c>
      <c r="AI72" s="32" t="s">
        <v>339</v>
      </c>
      <c r="AJ72" s="17" t="s">
        <v>458</v>
      </c>
      <c r="AK72" s="29" t="s">
        <v>459</v>
      </c>
      <c r="AL72" s="29"/>
      <c r="AM72" s="29"/>
      <c r="AN72" s="29"/>
      <c r="AO72" s="67"/>
      <c r="AP72" s="52" t="s">
        <v>339</v>
      </c>
    </row>
    <row r="73" spans="1:42" s="51" customFormat="1" ht="69" hidden="1" customHeight="1" x14ac:dyDescent="0.25">
      <c r="A73" s="15">
        <v>65</v>
      </c>
      <c r="B73" s="24">
        <v>340045</v>
      </c>
      <c r="C73" s="15">
        <v>2301181</v>
      </c>
      <c r="D73" s="16" t="s">
        <v>212</v>
      </c>
      <c r="E73" s="25" t="s">
        <v>564</v>
      </c>
      <c r="F73" s="25" t="s">
        <v>544</v>
      </c>
      <c r="G73" s="25" t="s">
        <v>674</v>
      </c>
      <c r="H73" s="27">
        <v>6740</v>
      </c>
      <c r="I73" s="72">
        <v>145.06</v>
      </c>
      <c r="J73" s="27" t="s">
        <v>375</v>
      </c>
      <c r="K73" s="23" t="s">
        <v>134</v>
      </c>
      <c r="L73" s="23" t="s">
        <v>135</v>
      </c>
      <c r="M73" s="23" t="s">
        <v>136</v>
      </c>
      <c r="N73" s="22">
        <v>845145</v>
      </c>
      <c r="O73" s="22">
        <v>0</v>
      </c>
      <c r="P73" s="22">
        <v>220889.81</v>
      </c>
      <c r="Q73" s="22">
        <f t="shared" ref="Q73:Q96" si="3">+O73+P73</f>
        <v>220889.81</v>
      </c>
      <c r="R73" s="77">
        <v>150</v>
      </c>
      <c r="S73" s="18">
        <v>41953</v>
      </c>
      <c r="T73" s="66" t="s">
        <v>227</v>
      </c>
      <c r="U73" s="18">
        <f t="shared" si="1"/>
        <v>42103</v>
      </c>
      <c r="V73" s="18" t="s">
        <v>717</v>
      </c>
      <c r="W73" s="77" t="s">
        <v>717</v>
      </c>
      <c r="X73" s="77" t="s">
        <v>717</v>
      </c>
      <c r="Y73" s="77" t="s">
        <v>717</v>
      </c>
      <c r="Z73" s="81">
        <v>0.9</v>
      </c>
      <c r="AA73" s="77" t="s">
        <v>717</v>
      </c>
      <c r="AB73" s="19" t="s">
        <v>707</v>
      </c>
      <c r="AC73" s="17" t="s">
        <v>706</v>
      </c>
      <c r="AD73" s="18">
        <v>42551</v>
      </c>
      <c r="AE73" s="17" t="s">
        <v>260</v>
      </c>
      <c r="AF73" s="35" t="s">
        <v>419</v>
      </c>
      <c r="AG73" s="33">
        <v>42545</v>
      </c>
      <c r="AH73" s="34" t="s">
        <v>341</v>
      </c>
      <c r="AI73" s="32" t="s">
        <v>340</v>
      </c>
      <c r="AJ73" s="17" t="s">
        <v>438</v>
      </c>
      <c r="AK73" s="29" t="s">
        <v>460</v>
      </c>
      <c r="AL73" s="29"/>
      <c r="AM73" s="29"/>
      <c r="AN73" s="29"/>
      <c r="AO73" s="67"/>
      <c r="AP73" s="52" t="s">
        <v>340</v>
      </c>
    </row>
    <row r="74" spans="1:42" s="51" customFormat="1" ht="69" hidden="1" customHeight="1" x14ac:dyDescent="0.25">
      <c r="A74" s="15">
        <v>66</v>
      </c>
      <c r="B74" s="24">
        <v>309629</v>
      </c>
      <c r="C74" s="15">
        <v>2248991</v>
      </c>
      <c r="D74" s="16" t="s">
        <v>222</v>
      </c>
      <c r="E74" s="25" t="s">
        <v>564</v>
      </c>
      <c r="F74" s="25" t="s">
        <v>547</v>
      </c>
      <c r="G74" s="25" t="s">
        <v>672</v>
      </c>
      <c r="H74" s="27">
        <v>99321</v>
      </c>
      <c r="I74" s="72">
        <v>29</v>
      </c>
      <c r="J74" s="27" t="s">
        <v>375</v>
      </c>
      <c r="K74" s="23" t="s">
        <v>140</v>
      </c>
      <c r="L74" s="23" t="s">
        <v>162</v>
      </c>
      <c r="M74" s="23" t="s">
        <v>163</v>
      </c>
      <c r="N74" s="22">
        <v>173199</v>
      </c>
      <c r="O74" s="22">
        <v>161800</v>
      </c>
      <c r="P74" s="22">
        <v>0</v>
      </c>
      <c r="Q74" s="22">
        <f t="shared" si="3"/>
        <v>161800</v>
      </c>
      <c r="R74" s="77" t="s">
        <v>176</v>
      </c>
      <c r="S74" s="77" t="s">
        <v>717</v>
      </c>
      <c r="T74" s="66" t="s">
        <v>227</v>
      </c>
      <c r="U74" s="77" t="s">
        <v>717</v>
      </c>
      <c r="V74" s="18">
        <v>42097</v>
      </c>
      <c r="W74" s="20">
        <v>1</v>
      </c>
      <c r="X74" s="54">
        <f>+Y74*O74</f>
        <v>161800</v>
      </c>
      <c r="Y74" s="20">
        <v>1</v>
      </c>
      <c r="Z74" s="20" t="s">
        <v>717</v>
      </c>
      <c r="AA74" s="74" t="s">
        <v>228</v>
      </c>
      <c r="AB74" s="77" t="s">
        <v>717</v>
      </c>
      <c r="AC74" s="17" t="s">
        <v>664</v>
      </c>
      <c r="AD74" s="18">
        <v>42551</v>
      </c>
      <c r="AE74" s="17" t="s">
        <v>475</v>
      </c>
      <c r="AF74" s="35" t="s">
        <v>419</v>
      </c>
      <c r="AG74" s="33">
        <v>41987</v>
      </c>
      <c r="AH74" s="34" t="s">
        <v>461</v>
      </c>
      <c r="AI74" s="32" t="s">
        <v>339</v>
      </c>
      <c r="AJ74" s="17" t="s">
        <v>606</v>
      </c>
      <c r="AK74" s="29" t="s">
        <v>596</v>
      </c>
      <c r="AL74" s="29"/>
      <c r="AM74" s="29"/>
      <c r="AN74" s="29"/>
      <c r="AO74" s="67"/>
      <c r="AP74" s="52" t="s">
        <v>339</v>
      </c>
    </row>
    <row r="75" spans="1:42" s="51" customFormat="1" ht="69" hidden="1" customHeight="1" x14ac:dyDescent="0.25">
      <c r="A75" s="15">
        <v>67</v>
      </c>
      <c r="B75" s="24">
        <v>360426</v>
      </c>
      <c r="C75" s="15">
        <v>2323542</v>
      </c>
      <c r="D75" s="16" t="s">
        <v>214</v>
      </c>
      <c r="E75" s="25" t="s">
        <v>564</v>
      </c>
      <c r="F75" s="25" t="s">
        <v>566</v>
      </c>
      <c r="G75" s="25" t="s">
        <v>673</v>
      </c>
      <c r="H75" s="27">
        <v>10159</v>
      </c>
      <c r="I75" s="72">
        <v>36</v>
      </c>
      <c r="J75" s="27" t="s">
        <v>375</v>
      </c>
      <c r="K75" s="23" t="s">
        <v>140</v>
      </c>
      <c r="L75" s="23" t="s">
        <v>141</v>
      </c>
      <c r="M75" s="23" t="s">
        <v>142</v>
      </c>
      <c r="N75" s="22">
        <v>176294</v>
      </c>
      <c r="O75" s="22">
        <v>0</v>
      </c>
      <c r="P75" s="22">
        <v>35269.93</v>
      </c>
      <c r="Q75" s="22">
        <f t="shared" si="3"/>
        <v>35269.93</v>
      </c>
      <c r="R75" s="77">
        <v>90</v>
      </c>
      <c r="S75" s="18">
        <v>42324</v>
      </c>
      <c r="T75" s="66" t="s">
        <v>227</v>
      </c>
      <c r="U75" s="18">
        <f t="shared" ref="U75:U96" si="4">+R75+S75</f>
        <v>42414</v>
      </c>
      <c r="V75" s="18" t="s">
        <v>717</v>
      </c>
      <c r="W75" s="77" t="s">
        <v>717</v>
      </c>
      <c r="X75" s="77" t="s">
        <v>717</v>
      </c>
      <c r="Y75" s="77" t="s">
        <v>717</v>
      </c>
      <c r="Z75" s="81">
        <v>0.9</v>
      </c>
      <c r="AA75" s="77" t="s">
        <v>717</v>
      </c>
      <c r="AB75" s="19" t="s">
        <v>707</v>
      </c>
      <c r="AC75" s="17" t="s">
        <v>706</v>
      </c>
      <c r="AD75" s="18">
        <v>42551</v>
      </c>
      <c r="AE75" s="17" t="s">
        <v>265</v>
      </c>
      <c r="AF75" s="35" t="s">
        <v>421</v>
      </c>
      <c r="AG75" s="33"/>
      <c r="AH75" s="34"/>
      <c r="AI75" s="32" t="s">
        <v>340</v>
      </c>
      <c r="AJ75" s="17" t="s">
        <v>438</v>
      </c>
      <c r="AK75" s="29"/>
      <c r="AL75" s="29"/>
      <c r="AM75" s="29"/>
      <c r="AN75" s="29"/>
      <c r="AO75" s="67"/>
      <c r="AP75" s="52" t="s">
        <v>340</v>
      </c>
    </row>
    <row r="76" spans="1:42" s="51" customFormat="1" ht="69" hidden="1" customHeight="1" x14ac:dyDescent="0.25">
      <c r="A76" s="15">
        <v>68</v>
      </c>
      <c r="B76" s="24" t="s">
        <v>176</v>
      </c>
      <c r="C76" s="15" t="s">
        <v>176</v>
      </c>
      <c r="D76" s="16" t="s">
        <v>220</v>
      </c>
      <c r="E76" s="25" t="s">
        <v>564</v>
      </c>
      <c r="F76" s="25" t="s">
        <v>551</v>
      </c>
      <c r="G76" s="25" t="s">
        <v>673</v>
      </c>
      <c r="H76" s="27" t="s">
        <v>176</v>
      </c>
      <c r="I76" s="72">
        <v>21.45</v>
      </c>
      <c r="J76" s="27" t="s">
        <v>375</v>
      </c>
      <c r="K76" s="23" t="s">
        <v>140</v>
      </c>
      <c r="L76" s="23" t="s">
        <v>154</v>
      </c>
      <c r="M76" s="23" t="s">
        <v>156</v>
      </c>
      <c r="N76" s="22">
        <v>163158</v>
      </c>
      <c r="O76" s="22">
        <f>+N76</f>
        <v>163158</v>
      </c>
      <c r="P76" s="22">
        <v>0</v>
      </c>
      <c r="Q76" s="22">
        <f t="shared" si="3"/>
        <v>163158</v>
      </c>
      <c r="R76" s="77">
        <v>60</v>
      </c>
      <c r="S76" s="18">
        <v>42270</v>
      </c>
      <c r="T76" s="66" t="s">
        <v>227</v>
      </c>
      <c r="U76" s="18">
        <f t="shared" si="4"/>
        <v>42330</v>
      </c>
      <c r="V76" s="18" t="s">
        <v>717</v>
      </c>
      <c r="W76" s="20">
        <v>1</v>
      </c>
      <c r="X76" s="54">
        <f>+Y76*O76</f>
        <v>163158</v>
      </c>
      <c r="Y76" s="20">
        <v>1</v>
      </c>
      <c r="Z76" s="20" t="s">
        <v>717</v>
      </c>
      <c r="AA76" s="74" t="s">
        <v>228</v>
      </c>
      <c r="AB76" s="74" t="s">
        <v>228</v>
      </c>
      <c r="AC76" s="17" t="s">
        <v>716</v>
      </c>
      <c r="AD76" s="18">
        <v>42551</v>
      </c>
      <c r="AE76" s="17" t="str">
        <f>+AE92</f>
        <v xml:space="preserve">IVP El Collao </v>
      </c>
      <c r="AF76" s="35" t="s">
        <v>419</v>
      </c>
      <c r="AG76" s="33">
        <v>40464</v>
      </c>
      <c r="AH76" s="34" t="s">
        <v>424</v>
      </c>
      <c r="AI76" s="32" t="s">
        <v>340</v>
      </c>
      <c r="AJ76" s="17" t="s">
        <v>438</v>
      </c>
      <c r="AK76" s="29"/>
      <c r="AL76" s="29"/>
      <c r="AM76" s="29"/>
      <c r="AN76" s="29"/>
      <c r="AO76" s="67"/>
      <c r="AP76" s="52" t="s">
        <v>339</v>
      </c>
    </row>
    <row r="77" spans="1:42" s="51" customFormat="1" ht="69" hidden="1" customHeight="1" x14ac:dyDescent="0.25">
      <c r="A77" s="15">
        <v>69</v>
      </c>
      <c r="B77" s="24">
        <v>342763</v>
      </c>
      <c r="C77" s="15">
        <v>2303794</v>
      </c>
      <c r="D77" s="16" t="s">
        <v>221</v>
      </c>
      <c r="E77" s="25" t="s">
        <v>564</v>
      </c>
      <c r="F77" s="25" t="s">
        <v>552</v>
      </c>
      <c r="G77" s="25" t="s">
        <v>673</v>
      </c>
      <c r="H77" s="27">
        <v>2391</v>
      </c>
      <c r="I77" s="72">
        <v>8.09</v>
      </c>
      <c r="J77" s="27" t="s">
        <v>375</v>
      </c>
      <c r="K77" s="23" t="s">
        <v>140</v>
      </c>
      <c r="L77" s="23" t="s">
        <v>158</v>
      </c>
      <c r="M77" s="23" t="s">
        <v>159</v>
      </c>
      <c r="N77" s="22">
        <v>68422</v>
      </c>
      <c r="O77" s="22">
        <v>0</v>
      </c>
      <c r="P77" s="22">
        <v>12622.02</v>
      </c>
      <c r="Q77" s="22">
        <f t="shared" si="3"/>
        <v>12622.02</v>
      </c>
      <c r="R77" s="77" t="s">
        <v>176</v>
      </c>
      <c r="S77" s="77" t="s">
        <v>717</v>
      </c>
      <c r="T77" s="66" t="s">
        <v>227</v>
      </c>
      <c r="U77" s="77" t="s">
        <v>717</v>
      </c>
      <c r="V77" s="18" t="s">
        <v>717</v>
      </c>
      <c r="W77" s="77" t="s">
        <v>717</v>
      </c>
      <c r="X77" s="77" t="s">
        <v>717</v>
      </c>
      <c r="Y77" s="77" t="s">
        <v>717</v>
      </c>
      <c r="Z77" s="81">
        <v>0.9</v>
      </c>
      <c r="AA77" s="77" t="s">
        <v>717</v>
      </c>
      <c r="AB77" s="74" t="s">
        <v>707</v>
      </c>
      <c r="AC77" s="17" t="s">
        <v>706</v>
      </c>
      <c r="AD77" s="18">
        <v>42551</v>
      </c>
      <c r="AE77" s="17" t="s">
        <v>265</v>
      </c>
      <c r="AF77" s="35" t="s">
        <v>419</v>
      </c>
      <c r="AG77" s="33">
        <v>42367</v>
      </c>
      <c r="AH77" s="34" t="s">
        <v>424</v>
      </c>
      <c r="AI77" s="32" t="s">
        <v>339</v>
      </c>
      <c r="AJ77" s="17" t="s">
        <v>597</v>
      </c>
      <c r="AK77" s="17" t="s">
        <v>609</v>
      </c>
      <c r="AL77" s="29"/>
      <c r="AM77" s="29"/>
      <c r="AN77" s="29"/>
      <c r="AO77" s="67"/>
      <c r="AP77" s="52" t="s">
        <v>340</v>
      </c>
    </row>
    <row r="78" spans="1:42" s="51" customFormat="1" ht="69" hidden="1" customHeight="1" x14ac:dyDescent="0.25">
      <c r="A78" s="15">
        <v>70</v>
      </c>
      <c r="B78" s="24">
        <v>342598</v>
      </c>
      <c r="C78" s="15">
        <v>2303611</v>
      </c>
      <c r="D78" s="16" t="s">
        <v>221</v>
      </c>
      <c r="E78" s="25" t="s">
        <v>564</v>
      </c>
      <c r="F78" s="25" t="s">
        <v>553</v>
      </c>
      <c r="G78" s="25" t="s">
        <v>673</v>
      </c>
      <c r="H78" s="27">
        <v>6849</v>
      </c>
      <c r="I78" s="72">
        <v>8.4499999999999993</v>
      </c>
      <c r="J78" s="27" t="s">
        <v>375</v>
      </c>
      <c r="K78" s="23" t="s">
        <v>140</v>
      </c>
      <c r="L78" s="23" t="s">
        <v>158</v>
      </c>
      <c r="M78" s="23" t="s">
        <v>160</v>
      </c>
      <c r="N78" s="22">
        <v>71467</v>
      </c>
      <c r="O78" s="22">
        <v>0</v>
      </c>
      <c r="P78" s="22">
        <v>13183.68</v>
      </c>
      <c r="Q78" s="22">
        <f t="shared" si="3"/>
        <v>13183.68</v>
      </c>
      <c r="R78" s="77" t="s">
        <v>176</v>
      </c>
      <c r="S78" s="77" t="s">
        <v>717</v>
      </c>
      <c r="T78" s="66" t="s">
        <v>227</v>
      </c>
      <c r="U78" s="77" t="s">
        <v>717</v>
      </c>
      <c r="V78" s="18" t="s">
        <v>717</v>
      </c>
      <c r="W78" s="77" t="s">
        <v>717</v>
      </c>
      <c r="X78" s="77" t="s">
        <v>717</v>
      </c>
      <c r="Y78" s="77" t="s">
        <v>717</v>
      </c>
      <c r="Z78" s="81">
        <v>0.9</v>
      </c>
      <c r="AA78" s="77" t="s">
        <v>717</v>
      </c>
      <c r="AB78" s="74" t="s">
        <v>707</v>
      </c>
      <c r="AC78" s="17" t="s">
        <v>706</v>
      </c>
      <c r="AD78" s="18">
        <v>42551</v>
      </c>
      <c r="AE78" s="17" t="s">
        <v>265</v>
      </c>
      <c r="AF78" s="35" t="s">
        <v>419</v>
      </c>
      <c r="AG78" s="33">
        <v>42383</v>
      </c>
      <c r="AH78" s="34" t="s">
        <v>461</v>
      </c>
      <c r="AI78" s="32" t="s">
        <v>339</v>
      </c>
      <c r="AJ78" s="17" t="s">
        <v>597</v>
      </c>
      <c r="AK78" s="17" t="s">
        <v>601</v>
      </c>
      <c r="AL78" s="29"/>
      <c r="AM78" s="29"/>
      <c r="AN78" s="29"/>
      <c r="AO78" s="67"/>
      <c r="AP78" s="52" t="s">
        <v>340</v>
      </c>
    </row>
    <row r="79" spans="1:42" s="51" customFormat="1" ht="81.75" hidden="1" customHeight="1" x14ac:dyDescent="0.25">
      <c r="A79" s="15">
        <v>71</v>
      </c>
      <c r="B79" s="24">
        <v>348117</v>
      </c>
      <c r="C79" s="15">
        <v>2310627</v>
      </c>
      <c r="D79" s="16" t="s">
        <v>216</v>
      </c>
      <c r="E79" s="25" t="s">
        <v>564</v>
      </c>
      <c r="F79" s="25" t="s">
        <v>555</v>
      </c>
      <c r="G79" s="25" t="s">
        <v>672</v>
      </c>
      <c r="H79" s="27">
        <v>269</v>
      </c>
      <c r="I79" s="72">
        <v>27</v>
      </c>
      <c r="J79" s="27" t="s">
        <v>375</v>
      </c>
      <c r="K79" s="23" t="s">
        <v>140</v>
      </c>
      <c r="L79" s="23" t="s">
        <v>145</v>
      </c>
      <c r="M79" s="23" t="s">
        <v>146</v>
      </c>
      <c r="N79" s="22">
        <v>171981</v>
      </c>
      <c r="O79" s="22">
        <v>0</v>
      </c>
      <c r="P79" s="22">
        <v>0</v>
      </c>
      <c r="Q79" s="22">
        <f t="shared" si="3"/>
        <v>0</v>
      </c>
      <c r="R79" s="77" t="s">
        <v>176</v>
      </c>
      <c r="S79" s="77" t="s">
        <v>717</v>
      </c>
      <c r="T79" s="66" t="s">
        <v>227</v>
      </c>
      <c r="U79" s="77" t="s">
        <v>717</v>
      </c>
      <c r="V79" s="18" t="s">
        <v>717</v>
      </c>
      <c r="W79" s="77" t="s">
        <v>717</v>
      </c>
      <c r="X79" s="77" t="s">
        <v>717</v>
      </c>
      <c r="Y79" s="77" t="s">
        <v>717</v>
      </c>
      <c r="Z79" s="77" t="s">
        <v>717</v>
      </c>
      <c r="AA79" s="77" t="s">
        <v>717</v>
      </c>
      <c r="AB79" s="77" t="s">
        <v>717</v>
      </c>
      <c r="AC79" s="17" t="s">
        <v>706</v>
      </c>
      <c r="AD79" s="18">
        <v>42551</v>
      </c>
      <c r="AE79" s="17" t="s">
        <v>262</v>
      </c>
      <c r="AF79" s="35" t="s">
        <v>421</v>
      </c>
      <c r="AG79" s="33" t="s">
        <v>462</v>
      </c>
      <c r="AH79" s="34" t="s">
        <v>424</v>
      </c>
      <c r="AI79" s="32" t="s">
        <v>340</v>
      </c>
      <c r="AJ79" s="17" t="s">
        <v>597</v>
      </c>
      <c r="AK79" s="29" t="s">
        <v>599</v>
      </c>
      <c r="AL79" s="29"/>
      <c r="AM79" s="29"/>
      <c r="AN79" s="29"/>
      <c r="AO79" s="67"/>
      <c r="AP79" s="52" t="s">
        <v>340</v>
      </c>
    </row>
    <row r="80" spans="1:42" s="51" customFormat="1" ht="69" customHeight="1" x14ac:dyDescent="0.25">
      <c r="A80" s="15">
        <v>72</v>
      </c>
      <c r="B80" s="24">
        <v>321746</v>
      </c>
      <c r="C80" s="15">
        <v>2276592</v>
      </c>
      <c r="D80" s="16" t="s">
        <v>217</v>
      </c>
      <c r="E80" s="25" t="s">
        <v>564</v>
      </c>
      <c r="F80" s="25" t="s">
        <v>556</v>
      </c>
      <c r="G80" s="25" t="s">
        <v>673</v>
      </c>
      <c r="H80" s="27">
        <v>75502</v>
      </c>
      <c r="I80" s="72">
        <v>49.7</v>
      </c>
      <c r="J80" s="27" t="s">
        <v>375</v>
      </c>
      <c r="K80" s="23" t="s">
        <v>140</v>
      </c>
      <c r="L80" s="23" t="s">
        <v>147</v>
      </c>
      <c r="M80" s="23" t="s">
        <v>151</v>
      </c>
      <c r="N80" s="22">
        <v>395737</v>
      </c>
      <c r="O80" s="22">
        <v>296802.59999999998</v>
      </c>
      <c r="P80" s="22">
        <v>85883.92</v>
      </c>
      <c r="Q80" s="22">
        <f t="shared" si="3"/>
        <v>382686.51999999996</v>
      </c>
      <c r="R80" s="77" t="s">
        <v>176</v>
      </c>
      <c r="S80" s="77" t="s">
        <v>717</v>
      </c>
      <c r="T80" s="66" t="s">
        <v>227</v>
      </c>
      <c r="U80" s="77" t="s">
        <v>717</v>
      </c>
      <c r="V80" s="18">
        <v>42097</v>
      </c>
      <c r="W80" s="20">
        <v>1</v>
      </c>
      <c r="X80" s="54">
        <f>+Y80*O80</f>
        <v>296802.59999999998</v>
      </c>
      <c r="Y80" s="20">
        <v>1</v>
      </c>
      <c r="Z80" s="20">
        <v>0.9</v>
      </c>
      <c r="AA80" s="74" t="s">
        <v>228</v>
      </c>
      <c r="AB80" s="19" t="s">
        <v>707</v>
      </c>
      <c r="AC80" s="17" t="s">
        <v>691</v>
      </c>
      <c r="AD80" s="18">
        <v>42551</v>
      </c>
      <c r="AE80" s="17" t="s">
        <v>263</v>
      </c>
      <c r="AF80" s="35" t="s">
        <v>419</v>
      </c>
      <c r="AG80" s="33">
        <v>42440</v>
      </c>
      <c r="AH80" s="34" t="s">
        <v>461</v>
      </c>
      <c r="AI80" s="32" t="s">
        <v>339</v>
      </c>
      <c r="AJ80" s="17" t="s">
        <v>597</v>
      </c>
      <c r="AK80" s="29" t="s">
        <v>463</v>
      </c>
      <c r="AL80" s="29"/>
      <c r="AM80" s="29"/>
      <c r="AN80" s="29"/>
      <c r="AO80" s="67"/>
      <c r="AP80" s="52" t="s">
        <v>339</v>
      </c>
    </row>
    <row r="81" spans="1:42" s="51" customFormat="1" ht="69" customHeight="1" x14ac:dyDescent="0.25">
      <c r="A81" s="15">
        <v>73</v>
      </c>
      <c r="B81" s="24">
        <v>324147</v>
      </c>
      <c r="C81" s="15">
        <v>2280638</v>
      </c>
      <c r="D81" s="16" t="s">
        <v>217</v>
      </c>
      <c r="E81" s="25" t="s">
        <v>564</v>
      </c>
      <c r="F81" s="25" t="s">
        <v>557</v>
      </c>
      <c r="G81" s="25" t="s">
        <v>673</v>
      </c>
      <c r="H81" s="27">
        <v>12027</v>
      </c>
      <c r="I81" s="72">
        <v>30</v>
      </c>
      <c r="J81" s="27" t="s">
        <v>375</v>
      </c>
      <c r="K81" s="23" t="s">
        <v>140</v>
      </c>
      <c r="L81" s="23" t="s">
        <v>147</v>
      </c>
      <c r="M81" s="23" t="s">
        <v>148</v>
      </c>
      <c r="N81" s="22">
        <v>296014</v>
      </c>
      <c r="O81" s="22">
        <v>266412</v>
      </c>
      <c r="P81" s="22">
        <v>51841.83</v>
      </c>
      <c r="Q81" s="22">
        <f t="shared" si="3"/>
        <v>318253.83</v>
      </c>
      <c r="R81" s="77" t="s">
        <v>176</v>
      </c>
      <c r="S81" s="77" t="s">
        <v>717</v>
      </c>
      <c r="T81" s="66" t="s">
        <v>227</v>
      </c>
      <c r="U81" s="77" t="s">
        <v>717</v>
      </c>
      <c r="V81" s="18">
        <v>42097</v>
      </c>
      <c r="W81" s="20">
        <v>1</v>
      </c>
      <c r="X81" s="54">
        <f>+Y81*O81</f>
        <v>266412</v>
      </c>
      <c r="Y81" s="20">
        <v>1</v>
      </c>
      <c r="Z81" s="20">
        <v>0.9</v>
      </c>
      <c r="AA81" s="74" t="s">
        <v>228</v>
      </c>
      <c r="AB81" s="19" t="s">
        <v>707</v>
      </c>
      <c r="AC81" s="17" t="s">
        <v>692</v>
      </c>
      <c r="AD81" s="18">
        <v>42551</v>
      </c>
      <c r="AE81" s="17" t="s">
        <v>263</v>
      </c>
      <c r="AF81" s="35" t="s">
        <v>419</v>
      </c>
      <c r="AG81" s="33">
        <v>42345</v>
      </c>
      <c r="AH81" s="34" t="s">
        <v>424</v>
      </c>
      <c r="AI81" s="32" t="s">
        <v>339</v>
      </c>
      <c r="AJ81" s="17" t="s">
        <v>597</v>
      </c>
      <c r="AK81" s="29" t="s">
        <v>463</v>
      </c>
      <c r="AL81" s="29"/>
      <c r="AM81" s="29"/>
      <c r="AN81" s="29"/>
      <c r="AO81" s="67"/>
      <c r="AP81" s="52" t="s">
        <v>339</v>
      </c>
    </row>
    <row r="82" spans="1:42" s="51" customFormat="1" ht="69" hidden="1" customHeight="1" x14ac:dyDescent="0.25">
      <c r="A82" s="15">
        <v>74</v>
      </c>
      <c r="B82" s="24" t="s">
        <v>176</v>
      </c>
      <c r="C82" s="24" t="s">
        <v>176</v>
      </c>
      <c r="D82" s="16" t="s">
        <v>218</v>
      </c>
      <c r="E82" s="25" t="s">
        <v>564</v>
      </c>
      <c r="F82" s="25" t="s">
        <v>558</v>
      </c>
      <c r="G82" s="25" t="s">
        <v>673</v>
      </c>
      <c r="H82" s="27" t="s">
        <v>176</v>
      </c>
      <c r="I82" s="72">
        <v>15</v>
      </c>
      <c r="J82" s="27" t="s">
        <v>375</v>
      </c>
      <c r="K82" s="23" t="s">
        <v>140</v>
      </c>
      <c r="L82" s="23" t="s">
        <v>149</v>
      </c>
      <c r="M82" s="23" t="s">
        <v>150</v>
      </c>
      <c r="N82" s="22">
        <v>114060</v>
      </c>
      <c r="O82" s="22">
        <v>0</v>
      </c>
      <c r="P82" s="22">
        <v>23402.1</v>
      </c>
      <c r="Q82" s="22">
        <f t="shared" si="3"/>
        <v>23402.1</v>
      </c>
      <c r="R82" s="77">
        <v>60</v>
      </c>
      <c r="S82" s="18">
        <v>42353</v>
      </c>
      <c r="T82" s="66" t="s">
        <v>227</v>
      </c>
      <c r="U82" s="18">
        <f t="shared" si="4"/>
        <v>42413</v>
      </c>
      <c r="V82" s="18" t="s">
        <v>717</v>
      </c>
      <c r="W82" s="77" t="s">
        <v>717</v>
      </c>
      <c r="X82" s="77" t="s">
        <v>717</v>
      </c>
      <c r="Y82" s="77" t="s">
        <v>717</v>
      </c>
      <c r="Z82" s="81">
        <v>0</v>
      </c>
      <c r="AA82" s="77" t="s">
        <v>717</v>
      </c>
      <c r="AB82" s="74" t="s">
        <v>230</v>
      </c>
      <c r="AC82" s="17" t="s">
        <v>706</v>
      </c>
      <c r="AD82" s="18">
        <v>42551</v>
      </c>
      <c r="AE82" s="17" t="s">
        <v>264</v>
      </c>
      <c r="AF82" s="35" t="s">
        <v>421</v>
      </c>
      <c r="AG82" s="33" t="s">
        <v>464</v>
      </c>
      <c r="AH82" s="34" t="s">
        <v>424</v>
      </c>
      <c r="AI82" s="32" t="s">
        <v>340</v>
      </c>
      <c r="AJ82" s="17" t="s">
        <v>438</v>
      </c>
      <c r="AK82" s="29" t="s">
        <v>463</v>
      </c>
      <c r="AL82" s="29"/>
      <c r="AM82" s="29"/>
      <c r="AN82" s="29"/>
      <c r="AO82" s="67"/>
      <c r="AP82" s="52" t="s">
        <v>340</v>
      </c>
    </row>
    <row r="83" spans="1:42" s="51" customFormat="1" ht="69" hidden="1" customHeight="1" x14ac:dyDescent="0.25">
      <c r="A83" s="15">
        <v>75</v>
      </c>
      <c r="B83" s="24" t="s">
        <v>176</v>
      </c>
      <c r="C83" s="24" t="s">
        <v>176</v>
      </c>
      <c r="D83" s="16" t="s">
        <v>218</v>
      </c>
      <c r="E83" s="25" t="s">
        <v>564</v>
      </c>
      <c r="F83" s="25" t="s">
        <v>559</v>
      </c>
      <c r="G83" s="25" t="s">
        <v>673</v>
      </c>
      <c r="H83" s="27" t="s">
        <v>176</v>
      </c>
      <c r="I83" s="72">
        <v>20.056000000000001</v>
      </c>
      <c r="J83" s="27" t="s">
        <v>375</v>
      </c>
      <c r="K83" s="23" t="s">
        <v>140</v>
      </c>
      <c r="L83" s="23" t="s">
        <v>149</v>
      </c>
      <c r="M83" s="23" t="s">
        <v>157</v>
      </c>
      <c r="N83" s="22">
        <v>154514</v>
      </c>
      <c r="O83" s="22">
        <v>0</v>
      </c>
      <c r="P83" s="22">
        <v>31701</v>
      </c>
      <c r="Q83" s="22">
        <f t="shared" si="3"/>
        <v>31701</v>
      </c>
      <c r="R83" s="77">
        <v>60</v>
      </c>
      <c r="S83" s="18">
        <v>42353</v>
      </c>
      <c r="T83" s="66" t="s">
        <v>227</v>
      </c>
      <c r="U83" s="18">
        <f t="shared" si="4"/>
        <v>42413</v>
      </c>
      <c r="V83" s="18" t="s">
        <v>717</v>
      </c>
      <c r="W83" s="77" t="s">
        <v>717</v>
      </c>
      <c r="X83" s="77" t="s">
        <v>717</v>
      </c>
      <c r="Y83" s="77" t="s">
        <v>717</v>
      </c>
      <c r="Z83" s="81">
        <v>0</v>
      </c>
      <c r="AA83" s="77" t="s">
        <v>717</v>
      </c>
      <c r="AB83" s="74" t="s">
        <v>230</v>
      </c>
      <c r="AC83" s="17" t="s">
        <v>706</v>
      </c>
      <c r="AD83" s="18">
        <v>42551</v>
      </c>
      <c r="AE83" s="17" t="s">
        <v>264</v>
      </c>
      <c r="AF83" s="35" t="s">
        <v>421</v>
      </c>
      <c r="AG83" s="33" t="s">
        <v>176</v>
      </c>
      <c r="AH83" s="34" t="s">
        <v>424</v>
      </c>
      <c r="AI83" s="32" t="s">
        <v>340</v>
      </c>
      <c r="AJ83" s="17" t="s">
        <v>438</v>
      </c>
      <c r="AK83" s="29" t="s">
        <v>465</v>
      </c>
      <c r="AL83" s="29"/>
      <c r="AM83" s="29"/>
      <c r="AN83" s="29"/>
      <c r="AO83" s="67"/>
      <c r="AP83" s="52" t="s">
        <v>340</v>
      </c>
    </row>
    <row r="84" spans="1:42" s="51" customFormat="1" ht="69" hidden="1" customHeight="1" x14ac:dyDescent="0.25">
      <c r="A84" s="15">
        <v>76</v>
      </c>
      <c r="B84" s="24" t="s">
        <v>176</v>
      </c>
      <c r="C84" s="24" t="s">
        <v>176</v>
      </c>
      <c r="D84" s="16" t="s">
        <v>224</v>
      </c>
      <c r="E84" s="25" t="s">
        <v>564</v>
      </c>
      <c r="F84" s="25" t="s">
        <v>580</v>
      </c>
      <c r="G84" s="25" t="s">
        <v>674</v>
      </c>
      <c r="H84" s="27" t="s">
        <v>176</v>
      </c>
      <c r="I84" s="72">
        <v>2.77</v>
      </c>
      <c r="J84" s="27" t="s">
        <v>375</v>
      </c>
      <c r="K84" s="23" t="s">
        <v>164</v>
      </c>
      <c r="L84" s="23" t="s">
        <v>167</v>
      </c>
      <c r="M84" s="23" t="s">
        <v>168</v>
      </c>
      <c r="N84" s="22">
        <v>25638</v>
      </c>
      <c r="O84" s="22">
        <v>19664.7</v>
      </c>
      <c r="P84" s="22">
        <v>7393.2</v>
      </c>
      <c r="Q84" s="22">
        <f t="shared" si="3"/>
        <v>27057.9</v>
      </c>
      <c r="R84" s="77" t="s">
        <v>176</v>
      </c>
      <c r="S84" s="77" t="s">
        <v>717</v>
      </c>
      <c r="T84" s="66" t="s">
        <v>227</v>
      </c>
      <c r="U84" s="77" t="s">
        <v>717</v>
      </c>
      <c r="V84" s="18">
        <v>42097</v>
      </c>
      <c r="W84" s="20">
        <v>1</v>
      </c>
      <c r="X84" s="54">
        <f>+Y84*O84</f>
        <v>19664.7</v>
      </c>
      <c r="Y84" s="20">
        <v>1</v>
      </c>
      <c r="Z84" s="20">
        <v>0.9</v>
      </c>
      <c r="AA84" s="74" t="s">
        <v>228</v>
      </c>
      <c r="AB84" s="19" t="s">
        <v>707</v>
      </c>
      <c r="AC84" s="17" t="s">
        <v>583</v>
      </c>
      <c r="AD84" s="18">
        <v>42551</v>
      </c>
      <c r="AE84" s="17" t="s">
        <v>473</v>
      </c>
      <c r="AF84" s="35" t="s">
        <v>421</v>
      </c>
      <c r="AG84" s="33">
        <v>42543</v>
      </c>
      <c r="AH84" s="34" t="s">
        <v>461</v>
      </c>
      <c r="AI84" s="32" t="s">
        <v>340</v>
      </c>
      <c r="AJ84" s="17" t="s">
        <v>597</v>
      </c>
      <c r="AK84" s="29" t="s">
        <v>600</v>
      </c>
      <c r="AL84" s="29"/>
      <c r="AM84" s="29"/>
      <c r="AN84" s="29"/>
      <c r="AO84" s="67"/>
      <c r="AP84" s="52" t="s">
        <v>339</v>
      </c>
    </row>
    <row r="85" spans="1:42" s="51" customFormat="1" ht="69" hidden="1" customHeight="1" x14ac:dyDescent="0.25">
      <c r="A85" s="15">
        <v>77</v>
      </c>
      <c r="B85" s="24" t="s">
        <v>176</v>
      </c>
      <c r="C85" s="15" t="s">
        <v>176</v>
      </c>
      <c r="D85" s="16" t="s">
        <v>223</v>
      </c>
      <c r="E85" s="25" t="s">
        <v>564</v>
      </c>
      <c r="F85" s="25" t="s">
        <v>560</v>
      </c>
      <c r="G85" s="25" t="s">
        <v>674</v>
      </c>
      <c r="H85" s="27" t="s">
        <v>176</v>
      </c>
      <c r="I85" s="72">
        <v>6.27</v>
      </c>
      <c r="J85" s="27" t="s">
        <v>375</v>
      </c>
      <c r="K85" s="23" t="s">
        <v>164</v>
      </c>
      <c r="L85" s="23" t="s">
        <v>165</v>
      </c>
      <c r="M85" s="23" t="s">
        <v>166</v>
      </c>
      <c r="N85" s="22">
        <v>45641</v>
      </c>
      <c r="O85" s="22">
        <v>0</v>
      </c>
      <c r="P85" s="22">
        <v>16734.810000000001</v>
      </c>
      <c r="Q85" s="22">
        <f t="shared" si="3"/>
        <v>16734.810000000001</v>
      </c>
      <c r="R85" s="77">
        <v>45</v>
      </c>
      <c r="S85" s="18">
        <v>42482</v>
      </c>
      <c r="T85" s="66" t="s">
        <v>227</v>
      </c>
      <c r="U85" s="18">
        <f t="shared" si="4"/>
        <v>42527</v>
      </c>
      <c r="V85" s="18" t="s">
        <v>717</v>
      </c>
      <c r="W85" s="77" t="s">
        <v>717</v>
      </c>
      <c r="X85" s="77" t="s">
        <v>717</v>
      </c>
      <c r="Y85" s="77" t="s">
        <v>717</v>
      </c>
      <c r="Z85" s="81">
        <v>0</v>
      </c>
      <c r="AA85" s="77" t="s">
        <v>717</v>
      </c>
      <c r="AB85" s="74" t="s">
        <v>230</v>
      </c>
      <c r="AC85" s="17" t="s">
        <v>706</v>
      </c>
      <c r="AD85" s="18">
        <v>42551</v>
      </c>
      <c r="AE85" s="17" t="s">
        <v>474</v>
      </c>
      <c r="AF85" s="35" t="s">
        <v>419</v>
      </c>
      <c r="AG85" s="33">
        <v>42199</v>
      </c>
      <c r="AH85" s="34" t="s">
        <v>424</v>
      </c>
      <c r="AI85" s="32" t="s">
        <v>339</v>
      </c>
      <c r="AJ85" s="17" t="s">
        <v>438</v>
      </c>
      <c r="AK85" s="29" t="s">
        <v>466</v>
      </c>
      <c r="AL85" s="29"/>
      <c r="AM85" s="29"/>
      <c r="AN85" s="29"/>
      <c r="AO85" s="67"/>
      <c r="AP85" s="52" t="s">
        <v>340</v>
      </c>
    </row>
    <row r="86" spans="1:42" s="51" customFormat="1" ht="69" hidden="1" customHeight="1" x14ac:dyDescent="0.25">
      <c r="A86" s="15">
        <v>78</v>
      </c>
      <c r="B86" s="24">
        <v>339823</v>
      </c>
      <c r="C86" s="15">
        <v>2267567</v>
      </c>
      <c r="D86" s="16" t="s">
        <v>225</v>
      </c>
      <c r="E86" s="25" t="s">
        <v>564</v>
      </c>
      <c r="F86" s="25" t="s">
        <v>561</v>
      </c>
      <c r="G86" s="25" t="s">
        <v>676</v>
      </c>
      <c r="H86" s="27">
        <v>3209</v>
      </c>
      <c r="I86" s="72">
        <v>17.23</v>
      </c>
      <c r="J86" s="27" t="s">
        <v>375</v>
      </c>
      <c r="K86" s="23" t="s">
        <v>169</v>
      </c>
      <c r="L86" s="23" t="s">
        <v>170</v>
      </c>
      <c r="M86" s="23" t="s">
        <v>171</v>
      </c>
      <c r="N86" s="22">
        <v>148590</v>
      </c>
      <c r="O86" s="22">
        <v>0</v>
      </c>
      <c r="P86" s="22">
        <v>43700.76</v>
      </c>
      <c r="Q86" s="22">
        <f t="shared" si="3"/>
        <v>43700.76</v>
      </c>
      <c r="R86" s="77" t="s">
        <v>176</v>
      </c>
      <c r="S86" s="77" t="s">
        <v>717</v>
      </c>
      <c r="T86" s="66" t="s">
        <v>227</v>
      </c>
      <c r="U86" s="77" t="s">
        <v>717</v>
      </c>
      <c r="V86" s="18" t="s">
        <v>717</v>
      </c>
      <c r="W86" s="75" t="s">
        <v>717</v>
      </c>
      <c r="X86" s="77" t="s">
        <v>717</v>
      </c>
      <c r="Y86" s="75" t="s">
        <v>717</v>
      </c>
      <c r="Z86" s="21">
        <v>0.9</v>
      </c>
      <c r="AA86" s="77" t="s">
        <v>717</v>
      </c>
      <c r="AB86" s="19" t="s">
        <v>707</v>
      </c>
      <c r="AC86" s="17" t="s">
        <v>706</v>
      </c>
      <c r="AD86" s="18">
        <v>42551</v>
      </c>
      <c r="AE86" s="17" t="s">
        <v>472</v>
      </c>
      <c r="AF86" s="35" t="s">
        <v>421</v>
      </c>
      <c r="AG86" s="33">
        <v>42228</v>
      </c>
      <c r="AH86" s="34" t="s">
        <v>424</v>
      </c>
      <c r="AI86" s="32" t="s">
        <v>339</v>
      </c>
      <c r="AJ86" s="17"/>
      <c r="AK86" s="17" t="s">
        <v>608</v>
      </c>
      <c r="AL86" s="29"/>
      <c r="AM86" s="29"/>
      <c r="AN86" s="29"/>
      <c r="AO86" s="67"/>
      <c r="AP86" s="52" t="s">
        <v>340</v>
      </c>
    </row>
    <row r="87" spans="1:42" s="51" customFormat="1" ht="69" hidden="1" customHeight="1" x14ac:dyDescent="0.25">
      <c r="A87" s="15">
        <v>79</v>
      </c>
      <c r="B87" s="24">
        <v>318414</v>
      </c>
      <c r="C87" s="15">
        <v>2267567</v>
      </c>
      <c r="D87" s="16" t="s">
        <v>226</v>
      </c>
      <c r="E87" s="25" t="s">
        <v>564</v>
      </c>
      <c r="F87" s="25" t="s">
        <v>562</v>
      </c>
      <c r="G87" s="25" t="s">
        <v>674</v>
      </c>
      <c r="H87" s="27">
        <v>1160</v>
      </c>
      <c r="I87" s="72">
        <v>2.75</v>
      </c>
      <c r="J87" s="27" t="s">
        <v>375</v>
      </c>
      <c r="K87" s="23" t="s">
        <v>172</v>
      </c>
      <c r="L87" s="23" t="s">
        <v>173</v>
      </c>
      <c r="M87" s="23" t="s">
        <v>174</v>
      </c>
      <c r="N87" s="22">
        <v>21190</v>
      </c>
      <c r="O87" s="22">
        <v>0</v>
      </c>
      <c r="P87" s="22">
        <v>7329.97</v>
      </c>
      <c r="Q87" s="22">
        <f t="shared" si="3"/>
        <v>7329.97</v>
      </c>
      <c r="R87" s="77">
        <v>60</v>
      </c>
      <c r="S87" s="18">
        <v>41982</v>
      </c>
      <c r="T87" s="66" t="s">
        <v>227</v>
      </c>
      <c r="U87" s="18">
        <f t="shared" si="4"/>
        <v>42042</v>
      </c>
      <c r="V87" s="18" t="s">
        <v>717</v>
      </c>
      <c r="W87" s="77" t="s">
        <v>717</v>
      </c>
      <c r="X87" s="77" t="s">
        <v>717</v>
      </c>
      <c r="Y87" s="77" t="s">
        <v>717</v>
      </c>
      <c r="Z87" s="81">
        <v>0.9</v>
      </c>
      <c r="AA87" s="77" t="s">
        <v>717</v>
      </c>
      <c r="AB87" s="19" t="s">
        <v>707</v>
      </c>
      <c r="AC87" s="17" t="s">
        <v>706</v>
      </c>
      <c r="AD87" s="18">
        <v>42551</v>
      </c>
      <c r="AE87" s="17" t="s">
        <v>268</v>
      </c>
      <c r="AF87" s="35" t="s">
        <v>419</v>
      </c>
      <c r="AG87" s="33">
        <v>42228</v>
      </c>
      <c r="AH87" s="34" t="s">
        <v>424</v>
      </c>
      <c r="AI87" s="32" t="s">
        <v>339</v>
      </c>
      <c r="AJ87" s="17" t="s">
        <v>438</v>
      </c>
      <c r="AK87" s="29"/>
      <c r="AL87" s="29"/>
      <c r="AM87" s="29"/>
      <c r="AN87" s="29"/>
      <c r="AO87" s="67"/>
      <c r="AP87" s="52" t="s">
        <v>340</v>
      </c>
    </row>
    <row r="88" spans="1:42" s="51" customFormat="1" ht="69" hidden="1" customHeight="1" x14ac:dyDescent="0.25">
      <c r="A88" s="15">
        <v>80</v>
      </c>
      <c r="B88" s="24">
        <v>318429</v>
      </c>
      <c r="C88" s="15">
        <v>2267593</v>
      </c>
      <c r="D88" s="16" t="s">
        <v>226</v>
      </c>
      <c r="E88" s="25" t="s">
        <v>564</v>
      </c>
      <c r="F88" s="25" t="s">
        <v>563</v>
      </c>
      <c r="G88" s="25" t="s">
        <v>674</v>
      </c>
      <c r="H88" s="27">
        <v>3000</v>
      </c>
      <c r="I88" s="72">
        <v>28.43</v>
      </c>
      <c r="J88" s="27" t="s">
        <v>375</v>
      </c>
      <c r="K88" s="23" t="s">
        <v>172</v>
      </c>
      <c r="L88" s="23" t="s">
        <v>173</v>
      </c>
      <c r="M88" s="23" t="s">
        <v>175</v>
      </c>
      <c r="N88" s="22">
        <v>219063</v>
      </c>
      <c r="O88" s="22">
        <v>0</v>
      </c>
      <c r="P88" s="22">
        <v>75778.509999999995</v>
      </c>
      <c r="Q88" s="22">
        <f t="shared" si="3"/>
        <v>75778.509999999995</v>
      </c>
      <c r="R88" s="77">
        <v>60</v>
      </c>
      <c r="S88" s="18">
        <v>41982</v>
      </c>
      <c r="T88" s="66" t="s">
        <v>227</v>
      </c>
      <c r="U88" s="18">
        <f t="shared" si="4"/>
        <v>42042</v>
      </c>
      <c r="V88" s="18" t="s">
        <v>717</v>
      </c>
      <c r="W88" s="77" t="s">
        <v>717</v>
      </c>
      <c r="X88" s="77" t="s">
        <v>717</v>
      </c>
      <c r="Y88" s="77" t="s">
        <v>717</v>
      </c>
      <c r="Z88" s="81">
        <v>0.9</v>
      </c>
      <c r="AA88" s="77" t="s">
        <v>717</v>
      </c>
      <c r="AB88" s="19" t="s">
        <v>707</v>
      </c>
      <c r="AC88" s="17" t="s">
        <v>706</v>
      </c>
      <c r="AD88" s="18">
        <v>42551</v>
      </c>
      <c r="AE88" s="17" t="s">
        <v>268</v>
      </c>
      <c r="AF88" s="35" t="s">
        <v>421</v>
      </c>
      <c r="AG88" s="33" t="s">
        <v>467</v>
      </c>
      <c r="AH88" s="34" t="s">
        <v>341</v>
      </c>
      <c r="AI88" s="32" t="s">
        <v>339</v>
      </c>
      <c r="AJ88" s="17" t="s">
        <v>438</v>
      </c>
      <c r="AK88" s="29"/>
      <c r="AL88" s="29"/>
      <c r="AM88" s="29"/>
      <c r="AN88" s="29"/>
      <c r="AO88" s="67"/>
      <c r="AP88" s="52" t="s">
        <v>340</v>
      </c>
    </row>
    <row r="89" spans="1:42" s="51" customFormat="1" ht="69" hidden="1" customHeight="1" x14ac:dyDescent="0.25">
      <c r="A89" s="15">
        <v>81</v>
      </c>
      <c r="B89" s="24" t="s">
        <v>176</v>
      </c>
      <c r="C89" s="15" t="s">
        <v>176</v>
      </c>
      <c r="D89" s="16" t="s">
        <v>178</v>
      </c>
      <c r="E89" s="25" t="s">
        <v>564</v>
      </c>
      <c r="F89" s="25" t="s">
        <v>483</v>
      </c>
      <c r="G89" s="25" t="s">
        <v>675</v>
      </c>
      <c r="H89" s="27" t="s">
        <v>176</v>
      </c>
      <c r="I89" s="72">
        <v>66.28</v>
      </c>
      <c r="J89" s="65" t="s">
        <v>375</v>
      </c>
      <c r="K89" s="23" t="s">
        <v>27</v>
      </c>
      <c r="L89" s="23" t="s">
        <v>30</v>
      </c>
      <c r="M89" s="23" t="s">
        <v>31</v>
      </c>
      <c r="N89" s="22">
        <v>605534</v>
      </c>
      <c r="O89" s="22">
        <v>605534</v>
      </c>
      <c r="P89" s="22">
        <v>127226.23</v>
      </c>
      <c r="Q89" s="22">
        <f t="shared" si="3"/>
        <v>732760.23</v>
      </c>
      <c r="R89" s="77">
        <v>120</v>
      </c>
      <c r="S89" s="18">
        <v>41976</v>
      </c>
      <c r="T89" s="76" t="s">
        <v>227</v>
      </c>
      <c r="U89" s="18">
        <f t="shared" si="4"/>
        <v>42096</v>
      </c>
      <c r="V89" s="18" t="s">
        <v>717</v>
      </c>
      <c r="W89" s="77" t="s">
        <v>717</v>
      </c>
      <c r="X89" s="77" t="s">
        <v>717</v>
      </c>
      <c r="Y89" s="77" t="s">
        <v>717</v>
      </c>
      <c r="Z89" s="81">
        <v>0</v>
      </c>
      <c r="AA89" s="77" t="s">
        <v>717</v>
      </c>
      <c r="AB89" s="74" t="s">
        <v>229</v>
      </c>
      <c r="AC89" s="17" t="s">
        <v>706</v>
      </c>
      <c r="AD89" s="18">
        <v>42551</v>
      </c>
      <c r="AE89" s="17" t="s">
        <v>236</v>
      </c>
      <c r="AF89" s="35" t="s">
        <v>421</v>
      </c>
      <c r="AG89" s="33"/>
      <c r="AH89" s="34"/>
      <c r="AI89" s="32" t="s">
        <v>340</v>
      </c>
      <c r="AJ89" s="17" t="s">
        <v>469</v>
      </c>
      <c r="AK89" s="29"/>
      <c r="AL89" s="29"/>
      <c r="AM89" s="29"/>
      <c r="AN89" s="29"/>
      <c r="AO89" s="67" t="s">
        <v>339</v>
      </c>
      <c r="AP89" s="52" t="s">
        <v>340</v>
      </c>
    </row>
    <row r="90" spans="1:42" s="51" customFormat="1" ht="69" hidden="1" customHeight="1" x14ac:dyDescent="0.25">
      <c r="A90" s="15">
        <v>82</v>
      </c>
      <c r="B90" s="24" t="s">
        <v>176</v>
      </c>
      <c r="C90" s="24" t="s">
        <v>176</v>
      </c>
      <c r="D90" s="16" t="s">
        <v>219</v>
      </c>
      <c r="E90" s="25" t="s">
        <v>564</v>
      </c>
      <c r="F90" s="25" t="s">
        <v>554</v>
      </c>
      <c r="G90" s="25" t="s">
        <v>672</v>
      </c>
      <c r="H90" s="27" t="s">
        <v>176</v>
      </c>
      <c r="I90" s="72">
        <v>4.4000000000000004</v>
      </c>
      <c r="J90" s="65" t="s">
        <v>375</v>
      </c>
      <c r="K90" s="23" t="s">
        <v>140</v>
      </c>
      <c r="L90" s="23" t="s">
        <v>152</v>
      </c>
      <c r="M90" s="23" t="s">
        <v>153</v>
      </c>
      <c r="N90" s="22">
        <v>33017</v>
      </c>
      <c r="O90" s="22">
        <v>33017</v>
      </c>
      <c r="P90" s="22">
        <v>0</v>
      </c>
      <c r="Q90" s="22">
        <f t="shared" si="3"/>
        <v>33017</v>
      </c>
      <c r="R90" s="77" t="s">
        <v>176</v>
      </c>
      <c r="S90" s="77" t="s">
        <v>717</v>
      </c>
      <c r="T90" s="66" t="s">
        <v>227</v>
      </c>
      <c r="U90" s="77" t="s">
        <v>717</v>
      </c>
      <c r="V90" s="18">
        <v>42097</v>
      </c>
      <c r="W90" s="20">
        <v>0.35</v>
      </c>
      <c r="X90" s="54">
        <f>+Y90*O90</f>
        <v>11555.949999999999</v>
      </c>
      <c r="Y90" s="20">
        <v>0.35</v>
      </c>
      <c r="Z90" s="20" t="s">
        <v>717</v>
      </c>
      <c r="AA90" s="74" t="s">
        <v>230</v>
      </c>
      <c r="AB90" s="74" t="s">
        <v>702</v>
      </c>
      <c r="AC90" s="17" t="s">
        <v>607</v>
      </c>
      <c r="AD90" s="18">
        <v>42551</v>
      </c>
      <c r="AE90" s="17" t="s">
        <v>265</v>
      </c>
      <c r="AF90" s="35" t="s">
        <v>421</v>
      </c>
      <c r="AG90" s="33"/>
      <c r="AH90" s="34"/>
      <c r="AI90" s="32" t="s">
        <v>340</v>
      </c>
      <c r="AJ90" s="17" t="s">
        <v>597</v>
      </c>
      <c r="AK90" s="17" t="s">
        <v>598</v>
      </c>
      <c r="AL90" s="29"/>
      <c r="AM90" s="29"/>
      <c r="AN90" s="29"/>
      <c r="AO90" s="67"/>
      <c r="AP90" s="52" t="s">
        <v>339</v>
      </c>
    </row>
    <row r="91" spans="1:42" s="51" customFormat="1" ht="69" hidden="1" customHeight="1" x14ac:dyDescent="0.25">
      <c r="A91" s="15">
        <v>83</v>
      </c>
      <c r="B91" s="24" t="s">
        <v>176</v>
      </c>
      <c r="C91" s="24" t="s">
        <v>176</v>
      </c>
      <c r="D91" s="16" t="s">
        <v>215</v>
      </c>
      <c r="E91" s="25" t="s">
        <v>564</v>
      </c>
      <c r="F91" s="25" t="s">
        <v>549</v>
      </c>
      <c r="G91" s="25" t="s">
        <v>673</v>
      </c>
      <c r="H91" s="27" t="s">
        <v>176</v>
      </c>
      <c r="I91" s="72">
        <v>15</v>
      </c>
      <c r="J91" s="65" t="s">
        <v>375</v>
      </c>
      <c r="K91" s="23" t="s">
        <v>140</v>
      </c>
      <c r="L91" s="23" t="s">
        <v>143</v>
      </c>
      <c r="M91" s="23" t="s">
        <v>144</v>
      </c>
      <c r="N91" s="22">
        <v>129726</v>
      </c>
      <c r="O91" s="22">
        <v>129726</v>
      </c>
      <c r="P91" s="22">
        <v>127226.23</v>
      </c>
      <c r="Q91" s="22">
        <f t="shared" si="3"/>
        <v>256952.22999999998</v>
      </c>
      <c r="R91" s="77">
        <v>60</v>
      </c>
      <c r="S91" s="18">
        <v>42339</v>
      </c>
      <c r="T91" s="66" t="s">
        <v>227</v>
      </c>
      <c r="U91" s="18">
        <f>+R91+S91</f>
        <v>42399</v>
      </c>
      <c r="V91" s="18" t="s">
        <v>717</v>
      </c>
      <c r="W91" s="20">
        <v>0.9</v>
      </c>
      <c r="X91" s="54">
        <f>+Y91*O91</f>
        <v>129726</v>
      </c>
      <c r="Y91" s="20">
        <v>1</v>
      </c>
      <c r="Z91" s="21">
        <v>0</v>
      </c>
      <c r="AA91" s="74" t="s">
        <v>230</v>
      </c>
      <c r="AB91" s="74" t="s">
        <v>230</v>
      </c>
      <c r="AC91" s="17" t="s">
        <v>665</v>
      </c>
      <c r="AD91" s="18">
        <v>42551</v>
      </c>
      <c r="AE91" s="17" t="s">
        <v>261</v>
      </c>
      <c r="AF91" s="35" t="s">
        <v>421</v>
      </c>
      <c r="AG91" s="33"/>
      <c r="AH91" s="34"/>
      <c r="AI91" s="32" t="s">
        <v>340</v>
      </c>
      <c r="AJ91" s="17" t="s">
        <v>603</v>
      </c>
      <c r="AK91" s="29" t="s">
        <v>604</v>
      </c>
      <c r="AL91" s="29"/>
      <c r="AM91" s="29"/>
      <c r="AN91" s="29"/>
      <c r="AO91" s="67"/>
      <c r="AP91" s="52" t="s">
        <v>339</v>
      </c>
    </row>
    <row r="92" spans="1:42" s="51" customFormat="1" ht="69" hidden="1" customHeight="1" x14ac:dyDescent="0.25">
      <c r="A92" s="15">
        <v>84</v>
      </c>
      <c r="B92" s="24" t="s">
        <v>176</v>
      </c>
      <c r="C92" s="15" t="s">
        <v>176</v>
      </c>
      <c r="D92" s="16" t="s">
        <v>220</v>
      </c>
      <c r="E92" s="25" t="s">
        <v>564</v>
      </c>
      <c r="F92" s="25" t="s">
        <v>550</v>
      </c>
      <c r="G92" s="25" t="s">
        <v>673</v>
      </c>
      <c r="H92" s="27" t="s">
        <v>176</v>
      </c>
      <c r="I92" s="72">
        <v>11.84</v>
      </c>
      <c r="J92" s="65" t="s">
        <v>375</v>
      </c>
      <c r="K92" s="23" t="s">
        <v>140</v>
      </c>
      <c r="L92" s="23" t="s">
        <v>154</v>
      </c>
      <c r="M92" s="23" t="s">
        <v>155</v>
      </c>
      <c r="N92" s="22">
        <v>90060</v>
      </c>
      <c r="O92" s="22">
        <v>90060</v>
      </c>
      <c r="P92" s="22">
        <v>0</v>
      </c>
      <c r="Q92" s="22">
        <f t="shared" si="3"/>
        <v>90060</v>
      </c>
      <c r="R92" s="77">
        <v>60</v>
      </c>
      <c r="S92" s="18">
        <v>42270</v>
      </c>
      <c r="T92" s="66" t="s">
        <v>227</v>
      </c>
      <c r="U92" s="18">
        <f t="shared" si="4"/>
        <v>42330</v>
      </c>
      <c r="V92" s="18" t="s">
        <v>717</v>
      </c>
      <c r="W92" s="20">
        <v>1</v>
      </c>
      <c r="X92" s="54">
        <f>+Y92*O92</f>
        <v>90060</v>
      </c>
      <c r="Y92" s="20">
        <v>1</v>
      </c>
      <c r="Z92" s="21">
        <v>0</v>
      </c>
      <c r="AA92" s="77" t="s">
        <v>717</v>
      </c>
      <c r="AB92" s="74" t="s">
        <v>230</v>
      </c>
      <c r="AC92" s="17" t="s">
        <v>719</v>
      </c>
      <c r="AD92" s="18">
        <v>42551</v>
      </c>
      <c r="AE92" s="17" t="s">
        <v>266</v>
      </c>
      <c r="AF92" s="35" t="s">
        <v>421</v>
      </c>
      <c r="AG92" s="33"/>
      <c r="AH92" s="34"/>
      <c r="AI92" s="32" t="s">
        <v>340</v>
      </c>
      <c r="AJ92" s="17" t="s">
        <v>438</v>
      </c>
      <c r="AK92" s="29"/>
      <c r="AL92" s="29"/>
      <c r="AM92" s="29"/>
      <c r="AN92" s="29" t="s">
        <v>700</v>
      </c>
      <c r="AO92" s="67"/>
      <c r="AP92" s="52" t="s">
        <v>339</v>
      </c>
    </row>
    <row r="93" spans="1:42" s="51" customFormat="1" ht="69" hidden="1" customHeight="1" x14ac:dyDescent="0.25">
      <c r="A93" s="15">
        <v>85</v>
      </c>
      <c r="B93" s="24" t="s">
        <v>176</v>
      </c>
      <c r="C93" s="24" t="s">
        <v>176</v>
      </c>
      <c r="D93" s="16" t="s">
        <v>213</v>
      </c>
      <c r="E93" s="25" t="s">
        <v>564</v>
      </c>
      <c r="F93" s="25" t="s">
        <v>545</v>
      </c>
      <c r="G93" s="25" t="s">
        <v>672</v>
      </c>
      <c r="H93" s="27" t="s">
        <v>176</v>
      </c>
      <c r="I93" s="72">
        <v>13.76</v>
      </c>
      <c r="J93" s="65" t="s">
        <v>375</v>
      </c>
      <c r="K93" s="23" t="s">
        <v>137</v>
      </c>
      <c r="L93" s="23" t="s">
        <v>138</v>
      </c>
      <c r="M93" s="23" t="s">
        <v>139</v>
      </c>
      <c r="N93" s="22">
        <v>109141</v>
      </c>
      <c r="O93" s="22">
        <v>109141</v>
      </c>
      <c r="P93" s="22">
        <v>0</v>
      </c>
      <c r="Q93" s="22">
        <f t="shared" si="3"/>
        <v>109141</v>
      </c>
      <c r="R93" s="77">
        <v>60</v>
      </c>
      <c r="S93" s="18">
        <v>41993</v>
      </c>
      <c r="T93" s="66" t="s">
        <v>227</v>
      </c>
      <c r="U93" s="18">
        <f>+S93+R93</f>
        <v>42053</v>
      </c>
      <c r="V93" s="18" t="s">
        <v>176</v>
      </c>
      <c r="W93" s="20">
        <v>0</v>
      </c>
      <c r="X93" s="20" t="s">
        <v>717</v>
      </c>
      <c r="Y93" s="20">
        <v>0</v>
      </c>
      <c r="Z93" s="20" t="s">
        <v>717</v>
      </c>
      <c r="AA93" s="74" t="s">
        <v>409</v>
      </c>
      <c r="AB93" s="74" t="s">
        <v>702</v>
      </c>
      <c r="AC93" s="17" t="s">
        <v>621</v>
      </c>
      <c r="AD93" s="18">
        <v>42551</v>
      </c>
      <c r="AE93" s="17" t="s">
        <v>476</v>
      </c>
      <c r="AF93" s="35" t="s">
        <v>421</v>
      </c>
      <c r="AG93" s="33"/>
      <c r="AH93" s="34"/>
      <c r="AI93" s="32" t="s">
        <v>340</v>
      </c>
      <c r="AJ93" s="17" t="s">
        <v>577</v>
      </c>
      <c r="AK93" s="29"/>
      <c r="AL93" s="17" t="s">
        <v>576</v>
      </c>
      <c r="AM93" s="29"/>
      <c r="AN93" s="29"/>
      <c r="AO93" s="67"/>
      <c r="AP93" s="52" t="s">
        <v>340</v>
      </c>
    </row>
    <row r="94" spans="1:42" s="51" customFormat="1" ht="69" hidden="1" customHeight="1" x14ac:dyDescent="0.25">
      <c r="A94" s="15">
        <v>86</v>
      </c>
      <c r="B94" s="24">
        <v>322580</v>
      </c>
      <c r="C94" s="24">
        <v>2277608</v>
      </c>
      <c r="D94" s="16" t="s">
        <v>213</v>
      </c>
      <c r="E94" s="25" t="s">
        <v>564</v>
      </c>
      <c r="F94" s="25" t="s">
        <v>546</v>
      </c>
      <c r="G94" s="25" t="s">
        <v>677</v>
      </c>
      <c r="H94" s="65">
        <v>3312</v>
      </c>
      <c r="I94" s="72">
        <v>8</v>
      </c>
      <c r="J94" s="65" t="s">
        <v>375</v>
      </c>
      <c r="K94" s="23" t="s">
        <v>137</v>
      </c>
      <c r="L94" s="23" t="s">
        <v>138</v>
      </c>
      <c r="M94" s="23" t="s">
        <v>138</v>
      </c>
      <c r="N94" s="22">
        <v>63454</v>
      </c>
      <c r="O94" s="22">
        <v>63454</v>
      </c>
      <c r="P94" s="22">
        <v>47341.5</v>
      </c>
      <c r="Q94" s="22">
        <f t="shared" si="3"/>
        <v>110795.5</v>
      </c>
      <c r="R94" s="77">
        <v>60</v>
      </c>
      <c r="S94" s="18">
        <v>42086</v>
      </c>
      <c r="T94" s="66" t="s">
        <v>227</v>
      </c>
      <c r="U94" s="18">
        <f t="shared" si="4"/>
        <v>42146</v>
      </c>
      <c r="V94" s="18" t="s">
        <v>717</v>
      </c>
      <c r="W94" s="77" t="s">
        <v>717</v>
      </c>
      <c r="X94" s="77" t="s">
        <v>717</v>
      </c>
      <c r="Y94" s="77" t="s">
        <v>717</v>
      </c>
      <c r="Z94" s="81">
        <v>0.5</v>
      </c>
      <c r="AA94" s="77" t="s">
        <v>717</v>
      </c>
      <c r="AB94" s="74" t="s">
        <v>230</v>
      </c>
      <c r="AC94" s="17" t="s">
        <v>706</v>
      </c>
      <c r="AD94" s="18">
        <v>42551</v>
      </c>
      <c r="AE94" s="17" t="s">
        <v>476</v>
      </c>
      <c r="AF94" s="35" t="s">
        <v>421</v>
      </c>
      <c r="AG94" s="33"/>
      <c r="AH94" s="34"/>
      <c r="AI94" s="32" t="s">
        <v>340</v>
      </c>
      <c r="AJ94" s="17" t="s">
        <v>577</v>
      </c>
      <c r="AK94" s="29"/>
      <c r="AL94" s="17" t="s">
        <v>576</v>
      </c>
      <c r="AM94" s="29"/>
      <c r="AN94" s="29"/>
      <c r="AO94" s="67"/>
      <c r="AP94" s="52" t="s">
        <v>340</v>
      </c>
    </row>
    <row r="95" spans="1:42" s="51" customFormat="1" ht="69" hidden="1" customHeight="1" x14ac:dyDescent="0.25">
      <c r="A95" s="15">
        <v>87</v>
      </c>
      <c r="B95" s="24" t="s">
        <v>176</v>
      </c>
      <c r="C95" s="24" t="s">
        <v>176</v>
      </c>
      <c r="D95" s="16" t="s">
        <v>203</v>
      </c>
      <c r="E95" s="25" t="s">
        <v>564</v>
      </c>
      <c r="F95" s="25" t="s">
        <v>525</v>
      </c>
      <c r="G95" s="25" t="s">
        <v>676</v>
      </c>
      <c r="H95" s="27" t="s">
        <v>176</v>
      </c>
      <c r="I95" s="72">
        <v>38.200000000000003</v>
      </c>
      <c r="J95" s="65" t="s">
        <v>375</v>
      </c>
      <c r="K95" s="23" t="s">
        <v>94</v>
      </c>
      <c r="L95" s="23" t="s">
        <v>94</v>
      </c>
      <c r="M95" s="23" t="s">
        <v>106</v>
      </c>
      <c r="N95" s="22">
        <v>291506</v>
      </c>
      <c r="O95" s="22">
        <v>291253</v>
      </c>
      <c r="P95" s="22">
        <v>127226.23</v>
      </c>
      <c r="Q95" s="22">
        <f t="shared" si="3"/>
        <v>418479.23</v>
      </c>
      <c r="R95" s="77">
        <v>75</v>
      </c>
      <c r="S95" s="18">
        <v>42411</v>
      </c>
      <c r="T95" s="66" t="s">
        <v>227</v>
      </c>
      <c r="U95" s="18">
        <f t="shared" si="4"/>
        <v>42486</v>
      </c>
      <c r="V95" s="18">
        <v>42623</v>
      </c>
      <c r="W95" s="20">
        <v>0.75</v>
      </c>
      <c r="X95" s="54">
        <f>+Y95*O95</f>
        <v>101938.54999999999</v>
      </c>
      <c r="Y95" s="20">
        <v>0.35</v>
      </c>
      <c r="Z95" s="20">
        <v>0.5</v>
      </c>
      <c r="AA95" s="74" t="s">
        <v>230</v>
      </c>
      <c r="AB95" s="74" t="s">
        <v>230</v>
      </c>
      <c r="AC95" s="17" t="s">
        <v>666</v>
      </c>
      <c r="AD95" s="18">
        <v>42551</v>
      </c>
      <c r="AE95" s="17" t="s">
        <v>254</v>
      </c>
      <c r="AF95" s="35" t="s">
        <v>421</v>
      </c>
      <c r="AG95" s="33"/>
      <c r="AH95" s="34"/>
      <c r="AI95" s="32" t="s">
        <v>340</v>
      </c>
      <c r="AJ95" s="17" t="s">
        <v>438</v>
      </c>
      <c r="AK95" s="29" t="s">
        <v>447</v>
      </c>
      <c r="AL95" s="29"/>
      <c r="AM95" s="29"/>
      <c r="AN95" s="29"/>
      <c r="AO95" s="67" t="s">
        <v>339</v>
      </c>
      <c r="AP95" s="52" t="s">
        <v>339</v>
      </c>
    </row>
    <row r="96" spans="1:42" s="51" customFormat="1" ht="69" hidden="1" customHeight="1" x14ac:dyDescent="0.25">
      <c r="A96" s="15">
        <v>88</v>
      </c>
      <c r="B96" s="24" t="s">
        <v>176</v>
      </c>
      <c r="C96" s="24" t="s">
        <v>176</v>
      </c>
      <c r="D96" s="16" t="s">
        <v>214</v>
      </c>
      <c r="E96" s="25" t="s">
        <v>564</v>
      </c>
      <c r="F96" s="25" t="s">
        <v>548</v>
      </c>
      <c r="G96" s="25" t="s">
        <v>673</v>
      </c>
      <c r="H96" s="27" t="s">
        <v>176</v>
      </c>
      <c r="I96" s="72">
        <v>2.62</v>
      </c>
      <c r="J96" s="27" t="s">
        <v>375</v>
      </c>
      <c r="K96" s="23" t="s">
        <v>140</v>
      </c>
      <c r="L96" s="23" t="s">
        <v>141</v>
      </c>
      <c r="M96" s="23" t="s">
        <v>161</v>
      </c>
      <c r="N96" s="22">
        <v>22631</v>
      </c>
      <c r="O96" s="22">
        <v>0</v>
      </c>
      <c r="P96" s="22">
        <v>4527.49</v>
      </c>
      <c r="Q96" s="22">
        <f t="shared" si="3"/>
        <v>4527.49</v>
      </c>
      <c r="R96" s="77">
        <v>30</v>
      </c>
      <c r="S96" s="18">
        <v>41953</v>
      </c>
      <c r="T96" s="66" t="s">
        <v>227</v>
      </c>
      <c r="U96" s="18">
        <f t="shared" si="4"/>
        <v>41983</v>
      </c>
      <c r="V96" s="18" t="s">
        <v>717</v>
      </c>
      <c r="W96" s="77" t="s">
        <v>717</v>
      </c>
      <c r="X96" s="77" t="s">
        <v>717</v>
      </c>
      <c r="Y96" s="77" t="s">
        <v>717</v>
      </c>
      <c r="Z96" s="81">
        <v>0.9</v>
      </c>
      <c r="AA96" s="77" t="s">
        <v>717</v>
      </c>
      <c r="AB96" s="74" t="s">
        <v>230</v>
      </c>
      <c r="AC96" s="17" t="s">
        <v>706</v>
      </c>
      <c r="AD96" s="18">
        <v>42551</v>
      </c>
      <c r="AE96" s="17" t="s">
        <v>267</v>
      </c>
      <c r="AF96" s="35" t="s">
        <v>421</v>
      </c>
      <c r="AG96" s="33"/>
      <c r="AH96" s="34"/>
      <c r="AI96" s="32" t="s">
        <v>340</v>
      </c>
      <c r="AJ96" s="17" t="s">
        <v>438</v>
      </c>
      <c r="AK96" s="29"/>
      <c r="AL96" s="29"/>
      <c r="AM96" s="29"/>
      <c r="AN96" s="29"/>
      <c r="AO96" s="67"/>
      <c r="AP96" s="52" t="s">
        <v>340</v>
      </c>
    </row>
    <row r="97" spans="1:38" ht="35.1" hidden="1" customHeight="1" x14ac:dyDescent="0.2">
      <c r="A97" s="80" t="s">
        <v>720</v>
      </c>
      <c r="AF97" s="13"/>
      <c r="AG97" s="13"/>
      <c r="AH97" s="13"/>
      <c r="AI97" s="13"/>
      <c r="AL97" s="64"/>
    </row>
    <row r="98" spans="1:38" ht="35.1" customHeight="1" x14ac:dyDescent="0.2">
      <c r="AF98" s="13"/>
      <c r="AG98" s="13"/>
      <c r="AH98" s="13"/>
      <c r="AI98" s="13"/>
    </row>
    <row r="99" spans="1:38" ht="35.1" customHeight="1" x14ac:dyDescent="0.2">
      <c r="AF99" s="13"/>
      <c r="AG99" s="13"/>
      <c r="AH99" s="13"/>
      <c r="AI99" s="13"/>
      <c r="AL99" s="64"/>
    </row>
    <row r="100" spans="1:38" ht="35.1" customHeight="1" x14ac:dyDescent="0.2">
      <c r="AF100" s="13"/>
      <c r="AG100" s="13"/>
      <c r="AH100" s="13"/>
      <c r="AI100" s="13"/>
    </row>
    <row r="101" spans="1:38" ht="35.1" customHeight="1" x14ac:dyDescent="0.2">
      <c r="G101" s="41">
        <f>+SUBTOTAL(3,G9:G96)</f>
        <v>16</v>
      </c>
      <c r="AF101" s="13"/>
      <c r="AG101" s="13"/>
      <c r="AH101" s="13"/>
      <c r="AI101" s="13"/>
    </row>
    <row r="102" spans="1:38" ht="35.1" customHeight="1" x14ac:dyDescent="0.2">
      <c r="C102" s="13" t="s">
        <v>698</v>
      </c>
      <c r="D102" s="63" t="e">
        <f>+N20+N62+N93+(N90*0.65)+#REF!</f>
        <v>#REF!</v>
      </c>
      <c r="AF102" s="13"/>
      <c r="AG102" s="13"/>
      <c r="AH102" s="13"/>
      <c r="AI102" s="13"/>
    </row>
    <row r="103" spans="1:38" ht="35.1" customHeight="1" x14ac:dyDescent="0.2">
      <c r="AF103" s="13"/>
      <c r="AG103" s="13"/>
      <c r="AH103" s="13"/>
      <c r="AI103" s="13"/>
    </row>
    <row r="104" spans="1:38" ht="35.1" customHeight="1" x14ac:dyDescent="0.2">
      <c r="AF104" s="13"/>
      <c r="AG104" s="13"/>
      <c r="AH104" s="13"/>
      <c r="AI104" s="13"/>
    </row>
    <row r="105" spans="1:38" ht="35.1" customHeight="1" x14ac:dyDescent="0.2">
      <c r="AF105" s="13"/>
      <c r="AG105" s="13"/>
      <c r="AH105" s="13"/>
      <c r="AI105" s="13"/>
    </row>
    <row r="106" spans="1:38" ht="35.1" customHeight="1" x14ac:dyDescent="0.2">
      <c r="AF106" s="13"/>
      <c r="AG106" s="13"/>
      <c r="AH106" s="13"/>
      <c r="AI106" s="13"/>
    </row>
    <row r="107" spans="1:38" ht="35.1" customHeight="1" x14ac:dyDescent="0.2">
      <c r="AF107" s="13"/>
      <c r="AG107" s="13"/>
      <c r="AH107" s="13"/>
      <c r="AI107" s="13"/>
    </row>
    <row r="108" spans="1:38" ht="35.1" customHeight="1" x14ac:dyDescent="0.2">
      <c r="AF108" s="13"/>
      <c r="AG108" s="13"/>
      <c r="AH108" s="13"/>
      <c r="AI108" s="13"/>
    </row>
    <row r="109" spans="1:38" ht="35.1" customHeight="1" x14ac:dyDescent="0.2">
      <c r="AF109" s="13"/>
      <c r="AG109" s="13"/>
      <c r="AH109" s="13"/>
      <c r="AI109" s="13"/>
    </row>
    <row r="110" spans="1:38" ht="35.1" customHeight="1" x14ac:dyDescent="0.2">
      <c r="AF110" s="13"/>
      <c r="AG110" s="13"/>
      <c r="AH110" s="13"/>
      <c r="AI110" s="13"/>
    </row>
    <row r="111" spans="1:38" ht="35.1" customHeight="1" x14ac:dyDescent="0.2">
      <c r="AF111" s="13"/>
      <c r="AG111" s="13"/>
      <c r="AH111" s="13"/>
      <c r="AI111" s="13"/>
    </row>
    <row r="112" spans="1:38" ht="35.1" customHeight="1" x14ac:dyDescent="0.2">
      <c r="AF112" s="13"/>
      <c r="AG112" s="13"/>
      <c r="AH112" s="13"/>
      <c r="AI112" s="13"/>
    </row>
    <row r="113" spans="32:35" ht="35.1" customHeight="1" x14ac:dyDescent="0.2">
      <c r="AF113" s="13"/>
      <c r="AG113" s="13"/>
      <c r="AH113" s="13"/>
      <c r="AI113" s="13"/>
    </row>
    <row r="114" spans="32:35" ht="35.1" customHeight="1" x14ac:dyDescent="0.2">
      <c r="AF114" s="13"/>
      <c r="AG114" s="13"/>
      <c r="AH114" s="13"/>
      <c r="AI114" s="13"/>
    </row>
    <row r="115" spans="32:35" ht="35.1" customHeight="1" x14ac:dyDescent="0.2">
      <c r="AF115" s="13"/>
      <c r="AG115" s="13"/>
      <c r="AH115" s="13"/>
      <c r="AI115" s="13"/>
    </row>
    <row r="116" spans="32:35" ht="35.1" customHeight="1" x14ac:dyDescent="0.2">
      <c r="AF116" s="13"/>
      <c r="AG116" s="13"/>
      <c r="AH116" s="13"/>
      <c r="AI116" s="13"/>
    </row>
    <row r="117" spans="32:35" ht="35.1" customHeight="1" x14ac:dyDescent="0.2">
      <c r="AF117" s="13"/>
      <c r="AG117" s="13"/>
      <c r="AH117" s="13"/>
      <c r="AI117" s="13"/>
    </row>
    <row r="118" spans="32:35" ht="35.1" customHeight="1" x14ac:dyDescent="0.2">
      <c r="AF118" s="13"/>
      <c r="AG118" s="13"/>
      <c r="AH118" s="13"/>
      <c r="AI118" s="13"/>
    </row>
    <row r="119" spans="32:35" ht="35.1" customHeight="1" x14ac:dyDescent="0.2">
      <c r="AF119" s="13"/>
      <c r="AG119" s="13"/>
      <c r="AH119" s="13"/>
      <c r="AI119" s="13"/>
    </row>
    <row r="120" spans="32:35" ht="35.1" customHeight="1" x14ac:dyDescent="0.2">
      <c r="AF120" s="13"/>
      <c r="AG120" s="13"/>
      <c r="AH120" s="13"/>
      <c r="AI120" s="13"/>
    </row>
    <row r="121" spans="32:35" ht="35.1" customHeight="1" x14ac:dyDescent="0.2">
      <c r="AF121" s="13"/>
      <c r="AG121" s="13"/>
      <c r="AH121" s="13"/>
      <c r="AI121" s="13"/>
    </row>
    <row r="122" spans="32:35" ht="35.1" customHeight="1" x14ac:dyDescent="0.2">
      <c r="AF122" s="13"/>
      <c r="AG122" s="13"/>
      <c r="AH122" s="13"/>
      <c r="AI122" s="13"/>
    </row>
    <row r="123" spans="32:35" ht="35.1" customHeight="1" x14ac:dyDescent="0.2">
      <c r="AF123" s="13"/>
      <c r="AG123" s="13"/>
      <c r="AH123" s="13"/>
      <c r="AI123" s="13"/>
    </row>
    <row r="124" spans="32:35" ht="35.1" customHeight="1" x14ac:dyDescent="0.2">
      <c r="AF124" s="13"/>
      <c r="AG124" s="13"/>
      <c r="AH124" s="13"/>
      <c r="AI124" s="13"/>
    </row>
    <row r="125" spans="32:35" ht="35.1" customHeight="1" x14ac:dyDescent="0.2">
      <c r="AF125" s="13"/>
      <c r="AG125" s="13"/>
      <c r="AH125" s="13"/>
      <c r="AI125" s="13"/>
    </row>
    <row r="126" spans="32:35" ht="35.1" customHeight="1" x14ac:dyDescent="0.2">
      <c r="AF126" s="13"/>
      <c r="AG126" s="13"/>
      <c r="AH126" s="13"/>
      <c r="AI126" s="13"/>
    </row>
    <row r="127" spans="32:35" ht="35.1" customHeight="1" x14ac:dyDescent="0.2">
      <c r="AF127" s="13"/>
      <c r="AG127" s="13"/>
      <c r="AH127" s="13"/>
      <c r="AI127" s="13"/>
    </row>
    <row r="128" spans="32:35" ht="35.1" customHeight="1" x14ac:dyDescent="0.2">
      <c r="AF128" s="13"/>
      <c r="AG128" s="13"/>
      <c r="AH128" s="13"/>
      <c r="AI128" s="13"/>
    </row>
    <row r="129" spans="32:35" ht="35.1" customHeight="1" x14ac:dyDescent="0.2">
      <c r="AF129" s="13"/>
      <c r="AG129" s="13"/>
      <c r="AH129" s="13"/>
      <c r="AI129" s="13"/>
    </row>
    <row r="130" spans="32:35" ht="35.1" customHeight="1" x14ac:dyDescent="0.2">
      <c r="AF130" s="13"/>
      <c r="AG130" s="13"/>
      <c r="AH130" s="13"/>
      <c r="AI130" s="13"/>
    </row>
    <row r="131" spans="32:35" ht="35.1" customHeight="1" x14ac:dyDescent="0.2">
      <c r="AF131" s="13"/>
      <c r="AG131" s="13"/>
      <c r="AH131" s="13"/>
      <c r="AI131" s="13"/>
    </row>
    <row r="132" spans="32:35" ht="35.1" customHeight="1" x14ac:dyDescent="0.2">
      <c r="AF132" s="13"/>
      <c r="AG132" s="13"/>
      <c r="AH132" s="13"/>
      <c r="AI132" s="13"/>
    </row>
    <row r="133" spans="32:35" ht="35.1" customHeight="1" x14ac:dyDescent="0.2">
      <c r="AF133" s="13"/>
      <c r="AG133" s="13"/>
      <c r="AH133" s="13"/>
      <c r="AI133" s="13"/>
    </row>
    <row r="134" spans="32:35" ht="35.1" customHeight="1" x14ac:dyDescent="0.2">
      <c r="AF134" s="13"/>
      <c r="AG134" s="13"/>
      <c r="AH134" s="13"/>
      <c r="AI134" s="13"/>
    </row>
    <row r="135" spans="32:35" ht="35.1" customHeight="1" x14ac:dyDescent="0.2">
      <c r="AF135" s="13"/>
      <c r="AG135" s="13"/>
      <c r="AH135" s="13"/>
      <c r="AI135" s="13"/>
    </row>
    <row r="136" spans="32:35" ht="35.1" customHeight="1" x14ac:dyDescent="0.2">
      <c r="AF136" s="13"/>
      <c r="AG136" s="13"/>
      <c r="AH136" s="13"/>
      <c r="AI136" s="13"/>
    </row>
    <row r="137" spans="32:35" ht="35.1" customHeight="1" x14ac:dyDescent="0.2">
      <c r="AF137" s="13"/>
      <c r="AG137" s="13"/>
      <c r="AH137" s="13"/>
      <c r="AI137" s="13"/>
    </row>
    <row r="138" spans="32:35" ht="35.1" customHeight="1" x14ac:dyDescent="0.2">
      <c r="AF138" s="13"/>
      <c r="AG138" s="13"/>
      <c r="AH138" s="13"/>
      <c r="AI138" s="13"/>
    </row>
    <row r="139" spans="32:35" ht="35.1" customHeight="1" x14ac:dyDescent="0.2">
      <c r="AF139" s="13"/>
      <c r="AG139" s="13"/>
      <c r="AH139" s="13"/>
      <c r="AI139" s="13"/>
    </row>
    <row r="140" spans="32:35" ht="35.1" customHeight="1" x14ac:dyDescent="0.2">
      <c r="AF140" s="13"/>
      <c r="AG140" s="13"/>
      <c r="AH140" s="13"/>
      <c r="AI140" s="13"/>
    </row>
    <row r="141" spans="32:35" ht="35.1" customHeight="1" x14ac:dyDescent="0.2">
      <c r="AF141" s="13"/>
      <c r="AG141" s="13"/>
      <c r="AH141" s="13"/>
      <c r="AI141" s="13"/>
    </row>
    <row r="142" spans="32:35" ht="35.1" customHeight="1" x14ac:dyDescent="0.2">
      <c r="AF142" s="13"/>
      <c r="AG142" s="13"/>
      <c r="AH142" s="13"/>
      <c r="AI142" s="13"/>
    </row>
    <row r="143" spans="32:35" ht="35.1" customHeight="1" x14ac:dyDescent="0.2">
      <c r="AF143" s="13"/>
      <c r="AG143" s="13"/>
      <c r="AH143" s="13"/>
      <c r="AI143" s="13"/>
    </row>
    <row r="144" spans="32:35" ht="35.1" customHeight="1" x14ac:dyDescent="0.2">
      <c r="AF144" s="13"/>
      <c r="AG144" s="13"/>
      <c r="AH144" s="13"/>
      <c r="AI144" s="13"/>
    </row>
    <row r="145" spans="32:35" ht="35.1" customHeight="1" x14ac:dyDescent="0.2">
      <c r="AF145" s="13"/>
      <c r="AG145" s="13"/>
      <c r="AH145" s="13"/>
      <c r="AI145" s="13"/>
    </row>
    <row r="146" spans="32:35" ht="35.1" customHeight="1" x14ac:dyDescent="0.2">
      <c r="AF146" s="13"/>
      <c r="AG146" s="13"/>
      <c r="AH146" s="13"/>
      <c r="AI146" s="13"/>
    </row>
    <row r="147" spans="32:35" ht="35.1" customHeight="1" x14ac:dyDescent="0.2">
      <c r="AF147" s="13"/>
      <c r="AG147" s="13"/>
      <c r="AH147" s="13"/>
      <c r="AI147" s="13"/>
    </row>
    <row r="148" spans="32:35" ht="35.1" customHeight="1" x14ac:dyDescent="0.2">
      <c r="AF148" s="13"/>
      <c r="AG148" s="13"/>
      <c r="AH148" s="13"/>
      <c r="AI148" s="13"/>
    </row>
    <row r="149" spans="32:35" ht="35.1" customHeight="1" x14ac:dyDescent="0.2">
      <c r="AF149" s="13"/>
      <c r="AG149" s="13"/>
      <c r="AH149" s="13"/>
      <c r="AI149" s="13"/>
    </row>
    <row r="150" spans="32:35" ht="35.1" customHeight="1" x14ac:dyDescent="0.2">
      <c r="AF150" s="13"/>
      <c r="AG150" s="13"/>
      <c r="AH150" s="13"/>
      <c r="AI150" s="13"/>
    </row>
    <row r="151" spans="32:35" ht="35.1" customHeight="1" x14ac:dyDescent="0.2">
      <c r="AF151" s="13"/>
      <c r="AG151" s="13"/>
      <c r="AH151" s="13"/>
      <c r="AI151" s="13"/>
    </row>
    <row r="152" spans="32:35" ht="35.1" customHeight="1" x14ac:dyDescent="0.2">
      <c r="AF152" s="13"/>
      <c r="AG152" s="13"/>
      <c r="AH152" s="13"/>
      <c r="AI152" s="13"/>
    </row>
    <row r="153" spans="32:35" ht="35.1" customHeight="1" x14ac:dyDescent="0.2">
      <c r="AF153" s="13"/>
      <c r="AG153" s="13"/>
      <c r="AH153" s="13"/>
      <c r="AI153" s="13"/>
    </row>
    <row r="154" spans="32:35" ht="35.1" customHeight="1" x14ac:dyDescent="0.2">
      <c r="AF154" s="13"/>
      <c r="AG154" s="13"/>
      <c r="AH154" s="13"/>
      <c r="AI154" s="13"/>
    </row>
    <row r="155" spans="32:35" ht="35.1" customHeight="1" x14ac:dyDescent="0.2">
      <c r="AF155" s="13"/>
      <c r="AG155" s="13"/>
      <c r="AH155" s="13"/>
      <c r="AI155" s="13"/>
    </row>
    <row r="156" spans="32:35" ht="35.1" customHeight="1" x14ac:dyDescent="0.2">
      <c r="AF156" s="13"/>
      <c r="AG156" s="13"/>
      <c r="AH156" s="13"/>
      <c r="AI156" s="13"/>
    </row>
    <row r="157" spans="32:35" ht="35.1" customHeight="1" x14ac:dyDescent="0.2">
      <c r="AF157" s="13"/>
      <c r="AG157" s="13"/>
      <c r="AH157" s="13"/>
      <c r="AI157" s="13"/>
    </row>
    <row r="158" spans="32:35" ht="35.1" customHeight="1" x14ac:dyDescent="0.2">
      <c r="AF158" s="13"/>
      <c r="AG158" s="13"/>
      <c r="AH158" s="13"/>
      <c r="AI158" s="13"/>
    </row>
    <row r="159" spans="32:35" ht="35.1" customHeight="1" x14ac:dyDescent="0.2">
      <c r="AF159" s="13"/>
      <c r="AG159" s="13"/>
      <c r="AH159" s="13"/>
      <c r="AI159" s="13"/>
    </row>
    <row r="160" spans="32:35" ht="35.1" customHeight="1" x14ac:dyDescent="0.2">
      <c r="AF160" s="13"/>
      <c r="AG160" s="13"/>
      <c r="AH160" s="13"/>
      <c r="AI160" s="13"/>
    </row>
    <row r="161" spans="32:35" ht="35.1" customHeight="1" x14ac:dyDescent="0.2">
      <c r="AF161" s="13"/>
      <c r="AG161" s="13"/>
      <c r="AH161" s="13"/>
      <c r="AI161" s="13"/>
    </row>
    <row r="162" spans="32:35" ht="35.1" customHeight="1" x14ac:dyDescent="0.2">
      <c r="AF162" s="13"/>
      <c r="AG162" s="13"/>
      <c r="AH162" s="13"/>
      <c r="AI162" s="13"/>
    </row>
    <row r="163" spans="32:35" ht="35.1" customHeight="1" x14ac:dyDescent="0.2">
      <c r="AF163" s="13"/>
      <c r="AG163" s="13"/>
      <c r="AH163" s="13"/>
      <c r="AI163" s="13"/>
    </row>
    <row r="164" spans="32:35" ht="35.1" customHeight="1" x14ac:dyDescent="0.2">
      <c r="AF164" s="13"/>
      <c r="AG164" s="13"/>
      <c r="AH164" s="13"/>
      <c r="AI164" s="13"/>
    </row>
    <row r="165" spans="32:35" ht="35.1" customHeight="1" x14ac:dyDescent="0.2">
      <c r="AF165" s="13"/>
      <c r="AG165" s="13"/>
      <c r="AH165" s="13"/>
      <c r="AI165" s="13"/>
    </row>
    <row r="166" spans="32:35" ht="35.1" customHeight="1" x14ac:dyDescent="0.2">
      <c r="AF166" s="13"/>
      <c r="AG166" s="13"/>
      <c r="AH166" s="13"/>
      <c r="AI166" s="13"/>
    </row>
    <row r="167" spans="32:35" ht="35.1" customHeight="1" x14ac:dyDescent="0.2">
      <c r="AF167" s="13"/>
      <c r="AG167" s="13"/>
      <c r="AH167" s="13"/>
      <c r="AI167" s="13"/>
    </row>
    <row r="168" spans="32:35" ht="35.1" customHeight="1" x14ac:dyDescent="0.2">
      <c r="AF168" s="13"/>
      <c r="AG168" s="13"/>
      <c r="AH168" s="13"/>
      <c r="AI168" s="13"/>
    </row>
    <row r="169" spans="32:35" ht="35.1" customHeight="1" x14ac:dyDescent="0.2">
      <c r="AF169" s="13"/>
      <c r="AG169" s="13"/>
      <c r="AH169" s="13"/>
      <c r="AI169" s="13"/>
    </row>
    <row r="170" spans="32:35" ht="35.1" customHeight="1" x14ac:dyDescent="0.2">
      <c r="AF170" s="13"/>
      <c r="AG170" s="13"/>
      <c r="AH170" s="13"/>
      <c r="AI170" s="13"/>
    </row>
    <row r="171" spans="32:35" ht="35.1" customHeight="1" x14ac:dyDescent="0.2">
      <c r="AF171" s="13"/>
      <c r="AG171" s="13"/>
      <c r="AH171" s="13"/>
      <c r="AI171" s="13"/>
    </row>
    <row r="172" spans="32:35" ht="35.1" customHeight="1" x14ac:dyDescent="0.2">
      <c r="AF172" s="13"/>
      <c r="AG172" s="13"/>
      <c r="AH172" s="13"/>
      <c r="AI172" s="13"/>
    </row>
    <row r="173" spans="32:35" ht="35.1" customHeight="1" x14ac:dyDescent="0.2">
      <c r="AF173" s="13"/>
      <c r="AG173" s="13"/>
      <c r="AH173" s="13"/>
      <c r="AI173" s="13"/>
    </row>
    <row r="174" spans="32:35" ht="35.1" customHeight="1" x14ac:dyDescent="0.2">
      <c r="AF174" s="13"/>
      <c r="AG174" s="13"/>
      <c r="AH174" s="13"/>
      <c r="AI174" s="13"/>
    </row>
    <row r="175" spans="32:35" ht="35.1" customHeight="1" x14ac:dyDescent="0.2">
      <c r="AF175" s="13"/>
      <c r="AG175" s="13"/>
      <c r="AH175" s="13"/>
      <c r="AI175" s="13"/>
    </row>
    <row r="176" spans="32:35" ht="35.1" customHeight="1" x14ac:dyDescent="0.2">
      <c r="AF176" s="13"/>
      <c r="AG176" s="13"/>
      <c r="AH176" s="13"/>
      <c r="AI176" s="13"/>
    </row>
    <row r="177" spans="32:35" ht="35.1" customHeight="1" x14ac:dyDescent="0.2">
      <c r="AF177" s="13"/>
      <c r="AG177" s="13"/>
      <c r="AH177" s="13"/>
      <c r="AI177" s="13"/>
    </row>
    <row r="178" spans="32:35" ht="35.1" customHeight="1" x14ac:dyDescent="0.2">
      <c r="AF178" s="13"/>
      <c r="AG178" s="13"/>
      <c r="AH178" s="13"/>
      <c r="AI178" s="13"/>
    </row>
    <row r="179" spans="32:35" ht="35.1" customHeight="1" x14ac:dyDescent="0.2">
      <c r="AF179" s="13"/>
      <c r="AG179" s="13"/>
      <c r="AH179" s="13"/>
      <c r="AI179" s="13"/>
    </row>
    <row r="180" spans="32:35" ht="35.1" customHeight="1" x14ac:dyDescent="0.2">
      <c r="AF180" s="13"/>
      <c r="AG180" s="13"/>
      <c r="AH180" s="13"/>
      <c r="AI180" s="13"/>
    </row>
    <row r="181" spans="32:35" ht="35.1" customHeight="1" x14ac:dyDescent="0.2">
      <c r="AF181" s="13"/>
      <c r="AG181" s="13"/>
      <c r="AH181" s="13"/>
      <c r="AI181" s="13"/>
    </row>
    <row r="182" spans="32:35" ht="35.1" customHeight="1" x14ac:dyDescent="0.2">
      <c r="AF182" s="13"/>
      <c r="AG182" s="13"/>
      <c r="AH182" s="13"/>
      <c r="AI182" s="13"/>
    </row>
    <row r="183" spans="32:35" ht="35.1" customHeight="1" x14ac:dyDescent="0.2">
      <c r="AF183" s="13"/>
      <c r="AG183" s="13"/>
      <c r="AH183" s="13"/>
      <c r="AI183" s="13"/>
    </row>
    <row r="184" spans="32:35" ht="35.1" customHeight="1" x14ac:dyDescent="0.2">
      <c r="AF184" s="13"/>
      <c r="AG184" s="13"/>
      <c r="AH184" s="13"/>
      <c r="AI184" s="13"/>
    </row>
    <row r="185" spans="32:35" ht="35.1" customHeight="1" x14ac:dyDescent="0.2">
      <c r="AF185" s="13"/>
      <c r="AG185" s="13"/>
      <c r="AH185" s="13"/>
      <c r="AI185" s="13"/>
    </row>
    <row r="186" spans="32:35" ht="35.1" customHeight="1" x14ac:dyDescent="0.2">
      <c r="AF186" s="13"/>
      <c r="AG186" s="13"/>
      <c r="AH186" s="13"/>
      <c r="AI186" s="13"/>
    </row>
    <row r="187" spans="32:35" ht="35.1" customHeight="1" x14ac:dyDescent="0.2">
      <c r="AF187" s="13"/>
      <c r="AG187" s="13"/>
      <c r="AH187" s="13"/>
      <c r="AI187" s="13"/>
    </row>
    <row r="188" spans="32:35" ht="35.1" customHeight="1" x14ac:dyDescent="0.2">
      <c r="AF188" s="13"/>
      <c r="AG188" s="13"/>
      <c r="AH188" s="13"/>
      <c r="AI188" s="13"/>
    </row>
    <row r="189" spans="32:35" ht="35.1" customHeight="1" x14ac:dyDescent="0.2">
      <c r="AF189" s="13"/>
      <c r="AG189" s="13"/>
      <c r="AH189" s="13"/>
      <c r="AI189" s="13"/>
    </row>
    <row r="190" spans="32:35" ht="35.1" customHeight="1" x14ac:dyDescent="0.2">
      <c r="AF190" s="13"/>
      <c r="AG190" s="13"/>
      <c r="AH190" s="13"/>
      <c r="AI190" s="13"/>
    </row>
    <row r="191" spans="32:35" ht="35.1" customHeight="1" x14ac:dyDescent="0.2">
      <c r="AF191" s="13"/>
      <c r="AG191" s="13"/>
      <c r="AH191" s="13"/>
      <c r="AI191" s="13"/>
    </row>
    <row r="192" spans="32:35" ht="35.1" customHeight="1" x14ac:dyDescent="0.2">
      <c r="AF192" s="13"/>
      <c r="AG192" s="13"/>
      <c r="AH192" s="13"/>
      <c r="AI192" s="13"/>
    </row>
    <row r="193" spans="32:35" ht="35.1" customHeight="1" x14ac:dyDescent="0.2">
      <c r="AF193" s="13"/>
      <c r="AG193" s="13"/>
      <c r="AH193" s="13"/>
      <c r="AI193" s="13"/>
    </row>
    <row r="194" spans="32:35" ht="35.1" customHeight="1" x14ac:dyDescent="0.2">
      <c r="AF194" s="13"/>
      <c r="AG194" s="13"/>
      <c r="AH194" s="13"/>
      <c r="AI194" s="13"/>
    </row>
    <row r="195" spans="32:35" ht="35.1" customHeight="1" x14ac:dyDescent="0.2">
      <c r="AF195" s="13"/>
      <c r="AG195" s="13"/>
      <c r="AH195" s="13"/>
      <c r="AI195" s="13"/>
    </row>
    <row r="196" spans="32:35" ht="35.1" customHeight="1" x14ac:dyDescent="0.2">
      <c r="AF196" s="13"/>
      <c r="AG196" s="13"/>
      <c r="AH196" s="13"/>
      <c r="AI196" s="13"/>
    </row>
    <row r="197" spans="32:35" ht="35.1" customHeight="1" x14ac:dyDescent="0.2">
      <c r="AF197" s="13"/>
      <c r="AG197" s="13"/>
      <c r="AH197" s="13"/>
      <c r="AI197" s="13"/>
    </row>
    <row r="198" spans="32:35" ht="35.1" customHeight="1" x14ac:dyDescent="0.2">
      <c r="AF198" s="13"/>
      <c r="AG198" s="13"/>
      <c r="AH198" s="13"/>
      <c r="AI198" s="13"/>
    </row>
    <row r="199" spans="32:35" ht="35.1" customHeight="1" x14ac:dyDescent="0.2">
      <c r="AF199" s="13"/>
      <c r="AG199" s="13"/>
      <c r="AH199" s="13"/>
      <c r="AI199" s="13"/>
    </row>
    <row r="200" spans="32:35" ht="35.1" customHeight="1" x14ac:dyDescent="0.2">
      <c r="AF200" s="13"/>
      <c r="AG200" s="13"/>
      <c r="AH200" s="13"/>
      <c r="AI200" s="13"/>
    </row>
    <row r="201" spans="32:35" ht="35.1" customHeight="1" x14ac:dyDescent="0.2">
      <c r="AF201" s="13"/>
      <c r="AG201" s="13"/>
      <c r="AH201" s="13"/>
      <c r="AI201" s="13"/>
    </row>
    <row r="202" spans="32:35" ht="35.1" customHeight="1" x14ac:dyDescent="0.2">
      <c r="AF202" s="13"/>
      <c r="AG202" s="13"/>
      <c r="AH202" s="13"/>
      <c r="AI202" s="13"/>
    </row>
    <row r="203" spans="32:35" ht="35.1" customHeight="1" x14ac:dyDescent="0.2">
      <c r="AF203" s="13"/>
      <c r="AG203" s="13"/>
      <c r="AH203" s="13"/>
      <c r="AI203" s="13"/>
    </row>
    <row r="204" spans="32:35" ht="35.1" customHeight="1" x14ac:dyDescent="0.2">
      <c r="AF204" s="13"/>
      <c r="AG204" s="13"/>
      <c r="AH204" s="13"/>
      <c r="AI204" s="13"/>
    </row>
    <row r="205" spans="32:35" ht="35.1" customHeight="1" x14ac:dyDescent="0.2">
      <c r="AF205" s="13"/>
      <c r="AG205" s="13"/>
      <c r="AH205" s="13"/>
      <c r="AI205" s="13"/>
    </row>
    <row r="206" spans="32:35" ht="35.1" customHeight="1" x14ac:dyDescent="0.2">
      <c r="AF206" s="13"/>
      <c r="AG206" s="13"/>
      <c r="AH206" s="13"/>
      <c r="AI206" s="13"/>
    </row>
    <row r="207" spans="32:35" ht="35.1" customHeight="1" x14ac:dyDescent="0.2">
      <c r="AF207" s="13"/>
      <c r="AG207" s="13"/>
      <c r="AH207" s="13"/>
      <c r="AI207" s="13"/>
    </row>
    <row r="208" spans="32:35" ht="35.1" customHeight="1" x14ac:dyDescent="0.2">
      <c r="AF208" s="13"/>
      <c r="AG208" s="13"/>
      <c r="AH208" s="13"/>
      <c r="AI208" s="13"/>
    </row>
    <row r="209" spans="32:35" ht="35.1" customHeight="1" x14ac:dyDescent="0.2">
      <c r="AF209" s="13"/>
      <c r="AG209" s="13"/>
      <c r="AH209" s="13"/>
      <c r="AI209" s="13"/>
    </row>
    <row r="210" spans="32:35" ht="35.1" customHeight="1" x14ac:dyDescent="0.2">
      <c r="AF210" s="13"/>
      <c r="AG210" s="13"/>
      <c r="AH210" s="13"/>
      <c r="AI210" s="13"/>
    </row>
    <row r="211" spans="32:35" ht="35.1" customHeight="1" x14ac:dyDescent="0.2">
      <c r="AF211" s="13"/>
      <c r="AG211" s="13"/>
      <c r="AH211" s="13"/>
      <c r="AI211" s="13"/>
    </row>
    <row r="212" spans="32:35" ht="35.1" customHeight="1" x14ac:dyDescent="0.2">
      <c r="AF212" s="13"/>
      <c r="AG212" s="13"/>
      <c r="AH212" s="13"/>
      <c r="AI212" s="13"/>
    </row>
    <row r="213" spans="32:35" ht="35.1" customHeight="1" x14ac:dyDescent="0.2">
      <c r="AF213" s="13"/>
      <c r="AG213" s="13"/>
      <c r="AH213" s="13"/>
      <c r="AI213" s="13"/>
    </row>
    <row r="214" spans="32:35" ht="35.1" customHeight="1" x14ac:dyDescent="0.2">
      <c r="AF214" s="13"/>
      <c r="AG214" s="13"/>
      <c r="AH214" s="13"/>
      <c r="AI214" s="13"/>
    </row>
    <row r="215" spans="32:35" ht="35.1" customHeight="1" x14ac:dyDescent="0.2">
      <c r="AF215" s="13"/>
      <c r="AG215" s="13"/>
      <c r="AH215" s="13"/>
      <c r="AI215" s="13"/>
    </row>
    <row r="216" spans="32:35" ht="35.1" customHeight="1" x14ac:dyDescent="0.2">
      <c r="AF216" s="13"/>
      <c r="AG216" s="13"/>
      <c r="AH216" s="13"/>
      <c r="AI216" s="13"/>
    </row>
    <row r="217" spans="32:35" ht="35.1" customHeight="1" x14ac:dyDescent="0.2">
      <c r="AF217" s="13"/>
      <c r="AG217" s="13"/>
      <c r="AH217" s="13"/>
      <c r="AI217" s="13"/>
    </row>
    <row r="218" spans="32:35" ht="35.1" customHeight="1" x14ac:dyDescent="0.2">
      <c r="AF218" s="13"/>
      <c r="AG218" s="13"/>
      <c r="AH218" s="13"/>
      <c r="AI218" s="13"/>
    </row>
    <row r="219" spans="32:35" ht="35.1" customHeight="1" x14ac:dyDescent="0.2">
      <c r="AF219" s="13"/>
      <c r="AG219" s="13"/>
      <c r="AH219" s="13"/>
      <c r="AI219" s="13"/>
    </row>
    <row r="220" spans="32:35" ht="35.1" customHeight="1" x14ac:dyDescent="0.2">
      <c r="AF220" s="13"/>
      <c r="AG220" s="13"/>
      <c r="AH220" s="13"/>
      <c r="AI220" s="13"/>
    </row>
    <row r="221" spans="32:35" ht="35.1" customHeight="1" x14ac:dyDescent="0.2">
      <c r="AF221" s="13"/>
      <c r="AG221" s="13"/>
      <c r="AH221" s="13"/>
      <c r="AI221" s="13"/>
    </row>
    <row r="222" spans="32:35" ht="35.1" customHeight="1" x14ac:dyDescent="0.2">
      <c r="AF222" s="13"/>
      <c r="AG222" s="13"/>
      <c r="AH222" s="13"/>
      <c r="AI222" s="13"/>
    </row>
    <row r="223" spans="32:35" ht="35.1" customHeight="1" x14ac:dyDescent="0.2">
      <c r="AF223" s="13"/>
      <c r="AG223" s="13"/>
      <c r="AH223" s="13"/>
      <c r="AI223" s="13"/>
    </row>
    <row r="224" spans="32:35" ht="35.1" customHeight="1" x14ac:dyDescent="0.2">
      <c r="AF224" s="13"/>
      <c r="AG224" s="13"/>
      <c r="AH224" s="13"/>
      <c r="AI224" s="13"/>
    </row>
    <row r="225" spans="32:35" ht="35.1" customHeight="1" x14ac:dyDescent="0.2">
      <c r="AF225" s="13"/>
      <c r="AG225" s="13"/>
      <c r="AH225" s="13"/>
      <c r="AI225" s="13"/>
    </row>
    <row r="226" spans="32:35" ht="35.1" customHeight="1" x14ac:dyDescent="0.2">
      <c r="AF226" s="13"/>
      <c r="AG226" s="13"/>
      <c r="AH226" s="13"/>
      <c r="AI226" s="13"/>
    </row>
    <row r="227" spans="32:35" ht="35.1" customHeight="1" x14ac:dyDescent="0.2">
      <c r="AF227" s="13"/>
      <c r="AG227" s="13"/>
      <c r="AH227" s="13"/>
      <c r="AI227" s="13"/>
    </row>
    <row r="228" spans="32:35" ht="35.1" customHeight="1" x14ac:dyDescent="0.2">
      <c r="AF228" s="13"/>
      <c r="AG228" s="13"/>
      <c r="AH228" s="13"/>
      <c r="AI228" s="13"/>
    </row>
    <row r="229" spans="32:35" ht="35.1" customHeight="1" x14ac:dyDescent="0.2">
      <c r="AF229" s="13"/>
      <c r="AG229" s="13"/>
      <c r="AH229" s="13"/>
      <c r="AI229" s="13"/>
    </row>
    <row r="230" spans="32:35" ht="35.1" customHeight="1" x14ac:dyDescent="0.2">
      <c r="AF230" s="13"/>
      <c r="AG230" s="13"/>
      <c r="AH230" s="13"/>
      <c r="AI230" s="13"/>
    </row>
    <row r="231" spans="32:35" ht="35.1" customHeight="1" x14ac:dyDescent="0.2">
      <c r="AF231" s="13"/>
      <c r="AG231" s="13"/>
      <c r="AH231" s="13"/>
      <c r="AI231" s="13"/>
    </row>
    <row r="232" spans="32:35" ht="35.1" customHeight="1" x14ac:dyDescent="0.2">
      <c r="AF232" s="13"/>
      <c r="AG232" s="13"/>
      <c r="AH232" s="13"/>
      <c r="AI232" s="13"/>
    </row>
    <row r="233" spans="32:35" ht="35.1" customHeight="1" x14ac:dyDescent="0.2">
      <c r="AF233" s="13"/>
      <c r="AG233" s="13"/>
      <c r="AH233" s="13"/>
      <c r="AI233" s="13"/>
    </row>
    <row r="234" spans="32:35" ht="35.1" customHeight="1" x14ac:dyDescent="0.2">
      <c r="AF234" s="13"/>
      <c r="AG234" s="13"/>
      <c r="AH234" s="13"/>
      <c r="AI234" s="13"/>
    </row>
    <row r="235" spans="32:35" ht="35.1" customHeight="1" x14ac:dyDescent="0.2">
      <c r="AF235" s="13"/>
      <c r="AG235" s="13"/>
      <c r="AH235" s="13"/>
      <c r="AI235" s="13"/>
    </row>
    <row r="236" spans="32:35" ht="35.1" customHeight="1" x14ac:dyDescent="0.2">
      <c r="AF236" s="13"/>
      <c r="AG236" s="13"/>
      <c r="AH236" s="13"/>
      <c r="AI236" s="13"/>
    </row>
    <row r="237" spans="32:35" ht="35.1" customHeight="1" x14ac:dyDescent="0.2">
      <c r="AF237" s="13"/>
      <c r="AG237" s="13"/>
      <c r="AH237" s="13"/>
      <c r="AI237" s="13"/>
    </row>
    <row r="238" spans="32:35" ht="35.1" customHeight="1" x14ac:dyDescent="0.2">
      <c r="AF238" s="13"/>
      <c r="AG238" s="13"/>
      <c r="AH238" s="13"/>
      <c r="AI238" s="13"/>
    </row>
    <row r="239" spans="32:35" ht="35.1" customHeight="1" x14ac:dyDescent="0.2">
      <c r="AF239" s="13"/>
      <c r="AG239" s="13"/>
      <c r="AH239" s="13"/>
      <c r="AI239" s="13"/>
    </row>
    <row r="240" spans="32:35" ht="35.1" customHeight="1" x14ac:dyDescent="0.2">
      <c r="AF240" s="13"/>
      <c r="AG240" s="13"/>
      <c r="AH240" s="13"/>
      <c r="AI240" s="13"/>
    </row>
    <row r="241" spans="32:35" ht="35.1" customHeight="1" x14ac:dyDescent="0.2">
      <c r="AF241" s="13"/>
      <c r="AG241" s="13"/>
      <c r="AH241" s="13"/>
      <c r="AI241" s="13"/>
    </row>
    <row r="242" spans="32:35" ht="35.1" customHeight="1" x14ac:dyDescent="0.2">
      <c r="AF242" s="13"/>
      <c r="AG242" s="13"/>
      <c r="AH242" s="13"/>
      <c r="AI242" s="13"/>
    </row>
    <row r="243" spans="32:35" ht="35.1" customHeight="1" x14ac:dyDescent="0.2">
      <c r="AF243" s="13"/>
      <c r="AG243" s="13"/>
      <c r="AH243" s="13"/>
      <c r="AI243" s="13"/>
    </row>
    <row r="244" spans="32:35" ht="35.1" customHeight="1" x14ac:dyDescent="0.2">
      <c r="AF244" s="13"/>
      <c r="AG244" s="13"/>
      <c r="AH244" s="13"/>
      <c r="AI244" s="13"/>
    </row>
    <row r="245" spans="32:35" ht="35.1" customHeight="1" x14ac:dyDescent="0.2">
      <c r="AF245" s="13"/>
      <c r="AG245" s="13"/>
      <c r="AH245" s="13"/>
      <c r="AI245" s="13"/>
    </row>
    <row r="246" spans="32:35" ht="35.1" customHeight="1" x14ac:dyDescent="0.2">
      <c r="AF246" s="13"/>
      <c r="AG246" s="13"/>
      <c r="AH246" s="13"/>
      <c r="AI246" s="13"/>
    </row>
    <row r="247" spans="32:35" ht="35.1" customHeight="1" x14ac:dyDescent="0.2">
      <c r="AF247" s="13"/>
      <c r="AG247" s="13"/>
      <c r="AH247" s="13"/>
      <c r="AI247" s="13"/>
    </row>
    <row r="248" spans="32:35" ht="35.1" customHeight="1" x14ac:dyDescent="0.2">
      <c r="AF248" s="13"/>
      <c r="AG248" s="13"/>
      <c r="AH248" s="13"/>
      <c r="AI248" s="13"/>
    </row>
    <row r="249" spans="32:35" ht="35.1" customHeight="1" x14ac:dyDescent="0.2">
      <c r="AF249" s="13"/>
      <c r="AG249" s="13"/>
      <c r="AH249" s="13"/>
      <c r="AI249" s="13"/>
    </row>
    <row r="250" spans="32:35" ht="35.1" customHeight="1" x14ac:dyDescent="0.2">
      <c r="AF250" s="13"/>
      <c r="AG250" s="13"/>
      <c r="AH250" s="13"/>
      <c r="AI250" s="13"/>
    </row>
    <row r="251" spans="32:35" ht="35.1" customHeight="1" x14ac:dyDescent="0.2">
      <c r="AF251" s="13"/>
      <c r="AG251" s="13"/>
      <c r="AH251" s="13"/>
      <c r="AI251" s="13"/>
    </row>
    <row r="252" spans="32:35" ht="35.1" customHeight="1" x14ac:dyDescent="0.2">
      <c r="AF252" s="13"/>
      <c r="AG252" s="13"/>
      <c r="AH252" s="13"/>
      <c r="AI252" s="13"/>
    </row>
    <row r="253" spans="32:35" ht="35.1" customHeight="1" x14ac:dyDescent="0.2">
      <c r="AF253" s="13"/>
      <c r="AG253" s="13"/>
      <c r="AH253" s="13"/>
      <c r="AI253" s="13"/>
    </row>
    <row r="254" spans="32:35" ht="35.1" customHeight="1" x14ac:dyDescent="0.2">
      <c r="AF254" s="13"/>
      <c r="AG254" s="13"/>
      <c r="AH254" s="13"/>
      <c r="AI254" s="13"/>
    </row>
    <row r="255" spans="32:35" ht="35.1" customHeight="1" x14ac:dyDescent="0.2">
      <c r="AF255" s="13"/>
      <c r="AG255" s="13"/>
      <c r="AH255" s="13"/>
      <c r="AI255" s="13"/>
    </row>
    <row r="256" spans="32:35" ht="35.1" customHeight="1" x14ac:dyDescent="0.2">
      <c r="AF256" s="13"/>
      <c r="AG256" s="13"/>
      <c r="AH256" s="13"/>
      <c r="AI256" s="13"/>
    </row>
    <row r="257" spans="32:35" ht="35.1" customHeight="1" x14ac:dyDescent="0.2">
      <c r="AF257" s="13"/>
      <c r="AG257" s="13"/>
      <c r="AH257" s="13"/>
      <c r="AI257" s="13"/>
    </row>
    <row r="258" spans="32:35" ht="35.1" customHeight="1" x14ac:dyDescent="0.2">
      <c r="AF258" s="13"/>
      <c r="AG258" s="13"/>
      <c r="AH258" s="13"/>
      <c r="AI258" s="13"/>
    </row>
    <row r="259" spans="32:35" ht="35.1" customHeight="1" x14ac:dyDescent="0.2">
      <c r="AF259" s="13"/>
      <c r="AG259" s="13"/>
      <c r="AH259" s="13"/>
      <c r="AI259" s="13"/>
    </row>
    <row r="260" spans="32:35" ht="35.1" customHeight="1" x14ac:dyDescent="0.2">
      <c r="AF260" s="13"/>
      <c r="AG260" s="13"/>
      <c r="AH260" s="13"/>
      <c r="AI260" s="13"/>
    </row>
    <row r="261" spans="32:35" ht="35.1" customHeight="1" x14ac:dyDescent="0.2">
      <c r="AF261" s="13"/>
      <c r="AG261" s="13"/>
      <c r="AH261" s="13"/>
      <c r="AI261" s="13"/>
    </row>
    <row r="262" spans="32:35" ht="35.1" customHeight="1" x14ac:dyDescent="0.2">
      <c r="AF262" s="13"/>
      <c r="AG262" s="13"/>
      <c r="AH262" s="13"/>
      <c r="AI262" s="13"/>
    </row>
    <row r="263" spans="32:35" ht="35.1" customHeight="1" x14ac:dyDescent="0.2">
      <c r="AF263" s="13"/>
      <c r="AG263" s="13"/>
      <c r="AH263" s="13"/>
      <c r="AI263" s="13"/>
    </row>
    <row r="264" spans="32:35" ht="35.1" customHeight="1" x14ac:dyDescent="0.2">
      <c r="AF264" s="13"/>
      <c r="AG264" s="13"/>
      <c r="AH264" s="13"/>
      <c r="AI264" s="13"/>
    </row>
    <row r="265" spans="32:35" ht="35.1" customHeight="1" x14ac:dyDescent="0.2">
      <c r="AF265" s="13"/>
      <c r="AG265" s="13"/>
      <c r="AH265" s="13"/>
      <c r="AI265" s="13"/>
    </row>
    <row r="266" spans="32:35" ht="35.1" customHeight="1" x14ac:dyDescent="0.2">
      <c r="AF266" s="13"/>
      <c r="AG266" s="13"/>
      <c r="AH266" s="13"/>
      <c r="AI266" s="13"/>
    </row>
    <row r="267" spans="32:35" ht="35.1" customHeight="1" x14ac:dyDescent="0.2">
      <c r="AF267" s="13"/>
      <c r="AG267" s="13"/>
      <c r="AH267" s="13"/>
      <c r="AI267" s="13"/>
    </row>
    <row r="268" spans="32:35" ht="35.1" customHeight="1" x14ac:dyDescent="0.2">
      <c r="AF268" s="13"/>
      <c r="AG268" s="13"/>
      <c r="AH268" s="13"/>
      <c r="AI268" s="13"/>
    </row>
    <row r="269" spans="32:35" ht="35.1" customHeight="1" x14ac:dyDescent="0.2">
      <c r="AF269" s="13"/>
      <c r="AG269" s="13"/>
      <c r="AH269" s="13"/>
      <c r="AI269" s="13"/>
    </row>
    <row r="270" spans="32:35" ht="35.1" customHeight="1" x14ac:dyDescent="0.2">
      <c r="AF270" s="13"/>
      <c r="AG270" s="13"/>
      <c r="AH270" s="13"/>
      <c r="AI270" s="13"/>
    </row>
    <row r="271" spans="32:35" ht="35.1" customHeight="1" x14ac:dyDescent="0.2">
      <c r="AF271" s="13"/>
      <c r="AG271" s="13"/>
      <c r="AH271" s="13"/>
      <c r="AI271" s="13"/>
    </row>
    <row r="272" spans="32:35" ht="35.1" customHeight="1" x14ac:dyDescent="0.2">
      <c r="AF272" s="13"/>
      <c r="AG272" s="13"/>
      <c r="AH272" s="13"/>
      <c r="AI272" s="13"/>
    </row>
    <row r="273" spans="32:35" ht="35.1" customHeight="1" x14ac:dyDescent="0.2">
      <c r="AF273" s="13"/>
      <c r="AG273" s="13"/>
      <c r="AH273" s="13"/>
      <c r="AI273" s="13"/>
    </row>
    <row r="274" spans="32:35" ht="35.1" customHeight="1" x14ac:dyDescent="0.2">
      <c r="AF274" s="13"/>
      <c r="AG274" s="13"/>
      <c r="AH274" s="13"/>
      <c r="AI274" s="13"/>
    </row>
    <row r="275" spans="32:35" ht="35.1" customHeight="1" x14ac:dyDescent="0.2">
      <c r="AF275" s="13"/>
      <c r="AG275" s="13"/>
      <c r="AH275" s="13"/>
      <c r="AI275" s="13"/>
    </row>
    <row r="276" spans="32:35" ht="35.1" customHeight="1" x14ac:dyDescent="0.2">
      <c r="AF276" s="13"/>
      <c r="AG276" s="13"/>
      <c r="AH276" s="13"/>
      <c r="AI276" s="13"/>
    </row>
    <row r="277" spans="32:35" ht="35.1" customHeight="1" x14ac:dyDescent="0.2">
      <c r="AF277" s="13"/>
      <c r="AG277" s="13"/>
      <c r="AH277" s="13"/>
      <c r="AI277" s="13"/>
    </row>
    <row r="278" spans="32:35" ht="35.1" customHeight="1" x14ac:dyDescent="0.2">
      <c r="AF278" s="13"/>
      <c r="AG278" s="13"/>
      <c r="AH278" s="13"/>
      <c r="AI278" s="13"/>
    </row>
    <row r="279" spans="32:35" ht="35.1" customHeight="1" x14ac:dyDescent="0.2">
      <c r="AF279" s="13"/>
      <c r="AG279" s="13"/>
      <c r="AH279" s="13"/>
      <c r="AI279" s="13"/>
    </row>
    <row r="280" spans="32:35" ht="35.1" customHeight="1" x14ac:dyDescent="0.2">
      <c r="AF280" s="13"/>
      <c r="AG280" s="13"/>
      <c r="AH280" s="13"/>
      <c r="AI280" s="13"/>
    </row>
    <row r="281" spans="32:35" ht="35.1" customHeight="1" x14ac:dyDescent="0.2">
      <c r="AF281" s="13"/>
      <c r="AG281" s="13"/>
      <c r="AH281" s="13"/>
      <c r="AI281" s="13"/>
    </row>
    <row r="282" spans="32:35" ht="35.1" customHeight="1" x14ac:dyDescent="0.2">
      <c r="AF282" s="13"/>
      <c r="AG282" s="13"/>
      <c r="AH282" s="13"/>
      <c r="AI282" s="13"/>
    </row>
    <row r="283" spans="32:35" ht="35.1" customHeight="1" x14ac:dyDescent="0.2">
      <c r="AF283" s="13"/>
      <c r="AG283" s="13"/>
      <c r="AH283" s="13"/>
      <c r="AI283" s="13"/>
    </row>
    <row r="284" spans="32:35" ht="35.1" customHeight="1" x14ac:dyDescent="0.2">
      <c r="AF284" s="13"/>
      <c r="AG284" s="13"/>
      <c r="AH284" s="13"/>
      <c r="AI284" s="13"/>
    </row>
    <row r="285" spans="32:35" ht="35.1" customHeight="1" x14ac:dyDescent="0.2">
      <c r="AF285" s="13"/>
      <c r="AG285" s="13"/>
      <c r="AH285" s="13"/>
      <c r="AI285" s="13"/>
    </row>
    <row r="286" spans="32:35" ht="35.1" customHeight="1" x14ac:dyDescent="0.2">
      <c r="AF286" s="13"/>
      <c r="AG286" s="13"/>
      <c r="AH286" s="13"/>
      <c r="AI286" s="13"/>
    </row>
    <row r="287" spans="32:35" ht="35.1" customHeight="1" x14ac:dyDescent="0.2">
      <c r="AF287" s="13"/>
      <c r="AG287" s="13"/>
      <c r="AH287" s="13"/>
      <c r="AI287" s="13"/>
    </row>
    <row r="288" spans="32:35" ht="35.1" customHeight="1" x14ac:dyDescent="0.2">
      <c r="AF288" s="13"/>
      <c r="AG288" s="13"/>
      <c r="AH288" s="13"/>
      <c r="AI288" s="13"/>
    </row>
    <row r="289" spans="32:35" ht="35.1" customHeight="1" x14ac:dyDescent="0.2">
      <c r="AF289" s="13"/>
      <c r="AG289" s="13"/>
      <c r="AH289" s="13"/>
      <c r="AI289" s="13"/>
    </row>
    <row r="290" spans="32:35" ht="35.1" customHeight="1" x14ac:dyDescent="0.2">
      <c r="AF290" s="13"/>
      <c r="AG290" s="13"/>
      <c r="AH290" s="13"/>
      <c r="AI290" s="13"/>
    </row>
    <row r="291" spans="32:35" ht="35.1" customHeight="1" x14ac:dyDescent="0.2">
      <c r="AF291" s="13"/>
      <c r="AG291" s="13"/>
      <c r="AH291" s="13"/>
      <c r="AI291" s="13"/>
    </row>
    <row r="292" spans="32:35" ht="35.1" customHeight="1" x14ac:dyDescent="0.2">
      <c r="AF292" s="13"/>
      <c r="AG292" s="13"/>
      <c r="AH292" s="13"/>
      <c r="AI292" s="13"/>
    </row>
    <row r="293" spans="32:35" ht="35.1" customHeight="1" x14ac:dyDescent="0.2">
      <c r="AF293" s="13"/>
      <c r="AG293" s="13"/>
      <c r="AH293" s="13"/>
      <c r="AI293" s="13"/>
    </row>
    <row r="294" spans="32:35" ht="35.1" customHeight="1" x14ac:dyDescent="0.2">
      <c r="AF294" s="13"/>
      <c r="AG294" s="13"/>
      <c r="AH294" s="13"/>
      <c r="AI294" s="13"/>
    </row>
    <row r="295" spans="32:35" ht="35.1" customHeight="1" x14ac:dyDescent="0.2">
      <c r="AF295" s="13"/>
      <c r="AG295" s="13"/>
      <c r="AH295" s="13"/>
      <c r="AI295" s="13"/>
    </row>
    <row r="296" spans="32:35" ht="35.1" customHeight="1" x14ac:dyDescent="0.2">
      <c r="AF296" s="13"/>
      <c r="AG296" s="13"/>
      <c r="AH296" s="13"/>
      <c r="AI296" s="13"/>
    </row>
    <row r="297" spans="32:35" ht="35.1" customHeight="1" x14ac:dyDescent="0.2">
      <c r="AF297" s="13"/>
      <c r="AG297" s="13"/>
      <c r="AH297" s="13"/>
      <c r="AI297" s="13"/>
    </row>
    <row r="298" spans="32:35" ht="35.1" customHeight="1" x14ac:dyDescent="0.2">
      <c r="AF298" s="13"/>
      <c r="AG298" s="13"/>
      <c r="AH298" s="13"/>
      <c r="AI298" s="13"/>
    </row>
    <row r="299" spans="32:35" ht="35.1" customHeight="1" x14ac:dyDescent="0.2">
      <c r="AF299" s="13"/>
      <c r="AG299" s="13"/>
      <c r="AH299" s="13"/>
      <c r="AI299" s="13"/>
    </row>
    <row r="300" spans="32:35" ht="35.1" customHeight="1" x14ac:dyDescent="0.2">
      <c r="AF300" s="13"/>
      <c r="AG300" s="13"/>
      <c r="AH300" s="13"/>
      <c r="AI300" s="13"/>
    </row>
    <row r="301" spans="32:35" ht="35.1" customHeight="1" x14ac:dyDescent="0.2">
      <c r="AF301" s="13"/>
      <c r="AG301" s="13"/>
      <c r="AH301" s="13"/>
      <c r="AI301" s="13"/>
    </row>
    <row r="302" spans="32:35" ht="35.1" customHeight="1" x14ac:dyDescent="0.2">
      <c r="AF302" s="13"/>
      <c r="AG302" s="13"/>
      <c r="AH302" s="13"/>
      <c r="AI302" s="13"/>
    </row>
    <row r="303" spans="32:35" ht="35.1" customHeight="1" x14ac:dyDescent="0.2">
      <c r="AF303" s="13"/>
      <c r="AG303" s="13"/>
      <c r="AH303" s="13"/>
      <c r="AI303" s="13"/>
    </row>
    <row r="304" spans="32:35" ht="35.1" customHeight="1" x14ac:dyDescent="0.2">
      <c r="AF304" s="13"/>
      <c r="AG304" s="13"/>
      <c r="AH304" s="13"/>
      <c r="AI304" s="13"/>
    </row>
    <row r="305" spans="32:35" ht="35.1" customHeight="1" x14ac:dyDescent="0.2">
      <c r="AF305" s="13"/>
      <c r="AG305" s="13"/>
      <c r="AH305" s="13"/>
      <c r="AI305" s="13"/>
    </row>
    <row r="306" spans="32:35" ht="35.1" customHeight="1" x14ac:dyDescent="0.2">
      <c r="AF306" s="13"/>
      <c r="AG306" s="13"/>
      <c r="AH306" s="13"/>
      <c r="AI306" s="13"/>
    </row>
    <row r="307" spans="32:35" ht="35.1" customHeight="1" x14ac:dyDescent="0.2">
      <c r="AF307" s="13"/>
      <c r="AG307" s="13"/>
      <c r="AH307" s="13"/>
      <c r="AI307" s="13"/>
    </row>
    <row r="308" spans="32:35" ht="35.1" customHeight="1" x14ac:dyDescent="0.2">
      <c r="AF308" s="13"/>
      <c r="AG308" s="13"/>
      <c r="AH308" s="13"/>
      <c r="AI308" s="13"/>
    </row>
    <row r="309" spans="32:35" ht="35.1" customHeight="1" x14ac:dyDescent="0.2">
      <c r="AF309" s="13"/>
      <c r="AG309" s="13"/>
      <c r="AH309" s="13"/>
      <c r="AI309" s="13"/>
    </row>
    <row r="310" spans="32:35" ht="35.1" customHeight="1" x14ac:dyDescent="0.2">
      <c r="AF310" s="13"/>
      <c r="AG310" s="13"/>
      <c r="AH310" s="13"/>
      <c r="AI310" s="13"/>
    </row>
    <row r="311" spans="32:35" ht="35.1" customHeight="1" x14ac:dyDescent="0.2">
      <c r="AF311" s="13"/>
      <c r="AG311" s="13"/>
      <c r="AH311" s="13"/>
      <c r="AI311" s="13"/>
    </row>
    <row r="312" spans="32:35" ht="35.1" customHeight="1" x14ac:dyDescent="0.2">
      <c r="AF312" s="13"/>
      <c r="AG312" s="13"/>
      <c r="AH312" s="13"/>
      <c r="AI312" s="13"/>
    </row>
    <row r="313" spans="32:35" ht="35.1" customHeight="1" x14ac:dyDescent="0.2">
      <c r="AF313" s="13"/>
      <c r="AG313" s="13"/>
      <c r="AH313" s="13"/>
      <c r="AI313" s="13"/>
    </row>
    <row r="314" spans="32:35" ht="35.1" customHeight="1" x14ac:dyDescent="0.2">
      <c r="AF314" s="13"/>
      <c r="AG314" s="13"/>
      <c r="AH314" s="13"/>
      <c r="AI314" s="13"/>
    </row>
    <row r="315" spans="32:35" ht="35.1" customHeight="1" x14ac:dyDescent="0.2">
      <c r="AF315" s="13"/>
      <c r="AG315" s="13"/>
      <c r="AH315" s="13"/>
      <c r="AI315" s="13"/>
    </row>
    <row r="316" spans="32:35" ht="35.1" customHeight="1" x14ac:dyDescent="0.2">
      <c r="AF316" s="13"/>
      <c r="AG316" s="13"/>
      <c r="AH316" s="13"/>
      <c r="AI316" s="13"/>
    </row>
    <row r="317" spans="32:35" ht="35.1" customHeight="1" x14ac:dyDescent="0.2">
      <c r="AF317" s="13"/>
      <c r="AG317" s="13"/>
      <c r="AH317" s="13"/>
      <c r="AI317" s="13"/>
    </row>
    <row r="318" spans="32:35" ht="35.1" customHeight="1" x14ac:dyDescent="0.2">
      <c r="AF318" s="13"/>
      <c r="AG318" s="13"/>
      <c r="AH318" s="13"/>
      <c r="AI318" s="13"/>
    </row>
    <row r="319" spans="32:35" ht="35.1" customHeight="1" x14ac:dyDescent="0.2">
      <c r="AF319" s="13"/>
      <c r="AG319" s="13"/>
      <c r="AH319" s="13"/>
      <c r="AI319" s="13"/>
    </row>
    <row r="320" spans="32:35" ht="35.1" customHeight="1" x14ac:dyDescent="0.2">
      <c r="AF320" s="13"/>
      <c r="AG320" s="13"/>
      <c r="AH320" s="13"/>
      <c r="AI320" s="13"/>
    </row>
    <row r="321" spans="32:35" ht="35.1" customHeight="1" x14ac:dyDescent="0.2">
      <c r="AF321" s="13"/>
      <c r="AG321" s="13"/>
      <c r="AH321" s="13"/>
      <c r="AI321" s="13"/>
    </row>
    <row r="322" spans="32:35" ht="35.1" customHeight="1" x14ac:dyDescent="0.2">
      <c r="AF322" s="13"/>
      <c r="AG322" s="13"/>
      <c r="AH322" s="13"/>
      <c r="AI322" s="13"/>
    </row>
    <row r="323" spans="32:35" ht="35.1" customHeight="1" x14ac:dyDescent="0.2">
      <c r="AF323" s="13"/>
      <c r="AG323" s="13"/>
      <c r="AH323" s="13"/>
      <c r="AI323" s="13"/>
    </row>
    <row r="324" spans="32:35" ht="35.1" customHeight="1" x14ac:dyDescent="0.2">
      <c r="AF324" s="13"/>
      <c r="AG324" s="13"/>
      <c r="AH324" s="13"/>
      <c r="AI324" s="13"/>
    </row>
    <row r="325" spans="32:35" ht="35.1" customHeight="1" x14ac:dyDescent="0.2">
      <c r="AF325" s="13"/>
      <c r="AG325" s="13"/>
      <c r="AH325" s="13"/>
      <c r="AI325" s="13"/>
    </row>
    <row r="326" spans="32:35" ht="35.1" customHeight="1" x14ac:dyDescent="0.2">
      <c r="AF326" s="13"/>
      <c r="AG326" s="13"/>
      <c r="AH326" s="13"/>
      <c r="AI326" s="13"/>
    </row>
    <row r="327" spans="32:35" ht="35.1" customHeight="1" x14ac:dyDescent="0.2">
      <c r="AF327" s="13"/>
      <c r="AG327" s="13"/>
      <c r="AH327" s="13"/>
      <c r="AI327" s="13"/>
    </row>
    <row r="328" spans="32:35" ht="35.1" customHeight="1" x14ac:dyDescent="0.2">
      <c r="AF328" s="13"/>
      <c r="AG328" s="13"/>
      <c r="AH328" s="13"/>
      <c r="AI328" s="13"/>
    </row>
    <row r="329" spans="32:35" ht="35.1" customHeight="1" x14ac:dyDescent="0.2">
      <c r="AF329" s="13"/>
      <c r="AG329" s="13"/>
      <c r="AH329" s="13"/>
      <c r="AI329" s="13"/>
    </row>
    <row r="330" spans="32:35" ht="35.1" customHeight="1" x14ac:dyDescent="0.2">
      <c r="AF330" s="13"/>
      <c r="AG330" s="13"/>
      <c r="AH330" s="13"/>
      <c r="AI330" s="13"/>
    </row>
    <row r="331" spans="32:35" ht="35.1" customHeight="1" x14ac:dyDescent="0.2">
      <c r="AF331" s="13"/>
      <c r="AG331" s="13"/>
      <c r="AH331" s="13"/>
      <c r="AI331" s="13"/>
    </row>
    <row r="332" spans="32:35" ht="35.1" customHeight="1" x14ac:dyDescent="0.2">
      <c r="AF332" s="13"/>
      <c r="AG332" s="13"/>
      <c r="AH332" s="13"/>
      <c r="AI332" s="13"/>
    </row>
    <row r="333" spans="32:35" ht="35.1" customHeight="1" x14ac:dyDescent="0.2">
      <c r="AF333" s="13"/>
      <c r="AG333" s="13"/>
      <c r="AH333" s="13"/>
      <c r="AI333" s="13"/>
    </row>
    <row r="334" spans="32:35" ht="35.1" customHeight="1" x14ac:dyDescent="0.2">
      <c r="AF334" s="13"/>
      <c r="AG334" s="13"/>
      <c r="AH334" s="13"/>
      <c r="AI334" s="13"/>
    </row>
    <row r="335" spans="32:35" ht="35.1" customHeight="1" x14ac:dyDescent="0.2">
      <c r="AF335" s="13"/>
      <c r="AG335" s="13"/>
      <c r="AH335" s="13"/>
      <c r="AI335" s="13"/>
    </row>
    <row r="336" spans="32:35" ht="35.1" customHeight="1" x14ac:dyDescent="0.2">
      <c r="AF336" s="13"/>
      <c r="AG336" s="13"/>
      <c r="AH336" s="13"/>
      <c r="AI336" s="13"/>
    </row>
    <row r="337" spans="32:35" ht="35.1" customHeight="1" x14ac:dyDescent="0.2">
      <c r="AF337" s="13"/>
      <c r="AG337" s="13"/>
      <c r="AH337" s="13"/>
      <c r="AI337" s="13"/>
    </row>
    <row r="338" spans="32:35" ht="35.1" customHeight="1" x14ac:dyDescent="0.2">
      <c r="AF338" s="13"/>
      <c r="AG338" s="13"/>
      <c r="AH338" s="13"/>
      <c r="AI338" s="13"/>
    </row>
    <row r="339" spans="32:35" ht="35.1" customHeight="1" x14ac:dyDescent="0.2">
      <c r="AF339" s="13"/>
      <c r="AG339" s="13"/>
      <c r="AH339" s="13"/>
      <c r="AI339" s="13"/>
    </row>
    <row r="340" spans="32:35" ht="35.1" customHeight="1" x14ac:dyDescent="0.2">
      <c r="AF340" s="13"/>
      <c r="AG340" s="13"/>
      <c r="AH340" s="13"/>
      <c r="AI340" s="13"/>
    </row>
    <row r="341" spans="32:35" ht="35.1" customHeight="1" x14ac:dyDescent="0.2">
      <c r="AF341" s="13"/>
      <c r="AG341" s="13"/>
      <c r="AH341" s="13"/>
      <c r="AI341" s="13"/>
    </row>
    <row r="342" spans="32:35" ht="35.1" customHeight="1" x14ac:dyDescent="0.2">
      <c r="AF342" s="13"/>
      <c r="AG342" s="13"/>
      <c r="AH342" s="13"/>
      <c r="AI342" s="13"/>
    </row>
    <row r="343" spans="32:35" ht="35.1" customHeight="1" x14ac:dyDescent="0.2">
      <c r="AF343" s="13"/>
      <c r="AG343" s="13"/>
      <c r="AH343" s="13"/>
      <c r="AI343" s="13"/>
    </row>
    <row r="344" spans="32:35" ht="35.1" customHeight="1" x14ac:dyDescent="0.2">
      <c r="AF344" s="13"/>
      <c r="AG344" s="13"/>
      <c r="AH344" s="13"/>
      <c r="AI344" s="13"/>
    </row>
    <row r="345" spans="32:35" ht="35.1" customHeight="1" x14ac:dyDescent="0.2">
      <c r="AF345" s="13"/>
      <c r="AG345" s="13"/>
      <c r="AH345" s="13"/>
      <c r="AI345" s="13"/>
    </row>
    <row r="346" spans="32:35" ht="35.1" customHeight="1" x14ac:dyDescent="0.2">
      <c r="AF346" s="13"/>
      <c r="AG346" s="13"/>
      <c r="AH346" s="13"/>
      <c r="AI346" s="13"/>
    </row>
    <row r="347" spans="32:35" ht="35.1" customHeight="1" x14ac:dyDescent="0.2">
      <c r="AF347" s="13"/>
      <c r="AG347" s="13"/>
      <c r="AH347" s="13"/>
      <c r="AI347" s="13"/>
    </row>
    <row r="348" spans="32:35" ht="35.1" customHeight="1" x14ac:dyDescent="0.2">
      <c r="AF348" s="13"/>
      <c r="AG348" s="13"/>
      <c r="AH348" s="13"/>
      <c r="AI348" s="13"/>
    </row>
    <row r="349" spans="32:35" ht="35.1" customHeight="1" x14ac:dyDescent="0.2">
      <c r="AF349" s="13"/>
      <c r="AG349" s="13"/>
      <c r="AH349" s="13"/>
      <c r="AI349" s="13"/>
    </row>
    <row r="350" spans="32:35" ht="35.1" customHeight="1" x14ac:dyDescent="0.2">
      <c r="AF350" s="13"/>
      <c r="AG350" s="13"/>
      <c r="AH350" s="13"/>
      <c r="AI350" s="13"/>
    </row>
    <row r="351" spans="32:35" ht="35.1" customHeight="1" x14ac:dyDescent="0.2">
      <c r="AF351" s="13"/>
      <c r="AG351" s="13"/>
      <c r="AH351" s="13"/>
      <c r="AI351" s="13"/>
    </row>
    <row r="352" spans="32:35" ht="35.1" customHeight="1" x14ac:dyDescent="0.2">
      <c r="AF352" s="13"/>
      <c r="AG352" s="13"/>
      <c r="AH352" s="13"/>
      <c r="AI352" s="13"/>
    </row>
    <row r="353" spans="32:35" ht="35.1" customHeight="1" x14ac:dyDescent="0.2">
      <c r="AF353" s="13"/>
      <c r="AG353" s="13"/>
      <c r="AH353" s="13"/>
      <c r="AI353" s="13"/>
    </row>
    <row r="354" spans="32:35" ht="35.1" customHeight="1" x14ac:dyDescent="0.2">
      <c r="AF354" s="13"/>
      <c r="AG354" s="13"/>
      <c r="AH354" s="13"/>
      <c r="AI354" s="13"/>
    </row>
    <row r="355" spans="32:35" ht="35.1" customHeight="1" x14ac:dyDescent="0.2">
      <c r="AF355" s="13"/>
      <c r="AG355" s="13"/>
      <c r="AH355" s="13"/>
      <c r="AI355" s="13"/>
    </row>
    <row r="356" spans="32:35" ht="35.1" customHeight="1" x14ac:dyDescent="0.2">
      <c r="AF356" s="13"/>
      <c r="AG356" s="13"/>
      <c r="AH356" s="13"/>
      <c r="AI356" s="13"/>
    </row>
    <row r="357" spans="32:35" ht="35.1" customHeight="1" x14ac:dyDescent="0.2">
      <c r="AF357" s="13"/>
      <c r="AG357" s="13"/>
      <c r="AH357" s="13"/>
      <c r="AI357" s="13"/>
    </row>
    <row r="358" spans="32:35" ht="35.1" customHeight="1" x14ac:dyDescent="0.2">
      <c r="AF358" s="13"/>
      <c r="AG358" s="13"/>
      <c r="AH358" s="13"/>
      <c r="AI358" s="13"/>
    </row>
    <row r="359" spans="32:35" ht="35.1" customHeight="1" x14ac:dyDescent="0.2">
      <c r="AF359" s="13"/>
      <c r="AG359" s="13"/>
      <c r="AH359" s="13"/>
      <c r="AI359" s="13"/>
    </row>
    <row r="360" spans="32:35" ht="35.1" customHeight="1" x14ac:dyDescent="0.2">
      <c r="AF360" s="13"/>
      <c r="AG360" s="13"/>
      <c r="AH360" s="13"/>
      <c r="AI360" s="13"/>
    </row>
    <row r="361" spans="32:35" ht="35.1" customHeight="1" x14ac:dyDescent="0.2">
      <c r="AF361" s="13"/>
      <c r="AG361" s="13"/>
      <c r="AH361" s="13"/>
      <c r="AI361" s="13"/>
    </row>
    <row r="362" spans="32:35" ht="35.1" customHeight="1" x14ac:dyDescent="0.2">
      <c r="AF362" s="13"/>
      <c r="AG362" s="13"/>
      <c r="AH362" s="13"/>
      <c r="AI362" s="13"/>
    </row>
    <row r="363" spans="32:35" ht="35.1" customHeight="1" x14ac:dyDescent="0.2">
      <c r="AF363" s="13"/>
      <c r="AG363" s="13"/>
      <c r="AH363" s="13"/>
      <c r="AI363" s="13"/>
    </row>
    <row r="364" spans="32:35" ht="35.1" customHeight="1" x14ac:dyDescent="0.2">
      <c r="AF364" s="13"/>
      <c r="AG364" s="13"/>
      <c r="AH364" s="13"/>
      <c r="AI364" s="13"/>
    </row>
    <row r="365" spans="32:35" ht="35.1" customHeight="1" x14ac:dyDescent="0.2">
      <c r="AF365" s="13"/>
      <c r="AG365" s="13"/>
      <c r="AH365" s="13"/>
      <c r="AI365" s="13"/>
    </row>
    <row r="366" spans="32:35" ht="35.1" customHeight="1" x14ac:dyDescent="0.2">
      <c r="AF366" s="13"/>
      <c r="AG366" s="13"/>
      <c r="AH366" s="13"/>
      <c r="AI366" s="13"/>
    </row>
    <row r="367" spans="32:35" ht="35.1" customHeight="1" x14ac:dyDescent="0.2">
      <c r="AF367" s="13"/>
      <c r="AG367" s="13"/>
      <c r="AH367" s="13"/>
      <c r="AI367" s="13"/>
    </row>
    <row r="368" spans="32:35" ht="35.1" customHeight="1" x14ac:dyDescent="0.2">
      <c r="AF368" s="13"/>
      <c r="AG368" s="13"/>
      <c r="AH368" s="13"/>
      <c r="AI368" s="13"/>
    </row>
    <row r="369" spans="32:35" ht="35.1" customHeight="1" x14ac:dyDescent="0.2">
      <c r="AF369" s="13"/>
      <c r="AG369" s="13"/>
      <c r="AH369" s="13"/>
      <c r="AI369" s="13"/>
    </row>
    <row r="370" spans="32:35" ht="35.1" customHeight="1" x14ac:dyDescent="0.2">
      <c r="AF370" s="13"/>
      <c r="AG370" s="13"/>
      <c r="AH370" s="13"/>
      <c r="AI370" s="13"/>
    </row>
    <row r="371" spans="32:35" ht="35.1" customHeight="1" x14ac:dyDescent="0.2">
      <c r="AF371" s="13"/>
      <c r="AG371" s="13"/>
      <c r="AH371" s="13"/>
      <c r="AI371" s="13"/>
    </row>
    <row r="372" spans="32:35" ht="35.1" customHeight="1" x14ac:dyDescent="0.2">
      <c r="AF372" s="13"/>
      <c r="AG372" s="13"/>
      <c r="AH372" s="13"/>
      <c r="AI372" s="13"/>
    </row>
    <row r="373" spans="32:35" ht="35.1" customHeight="1" x14ac:dyDescent="0.2">
      <c r="AF373" s="13"/>
      <c r="AG373" s="13"/>
      <c r="AH373" s="13"/>
      <c r="AI373" s="13"/>
    </row>
    <row r="374" spans="32:35" ht="35.1" customHeight="1" x14ac:dyDescent="0.2">
      <c r="AF374" s="13"/>
      <c r="AG374" s="13"/>
      <c r="AH374" s="13"/>
      <c r="AI374" s="13"/>
    </row>
    <row r="375" spans="32:35" ht="35.1" customHeight="1" x14ac:dyDescent="0.2">
      <c r="AF375" s="13"/>
      <c r="AG375" s="13"/>
      <c r="AH375" s="13"/>
      <c r="AI375" s="13"/>
    </row>
    <row r="376" spans="32:35" ht="35.1" customHeight="1" x14ac:dyDescent="0.2">
      <c r="AF376" s="13"/>
      <c r="AG376" s="13"/>
      <c r="AH376" s="13"/>
      <c r="AI376" s="13"/>
    </row>
    <row r="377" spans="32:35" ht="35.1" customHeight="1" x14ac:dyDescent="0.2">
      <c r="AF377" s="13"/>
      <c r="AG377" s="13"/>
      <c r="AH377" s="13"/>
      <c r="AI377" s="13"/>
    </row>
    <row r="378" spans="32:35" ht="35.1" customHeight="1" x14ac:dyDescent="0.2">
      <c r="AF378" s="13"/>
      <c r="AG378" s="13"/>
      <c r="AH378" s="13"/>
      <c r="AI378" s="13"/>
    </row>
    <row r="379" spans="32:35" ht="35.1" customHeight="1" x14ac:dyDescent="0.2">
      <c r="AF379" s="13"/>
      <c r="AG379" s="13"/>
      <c r="AH379" s="13"/>
      <c r="AI379" s="13"/>
    </row>
    <row r="380" spans="32:35" ht="35.1" customHeight="1" x14ac:dyDescent="0.2">
      <c r="AF380" s="13"/>
      <c r="AG380" s="13"/>
      <c r="AH380" s="13"/>
      <c r="AI380" s="13"/>
    </row>
    <row r="381" spans="32:35" ht="35.1" customHeight="1" x14ac:dyDescent="0.2">
      <c r="AF381" s="13"/>
      <c r="AG381" s="13"/>
      <c r="AH381" s="13"/>
      <c r="AI381" s="13"/>
    </row>
    <row r="382" spans="32:35" ht="35.1" customHeight="1" x14ac:dyDescent="0.2">
      <c r="AF382" s="13"/>
      <c r="AG382" s="13"/>
      <c r="AH382" s="13"/>
      <c r="AI382" s="13"/>
    </row>
    <row r="383" spans="32:35" ht="35.1" customHeight="1" x14ac:dyDescent="0.2">
      <c r="AF383" s="13"/>
      <c r="AG383" s="13"/>
      <c r="AH383" s="13"/>
      <c r="AI383" s="13"/>
    </row>
    <row r="384" spans="32:35" ht="35.1" customHeight="1" x14ac:dyDescent="0.2">
      <c r="AF384" s="13"/>
      <c r="AG384" s="13"/>
      <c r="AH384" s="13"/>
      <c r="AI384" s="13"/>
    </row>
    <row r="385" spans="32:35" ht="35.1" customHeight="1" x14ac:dyDescent="0.2">
      <c r="AF385" s="13"/>
      <c r="AG385" s="13"/>
      <c r="AH385" s="13"/>
      <c r="AI385" s="13"/>
    </row>
    <row r="386" spans="32:35" ht="35.1" customHeight="1" x14ac:dyDescent="0.2">
      <c r="AF386" s="13"/>
      <c r="AG386" s="13"/>
      <c r="AH386" s="13"/>
      <c r="AI386" s="13"/>
    </row>
    <row r="387" spans="32:35" ht="35.1" customHeight="1" x14ac:dyDescent="0.2">
      <c r="AF387" s="13"/>
      <c r="AG387" s="13"/>
      <c r="AH387" s="13"/>
      <c r="AI387" s="13"/>
    </row>
    <row r="388" spans="32:35" ht="35.1" customHeight="1" x14ac:dyDescent="0.2">
      <c r="AF388" s="13"/>
      <c r="AG388" s="13"/>
      <c r="AH388" s="13"/>
      <c r="AI388" s="13"/>
    </row>
    <row r="389" spans="32:35" ht="35.1" customHeight="1" x14ac:dyDescent="0.2">
      <c r="AF389" s="13"/>
      <c r="AG389" s="13"/>
      <c r="AH389" s="13"/>
      <c r="AI389" s="13"/>
    </row>
    <row r="390" spans="32:35" ht="35.1" customHeight="1" x14ac:dyDescent="0.2">
      <c r="AF390" s="13"/>
      <c r="AG390" s="13"/>
      <c r="AH390" s="13"/>
      <c r="AI390" s="13"/>
    </row>
    <row r="391" spans="32:35" ht="35.1" customHeight="1" x14ac:dyDescent="0.2">
      <c r="AF391" s="13"/>
      <c r="AG391" s="13"/>
      <c r="AH391" s="13"/>
      <c r="AI391" s="13"/>
    </row>
    <row r="392" spans="32:35" ht="35.1" customHeight="1" x14ac:dyDescent="0.2">
      <c r="AF392" s="13"/>
      <c r="AG392" s="13"/>
      <c r="AH392" s="13"/>
      <c r="AI392" s="13"/>
    </row>
    <row r="393" spans="32:35" ht="35.1" customHeight="1" x14ac:dyDescent="0.2">
      <c r="AF393" s="13"/>
      <c r="AG393" s="13"/>
      <c r="AH393" s="13"/>
      <c r="AI393" s="13"/>
    </row>
    <row r="394" spans="32:35" ht="35.1" customHeight="1" x14ac:dyDescent="0.2">
      <c r="AF394" s="13"/>
      <c r="AG394" s="13"/>
      <c r="AH394" s="13"/>
      <c r="AI394" s="13"/>
    </row>
    <row r="395" spans="32:35" ht="35.1" customHeight="1" x14ac:dyDescent="0.2">
      <c r="AF395" s="13"/>
      <c r="AG395" s="13"/>
      <c r="AH395" s="13"/>
      <c r="AI395" s="13"/>
    </row>
    <row r="396" spans="32:35" ht="35.1" customHeight="1" x14ac:dyDescent="0.2">
      <c r="AF396" s="13"/>
      <c r="AG396" s="13"/>
      <c r="AH396" s="13"/>
      <c r="AI396" s="13"/>
    </row>
    <row r="397" spans="32:35" ht="35.1" customHeight="1" x14ac:dyDescent="0.2">
      <c r="AF397" s="13"/>
      <c r="AG397" s="13"/>
      <c r="AH397" s="13"/>
      <c r="AI397" s="13"/>
    </row>
    <row r="398" spans="32:35" ht="35.1" customHeight="1" x14ac:dyDescent="0.2">
      <c r="AF398" s="13"/>
      <c r="AG398" s="13"/>
      <c r="AH398" s="13"/>
      <c r="AI398" s="13"/>
    </row>
    <row r="399" spans="32:35" ht="35.1" customHeight="1" x14ac:dyDescent="0.2">
      <c r="AF399" s="13"/>
      <c r="AG399" s="13"/>
      <c r="AH399" s="13"/>
      <c r="AI399" s="13"/>
    </row>
    <row r="400" spans="32:35" ht="35.1" customHeight="1" x14ac:dyDescent="0.2">
      <c r="AF400" s="13"/>
      <c r="AG400" s="13"/>
      <c r="AH400" s="13"/>
      <c r="AI400" s="13"/>
    </row>
    <row r="401" spans="32:35" ht="35.1" customHeight="1" x14ac:dyDescent="0.2">
      <c r="AF401" s="13"/>
      <c r="AG401" s="13"/>
      <c r="AH401" s="13"/>
      <c r="AI401" s="13"/>
    </row>
    <row r="402" spans="32:35" ht="35.1" customHeight="1" x14ac:dyDescent="0.2">
      <c r="AF402" s="13"/>
      <c r="AG402" s="13"/>
      <c r="AH402" s="13"/>
      <c r="AI402" s="13"/>
    </row>
    <row r="403" spans="32:35" ht="35.1" customHeight="1" x14ac:dyDescent="0.2">
      <c r="AF403" s="13"/>
      <c r="AG403" s="13"/>
      <c r="AH403" s="13"/>
      <c r="AI403" s="13"/>
    </row>
    <row r="404" spans="32:35" ht="35.1" customHeight="1" x14ac:dyDescent="0.2">
      <c r="AF404" s="13"/>
      <c r="AG404" s="13"/>
      <c r="AH404" s="13"/>
      <c r="AI404" s="13"/>
    </row>
    <row r="405" spans="32:35" ht="35.1" customHeight="1" x14ac:dyDescent="0.2">
      <c r="AF405" s="13"/>
      <c r="AG405" s="13"/>
      <c r="AH405" s="13"/>
      <c r="AI405" s="13"/>
    </row>
    <row r="406" spans="32:35" ht="35.1" customHeight="1" x14ac:dyDescent="0.2">
      <c r="AF406" s="13"/>
      <c r="AG406" s="13"/>
      <c r="AH406" s="13"/>
      <c r="AI406" s="13"/>
    </row>
    <row r="407" spans="32:35" ht="35.1" customHeight="1" x14ac:dyDescent="0.2">
      <c r="AF407" s="13"/>
      <c r="AG407" s="13"/>
      <c r="AH407" s="13"/>
      <c r="AI407" s="13"/>
    </row>
    <row r="408" spans="32:35" ht="35.1" customHeight="1" x14ac:dyDescent="0.2">
      <c r="AF408" s="13"/>
      <c r="AG408" s="13"/>
      <c r="AH408" s="13"/>
      <c r="AI408" s="13"/>
    </row>
    <row r="409" spans="32:35" ht="35.1" customHeight="1" x14ac:dyDescent="0.2">
      <c r="AF409" s="13"/>
      <c r="AG409" s="13"/>
      <c r="AH409" s="13"/>
      <c r="AI409" s="13"/>
    </row>
    <row r="410" spans="32:35" ht="35.1" customHeight="1" x14ac:dyDescent="0.2">
      <c r="AF410" s="13"/>
      <c r="AG410" s="13"/>
      <c r="AH410" s="13"/>
      <c r="AI410" s="13"/>
    </row>
    <row r="411" spans="32:35" ht="35.1" customHeight="1" x14ac:dyDescent="0.2">
      <c r="AF411" s="13"/>
      <c r="AG411" s="13"/>
      <c r="AH411" s="13"/>
      <c r="AI411" s="13"/>
    </row>
    <row r="412" spans="32:35" ht="35.1" customHeight="1" x14ac:dyDescent="0.2">
      <c r="AF412" s="13"/>
      <c r="AG412" s="13"/>
      <c r="AH412" s="13"/>
      <c r="AI412" s="13"/>
    </row>
    <row r="413" spans="32:35" ht="35.1" customHeight="1" x14ac:dyDescent="0.2">
      <c r="AF413" s="13"/>
      <c r="AG413" s="13"/>
      <c r="AH413" s="13"/>
      <c r="AI413" s="13"/>
    </row>
    <row r="414" spans="32:35" ht="35.1" customHeight="1" x14ac:dyDescent="0.2">
      <c r="AF414" s="13"/>
      <c r="AG414" s="13"/>
      <c r="AH414" s="13"/>
      <c r="AI414" s="13"/>
    </row>
    <row r="415" spans="32:35" ht="35.1" customHeight="1" x14ac:dyDescent="0.2">
      <c r="AF415" s="13"/>
      <c r="AG415" s="13"/>
      <c r="AH415" s="13"/>
      <c r="AI415" s="13"/>
    </row>
    <row r="416" spans="32:35" ht="35.1" customHeight="1" x14ac:dyDescent="0.2">
      <c r="AF416" s="13"/>
      <c r="AG416" s="13"/>
      <c r="AH416" s="13"/>
      <c r="AI416" s="13"/>
    </row>
    <row r="417" spans="32:35" ht="35.1" customHeight="1" x14ac:dyDescent="0.2">
      <c r="AF417" s="13"/>
      <c r="AG417" s="13"/>
      <c r="AH417" s="13"/>
      <c r="AI417" s="13"/>
    </row>
    <row r="418" spans="32:35" ht="35.1" customHeight="1" x14ac:dyDescent="0.2">
      <c r="AF418" s="13"/>
      <c r="AG418" s="13"/>
      <c r="AH418" s="13"/>
      <c r="AI418" s="13"/>
    </row>
    <row r="419" spans="32:35" ht="35.1" customHeight="1" x14ac:dyDescent="0.2">
      <c r="AF419" s="13"/>
      <c r="AG419" s="13"/>
      <c r="AH419" s="13"/>
      <c r="AI419" s="13"/>
    </row>
    <row r="420" spans="32:35" ht="35.1" customHeight="1" x14ac:dyDescent="0.2">
      <c r="AF420" s="13"/>
      <c r="AG420" s="13"/>
      <c r="AH420" s="13"/>
      <c r="AI420" s="13"/>
    </row>
    <row r="421" spans="32:35" ht="35.1" customHeight="1" x14ac:dyDescent="0.2">
      <c r="AF421" s="13"/>
      <c r="AG421" s="13"/>
      <c r="AH421" s="13"/>
      <c r="AI421" s="13"/>
    </row>
    <row r="422" spans="32:35" ht="35.1" customHeight="1" x14ac:dyDescent="0.2">
      <c r="AF422" s="13"/>
      <c r="AG422" s="13"/>
      <c r="AH422" s="13"/>
      <c r="AI422" s="13"/>
    </row>
    <row r="423" spans="32:35" ht="35.1" customHeight="1" x14ac:dyDescent="0.2">
      <c r="AF423" s="13"/>
      <c r="AG423" s="13"/>
      <c r="AH423" s="13"/>
      <c r="AI423" s="13"/>
    </row>
    <row r="424" spans="32:35" ht="35.1" customHeight="1" x14ac:dyDescent="0.2">
      <c r="AF424" s="13"/>
      <c r="AG424" s="13"/>
      <c r="AH424" s="13"/>
      <c r="AI424" s="13"/>
    </row>
    <row r="425" spans="32:35" ht="35.1" customHeight="1" x14ac:dyDescent="0.2">
      <c r="AF425" s="13"/>
      <c r="AG425" s="13"/>
      <c r="AH425" s="13"/>
      <c r="AI425" s="13"/>
    </row>
    <row r="426" spans="32:35" ht="35.1" customHeight="1" x14ac:dyDescent="0.2">
      <c r="AF426" s="13"/>
      <c r="AG426" s="13"/>
      <c r="AH426" s="13"/>
      <c r="AI426" s="13"/>
    </row>
    <row r="427" spans="32:35" ht="35.1" customHeight="1" x14ac:dyDescent="0.2">
      <c r="AF427" s="13"/>
      <c r="AG427" s="13"/>
      <c r="AH427" s="13"/>
      <c r="AI427" s="13"/>
    </row>
    <row r="428" spans="32:35" ht="35.1" customHeight="1" x14ac:dyDescent="0.2">
      <c r="AF428" s="13"/>
      <c r="AG428" s="13"/>
      <c r="AH428" s="13"/>
      <c r="AI428" s="13"/>
    </row>
    <row r="429" spans="32:35" ht="35.1" customHeight="1" x14ac:dyDescent="0.2">
      <c r="AF429" s="13"/>
      <c r="AG429" s="13"/>
      <c r="AH429" s="13"/>
      <c r="AI429" s="13"/>
    </row>
    <row r="430" spans="32:35" ht="35.1" customHeight="1" x14ac:dyDescent="0.2">
      <c r="AF430" s="13"/>
      <c r="AG430" s="13"/>
      <c r="AH430" s="13"/>
      <c r="AI430" s="13"/>
    </row>
    <row r="431" spans="32:35" ht="35.1" customHeight="1" x14ac:dyDescent="0.2">
      <c r="AF431" s="13"/>
      <c r="AG431" s="13"/>
      <c r="AH431" s="13"/>
      <c r="AI431" s="13"/>
    </row>
    <row r="432" spans="32:35" ht="35.1" customHeight="1" x14ac:dyDescent="0.2">
      <c r="AF432" s="13"/>
      <c r="AG432" s="13"/>
      <c r="AH432" s="13"/>
      <c r="AI432" s="13"/>
    </row>
    <row r="433" spans="32:35" ht="35.1" customHeight="1" x14ac:dyDescent="0.2">
      <c r="AF433" s="13"/>
      <c r="AG433" s="13"/>
      <c r="AH433" s="13"/>
      <c r="AI433" s="13"/>
    </row>
    <row r="434" spans="32:35" ht="35.1" customHeight="1" x14ac:dyDescent="0.2">
      <c r="AF434" s="13"/>
      <c r="AG434" s="13"/>
      <c r="AH434" s="13"/>
      <c r="AI434" s="13"/>
    </row>
    <row r="435" spans="32:35" ht="35.1" customHeight="1" x14ac:dyDescent="0.2">
      <c r="AF435" s="13"/>
      <c r="AG435" s="13"/>
      <c r="AH435" s="13"/>
      <c r="AI435" s="13"/>
    </row>
    <row r="436" spans="32:35" ht="35.1" customHeight="1" x14ac:dyDescent="0.2">
      <c r="AF436" s="13"/>
      <c r="AG436" s="13"/>
      <c r="AH436" s="13"/>
      <c r="AI436" s="13"/>
    </row>
    <row r="437" spans="32:35" ht="35.1" customHeight="1" x14ac:dyDescent="0.2">
      <c r="AF437" s="13"/>
      <c r="AG437" s="13"/>
      <c r="AH437" s="13"/>
      <c r="AI437" s="13"/>
    </row>
    <row r="438" spans="32:35" ht="35.1" customHeight="1" x14ac:dyDescent="0.2">
      <c r="AF438" s="13"/>
      <c r="AG438" s="13"/>
      <c r="AH438" s="13"/>
      <c r="AI438" s="13"/>
    </row>
    <row r="439" spans="32:35" ht="35.1" customHeight="1" x14ac:dyDescent="0.2">
      <c r="AF439" s="13"/>
      <c r="AG439" s="13"/>
      <c r="AH439" s="13"/>
      <c r="AI439" s="13"/>
    </row>
    <row r="440" spans="32:35" ht="35.1" customHeight="1" x14ac:dyDescent="0.2">
      <c r="AF440" s="13"/>
      <c r="AG440" s="13"/>
      <c r="AH440" s="13"/>
      <c r="AI440" s="13"/>
    </row>
    <row r="441" spans="32:35" ht="35.1" customHeight="1" x14ac:dyDescent="0.2">
      <c r="AF441" s="13"/>
      <c r="AG441" s="13"/>
      <c r="AH441" s="13"/>
      <c r="AI441" s="13"/>
    </row>
    <row r="442" spans="32:35" ht="35.1" customHeight="1" x14ac:dyDescent="0.2">
      <c r="AF442" s="13"/>
      <c r="AG442" s="13"/>
      <c r="AH442" s="13"/>
      <c r="AI442" s="13"/>
    </row>
    <row r="443" spans="32:35" ht="35.1" customHeight="1" x14ac:dyDescent="0.2">
      <c r="AF443" s="13"/>
      <c r="AG443" s="13"/>
      <c r="AH443" s="13"/>
      <c r="AI443" s="13"/>
    </row>
    <row r="444" spans="32:35" ht="35.1" customHeight="1" x14ac:dyDescent="0.2">
      <c r="AF444" s="13"/>
      <c r="AG444" s="13"/>
      <c r="AH444" s="13"/>
      <c r="AI444" s="13"/>
    </row>
    <row r="445" spans="32:35" ht="35.1" customHeight="1" x14ac:dyDescent="0.2">
      <c r="AF445" s="13"/>
      <c r="AG445" s="13"/>
      <c r="AH445" s="13"/>
      <c r="AI445" s="13"/>
    </row>
    <row r="446" spans="32:35" ht="35.1" customHeight="1" x14ac:dyDescent="0.2">
      <c r="AF446" s="13"/>
      <c r="AG446" s="13"/>
      <c r="AH446" s="13"/>
      <c r="AI446" s="13"/>
    </row>
    <row r="447" spans="32:35" ht="35.1" customHeight="1" x14ac:dyDescent="0.2">
      <c r="AF447" s="13"/>
      <c r="AG447" s="13"/>
      <c r="AH447" s="13"/>
      <c r="AI447" s="13"/>
    </row>
    <row r="448" spans="32:35" ht="35.1" customHeight="1" x14ac:dyDescent="0.2">
      <c r="AF448" s="13"/>
      <c r="AG448" s="13"/>
      <c r="AH448" s="13"/>
      <c r="AI448" s="13"/>
    </row>
    <row r="449" spans="32:35" ht="35.1" customHeight="1" x14ac:dyDescent="0.2">
      <c r="AF449" s="13"/>
      <c r="AG449" s="13"/>
      <c r="AH449" s="13"/>
      <c r="AI449" s="13"/>
    </row>
    <row r="450" spans="32:35" ht="35.1" customHeight="1" x14ac:dyDescent="0.2">
      <c r="AF450" s="13"/>
      <c r="AG450" s="13"/>
      <c r="AH450" s="13"/>
      <c r="AI450" s="13"/>
    </row>
    <row r="451" spans="32:35" ht="35.1" customHeight="1" x14ac:dyDescent="0.2">
      <c r="AF451" s="13"/>
      <c r="AG451" s="13"/>
      <c r="AH451" s="13"/>
      <c r="AI451" s="13"/>
    </row>
    <row r="452" spans="32:35" ht="35.1" customHeight="1" x14ac:dyDescent="0.2">
      <c r="AF452" s="13"/>
      <c r="AG452" s="13"/>
      <c r="AH452" s="13"/>
      <c r="AI452" s="13"/>
    </row>
    <row r="453" spans="32:35" ht="35.1" customHeight="1" x14ac:dyDescent="0.2">
      <c r="AF453" s="13"/>
      <c r="AG453" s="13"/>
      <c r="AH453" s="13"/>
      <c r="AI453" s="13"/>
    </row>
    <row r="454" spans="32:35" ht="35.1" customHeight="1" x14ac:dyDescent="0.2">
      <c r="AF454" s="13"/>
      <c r="AG454" s="13"/>
      <c r="AH454" s="13"/>
      <c r="AI454" s="13"/>
    </row>
    <row r="455" spans="32:35" ht="35.1" customHeight="1" x14ac:dyDescent="0.2">
      <c r="AF455" s="13"/>
      <c r="AG455" s="13"/>
      <c r="AH455" s="13"/>
      <c r="AI455" s="13"/>
    </row>
    <row r="456" spans="32:35" ht="35.1" customHeight="1" x14ac:dyDescent="0.2">
      <c r="AF456" s="13"/>
      <c r="AG456" s="13"/>
      <c r="AH456" s="13"/>
      <c r="AI456" s="13"/>
    </row>
    <row r="457" spans="32:35" ht="35.1" customHeight="1" x14ac:dyDescent="0.2">
      <c r="AF457" s="13"/>
      <c r="AG457" s="13"/>
      <c r="AH457" s="13"/>
      <c r="AI457" s="13"/>
    </row>
    <row r="458" spans="32:35" ht="35.1" customHeight="1" x14ac:dyDescent="0.2">
      <c r="AF458" s="13"/>
      <c r="AG458" s="13"/>
      <c r="AH458" s="13"/>
      <c r="AI458" s="13"/>
    </row>
    <row r="459" spans="32:35" ht="35.1" customHeight="1" x14ac:dyDescent="0.2">
      <c r="AF459" s="13"/>
      <c r="AG459" s="13"/>
      <c r="AH459" s="13"/>
      <c r="AI459" s="13"/>
    </row>
    <row r="460" spans="32:35" ht="35.1" customHeight="1" x14ac:dyDescent="0.2">
      <c r="AF460" s="13"/>
      <c r="AG460" s="13"/>
      <c r="AH460" s="13"/>
      <c r="AI460" s="13"/>
    </row>
    <row r="461" spans="32:35" ht="35.1" customHeight="1" x14ac:dyDescent="0.2">
      <c r="AF461" s="13"/>
      <c r="AG461" s="13"/>
      <c r="AH461" s="13"/>
      <c r="AI461" s="13"/>
    </row>
    <row r="462" spans="32:35" ht="35.1" customHeight="1" x14ac:dyDescent="0.2">
      <c r="AF462" s="13"/>
      <c r="AG462" s="13"/>
      <c r="AH462" s="13"/>
      <c r="AI462" s="13"/>
    </row>
    <row r="463" spans="32:35" ht="35.1" customHeight="1" x14ac:dyDescent="0.2">
      <c r="AF463" s="13"/>
      <c r="AG463" s="13"/>
      <c r="AH463" s="13"/>
      <c r="AI463" s="13"/>
    </row>
    <row r="464" spans="32:35" ht="35.1" customHeight="1" x14ac:dyDescent="0.2">
      <c r="AF464" s="13"/>
      <c r="AG464" s="13"/>
      <c r="AH464" s="13"/>
      <c r="AI464" s="13"/>
    </row>
    <row r="465" spans="32:35" ht="35.1" customHeight="1" x14ac:dyDescent="0.2">
      <c r="AF465" s="13"/>
      <c r="AG465" s="13"/>
      <c r="AH465" s="13"/>
      <c r="AI465" s="13"/>
    </row>
    <row r="466" spans="32:35" ht="35.1" customHeight="1" x14ac:dyDescent="0.2">
      <c r="AF466" s="13"/>
      <c r="AG466" s="13"/>
      <c r="AH466" s="13"/>
      <c r="AI466" s="13"/>
    </row>
    <row r="467" spans="32:35" ht="35.1" customHeight="1" x14ac:dyDescent="0.2">
      <c r="AF467" s="13"/>
      <c r="AG467" s="13"/>
      <c r="AH467" s="13"/>
      <c r="AI467" s="13"/>
    </row>
    <row r="468" spans="32:35" ht="35.1" customHeight="1" x14ac:dyDescent="0.2">
      <c r="AF468" s="13"/>
      <c r="AG468" s="13"/>
      <c r="AH468" s="13"/>
      <c r="AI468" s="13"/>
    </row>
    <row r="469" spans="32:35" ht="35.1" customHeight="1" x14ac:dyDescent="0.2">
      <c r="AF469" s="13"/>
      <c r="AG469" s="13"/>
      <c r="AH469" s="13"/>
      <c r="AI469" s="13"/>
    </row>
    <row r="470" spans="32:35" ht="35.1" customHeight="1" x14ac:dyDescent="0.2">
      <c r="AF470" s="13"/>
      <c r="AG470" s="13"/>
      <c r="AH470" s="13"/>
      <c r="AI470" s="13"/>
    </row>
    <row r="471" spans="32:35" ht="35.1" customHeight="1" x14ac:dyDescent="0.2">
      <c r="AF471" s="13"/>
      <c r="AG471" s="13"/>
      <c r="AH471" s="13"/>
      <c r="AI471" s="13"/>
    </row>
    <row r="472" spans="32:35" ht="35.1" customHeight="1" x14ac:dyDescent="0.2">
      <c r="AF472" s="13"/>
      <c r="AG472" s="13"/>
      <c r="AH472" s="13"/>
      <c r="AI472" s="13"/>
    </row>
    <row r="473" spans="32:35" ht="35.1" customHeight="1" x14ac:dyDescent="0.2">
      <c r="AF473" s="13"/>
      <c r="AG473" s="13"/>
      <c r="AH473" s="13"/>
      <c r="AI473" s="13"/>
    </row>
    <row r="474" spans="32:35" ht="35.1" customHeight="1" x14ac:dyDescent="0.2">
      <c r="AF474" s="13"/>
      <c r="AG474" s="13"/>
      <c r="AH474" s="13"/>
      <c r="AI474" s="13"/>
    </row>
    <row r="475" spans="32:35" ht="35.1" customHeight="1" x14ac:dyDescent="0.2">
      <c r="AF475" s="13"/>
      <c r="AG475" s="13"/>
      <c r="AH475" s="13"/>
      <c r="AI475" s="13"/>
    </row>
    <row r="476" spans="32:35" ht="35.1" customHeight="1" x14ac:dyDescent="0.2">
      <c r="AF476" s="13"/>
      <c r="AG476" s="13"/>
      <c r="AH476" s="13"/>
      <c r="AI476" s="13"/>
    </row>
    <row r="477" spans="32:35" ht="35.1" customHeight="1" x14ac:dyDescent="0.2">
      <c r="AF477" s="13"/>
      <c r="AG477" s="13"/>
      <c r="AH477" s="13"/>
      <c r="AI477" s="13"/>
    </row>
    <row r="478" spans="32:35" ht="35.1" customHeight="1" x14ac:dyDescent="0.2">
      <c r="AF478" s="13"/>
      <c r="AG478" s="13"/>
      <c r="AH478" s="13"/>
      <c r="AI478" s="13"/>
    </row>
    <row r="479" spans="32:35" ht="35.1" customHeight="1" x14ac:dyDescent="0.2">
      <c r="AF479" s="13"/>
      <c r="AG479" s="13"/>
      <c r="AH479" s="13"/>
      <c r="AI479" s="13"/>
    </row>
    <row r="480" spans="32:35" ht="35.1" customHeight="1" x14ac:dyDescent="0.2">
      <c r="AF480" s="13"/>
      <c r="AG480" s="13"/>
      <c r="AH480" s="13"/>
      <c r="AI480" s="13"/>
    </row>
    <row r="481" spans="32:35" ht="35.1" customHeight="1" x14ac:dyDescent="0.2">
      <c r="AF481" s="13"/>
      <c r="AG481" s="13"/>
      <c r="AH481" s="13"/>
      <c r="AI481" s="13"/>
    </row>
    <row r="482" spans="32:35" ht="35.1" customHeight="1" x14ac:dyDescent="0.2">
      <c r="AF482" s="13"/>
      <c r="AG482" s="13"/>
      <c r="AH482" s="13"/>
      <c r="AI482" s="13"/>
    </row>
    <row r="483" spans="32:35" ht="35.1" customHeight="1" x14ac:dyDescent="0.2">
      <c r="AF483" s="13"/>
      <c r="AG483" s="13"/>
      <c r="AH483" s="13"/>
      <c r="AI483" s="13"/>
    </row>
    <row r="484" spans="32:35" ht="35.1" customHeight="1" x14ac:dyDescent="0.2">
      <c r="AF484" s="13"/>
      <c r="AG484" s="13"/>
      <c r="AH484" s="13"/>
      <c r="AI484" s="13"/>
    </row>
    <row r="485" spans="32:35" ht="35.1" customHeight="1" x14ac:dyDescent="0.2">
      <c r="AF485" s="13"/>
      <c r="AG485" s="13"/>
      <c r="AH485" s="13"/>
      <c r="AI485" s="13"/>
    </row>
    <row r="486" spans="32:35" ht="35.1" customHeight="1" x14ac:dyDescent="0.2">
      <c r="AF486" s="13"/>
      <c r="AG486" s="13"/>
      <c r="AH486" s="13"/>
      <c r="AI486" s="13"/>
    </row>
    <row r="487" spans="32:35" ht="35.1" customHeight="1" x14ac:dyDescent="0.2">
      <c r="AF487" s="13"/>
      <c r="AG487" s="13"/>
      <c r="AH487" s="13"/>
      <c r="AI487" s="13"/>
    </row>
    <row r="488" spans="32:35" ht="35.1" customHeight="1" x14ac:dyDescent="0.2">
      <c r="AF488" s="13"/>
      <c r="AG488" s="13"/>
      <c r="AH488" s="13"/>
      <c r="AI488" s="13"/>
    </row>
    <row r="489" spans="32:35" ht="35.1" customHeight="1" x14ac:dyDescent="0.2">
      <c r="AF489" s="13"/>
      <c r="AG489" s="13"/>
      <c r="AH489" s="13"/>
      <c r="AI489" s="13"/>
    </row>
    <row r="490" spans="32:35" ht="35.1" customHeight="1" x14ac:dyDescent="0.2">
      <c r="AF490" s="13"/>
      <c r="AG490" s="13"/>
      <c r="AH490" s="13"/>
      <c r="AI490" s="13"/>
    </row>
    <row r="491" spans="32:35" ht="35.1" customHeight="1" x14ac:dyDescent="0.2">
      <c r="AF491" s="13"/>
      <c r="AG491" s="13"/>
      <c r="AH491" s="13"/>
      <c r="AI491" s="13"/>
    </row>
    <row r="492" spans="32:35" ht="35.1" customHeight="1" x14ac:dyDescent="0.2">
      <c r="AF492" s="13"/>
      <c r="AG492" s="13"/>
      <c r="AH492" s="13"/>
      <c r="AI492" s="13"/>
    </row>
    <row r="493" spans="32:35" ht="35.1" customHeight="1" x14ac:dyDescent="0.2">
      <c r="AF493" s="13"/>
      <c r="AG493" s="13"/>
      <c r="AH493" s="13"/>
      <c r="AI493" s="13"/>
    </row>
    <row r="494" spans="32:35" ht="35.1" customHeight="1" x14ac:dyDescent="0.2">
      <c r="AF494" s="13"/>
      <c r="AG494" s="13"/>
      <c r="AH494" s="13"/>
      <c r="AI494" s="13"/>
    </row>
    <row r="495" spans="32:35" ht="35.1" customHeight="1" x14ac:dyDescent="0.2">
      <c r="AF495" s="13"/>
      <c r="AG495" s="13"/>
      <c r="AH495" s="13"/>
      <c r="AI495" s="13"/>
    </row>
    <row r="496" spans="32:35" ht="35.1" customHeight="1" x14ac:dyDescent="0.2">
      <c r="AF496" s="13"/>
      <c r="AG496" s="13"/>
      <c r="AH496" s="13"/>
      <c r="AI496" s="13"/>
    </row>
    <row r="497" spans="32:35" ht="35.1" customHeight="1" x14ac:dyDescent="0.2">
      <c r="AF497" s="13"/>
      <c r="AG497" s="13"/>
      <c r="AH497" s="13"/>
      <c r="AI497" s="13"/>
    </row>
    <row r="498" spans="32:35" ht="35.1" customHeight="1" x14ac:dyDescent="0.2">
      <c r="AF498" s="13"/>
      <c r="AG498" s="13"/>
      <c r="AH498" s="13"/>
      <c r="AI498" s="13"/>
    </row>
    <row r="499" spans="32:35" ht="35.1" customHeight="1" x14ac:dyDescent="0.2">
      <c r="AF499" s="13"/>
      <c r="AG499" s="13"/>
      <c r="AH499" s="13"/>
      <c r="AI499" s="13"/>
    </row>
    <row r="500" spans="32:35" ht="35.1" customHeight="1" x14ac:dyDescent="0.2">
      <c r="AF500" s="13"/>
      <c r="AG500" s="13"/>
      <c r="AH500" s="13"/>
      <c r="AI500" s="13"/>
    </row>
    <row r="501" spans="32:35" ht="35.1" customHeight="1" x14ac:dyDescent="0.2">
      <c r="AF501" s="13"/>
      <c r="AG501" s="13"/>
      <c r="AH501" s="13"/>
      <c r="AI501" s="13"/>
    </row>
    <row r="502" spans="32:35" ht="35.1" customHeight="1" x14ac:dyDescent="0.2">
      <c r="AF502" s="13"/>
      <c r="AG502" s="13"/>
      <c r="AH502" s="13"/>
      <c r="AI502" s="13"/>
    </row>
    <row r="503" spans="32:35" ht="35.1" customHeight="1" x14ac:dyDescent="0.2">
      <c r="AF503" s="13"/>
      <c r="AG503" s="13"/>
      <c r="AH503" s="13"/>
      <c r="AI503" s="13"/>
    </row>
    <row r="504" spans="32:35" ht="35.1" customHeight="1" x14ac:dyDescent="0.2">
      <c r="AF504" s="13"/>
      <c r="AG504" s="13"/>
      <c r="AH504" s="13"/>
      <c r="AI504" s="13"/>
    </row>
    <row r="505" spans="32:35" ht="35.1" customHeight="1" x14ac:dyDescent="0.2">
      <c r="AF505" s="13"/>
      <c r="AG505" s="13"/>
      <c r="AH505" s="13"/>
      <c r="AI505" s="13"/>
    </row>
    <row r="506" spans="32:35" ht="35.1" customHeight="1" x14ac:dyDescent="0.2">
      <c r="AF506" s="13"/>
      <c r="AG506" s="13"/>
      <c r="AH506" s="13"/>
      <c r="AI506" s="13"/>
    </row>
    <row r="507" spans="32:35" ht="35.1" customHeight="1" x14ac:dyDescent="0.2">
      <c r="AF507" s="13"/>
      <c r="AG507" s="13"/>
      <c r="AH507" s="13"/>
      <c r="AI507" s="13"/>
    </row>
    <row r="508" spans="32:35" ht="35.1" customHeight="1" x14ac:dyDescent="0.2">
      <c r="AF508" s="13"/>
      <c r="AG508" s="13"/>
      <c r="AH508" s="13"/>
      <c r="AI508" s="13"/>
    </row>
    <row r="509" spans="32:35" ht="35.1" customHeight="1" x14ac:dyDescent="0.2">
      <c r="AF509" s="13"/>
      <c r="AG509" s="13"/>
      <c r="AH509" s="13"/>
      <c r="AI509" s="13"/>
    </row>
    <row r="510" spans="32:35" ht="35.1" customHeight="1" x14ac:dyDescent="0.2">
      <c r="AF510" s="13"/>
      <c r="AG510" s="13"/>
      <c r="AH510" s="13"/>
      <c r="AI510" s="13"/>
    </row>
    <row r="511" spans="32:35" ht="35.1" customHeight="1" x14ac:dyDescent="0.2">
      <c r="AF511" s="13"/>
      <c r="AG511" s="13"/>
      <c r="AH511" s="13"/>
      <c r="AI511" s="13"/>
    </row>
    <row r="512" spans="32:35" ht="35.1" customHeight="1" x14ac:dyDescent="0.2">
      <c r="AF512" s="13"/>
      <c r="AG512" s="13"/>
      <c r="AH512" s="13"/>
      <c r="AI512" s="13"/>
    </row>
    <row r="513" spans="32:35" ht="35.1" customHeight="1" x14ac:dyDescent="0.2">
      <c r="AF513" s="13"/>
      <c r="AG513" s="13"/>
      <c r="AH513" s="13"/>
      <c r="AI513" s="13"/>
    </row>
    <row r="514" spans="32:35" ht="35.1" customHeight="1" x14ac:dyDescent="0.2">
      <c r="AF514" s="13"/>
      <c r="AG514" s="13"/>
      <c r="AH514" s="13"/>
      <c r="AI514" s="13"/>
    </row>
    <row r="515" spans="32:35" ht="35.1" customHeight="1" x14ac:dyDescent="0.2">
      <c r="AF515" s="13"/>
      <c r="AG515" s="13"/>
      <c r="AH515" s="13"/>
      <c r="AI515" s="13"/>
    </row>
    <row r="516" spans="32:35" ht="35.1" customHeight="1" x14ac:dyDescent="0.2">
      <c r="AF516" s="13"/>
      <c r="AG516" s="13"/>
      <c r="AH516" s="13"/>
      <c r="AI516" s="13"/>
    </row>
    <row r="517" spans="32:35" ht="35.1" customHeight="1" x14ac:dyDescent="0.2">
      <c r="AF517" s="13"/>
      <c r="AG517" s="13"/>
      <c r="AH517" s="13"/>
      <c r="AI517" s="13"/>
    </row>
    <row r="518" spans="32:35" ht="35.1" customHeight="1" x14ac:dyDescent="0.2">
      <c r="AF518" s="13"/>
      <c r="AG518" s="13"/>
      <c r="AH518" s="13"/>
      <c r="AI518" s="13"/>
    </row>
    <row r="519" spans="32:35" ht="35.1" customHeight="1" x14ac:dyDescent="0.2">
      <c r="AF519" s="13"/>
      <c r="AG519" s="13"/>
      <c r="AH519" s="13"/>
      <c r="AI519" s="13"/>
    </row>
    <row r="520" spans="32:35" ht="35.1" customHeight="1" x14ac:dyDescent="0.2">
      <c r="AF520" s="13"/>
      <c r="AG520" s="13"/>
      <c r="AH520" s="13"/>
      <c r="AI520" s="13"/>
    </row>
    <row r="521" spans="32:35" ht="35.1" customHeight="1" x14ac:dyDescent="0.2">
      <c r="AF521" s="13"/>
      <c r="AG521" s="13"/>
      <c r="AH521" s="13"/>
      <c r="AI521" s="13"/>
    </row>
    <row r="522" spans="32:35" ht="35.1" customHeight="1" x14ac:dyDescent="0.2">
      <c r="AF522" s="13"/>
      <c r="AG522" s="13"/>
      <c r="AH522" s="13"/>
      <c r="AI522" s="13"/>
    </row>
    <row r="523" spans="32:35" ht="35.1" customHeight="1" x14ac:dyDescent="0.2">
      <c r="AF523" s="13"/>
      <c r="AG523" s="13"/>
      <c r="AH523" s="13"/>
      <c r="AI523" s="13"/>
    </row>
    <row r="524" spans="32:35" ht="35.1" customHeight="1" x14ac:dyDescent="0.2">
      <c r="AF524" s="13"/>
      <c r="AG524" s="13"/>
      <c r="AH524" s="13"/>
      <c r="AI524" s="13"/>
    </row>
    <row r="525" spans="32:35" ht="35.1" customHeight="1" x14ac:dyDescent="0.2">
      <c r="AF525" s="13"/>
      <c r="AG525" s="13"/>
      <c r="AH525" s="13"/>
      <c r="AI525" s="13"/>
    </row>
    <row r="526" spans="32:35" ht="35.1" customHeight="1" x14ac:dyDescent="0.2">
      <c r="AF526" s="13"/>
      <c r="AG526" s="13"/>
      <c r="AH526" s="13"/>
      <c r="AI526" s="13"/>
    </row>
    <row r="527" spans="32:35" ht="35.1" customHeight="1" x14ac:dyDescent="0.2">
      <c r="AF527" s="13"/>
      <c r="AG527" s="13"/>
      <c r="AH527" s="13"/>
      <c r="AI527" s="13"/>
    </row>
    <row r="528" spans="32:35" ht="35.1" customHeight="1" x14ac:dyDescent="0.2">
      <c r="AF528" s="13"/>
      <c r="AG528" s="13"/>
      <c r="AH528" s="13"/>
      <c r="AI528" s="13"/>
    </row>
    <row r="529" spans="32:35" ht="35.1" customHeight="1" x14ac:dyDescent="0.2">
      <c r="AF529" s="13"/>
      <c r="AG529" s="13"/>
      <c r="AH529" s="13"/>
      <c r="AI529" s="13"/>
    </row>
    <row r="530" spans="32:35" ht="35.1" customHeight="1" x14ac:dyDescent="0.2">
      <c r="AF530" s="13"/>
      <c r="AG530" s="13"/>
      <c r="AH530" s="13"/>
      <c r="AI530" s="13"/>
    </row>
    <row r="531" spans="32:35" ht="35.1" customHeight="1" x14ac:dyDescent="0.2">
      <c r="AF531" s="13"/>
      <c r="AG531" s="13"/>
      <c r="AH531" s="13"/>
      <c r="AI531" s="13"/>
    </row>
    <row r="532" spans="32:35" ht="35.1" customHeight="1" x14ac:dyDescent="0.2">
      <c r="AF532" s="13"/>
      <c r="AG532" s="13"/>
      <c r="AH532" s="13"/>
      <c r="AI532" s="13"/>
    </row>
    <row r="533" spans="32:35" ht="35.1" customHeight="1" x14ac:dyDescent="0.2">
      <c r="AF533" s="13"/>
      <c r="AG533" s="13"/>
      <c r="AH533" s="13"/>
      <c r="AI533" s="13"/>
    </row>
    <row r="534" spans="32:35" ht="35.1" customHeight="1" x14ac:dyDescent="0.2">
      <c r="AF534" s="13"/>
      <c r="AG534" s="13"/>
      <c r="AH534" s="13"/>
      <c r="AI534" s="13"/>
    </row>
    <row r="535" spans="32:35" ht="35.1" customHeight="1" x14ac:dyDescent="0.2">
      <c r="AF535" s="13"/>
      <c r="AG535" s="13"/>
      <c r="AH535" s="13"/>
      <c r="AI535" s="13"/>
    </row>
    <row r="536" spans="32:35" ht="35.1" customHeight="1" x14ac:dyDescent="0.2">
      <c r="AF536" s="13"/>
      <c r="AG536" s="13"/>
      <c r="AH536" s="13"/>
      <c r="AI536" s="13"/>
    </row>
    <row r="537" spans="32:35" ht="35.1" customHeight="1" x14ac:dyDescent="0.2">
      <c r="AF537" s="13"/>
      <c r="AG537" s="13"/>
      <c r="AH537" s="13"/>
      <c r="AI537" s="13"/>
    </row>
    <row r="538" spans="32:35" ht="35.1" customHeight="1" x14ac:dyDescent="0.2">
      <c r="AF538" s="13"/>
      <c r="AG538" s="13"/>
      <c r="AH538" s="13"/>
      <c r="AI538" s="13"/>
    </row>
    <row r="539" spans="32:35" ht="35.1" customHeight="1" x14ac:dyDescent="0.2">
      <c r="AF539" s="13"/>
      <c r="AG539" s="13"/>
      <c r="AH539" s="13"/>
      <c r="AI539" s="13"/>
    </row>
    <row r="540" spans="32:35" ht="35.1" customHeight="1" x14ac:dyDescent="0.2">
      <c r="AF540" s="13"/>
      <c r="AG540" s="13"/>
      <c r="AH540" s="13"/>
      <c r="AI540" s="13"/>
    </row>
    <row r="541" spans="32:35" ht="35.1" customHeight="1" x14ac:dyDescent="0.2">
      <c r="AF541" s="13"/>
      <c r="AG541" s="13"/>
      <c r="AH541" s="13"/>
      <c r="AI541" s="13"/>
    </row>
    <row r="542" spans="32:35" ht="35.1" customHeight="1" x14ac:dyDescent="0.2">
      <c r="AF542" s="13"/>
      <c r="AG542" s="13"/>
      <c r="AH542" s="13"/>
      <c r="AI542" s="13"/>
    </row>
    <row r="543" spans="32:35" ht="35.1" customHeight="1" x14ac:dyDescent="0.2">
      <c r="AF543" s="13"/>
      <c r="AG543" s="13"/>
      <c r="AH543" s="13"/>
      <c r="AI543" s="13"/>
    </row>
    <row r="544" spans="32:35" ht="35.1" customHeight="1" x14ac:dyDescent="0.2">
      <c r="AF544" s="13"/>
      <c r="AG544" s="13"/>
      <c r="AH544" s="13"/>
      <c r="AI544" s="13"/>
    </row>
    <row r="545" spans="32:35" ht="35.1" customHeight="1" x14ac:dyDescent="0.2">
      <c r="AF545" s="13"/>
      <c r="AG545" s="13"/>
      <c r="AH545" s="13"/>
      <c r="AI545" s="13"/>
    </row>
    <row r="546" spans="32:35" ht="35.1" customHeight="1" x14ac:dyDescent="0.2">
      <c r="AF546" s="13"/>
      <c r="AG546" s="13"/>
      <c r="AH546" s="13"/>
      <c r="AI546" s="13"/>
    </row>
    <row r="547" spans="32:35" ht="35.1" customHeight="1" x14ac:dyDescent="0.2">
      <c r="AF547" s="13"/>
      <c r="AG547" s="13"/>
      <c r="AH547" s="13"/>
      <c r="AI547" s="13"/>
    </row>
    <row r="548" spans="32:35" ht="35.1" customHeight="1" x14ac:dyDescent="0.2">
      <c r="AF548" s="13"/>
      <c r="AG548" s="13"/>
      <c r="AH548" s="13"/>
      <c r="AI548" s="13"/>
    </row>
    <row r="549" spans="32:35" ht="35.1" customHeight="1" x14ac:dyDescent="0.2">
      <c r="AF549" s="13"/>
      <c r="AG549" s="13"/>
      <c r="AH549" s="13"/>
      <c r="AI549" s="13"/>
    </row>
    <row r="550" spans="32:35" ht="35.1" customHeight="1" x14ac:dyDescent="0.2">
      <c r="AF550" s="13"/>
      <c r="AG550" s="13"/>
      <c r="AH550" s="13"/>
      <c r="AI550" s="13"/>
    </row>
    <row r="551" spans="32:35" ht="35.1" customHeight="1" x14ac:dyDescent="0.2">
      <c r="AF551" s="13"/>
      <c r="AG551" s="13"/>
      <c r="AH551" s="13"/>
      <c r="AI551" s="13"/>
    </row>
    <row r="552" spans="32:35" ht="35.1" customHeight="1" x14ac:dyDescent="0.2">
      <c r="AF552" s="13"/>
      <c r="AG552" s="13"/>
      <c r="AH552" s="13"/>
      <c r="AI552" s="13"/>
    </row>
    <row r="553" spans="32:35" ht="35.1" customHeight="1" x14ac:dyDescent="0.2">
      <c r="AF553" s="13"/>
      <c r="AG553" s="13"/>
      <c r="AH553" s="13"/>
      <c r="AI553" s="13"/>
    </row>
    <row r="554" spans="32:35" ht="35.1" customHeight="1" x14ac:dyDescent="0.2">
      <c r="AF554" s="13"/>
      <c r="AG554" s="13"/>
      <c r="AH554" s="13"/>
      <c r="AI554" s="13"/>
    </row>
    <row r="555" spans="32:35" ht="35.1" customHeight="1" x14ac:dyDescent="0.2">
      <c r="AF555" s="13"/>
      <c r="AG555" s="13"/>
      <c r="AH555" s="13"/>
      <c r="AI555" s="13"/>
    </row>
    <row r="556" spans="32:35" ht="35.1" customHeight="1" x14ac:dyDescent="0.2">
      <c r="AF556" s="13"/>
      <c r="AG556" s="13"/>
      <c r="AH556" s="13"/>
      <c r="AI556" s="13"/>
    </row>
    <row r="557" spans="32:35" ht="35.1" customHeight="1" x14ac:dyDescent="0.2">
      <c r="AF557" s="13"/>
      <c r="AG557" s="13"/>
      <c r="AH557" s="13"/>
      <c r="AI557" s="13"/>
    </row>
    <row r="558" spans="32:35" ht="35.1" customHeight="1" x14ac:dyDescent="0.2">
      <c r="AF558" s="13"/>
      <c r="AG558" s="13"/>
      <c r="AH558" s="13"/>
      <c r="AI558" s="13"/>
    </row>
    <row r="559" spans="32:35" ht="35.1" customHeight="1" x14ac:dyDescent="0.2">
      <c r="AF559" s="13"/>
      <c r="AG559" s="13"/>
      <c r="AH559" s="13"/>
      <c r="AI559" s="13"/>
    </row>
    <row r="560" spans="32:35" ht="35.1" customHeight="1" x14ac:dyDescent="0.2">
      <c r="AF560" s="13"/>
      <c r="AG560" s="13"/>
      <c r="AH560" s="13"/>
      <c r="AI560" s="13"/>
    </row>
    <row r="561" spans="32:35" ht="35.1" customHeight="1" x14ac:dyDescent="0.2">
      <c r="AF561" s="13"/>
      <c r="AG561" s="13"/>
      <c r="AH561" s="13"/>
      <c r="AI561" s="13"/>
    </row>
    <row r="562" spans="32:35" ht="35.1" customHeight="1" x14ac:dyDescent="0.2">
      <c r="AF562" s="13"/>
      <c r="AG562" s="13"/>
      <c r="AH562" s="13"/>
      <c r="AI562" s="13"/>
    </row>
    <row r="563" spans="32:35" ht="35.1" customHeight="1" x14ac:dyDescent="0.2">
      <c r="AF563" s="13"/>
      <c r="AG563" s="13"/>
      <c r="AH563" s="13"/>
      <c r="AI563" s="13"/>
    </row>
    <row r="564" spans="32:35" ht="35.1" customHeight="1" x14ac:dyDescent="0.2">
      <c r="AF564" s="13"/>
      <c r="AG564" s="13"/>
      <c r="AH564" s="13"/>
      <c r="AI564" s="13"/>
    </row>
    <row r="565" spans="32:35" ht="35.1" customHeight="1" x14ac:dyDescent="0.2">
      <c r="AF565" s="13"/>
      <c r="AG565" s="13"/>
      <c r="AH565" s="13"/>
      <c r="AI565" s="13"/>
    </row>
    <row r="566" spans="32:35" ht="35.1" customHeight="1" x14ac:dyDescent="0.2">
      <c r="AF566" s="13"/>
      <c r="AG566" s="13"/>
      <c r="AH566" s="13"/>
      <c r="AI566" s="13"/>
    </row>
    <row r="567" spans="32:35" ht="35.1" customHeight="1" x14ac:dyDescent="0.2">
      <c r="AF567" s="13"/>
      <c r="AG567" s="13"/>
      <c r="AH567" s="13"/>
      <c r="AI567" s="13"/>
    </row>
    <row r="568" spans="32:35" ht="35.1" customHeight="1" x14ac:dyDescent="0.2">
      <c r="AF568" s="13"/>
      <c r="AG568" s="13"/>
      <c r="AH568" s="13"/>
      <c r="AI568" s="13"/>
    </row>
    <row r="569" spans="32:35" ht="35.1" customHeight="1" x14ac:dyDescent="0.2">
      <c r="AF569" s="13"/>
      <c r="AG569" s="13"/>
      <c r="AH569" s="13"/>
      <c r="AI569" s="13"/>
    </row>
    <row r="570" spans="32:35" ht="35.1" customHeight="1" x14ac:dyDescent="0.2">
      <c r="AF570" s="13"/>
      <c r="AG570" s="13"/>
      <c r="AH570" s="13"/>
      <c r="AI570" s="13"/>
    </row>
    <row r="571" spans="32:35" ht="35.1" customHeight="1" x14ac:dyDescent="0.2">
      <c r="AF571" s="13"/>
      <c r="AG571" s="13"/>
      <c r="AH571" s="13"/>
      <c r="AI571" s="13"/>
    </row>
    <row r="572" spans="32:35" ht="35.1" customHeight="1" x14ac:dyDescent="0.2">
      <c r="AF572" s="13"/>
      <c r="AG572" s="13"/>
      <c r="AH572" s="13"/>
      <c r="AI572" s="13"/>
    </row>
    <row r="573" spans="32:35" ht="35.1" customHeight="1" x14ac:dyDescent="0.2">
      <c r="AF573" s="13"/>
      <c r="AG573" s="13"/>
      <c r="AH573" s="13"/>
      <c r="AI573" s="13"/>
    </row>
    <row r="574" spans="32:35" ht="35.1" customHeight="1" x14ac:dyDescent="0.2">
      <c r="AF574" s="13"/>
      <c r="AG574" s="13"/>
      <c r="AH574" s="13"/>
      <c r="AI574" s="13"/>
    </row>
    <row r="575" spans="32:35" ht="35.1" customHeight="1" x14ac:dyDescent="0.2">
      <c r="AF575" s="13"/>
      <c r="AG575" s="13"/>
      <c r="AH575" s="13"/>
      <c r="AI575" s="13"/>
    </row>
    <row r="576" spans="32:35" ht="35.1" customHeight="1" x14ac:dyDescent="0.2">
      <c r="AF576" s="13"/>
      <c r="AG576" s="13"/>
      <c r="AH576" s="13"/>
      <c r="AI576" s="13"/>
    </row>
    <row r="577" spans="32:35" ht="35.1" customHeight="1" x14ac:dyDescent="0.2">
      <c r="AF577" s="13"/>
      <c r="AG577" s="13"/>
      <c r="AH577" s="13"/>
      <c r="AI577" s="13"/>
    </row>
    <row r="578" spans="32:35" ht="35.1" customHeight="1" x14ac:dyDescent="0.2">
      <c r="AF578" s="13"/>
      <c r="AG578" s="13"/>
      <c r="AH578" s="13"/>
      <c r="AI578" s="13"/>
    </row>
    <row r="579" spans="32:35" ht="35.1" customHeight="1" x14ac:dyDescent="0.2">
      <c r="AF579" s="13"/>
      <c r="AG579" s="13"/>
      <c r="AH579" s="13"/>
      <c r="AI579" s="13"/>
    </row>
    <row r="580" spans="32:35" ht="35.1" customHeight="1" x14ac:dyDescent="0.2">
      <c r="AF580" s="13"/>
      <c r="AG580" s="13"/>
      <c r="AH580" s="13"/>
      <c r="AI580" s="13"/>
    </row>
    <row r="581" spans="32:35" ht="35.1" customHeight="1" x14ac:dyDescent="0.2">
      <c r="AF581" s="13"/>
      <c r="AG581" s="13"/>
      <c r="AH581" s="13"/>
      <c r="AI581" s="13"/>
    </row>
    <row r="582" spans="32:35" ht="35.1" customHeight="1" x14ac:dyDescent="0.2">
      <c r="AF582" s="13"/>
      <c r="AG582" s="13"/>
      <c r="AH582" s="13"/>
      <c r="AI582" s="13"/>
    </row>
    <row r="583" spans="32:35" ht="35.1" customHeight="1" x14ac:dyDescent="0.2">
      <c r="AF583" s="13"/>
      <c r="AG583" s="13"/>
      <c r="AH583" s="13"/>
      <c r="AI583" s="13"/>
    </row>
    <row r="584" spans="32:35" ht="35.1" customHeight="1" x14ac:dyDescent="0.2">
      <c r="AF584" s="13"/>
      <c r="AG584" s="13"/>
      <c r="AH584" s="13"/>
      <c r="AI584" s="13"/>
    </row>
    <row r="585" spans="32:35" ht="35.1" customHeight="1" x14ac:dyDescent="0.2">
      <c r="AF585" s="13"/>
      <c r="AG585" s="13"/>
      <c r="AH585" s="13"/>
      <c r="AI585" s="13"/>
    </row>
    <row r="586" spans="32:35" ht="35.1" customHeight="1" x14ac:dyDescent="0.2">
      <c r="AF586" s="13"/>
      <c r="AG586" s="13"/>
      <c r="AH586" s="13"/>
      <c r="AI586" s="13"/>
    </row>
    <row r="587" spans="32:35" ht="35.1" customHeight="1" x14ac:dyDescent="0.2">
      <c r="AF587" s="13"/>
      <c r="AG587" s="13"/>
      <c r="AH587" s="13"/>
      <c r="AI587" s="13"/>
    </row>
    <row r="588" spans="32:35" ht="35.1" customHeight="1" x14ac:dyDescent="0.2">
      <c r="AF588" s="13"/>
      <c r="AG588" s="13"/>
      <c r="AH588" s="13"/>
      <c r="AI588" s="13"/>
    </row>
    <row r="589" spans="32:35" ht="35.1" customHeight="1" x14ac:dyDescent="0.2">
      <c r="AF589" s="13"/>
      <c r="AG589" s="13"/>
      <c r="AH589" s="13"/>
      <c r="AI589" s="13"/>
    </row>
    <row r="590" spans="32:35" ht="35.1" customHeight="1" x14ac:dyDescent="0.2">
      <c r="AF590" s="13"/>
      <c r="AG590" s="13"/>
      <c r="AH590" s="13"/>
      <c r="AI590" s="13"/>
    </row>
    <row r="591" spans="32:35" ht="35.1" customHeight="1" x14ac:dyDescent="0.2">
      <c r="AF591" s="13"/>
      <c r="AG591" s="13"/>
      <c r="AH591" s="13"/>
      <c r="AI591" s="13"/>
    </row>
    <row r="592" spans="32:35" ht="35.1" customHeight="1" x14ac:dyDescent="0.2">
      <c r="AF592" s="13"/>
      <c r="AG592" s="13"/>
      <c r="AH592" s="13"/>
      <c r="AI592" s="13"/>
    </row>
    <row r="593" spans="32:35" ht="35.1" customHeight="1" x14ac:dyDescent="0.2">
      <c r="AF593" s="13"/>
      <c r="AG593" s="13"/>
      <c r="AH593" s="13"/>
      <c r="AI593" s="13"/>
    </row>
    <row r="594" spans="32:35" ht="35.1" customHeight="1" x14ac:dyDescent="0.2">
      <c r="AF594" s="13"/>
      <c r="AG594" s="13"/>
      <c r="AH594" s="13"/>
      <c r="AI594" s="13"/>
    </row>
    <row r="595" spans="32:35" ht="35.1" customHeight="1" x14ac:dyDescent="0.2">
      <c r="AF595" s="13"/>
      <c r="AG595" s="13"/>
      <c r="AH595" s="13"/>
      <c r="AI595" s="13"/>
    </row>
    <row r="596" spans="32:35" ht="35.1" customHeight="1" x14ac:dyDescent="0.2">
      <c r="AF596" s="13"/>
      <c r="AG596" s="13"/>
      <c r="AH596" s="13"/>
      <c r="AI596" s="13"/>
    </row>
    <row r="597" spans="32:35" ht="35.1" customHeight="1" x14ac:dyDescent="0.2">
      <c r="AF597" s="13"/>
      <c r="AG597" s="13"/>
      <c r="AH597" s="13"/>
      <c r="AI597" s="13"/>
    </row>
    <row r="598" spans="32:35" ht="35.1" customHeight="1" x14ac:dyDescent="0.2">
      <c r="AF598" s="13"/>
      <c r="AG598" s="13"/>
      <c r="AH598" s="13"/>
      <c r="AI598" s="13"/>
    </row>
    <row r="599" spans="32:35" ht="35.1" customHeight="1" x14ac:dyDescent="0.2">
      <c r="AF599" s="13"/>
      <c r="AG599" s="13"/>
      <c r="AH599" s="13"/>
      <c r="AI599" s="13"/>
    </row>
    <row r="600" spans="32:35" ht="35.1" customHeight="1" x14ac:dyDescent="0.2">
      <c r="AF600" s="13"/>
      <c r="AG600" s="13"/>
      <c r="AH600" s="13"/>
      <c r="AI600" s="13"/>
    </row>
    <row r="601" spans="32:35" ht="35.1" customHeight="1" x14ac:dyDescent="0.2">
      <c r="AF601" s="13"/>
      <c r="AG601" s="13"/>
      <c r="AH601" s="13"/>
      <c r="AI601" s="13"/>
    </row>
    <row r="602" spans="32:35" ht="35.1" customHeight="1" x14ac:dyDescent="0.2">
      <c r="AF602" s="13"/>
      <c r="AG602" s="13"/>
      <c r="AH602" s="13"/>
      <c r="AI602" s="13"/>
    </row>
    <row r="603" spans="32:35" ht="35.1" customHeight="1" x14ac:dyDescent="0.2">
      <c r="AF603" s="13"/>
      <c r="AG603" s="13"/>
      <c r="AH603" s="13"/>
      <c r="AI603" s="13"/>
    </row>
    <row r="604" spans="32:35" ht="35.1" customHeight="1" x14ac:dyDescent="0.2">
      <c r="AF604" s="13"/>
      <c r="AG604" s="13"/>
      <c r="AH604" s="13"/>
      <c r="AI604" s="13"/>
    </row>
    <row r="605" spans="32:35" ht="35.1" customHeight="1" x14ac:dyDescent="0.2">
      <c r="AF605" s="13"/>
      <c r="AG605" s="13"/>
      <c r="AH605" s="13"/>
      <c r="AI605" s="13"/>
    </row>
    <row r="606" spans="32:35" ht="35.1" customHeight="1" x14ac:dyDescent="0.2">
      <c r="AF606" s="13"/>
      <c r="AG606" s="13"/>
      <c r="AH606" s="13"/>
      <c r="AI606" s="13"/>
    </row>
    <row r="607" spans="32:35" ht="35.1" customHeight="1" x14ac:dyDescent="0.2">
      <c r="AF607" s="13"/>
      <c r="AG607" s="13"/>
      <c r="AH607" s="13"/>
      <c r="AI607" s="13"/>
    </row>
    <row r="608" spans="32:35" ht="35.1" customHeight="1" x14ac:dyDescent="0.2">
      <c r="AF608" s="13"/>
      <c r="AG608" s="13"/>
      <c r="AH608" s="13"/>
      <c r="AI608" s="13"/>
    </row>
    <row r="609" spans="32:35" ht="35.1" customHeight="1" x14ac:dyDescent="0.2">
      <c r="AF609" s="13"/>
      <c r="AG609" s="13"/>
      <c r="AH609" s="13"/>
      <c r="AI609" s="13"/>
    </row>
    <row r="610" spans="32:35" ht="35.1" customHeight="1" x14ac:dyDescent="0.2">
      <c r="AF610" s="13"/>
      <c r="AG610" s="13"/>
      <c r="AH610" s="13"/>
      <c r="AI610" s="13"/>
    </row>
    <row r="611" spans="32:35" ht="35.1" customHeight="1" x14ac:dyDescent="0.2">
      <c r="AF611" s="13"/>
      <c r="AG611" s="13"/>
      <c r="AH611" s="13"/>
      <c r="AI611" s="13"/>
    </row>
    <row r="612" spans="32:35" ht="35.1" customHeight="1" x14ac:dyDescent="0.2">
      <c r="AF612" s="13"/>
      <c r="AG612" s="13"/>
      <c r="AH612" s="13"/>
      <c r="AI612" s="13"/>
    </row>
    <row r="613" spans="32:35" ht="35.1" customHeight="1" x14ac:dyDescent="0.2">
      <c r="AF613" s="13"/>
      <c r="AG613" s="13"/>
      <c r="AH613" s="13"/>
      <c r="AI613" s="13"/>
    </row>
    <row r="614" spans="32:35" ht="35.1" customHeight="1" x14ac:dyDescent="0.2">
      <c r="AF614" s="13"/>
      <c r="AG614" s="13"/>
      <c r="AH614" s="13"/>
      <c r="AI614" s="13"/>
    </row>
    <row r="615" spans="32:35" ht="35.1" customHeight="1" x14ac:dyDescent="0.2">
      <c r="AF615" s="13"/>
      <c r="AG615" s="13"/>
      <c r="AH615" s="13"/>
      <c r="AI615" s="13"/>
    </row>
    <row r="616" spans="32:35" ht="35.1" customHeight="1" x14ac:dyDescent="0.2">
      <c r="AF616" s="13"/>
      <c r="AG616" s="13"/>
      <c r="AH616" s="13"/>
      <c r="AI616" s="13"/>
    </row>
    <row r="617" spans="32:35" ht="35.1" customHeight="1" x14ac:dyDescent="0.2">
      <c r="AF617" s="13"/>
      <c r="AG617" s="13"/>
      <c r="AH617" s="13"/>
      <c r="AI617" s="13"/>
    </row>
    <row r="618" spans="32:35" ht="35.1" customHeight="1" x14ac:dyDescent="0.2">
      <c r="AF618" s="13"/>
      <c r="AG618" s="13"/>
      <c r="AH618" s="13"/>
      <c r="AI618" s="13"/>
    </row>
    <row r="619" spans="32:35" ht="35.1" customHeight="1" x14ac:dyDescent="0.2">
      <c r="AF619" s="13"/>
      <c r="AG619" s="13"/>
      <c r="AH619" s="13"/>
      <c r="AI619" s="13"/>
    </row>
    <row r="620" spans="32:35" ht="35.1" customHeight="1" x14ac:dyDescent="0.2">
      <c r="AF620" s="13"/>
      <c r="AG620" s="13"/>
      <c r="AH620" s="13"/>
      <c r="AI620" s="13"/>
    </row>
    <row r="621" spans="32:35" ht="35.1" customHeight="1" x14ac:dyDescent="0.2">
      <c r="AF621" s="13"/>
      <c r="AG621" s="13"/>
      <c r="AH621" s="13"/>
      <c r="AI621" s="13"/>
    </row>
    <row r="622" spans="32:35" ht="35.1" customHeight="1" x14ac:dyDescent="0.2">
      <c r="AF622" s="13"/>
      <c r="AG622" s="13"/>
      <c r="AH622" s="13"/>
      <c r="AI622" s="13"/>
    </row>
    <row r="623" spans="32:35" ht="35.1" customHeight="1" x14ac:dyDescent="0.2">
      <c r="AF623" s="13"/>
      <c r="AG623" s="13"/>
      <c r="AH623" s="13"/>
      <c r="AI623" s="13"/>
    </row>
    <row r="624" spans="32:35" ht="35.1" customHeight="1" x14ac:dyDescent="0.2">
      <c r="AF624" s="13"/>
      <c r="AG624" s="13"/>
      <c r="AH624" s="13"/>
      <c r="AI624" s="13"/>
    </row>
    <row r="625" spans="32:35" ht="35.1" customHeight="1" x14ac:dyDescent="0.2">
      <c r="AF625" s="13"/>
      <c r="AG625" s="13"/>
      <c r="AH625" s="13"/>
      <c r="AI625" s="13"/>
    </row>
    <row r="626" spans="32:35" ht="35.1" customHeight="1" x14ac:dyDescent="0.2">
      <c r="AF626" s="13"/>
      <c r="AG626" s="13"/>
      <c r="AH626" s="13"/>
      <c r="AI626" s="13"/>
    </row>
    <row r="627" spans="32:35" ht="35.1" customHeight="1" x14ac:dyDescent="0.2">
      <c r="AF627" s="13"/>
      <c r="AG627" s="13"/>
      <c r="AH627" s="13"/>
      <c r="AI627" s="13"/>
    </row>
    <row r="628" spans="32:35" ht="35.1" customHeight="1" x14ac:dyDescent="0.2">
      <c r="AF628" s="13"/>
      <c r="AG628" s="13"/>
      <c r="AH628" s="13"/>
      <c r="AI628" s="13"/>
    </row>
    <row r="629" spans="32:35" ht="35.1" customHeight="1" x14ac:dyDescent="0.2">
      <c r="AF629" s="13"/>
      <c r="AG629" s="13"/>
      <c r="AH629" s="13"/>
      <c r="AI629" s="13"/>
    </row>
    <row r="630" spans="32:35" ht="35.1" customHeight="1" x14ac:dyDescent="0.2">
      <c r="AF630" s="13"/>
      <c r="AG630" s="13"/>
      <c r="AH630" s="13"/>
      <c r="AI630" s="13"/>
    </row>
    <row r="631" spans="32:35" ht="35.1" customHeight="1" x14ac:dyDescent="0.2">
      <c r="AF631" s="13"/>
      <c r="AG631" s="13"/>
      <c r="AH631" s="13"/>
      <c r="AI631" s="13"/>
    </row>
    <row r="632" spans="32:35" ht="35.1" customHeight="1" x14ac:dyDescent="0.2">
      <c r="AF632" s="13"/>
      <c r="AG632" s="13"/>
      <c r="AH632" s="13"/>
      <c r="AI632" s="13"/>
    </row>
    <row r="633" spans="32:35" ht="35.1" customHeight="1" x14ac:dyDescent="0.2">
      <c r="AF633" s="13"/>
      <c r="AG633" s="13"/>
      <c r="AH633" s="13"/>
      <c r="AI633" s="13"/>
    </row>
    <row r="634" spans="32:35" ht="35.1" customHeight="1" x14ac:dyDescent="0.2">
      <c r="AF634" s="13"/>
      <c r="AG634" s="13"/>
      <c r="AH634" s="13"/>
      <c r="AI634" s="13"/>
    </row>
    <row r="635" spans="32:35" ht="35.1" customHeight="1" x14ac:dyDescent="0.2">
      <c r="AF635" s="13"/>
      <c r="AG635" s="13"/>
      <c r="AH635" s="13"/>
      <c r="AI635" s="13"/>
    </row>
    <row r="636" spans="32:35" ht="35.1" customHeight="1" x14ac:dyDescent="0.2">
      <c r="AF636" s="13"/>
      <c r="AG636" s="13"/>
      <c r="AH636" s="13"/>
      <c r="AI636" s="13"/>
    </row>
    <row r="637" spans="32:35" ht="35.1" customHeight="1" x14ac:dyDescent="0.2">
      <c r="AF637" s="13"/>
      <c r="AG637" s="13"/>
      <c r="AH637" s="13"/>
      <c r="AI637" s="13"/>
    </row>
    <row r="638" spans="32:35" ht="35.1" customHeight="1" x14ac:dyDescent="0.2">
      <c r="AF638" s="13"/>
      <c r="AG638" s="13"/>
      <c r="AH638" s="13"/>
      <c r="AI638" s="13"/>
    </row>
    <row r="639" spans="32:35" ht="35.1" customHeight="1" x14ac:dyDescent="0.2">
      <c r="AF639" s="13"/>
      <c r="AG639" s="13"/>
      <c r="AH639" s="13"/>
      <c r="AI639" s="13"/>
    </row>
    <row r="640" spans="32:35" ht="35.1" customHeight="1" x14ac:dyDescent="0.2">
      <c r="AF640" s="13"/>
      <c r="AG640" s="13"/>
      <c r="AH640" s="13"/>
      <c r="AI640" s="13"/>
    </row>
    <row r="641" spans="32:35" ht="35.1" customHeight="1" x14ac:dyDescent="0.2">
      <c r="AF641" s="13"/>
      <c r="AG641" s="13"/>
      <c r="AH641" s="13"/>
      <c r="AI641" s="13"/>
    </row>
    <row r="642" spans="32:35" ht="35.1" customHeight="1" x14ac:dyDescent="0.2">
      <c r="AF642" s="13"/>
      <c r="AG642" s="13"/>
      <c r="AH642" s="13"/>
      <c r="AI642" s="13"/>
    </row>
    <row r="643" spans="32:35" ht="35.1" customHeight="1" x14ac:dyDescent="0.2">
      <c r="AF643" s="13"/>
      <c r="AG643" s="13"/>
      <c r="AH643" s="13"/>
      <c r="AI643" s="13"/>
    </row>
    <row r="644" spans="32:35" ht="35.1" customHeight="1" x14ac:dyDescent="0.2">
      <c r="AF644" s="13"/>
      <c r="AG644" s="13"/>
      <c r="AH644" s="13"/>
      <c r="AI644" s="13"/>
    </row>
    <row r="645" spans="32:35" ht="35.1" customHeight="1" x14ac:dyDescent="0.2">
      <c r="AF645" s="13"/>
      <c r="AG645" s="13"/>
      <c r="AH645" s="13"/>
      <c r="AI645" s="13"/>
    </row>
    <row r="646" spans="32:35" ht="35.1" customHeight="1" x14ac:dyDescent="0.2">
      <c r="AF646" s="13"/>
      <c r="AG646" s="13"/>
      <c r="AH646" s="13"/>
      <c r="AI646" s="13"/>
    </row>
    <row r="647" spans="32:35" ht="35.1" customHeight="1" x14ac:dyDescent="0.2">
      <c r="AF647" s="13"/>
      <c r="AG647" s="13"/>
      <c r="AH647" s="13"/>
      <c r="AI647" s="13"/>
    </row>
    <row r="648" spans="32:35" ht="35.1" customHeight="1" x14ac:dyDescent="0.2">
      <c r="AF648" s="13"/>
      <c r="AG648" s="13"/>
      <c r="AH648" s="13"/>
      <c r="AI648" s="13"/>
    </row>
    <row r="649" spans="32:35" ht="35.1" customHeight="1" x14ac:dyDescent="0.2">
      <c r="AF649" s="13"/>
      <c r="AG649" s="13"/>
      <c r="AH649" s="13"/>
      <c r="AI649" s="13"/>
    </row>
    <row r="650" spans="32:35" ht="35.1" customHeight="1" x14ac:dyDescent="0.2">
      <c r="AF650" s="13"/>
      <c r="AG650" s="13"/>
      <c r="AH650" s="13"/>
      <c r="AI650" s="13"/>
    </row>
    <row r="651" spans="32:35" ht="35.1" customHeight="1" x14ac:dyDescent="0.2">
      <c r="AF651" s="13"/>
      <c r="AG651" s="13"/>
      <c r="AH651" s="13"/>
      <c r="AI651" s="13"/>
    </row>
    <row r="652" spans="32:35" ht="35.1" customHeight="1" x14ac:dyDescent="0.2">
      <c r="AF652" s="13"/>
      <c r="AG652" s="13"/>
      <c r="AH652" s="13"/>
      <c r="AI652" s="13"/>
    </row>
    <row r="653" spans="32:35" ht="35.1" customHeight="1" x14ac:dyDescent="0.2">
      <c r="AF653" s="13"/>
      <c r="AG653" s="13"/>
      <c r="AH653" s="13"/>
      <c r="AI653" s="13"/>
    </row>
    <row r="654" spans="32:35" ht="35.1" customHeight="1" x14ac:dyDescent="0.2">
      <c r="AF654" s="13"/>
      <c r="AG654" s="13"/>
      <c r="AH654" s="13"/>
      <c r="AI654" s="13"/>
    </row>
    <row r="655" spans="32:35" ht="35.1" customHeight="1" x14ac:dyDescent="0.2">
      <c r="AF655" s="13"/>
      <c r="AG655" s="13"/>
      <c r="AH655" s="13"/>
      <c r="AI655" s="13"/>
    </row>
    <row r="656" spans="32:35" ht="35.1" customHeight="1" x14ac:dyDescent="0.2">
      <c r="AF656" s="13"/>
      <c r="AG656" s="13"/>
      <c r="AH656" s="13"/>
      <c r="AI656" s="13"/>
    </row>
    <row r="657" spans="32:35" ht="35.1" customHeight="1" x14ac:dyDescent="0.2">
      <c r="AF657" s="13"/>
      <c r="AG657" s="13"/>
      <c r="AH657" s="13"/>
      <c r="AI657" s="13"/>
    </row>
    <row r="658" spans="32:35" ht="35.1" customHeight="1" x14ac:dyDescent="0.2">
      <c r="AF658" s="13"/>
      <c r="AG658" s="13"/>
      <c r="AH658" s="13"/>
      <c r="AI658" s="13"/>
    </row>
    <row r="659" spans="32:35" ht="35.1" customHeight="1" x14ac:dyDescent="0.2">
      <c r="AF659" s="13"/>
      <c r="AG659" s="13"/>
      <c r="AH659" s="13"/>
      <c r="AI659" s="13"/>
    </row>
    <row r="660" spans="32:35" ht="35.1" customHeight="1" x14ac:dyDescent="0.2">
      <c r="AF660" s="13"/>
      <c r="AG660" s="13"/>
      <c r="AH660" s="13"/>
      <c r="AI660" s="13"/>
    </row>
    <row r="661" spans="32:35" ht="35.1" customHeight="1" x14ac:dyDescent="0.2">
      <c r="AF661" s="13"/>
      <c r="AG661" s="13"/>
      <c r="AH661" s="13"/>
      <c r="AI661" s="13"/>
    </row>
    <row r="662" spans="32:35" ht="35.1" customHeight="1" x14ac:dyDescent="0.2">
      <c r="AF662" s="13"/>
      <c r="AG662" s="13"/>
      <c r="AH662" s="13"/>
      <c r="AI662" s="13"/>
    </row>
    <row r="663" spans="32:35" ht="35.1" customHeight="1" x14ac:dyDescent="0.2">
      <c r="AF663" s="13"/>
      <c r="AG663" s="13"/>
      <c r="AH663" s="13"/>
      <c r="AI663" s="13"/>
    </row>
    <row r="664" spans="32:35" ht="35.1" customHeight="1" x14ac:dyDescent="0.2">
      <c r="AF664" s="13"/>
      <c r="AG664" s="13"/>
      <c r="AH664" s="13"/>
      <c r="AI664" s="13"/>
    </row>
    <row r="665" spans="32:35" ht="35.1" customHeight="1" x14ac:dyDescent="0.2">
      <c r="AF665" s="13"/>
      <c r="AG665" s="13"/>
      <c r="AH665" s="13"/>
      <c r="AI665" s="13"/>
    </row>
    <row r="666" spans="32:35" ht="35.1" customHeight="1" x14ac:dyDescent="0.2">
      <c r="AF666" s="13"/>
      <c r="AG666" s="13"/>
      <c r="AH666" s="13"/>
      <c r="AI666" s="13"/>
    </row>
    <row r="667" spans="32:35" ht="35.1" customHeight="1" x14ac:dyDescent="0.2">
      <c r="AF667" s="13"/>
      <c r="AG667" s="13"/>
      <c r="AH667" s="13"/>
      <c r="AI667" s="13"/>
    </row>
    <row r="668" spans="32:35" ht="35.1" customHeight="1" x14ac:dyDescent="0.2">
      <c r="AF668" s="13"/>
      <c r="AG668" s="13"/>
      <c r="AH668" s="13"/>
      <c r="AI668" s="13"/>
    </row>
    <row r="669" spans="32:35" ht="35.1" customHeight="1" x14ac:dyDescent="0.2">
      <c r="AF669" s="13"/>
      <c r="AG669" s="13"/>
      <c r="AH669" s="13"/>
      <c r="AI669" s="13"/>
    </row>
    <row r="670" spans="32:35" ht="35.1" customHeight="1" x14ac:dyDescent="0.2">
      <c r="AF670" s="13"/>
      <c r="AG670" s="13"/>
      <c r="AH670" s="13"/>
      <c r="AI670" s="13"/>
    </row>
    <row r="671" spans="32:35" ht="35.1" customHeight="1" x14ac:dyDescent="0.2">
      <c r="AF671" s="13"/>
      <c r="AG671" s="13"/>
      <c r="AH671" s="13"/>
      <c r="AI671" s="13"/>
    </row>
    <row r="672" spans="32:35" ht="35.1" customHeight="1" x14ac:dyDescent="0.2">
      <c r="AF672" s="13"/>
      <c r="AG672" s="13"/>
      <c r="AH672" s="13"/>
      <c r="AI672" s="13"/>
    </row>
    <row r="673" spans="32:35" ht="35.1" customHeight="1" x14ac:dyDescent="0.2">
      <c r="AF673" s="13"/>
      <c r="AG673" s="13"/>
      <c r="AH673" s="13"/>
      <c r="AI673" s="13"/>
    </row>
    <row r="674" spans="32:35" ht="35.1" customHeight="1" x14ac:dyDescent="0.2">
      <c r="AF674" s="13"/>
      <c r="AG674" s="13"/>
      <c r="AH674" s="13"/>
      <c r="AI674" s="13"/>
    </row>
    <row r="675" spans="32:35" ht="35.1" customHeight="1" x14ac:dyDescent="0.2">
      <c r="AF675" s="13"/>
      <c r="AG675" s="13"/>
      <c r="AH675" s="13"/>
      <c r="AI675" s="13"/>
    </row>
    <row r="676" spans="32:35" ht="35.1" customHeight="1" x14ac:dyDescent="0.2">
      <c r="AF676" s="13"/>
      <c r="AG676" s="13"/>
      <c r="AH676" s="13"/>
      <c r="AI676" s="13"/>
    </row>
    <row r="677" spans="32:35" ht="35.1" customHeight="1" x14ac:dyDescent="0.2">
      <c r="AF677" s="13"/>
      <c r="AG677" s="13"/>
      <c r="AH677" s="13"/>
      <c r="AI677" s="13"/>
    </row>
    <row r="678" spans="32:35" ht="35.1" customHeight="1" x14ac:dyDescent="0.2">
      <c r="AF678" s="13"/>
      <c r="AG678" s="13"/>
      <c r="AH678" s="13"/>
      <c r="AI678" s="13"/>
    </row>
    <row r="679" spans="32:35" ht="35.1" customHeight="1" x14ac:dyDescent="0.2">
      <c r="AF679" s="13"/>
      <c r="AG679" s="13"/>
      <c r="AH679" s="13"/>
      <c r="AI679" s="13"/>
    </row>
    <row r="680" spans="32:35" ht="35.1" customHeight="1" x14ac:dyDescent="0.2">
      <c r="AF680" s="13"/>
      <c r="AG680" s="13"/>
      <c r="AH680" s="13"/>
      <c r="AI680" s="13"/>
    </row>
    <row r="681" spans="32:35" ht="35.1" customHeight="1" x14ac:dyDescent="0.2">
      <c r="AF681" s="13"/>
      <c r="AG681" s="13"/>
      <c r="AH681" s="13"/>
      <c r="AI681" s="13"/>
    </row>
    <row r="682" spans="32:35" ht="35.1" customHeight="1" x14ac:dyDescent="0.2">
      <c r="AF682" s="13"/>
      <c r="AG682" s="13"/>
      <c r="AH682" s="13"/>
      <c r="AI682" s="13"/>
    </row>
    <row r="683" spans="32:35" ht="35.1" customHeight="1" x14ac:dyDescent="0.2">
      <c r="AF683" s="13"/>
      <c r="AG683" s="13"/>
      <c r="AH683" s="13"/>
      <c r="AI683" s="13"/>
    </row>
    <row r="684" spans="32:35" ht="35.1" customHeight="1" x14ac:dyDescent="0.2">
      <c r="AF684" s="13"/>
      <c r="AG684" s="13"/>
      <c r="AH684" s="13"/>
      <c r="AI684" s="13"/>
    </row>
    <row r="685" spans="32:35" ht="35.1" customHeight="1" x14ac:dyDescent="0.2">
      <c r="AF685" s="13"/>
      <c r="AG685" s="13"/>
      <c r="AH685" s="13"/>
      <c r="AI685" s="13"/>
    </row>
    <row r="686" spans="32:35" ht="35.1" customHeight="1" x14ac:dyDescent="0.2">
      <c r="AF686" s="13"/>
      <c r="AG686" s="13"/>
      <c r="AH686" s="13"/>
      <c r="AI686" s="13"/>
    </row>
    <row r="687" spans="32:35" ht="35.1" customHeight="1" x14ac:dyDescent="0.2">
      <c r="AF687" s="13"/>
      <c r="AG687" s="13"/>
      <c r="AH687" s="13"/>
      <c r="AI687" s="13"/>
    </row>
    <row r="688" spans="32:35" ht="35.1" customHeight="1" x14ac:dyDescent="0.2">
      <c r="AF688" s="13"/>
      <c r="AG688" s="13"/>
      <c r="AH688" s="13"/>
      <c r="AI688" s="13"/>
    </row>
    <row r="689" spans="32:35" ht="35.1" customHeight="1" x14ac:dyDescent="0.2">
      <c r="AF689" s="13"/>
      <c r="AG689" s="13"/>
      <c r="AH689" s="13"/>
      <c r="AI689" s="13"/>
    </row>
    <row r="690" spans="32:35" ht="35.1" customHeight="1" x14ac:dyDescent="0.2">
      <c r="AF690" s="13"/>
      <c r="AG690" s="13"/>
      <c r="AH690" s="13"/>
      <c r="AI690" s="13"/>
    </row>
    <row r="691" spans="32:35" ht="35.1" customHeight="1" x14ac:dyDescent="0.2">
      <c r="AF691" s="13"/>
      <c r="AG691" s="13"/>
      <c r="AH691" s="13"/>
      <c r="AI691" s="13"/>
    </row>
    <row r="692" spans="32:35" ht="35.1" customHeight="1" x14ac:dyDescent="0.2">
      <c r="AF692" s="13"/>
      <c r="AG692" s="13"/>
      <c r="AH692" s="13"/>
      <c r="AI692" s="13"/>
    </row>
    <row r="693" spans="32:35" ht="35.1" customHeight="1" x14ac:dyDescent="0.2">
      <c r="AF693" s="13"/>
      <c r="AG693" s="13"/>
      <c r="AH693" s="13"/>
      <c r="AI693" s="13"/>
    </row>
    <row r="694" spans="32:35" ht="35.1" customHeight="1" x14ac:dyDescent="0.2">
      <c r="AF694" s="13"/>
      <c r="AG694" s="13"/>
      <c r="AH694" s="13"/>
      <c r="AI694" s="13"/>
    </row>
    <row r="695" spans="32:35" ht="35.1" customHeight="1" x14ac:dyDescent="0.2">
      <c r="AF695" s="13"/>
      <c r="AG695" s="13"/>
      <c r="AH695" s="13"/>
      <c r="AI695" s="13"/>
    </row>
    <row r="696" spans="32:35" ht="35.1" customHeight="1" x14ac:dyDescent="0.2">
      <c r="AF696" s="13"/>
      <c r="AG696" s="13"/>
      <c r="AH696" s="13"/>
      <c r="AI696" s="13"/>
    </row>
    <row r="697" spans="32:35" ht="35.1" customHeight="1" x14ac:dyDescent="0.2">
      <c r="AF697" s="13"/>
      <c r="AG697" s="13"/>
      <c r="AH697" s="13"/>
      <c r="AI697" s="13"/>
    </row>
    <row r="698" spans="32:35" ht="35.1" customHeight="1" x14ac:dyDescent="0.2">
      <c r="AF698" s="13"/>
      <c r="AG698" s="13"/>
      <c r="AH698" s="13"/>
      <c r="AI698" s="13"/>
    </row>
    <row r="699" spans="32:35" ht="35.1" customHeight="1" x14ac:dyDescent="0.2">
      <c r="AF699" s="13"/>
      <c r="AG699" s="13"/>
      <c r="AH699" s="13"/>
      <c r="AI699" s="13"/>
    </row>
    <row r="700" spans="32:35" ht="35.1" customHeight="1" x14ac:dyDescent="0.2">
      <c r="AF700" s="13"/>
      <c r="AG700" s="13"/>
      <c r="AH700" s="13"/>
      <c r="AI700" s="13"/>
    </row>
    <row r="701" spans="32:35" ht="35.1" customHeight="1" x14ac:dyDescent="0.2">
      <c r="AF701" s="13"/>
      <c r="AG701" s="13"/>
      <c r="AH701" s="13"/>
      <c r="AI701" s="13"/>
    </row>
    <row r="702" spans="32:35" ht="35.1" customHeight="1" x14ac:dyDescent="0.2">
      <c r="AF702" s="13"/>
      <c r="AG702" s="13"/>
      <c r="AH702" s="13"/>
      <c r="AI702" s="13"/>
    </row>
    <row r="703" spans="32:35" ht="35.1" customHeight="1" x14ac:dyDescent="0.2">
      <c r="AF703" s="13"/>
      <c r="AG703" s="13"/>
      <c r="AH703" s="13"/>
      <c r="AI703" s="13"/>
    </row>
    <row r="704" spans="32:35" ht="35.1" customHeight="1" x14ac:dyDescent="0.2">
      <c r="AF704" s="13"/>
      <c r="AG704" s="13"/>
      <c r="AH704" s="13"/>
      <c r="AI704" s="13"/>
    </row>
    <row r="705" spans="32:35" ht="35.1" customHeight="1" x14ac:dyDescent="0.2">
      <c r="AF705" s="13"/>
      <c r="AG705" s="13"/>
      <c r="AH705" s="13"/>
      <c r="AI705" s="13"/>
    </row>
    <row r="706" spans="32:35" ht="35.1" customHeight="1" x14ac:dyDescent="0.2">
      <c r="AF706" s="13"/>
      <c r="AG706" s="13"/>
      <c r="AH706" s="13"/>
      <c r="AI706" s="13"/>
    </row>
    <row r="707" spans="32:35" ht="35.1" customHeight="1" x14ac:dyDescent="0.2">
      <c r="AF707" s="13"/>
      <c r="AG707" s="13"/>
      <c r="AH707" s="13"/>
      <c r="AI707" s="13"/>
    </row>
    <row r="708" spans="32:35" ht="35.1" customHeight="1" x14ac:dyDescent="0.2">
      <c r="AF708" s="13"/>
      <c r="AG708" s="13"/>
      <c r="AH708" s="13"/>
      <c r="AI708" s="13"/>
    </row>
    <row r="709" spans="32:35" ht="35.1" customHeight="1" x14ac:dyDescent="0.2">
      <c r="AF709" s="13"/>
      <c r="AG709" s="13"/>
      <c r="AH709" s="13"/>
      <c r="AI709" s="13"/>
    </row>
    <row r="710" spans="32:35" ht="35.1" customHeight="1" x14ac:dyDescent="0.2">
      <c r="AF710" s="13"/>
      <c r="AG710" s="13"/>
      <c r="AH710" s="13"/>
      <c r="AI710" s="13"/>
    </row>
    <row r="711" spans="32:35" ht="35.1" customHeight="1" x14ac:dyDescent="0.2">
      <c r="AF711" s="13"/>
      <c r="AG711" s="13"/>
      <c r="AH711" s="13"/>
      <c r="AI711" s="13"/>
    </row>
    <row r="712" spans="32:35" ht="35.1" customHeight="1" x14ac:dyDescent="0.2">
      <c r="AF712" s="13"/>
      <c r="AG712" s="13"/>
      <c r="AH712" s="13"/>
      <c r="AI712" s="13"/>
    </row>
    <row r="713" spans="32:35" ht="35.1" customHeight="1" x14ac:dyDescent="0.2">
      <c r="AF713" s="13"/>
      <c r="AG713" s="13"/>
      <c r="AH713" s="13"/>
      <c r="AI713" s="13"/>
    </row>
    <row r="714" spans="32:35" ht="35.1" customHeight="1" x14ac:dyDescent="0.2">
      <c r="AF714" s="13"/>
      <c r="AG714" s="13"/>
      <c r="AH714" s="13"/>
      <c r="AI714" s="13"/>
    </row>
    <row r="715" spans="32:35" ht="35.1" customHeight="1" x14ac:dyDescent="0.2">
      <c r="AF715" s="13"/>
      <c r="AG715" s="13"/>
      <c r="AH715" s="13"/>
      <c r="AI715" s="13"/>
    </row>
    <row r="716" spans="32:35" ht="35.1" customHeight="1" x14ac:dyDescent="0.2">
      <c r="AF716" s="13"/>
      <c r="AG716" s="13"/>
      <c r="AH716" s="13"/>
      <c r="AI716" s="13"/>
    </row>
    <row r="717" spans="32:35" ht="35.1" customHeight="1" x14ac:dyDescent="0.2">
      <c r="AF717" s="13"/>
      <c r="AG717" s="13"/>
      <c r="AH717" s="13"/>
      <c r="AI717" s="13"/>
    </row>
    <row r="718" spans="32:35" ht="35.1" customHeight="1" x14ac:dyDescent="0.2">
      <c r="AF718" s="13"/>
      <c r="AG718" s="13"/>
      <c r="AH718" s="13"/>
      <c r="AI718" s="13"/>
    </row>
    <row r="719" spans="32:35" ht="35.1" customHeight="1" x14ac:dyDescent="0.2">
      <c r="AF719" s="13"/>
      <c r="AG719" s="13"/>
      <c r="AH719" s="13"/>
      <c r="AI719" s="13"/>
    </row>
    <row r="720" spans="32:35" ht="35.1" customHeight="1" x14ac:dyDescent="0.2">
      <c r="AF720" s="13"/>
      <c r="AG720" s="13"/>
      <c r="AH720" s="13"/>
      <c r="AI720" s="13"/>
    </row>
    <row r="721" spans="32:35" ht="35.1" customHeight="1" x14ac:dyDescent="0.2">
      <c r="AF721" s="13"/>
      <c r="AG721" s="13"/>
      <c r="AH721" s="13"/>
      <c r="AI721" s="13"/>
    </row>
    <row r="722" spans="32:35" ht="35.1" customHeight="1" x14ac:dyDescent="0.2">
      <c r="AF722" s="13"/>
      <c r="AG722" s="13"/>
      <c r="AH722" s="13"/>
      <c r="AI722" s="13"/>
    </row>
    <row r="723" spans="32:35" ht="35.1" customHeight="1" x14ac:dyDescent="0.2">
      <c r="AF723" s="13"/>
      <c r="AG723" s="13"/>
      <c r="AH723" s="13"/>
      <c r="AI723" s="13"/>
    </row>
    <row r="724" spans="32:35" ht="35.1" customHeight="1" x14ac:dyDescent="0.2">
      <c r="AF724" s="13"/>
      <c r="AG724" s="13"/>
      <c r="AH724" s="13"/>
      <c r="AI724" s="13"/>
    </row>
    <row r="725" spans="32:35" ht="35.1" customHeight="1" x14ac:dyDescent="0.2">
      <c r="AF725" s="13"/>
      <c r="AG725" s="13"/>
      <c r="AH725" s="13"/>
      <c r="AI725" s="13"/>
    </row>
    <row r="726" spans="32:35" ht="35.1" customHeight="1" x14ac:dyDescent="0.2">
      <c r="AF726" s="13"/>
      <c r="AG726" s="13"/>
      <c r="AH726" s="13"/>
      <c r="AI726" s="13"/>
    </row>
    <row r="727" spans="32:35" ht="35.1" customHeight="1" x14ac:dyDescent="0.2">
      <c r="AF727" s="13"/>
      <c r="AG727" s="13"/>
      <c r="AH727" s="13"/>
      <c r="AI727" s="13"/>
    </row>
    <row r="728" spans="32:35" ht="35.1" customHeight="1" x14ac:dyDescent="0.2">
      <c r="AF728" s="13"/>
      <c r="AG728" s="13"/>
      <c r="AH728" s="13"/>
      <c r="AI728" s="13"/>
    </row>
    <row r="729" spans="32:35" ht="35.1" customHeight="1" x14ac:dyDescent="0.2">
      <c r="AF729" s="13"/>
      <c r="AG729" s="13"/>
      <c r="AH729" s="13"/>
      <c r="AI729" s="13"/>
    </row>
    <row r="730" spans="32:35" ht="35.1" customHeight="1" x14ac:dyDescent="0.2">
      <c r="AF730" s="13"/>
      <c r="AG730" s="13"/>
      <c r="AH730" s="13"/>
      <c r="AI730" s="13"/>
    </row>
    <row r="731" spans="32:35" ht="35.1" customHeight="1" x14ac:dyDescent="0.2">
      <c r="AF731" s="13"/>
      <c r="AG731" s="13"/>
      <c r="AH731" s="13"/>
      <c r="AI731" s="13"/>
    </row>
    <row r="732" spans="32:35" ht="35.1" customHeight="1" x14ac:dyDescent="0.2">
      <c r="AF732" s="13"/>
      <c r="AG732" s="13"/>
      <c r="AH732" s="13"/>
      <c r="AI732" s="13"/>
    </row>
    <row r="733" spans="32:35" ht="35.1" customHeight="1" x14ac:dyDescent="0.2">
      <c r="AF733" s="13"/>
      <c r="AG733" s="13"/>
      <c r="AH733" s="13"/>
      <c r="AI733" s="13"/>
    </row>
    <row r="734" spans="32:35" ht="35.1" customHeight="1" x14ac:dyDescent="0.2">
      <c r="AF734" s="13"/>
      <c r="AG734" s="13"/>
      <c r="AH734" s="13"/>
      <c r="AI734" s="13"/>
    </row>
    <row r="735" spans="32:35" ht="35.1" customHeight="1" x14ac:dyDescent="0.2">
      <c r="AF735" s="13"/>
      <c r="AG735" s="13"/>
      <c r="AH735" s="13"/>
    </row>
    <row r="736" spans="32:35" ht="35.1" customHeight="1" x14ac:dyDescent="0.2">
      <c r="AF736" s="13"/>
      <c r="AG736" s="13"/>
      <c r="AH736" s="13"/>
    </row>
  </sheetData>
  <autoFilter ref="A8:AP97">
    <filterColumn colId="28">
      <filters>
        <filter val="Perfil inscrito, en evaluación y trámite de viabilidad. En trámite de certificación por DGASA._x000a_Cambió el tramto a: Chalhuani - Lamlama - Ramal Cayara Ancco Huallo - Chincheros"/>
        <filter val="Perfil inscrito, en evaluación y trámite de viabilidad. En trámite de certificación por DGASA._x000a_Cambió el tramto a: Huayquipa - Accollanca"/>
        <filter val="Perfil inscrito, en evaluación y trámite de viabilidad. Estudio de perfil por iniciar proceso de Liquidación._x000a_Cambió el nombre del tramo a: Hachacalla - Chuclluiri - Canchapampa"/>
        <filter val="Perfil inscrito, en evaluación y trámite de viabilidad. Estudio de perfil por iniciar proceso de Liquidación._x000a_Cambió el tramto a: Emp. CA-741 Pizon - Maque Maque - Loropampa - El Cedro"/>
        <filter val="Viabilidad del proyecto obtenida el  07/12/2015. Estudio de perfil por iniciar proceso de Liquidación._x000a_Cambió el nombre del tramo a: PE-34H Km 244+150 Desvio Challohuma - Sector Asunta Pampa"/>
        <filter val="Viabilidad del proyecto obtenida el  08/07/2016. Estudio de perfil por iniciar proceso de Liquidación._x000a_Cambió el tramto a: Santa Rosa de Araujo - Nuevo Progreso - Challhuan"/>
        <filter val="Viabilidad del proyecto obtenida el  24/07/2015. Estudio de perfil por iniciar proceso de Liquidación._x000a_Cambió el tramto a:Canco - Santa Rosa - Palcca - Quiscabamba - Abra Sunecc"/>
        <filter val="Viabilidad del proyecto obtenida el  26/04/2016. Estudio de perfil por iniciar proceso de Liquidación._x000a_Cambió el nombre del tramo a: Emp. CU-601 (Yerbabuenayoc) - Ccachin - Ccochayoc - Dv. Rosaspata (Ccachin) - Rosaspata"/>
        <filter val="Viabilidad del proyecto obtenida el  26/11/2015. Estudio de perfil por iniciar proceso de Liquidación._x000a_Cambió el nombre del tramo a: Puente carrozable Orccoma sobre el Río Orccoma en la Comunidad Campesina Hanansaya Orccoma"/>
        <filter val="Viabilidad del proyecto obtenida el 04/03/2016. Estudio de perfil por iniciar proceso de Liquidación._x000a_Cambió el nombre del tramo a: Emp. R-020 (Conque) - Tambo"/>
        <filter val="Viabilidad del proyecto obtenida el 04/03/2016. Estudio de perfil por iniciar proceso de Liquidación._x000a_Cambió el nombre del tramo a: Sandia-Sicari"/>
        <filter val="Viabilidad del proyecto obtenida el 15/03/2016. Estudio de perfil por iniciar proceso de Liquidación._x000a_Cambió el tramto a: Tactanja - Chicchipampa - Zona Arqueológica"/>
        <filter val="Viabilidad del proyecto obtenida el 21/12/2015. Supervisión a cargo de Zonal PVD. En trámite de certificación por DGASA._x000a_Cambió el nombre del tramo a: Dv. Pachma Bajo - Santa Rosa - Emp.PE-12A Dv. Tres Cruces"/>
        <filter val="Viabilidad del proyecto obtenida el 27/04/2016. Estudio de perfil por iniciar proceso de Liquidación._x000a_Cambió el tramo a : S. S. de Quije - Huitopampa - Pallcca"/>
      </filters>
    </filterColumn>
    <filterColumn colId="41">
      <filters>
        <filter val="SI"/>
      </filters>
    </filterColumn>
  </autoFilter>
  <hyperlinks>
    <hyperlink ref="AK13" r:id="rId1"/>
    <hyperlink ref="AK14" r:id="rId2"/>
    <hyperlink ref="AK28" r:id="rId3"/>
    <hyperlink ref="AK29:AK30" r:id="rId4" display="cegar2515@gmail.com"/>
  </hyperlinks>
  <printOptions horizontalCentered="1"/>
  <pageMargins left="0" right="0" top="0.19685039370078741" bottom="0.39370078740157483" header="0" footer="0"/>
  <pageSetup paperSize="8" scale="41" fitToHeight="1000" orientation="landscape" r:id="rId5"/>
  <headerFooter>
    <oddFooter>&amp;R&amp;P de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77"/>
  <sheetViews>
    <sheetView showGridLines="0" topLeftCell="A13" zoomScaleNormal="100" zoomScaleSheetLayoutView="70" zoomScalePageLayoutView="55" workbookViewId="0">
      <selection activeCell="AB13" sqref="AB13:AB14"/>
    </sheetView>
  </sheetViews>
  <sheetFormatPr baseColWidth="10" defaultRowHeight="35.1" customHeight="1" x14ac:dyDescent="0.2"/>
  <cols>
    <col min="1" max="1" width="3.85546875" style="4" customWidth="1"/>
    <col min="2" max="2" width="8.7109375" style="4" customWidth="1"/>
    <col min="3" max="3" width="20.42578125" style="4" customWidth="1"/>
    <col min="4" max="4" width="9.28515625" style="4" customWidth="1"/>
    <col min="5" max="5" width="16.85546875" style="4" customWidth="1"/>
    <col min="6" max="6" width="17" style="4" hidden="1" customWidth="1"/>
    <col min="7" max="7" width="34.85546875" style="4" customWidth="1"/>
    <col min="8" max="8" width="22" style="5" customWidth="1"/>
    <col min="9" max="9" width="18.5703125" style="5" customWidth="1"/>
    <col min="10" max="11" width="18.5703125" style="4" customWidth="1"/>
    <col min="12" max="12" width="19.28515625" style="4" customWidth="1"/>
    <col min="13" max="13" width="18.140625" style="4" customWidth="1"/>
    <col min="14" max="14" width="21.28515625" style="4" customWidth="1"/>
    <col min="15" max="15" width="16.140625" style="4" customWidth="1"/>
    <col min="16" max="16" width="20.28515625" style="333" customWidth="1"/>
    <col min="17" max="17" width="16.140625" style="4" customWidth="1"/>
    <col min="18" max="18" width="17.140625" style="6" customWidth="1"/>
    <col min="19" max="19" width="13.5703125" style="6" customWidth="1"/>
    <col min="20" max="20" width="16.140625" style="6" customWidth="1"/>
    <col min="21" max="21" width="17.85546875" style="6" customWidth="1"/>
    <col min="22" max="22" width="15.140625" style="6" customWidth="1"/>
    <col min="23" max="23" width="15.28515625" style="6" customWidth="1"/>
    <col min="24" max="24" width="15.28515625" style="6" hidden="1" customWidth="1"/>
    <col min="25" max="25" width="19.7109375" style="6" customWidth="1"/>
    <col min="26" max="27" width="18.42578125" style="6" customWidth="1"/>
    <col min="28" max="28" width="47.28515625" style="6" customWidth="1"/>
    <col min="29" max="29" width="17.7109375" style="11" hidden="1" customWidth="1"/>
    <col min="30" max="30" width="17.7109375" style="92" hidden="1" customWidth="1"/>
    <col min="31" max="31" width="11.42578125" style="92"/>
    <col min="32" max="32" width="25.42578125" style="92" bestFit="1" customWidth="1"/>
    <col min="33" max="34" width="11.42578125" style="92"/>
    <col min="35" max="42" width="11.42578125" style="11"/>
    <col min="43" max="16384" width="11.42578125" style="4"/>
  </cols>
  <sheetData>
    <row r="1" spans="1:42" ht="16.5" customHeight="1" x14ac:dyDescent="0.25">
      <c r="A1" s="8"/>
      <c r="B1" s="8"/>
      <c r="C1" s="8"/>
      <c r="D1" s="8"/>
    </row>
    <row r="2" spans="1:42" ht="16.5" customHeight="1" x14ac:dyDescent="0.25">
      <c r="A2" s="8"/>
      <c r="B2" s="8"/>
      <c r="C2" s="8"/>
      <c r="D2" s="8"/>
      <c r="O2" s="109"/>
      <c r="P2" s="334"/>
      <c r="Q2" s="109"/>
      <c r="R2" s="109"/>
    </row>
    <row r="3" spans="1:42" ht="16.5" customHeight="1" x14ac:dyDescent="0.25">
      <c r="A3" s="8"/>
      <c r="B3" s="8"/>
      <c r="C3" s="8"/>
      <c r="D3" s="8"/>
      <c r="O3" s="109"/>
      <c r="P3" s="334"/>
      <c r="Q3" s="109"/>
      <c r="R3" s="109"/>
    </row>
    <row r="4" spans="1:42" s="104" customFormat="1" ht="16.5" customHeight="1" x14ac:dyDescent="0.25">
      <c r="A4" s="211" t="s">
        <v>2468</v>
      </c>
      <c r="B4" s="211"/>
      <c r="C4" s="211"/>
      <c r="D4" s="211"/>
      <c r="E4" s="207"/>
      <c r="F4" s="207"/>
      <c r="G4" s="207"/>
      <c r="H4" s="207"/>
      <c r="I4" s="207"/>
      <c r="J4" s="207"/>
      <c r="K4" s="207"/>
      <c r="L4" s="207"/>
      <c r="M4" s="207"/>
      <c r="N4" s="207"/>
      <c r="O4" s="109"/>
      <c r="P4" s="334"/>
      <c r="Q4" s="109"/>
      <c r="R4" s="109"/>
      <c r="S4" s="105"/>
      <c r="T4" s="105"/>
      <c r="U4" s="105"/>
      <c r="V4" s="105"/>
      <c r="W4" s="105"/>
      <c r="X4" s="105"/>
      <c r="Y4" s="105"/>
      <c r="Z4" s="105"/>
      <c r="AA4" s="105"/>
      <c r="AB4" s="105"/>
      <c r="AC4" s="106"/>
      <c r="AD4" s="107"/>
      <c r="AE4" s="107"/>
      <c r="AF4" s="107"/>
      <c r="AG4" s="107"/>
      <c r="AH4" s="107"/>
      <c r="AI4" s="106"/>
      <c r="AJ4" s="106"/>
      <c r="AK4" s="106"/>
      <c r="AL4" s="106"/>
      <c r="AM4" s="106"/>
      <c r="AN4" s="106"/>
      <c r="AO4" s="106"/>
      <c r="AP4" s="106"/>
    </row>
    <row r="5" spans="1:42" s="108" customFormat="1" ht="15" customHeight="1" x14ac:dyDescent="0.25">
      <c r="A5" s="211" t="s">
        <v>2599</v>
      </c>
      <c r="B5" s="211"/>
      <c r="C5" s="211"/>
      <c r="D5" s="211"/>
      <c r="E5" s="208"/>
      <c r="F5" s="208"/>
      <c r="G5" s="208"/>
      <c r="H5" s="208"/>
      <c r="I5" s="208"/>
      <c r="J5" s="208"/>
      <c r="K5" s="208"/>
      <c r="L5" s="208"/>
      <c r="N5" s="115"/>
      <c r="O5" s="109"/>
      <c r="P5" s="334"/>
      <c r="Q5" s="109"/>
      <c r="R5" s="109"/>
      <c r="S5" s="110"/>
      <c r="T5" s="110"/>
      <c r="U5" s="110"/>
      <c r="V5" s="110"/>
      <c r="W5" s="110"/>
      <c r="X5" s="110"/>
      <c r="Y5" s="110"/>
      <c r="Z5" s="110"/>
      <c r="AA5" s="110"/>
      <c r="AB5" s="110"/>
      <c r="AC5" s="112"/>
      <c r="AD5" s="112"/>
      <c r="AE5" s="112"/>
      <c r="AF5" s="112"/>
      <c r="AG5" s="112"/>
      <c r="AH5" s="112"/>
      <c r="AI5" s="112"/>
      <c r="AJ5" s="112"/>
      <c r="AK5" s="112"/>
      <c r="AL5" s="112"/>
      <c r="AM5" s="112"/>
      <c r="AN5" s="112"/>
      <c r="AO5" s="112"/>
      <c r="AP5" s="112"/>
    </row>
    <row r="6" spans="1:42" s="108" customFormat="1" ht="15" customHeight="1" x14ac:dyDescent="0.2">
      <c r="A6" s="109"/>
      <c r="B6" s="109"/>
      <c r="C6" s="109"/>
      <c r="D6" s="109"/>
      <c r="E6" s="115"/>
      <c r="F6" s="115"/>
      <c r="G6" s="115"/>
      <c r="H6" s="115"/>
      <c r="I6" s="115"/>
      <c r="J6" s="115"/>
      <c r="K6" s="115"/>
      <c r="L6" s="115"/>
      <c r="M6" s="115"/>
      <c r="N6" s="115"/>
      <c r="O6" s="109"/>
      <c r="P6" s="334"/>
      <c r="Q6" s="109"/>
      <c r="R6" s="109"/>
      <c r="S6" s="115"/>
      <c r="T6" s="115"/>
      <c r="U6" s="115"/>
      <c r="V6" s="115"/>
      <c r="W6" s="110"/>
      <c r="X6" s="110"/>
      <c r="Y6" s="110"/>
      <c r="Z6" s="110"/>
      <c r="AA6" s="110"/>
      <c r="AB6" s="110"/>
      <c r="AC6" s="112"/>
      <c r="AD6" s="112"/>
      <c r="AE6" s="112"/>
      <c r="AF6" s="112"/>
      <c r="AG6" s="112"/>
      <c r="AH6" s="112"/>
      <c r="AI6" s="112"/>
      <c r="AJ6" s="112"/>
      <c r="AK6" s="112"/>
      <c r="AL6" s="112"/>
      <c r="AM6" s="112"/>
      <c r="AN6" s="112"/>
      <c r="AO6" s="112"/>
      <c r="AP6" s="112"/>
    </row>
    <row r="7" spans="1:42" s="108" customFormat="1" ht="20.100000000000001" customHeight="1" x14ac:dyDescent="0.2">
      <c r="A7" s="88" t="s">
        <v>2469</v>
      </c>
      <c r="B7" s="88"/>
      <c r="C7" s="88"/>
      <c r="D7" s="88"/>
      <c r="G7" s="88"/>
      <c r="H7" s="88"/>
      <c r="I7" s="88"/>
      <c r="J7" s="88"/>
      <c r="K7" s="88"/>
      <c r="L7" s="110"/>
      <c r="M7" s="110"/>
      <c r="N7" s="109"/>
      <c r="O7" s="109"/>
      <c r="P7" s="334"/>
      <c r="Q7" s="109"/>
      <c r="R7" s="109"/>
      <c r="S7" s="116"/>
      <c r="T7" s="116"/>
      <c r="U7" s="116"/>
      <c r="V7" s="116"/>
      <c r="W7" s="110"/>
      <c r="X7" s="110"/>
      <c r="Y7" s="110"/>
      <c r="Z7" s="110"/>
      <c r="AA7" s="110"/>
      <c r="AB7" s="110"/>
      <c r="AC7" s="112"/>
      <c r="AD7" s="112"/>
      <c r="AE7" s="112"/>
      <c r="AF7" s="112"/>
      <c r="AG7" s="112"/>
      <c r="AH7" s="112"/>
      <c r="AI7" s="112"/>
      <c r="AJ7" s="112"/>
      <c r="AK7" s="112"/>
      <c r="AL7" s="112"/>
      <c r="AM7" s="112"/>
      <c r="AN7" s="112"/>
      <c r="AO7" s="112"/>
      <c r="AP7" s="112"/>
    </row>
    <row r="8" spans="1:42" s="108" customFormat="1" ht="20.100000000000001" customHeight="1" x14ac:dyDescent="0.2">
      <c r="A8" s="209" t="s">
        <v>2470</v>
      </c>
      <c r="B8" s="209"/>
      <c r="C8" s="209"/>
      <c r="D8" s="209"/>
      <c r="G8" s="209"/>
      <c r="H8" s="209"/>
      <c r="I8" s="209"/>
      <c r="J8" s="209"/>
      <c r="K8" s="209"/>
      <c r="L8" s="113"/>
      <c r="M8" s="113"/>
      <c r="N8" s="114"/>
      <c r="O8" s="109"/>
      <c r="P8" s="334"/>
      <c r="Q8" s="109"/>
      <c r="R8" s="109"/>
      <c r="S8" s="114"/>
      <c r="T8" s="114"/>
      <c r="U8" s="114"/>
      <c r="V8" s="114"/>
      <c r="W8" s="110"/>
      <c r="X8" s="110"/>
      <c r="Y8" s="110"/>
      <c r="Z8" s="110"/>
      <c r="AA8" s="110"/>
      <c r="AB8" s="110"/>
      <c r="AC8" s="112"/>
      <c r="AD8" s="112"/>
      <c r="AE8" s="112"/>
      <c r="AF8" s="112"/>
      <c r="AG8" s="112"/>
      <c r="AH8" s="112"/>
      <c r="AI8" s="112"/>
      <c r="AJ8" s="112"/>
      <c r="AK8" s="112"/>
      <c r="AL8" s="112"/>
      <c r="AM8" s="112"/>
      <c r="AN8" s="112"/>
      <c r="AO8" s="112"/>
      <c r="AP8" s="112"/>
    </row>
    <row r="9" spans="1:42" s="108" customFormat="1" ht="20.100000000000001" customHeight="1" x14ac:dyDescent="0.2">
      <c r="A9" s="88" t="s">
        <v>729</v>
      </c>
      <c r="B9" s="88"/>
      <c r="C9" s="88"/>
      <c r="D9" s="88"/>
      <c r="G9" s="88"/>
      <c r="H9" s="88"/>
      <c r="I9" s="88"/>
      <c r="J9" s="88"/>
      <c r="K9" s="88"/>
      <c r="L9" s="88"/>
      <c r="M9" s="88"/>
      <c r="N9" s="109"/>
      <c r="O9" s="109"/>
      <c r="P9" s="334"/>
      <c r="Q9" s="109"/>
      <c r="R9" s="109"/>
      <c r="S9" s="109"/>
      <c r="T9" s="109"/>
      <c r="U9" s="109"/>
      <c r="V9" s="109"/>
      <c r="W9" s="110"/>
      <c r="X9" s="110"/>
      <c r="Y9" s="110"/>
      <c r="Z9" s="110"/>
      <c r="AA9" s="110"/>
      <c r="AB9" s="110"/>
      <c r="AC9" s="112"/>
      <c r="AD9" s="112"/>
      <c r="AE9" s="112"/>
      <c r="AF9" s="112"/>
      <c r="AG9" s="112"/>
      <c r="AH9" s="112"/>
      <c r="AI9" s="112"/>
      <c r="AJ9" s="112"/>
      <c r="AK9" s="112"/>
      <c r="AL9" s="112"/>
      <c r="AM9" s="112"/>
      <c r="AN9" s="112"/>
      <c r="AO9" s="112"/>
      <c r="AP9" s="112"/>
    </row>
    <row r="10" spans="1:42" s="108" customFormat="1" ht="20.100000000000001" customHeight="1" x14ac:dyDescent="0.2">
      <c r="A10" s="285" t="s">
        <v>2471</v>
      </c>
      <c r="B10" s="285"/>
      <c r="C10" s="285"/>
      <c r="D10" s="285"/>
      <c r="G10" s="281"/>
      <c r="H10" s="281"/>
      <c r="I10" s="281"/>
      <c r="J10" s="297"/>
      <c r="K10" s="297"/>
      <c r="L10" s="88"/>
      <c r="M10" s="88"/>
      <c r="N10" s="109"/>
      <c r="O10" s="109"/>
      <c r="P10" s="334"/>
      <c r="Q10" s="109"/>
      <c r="R10" s="109"/>
      <c r="S10" s="109"/>
      <c r="T10" s="109"/>
      <c r="U10" s="109"/>
      <c r="V10" s="109"/>
      <c r="W10" s="110"/>
      <c r="X10" s="110"/>
      <c r="Y10" s="110"/>
      <c r="Z10" s="110"/>
      <c r="AA10" s="110"/>
      <c r="AB10" s="110"/>
      <c r="AC10" s="112"/>
      <c r="AD10" s="112"/>
      <c r="AE10" s="112"/>
      <c r="AF10" s="112"/>
      <c r="AG10" s="112"/>
      <c r="AH10" s="112"/>
      <c r="AI10" s="112"/>
      <c r="AJ10" s="112"/>
      <c r="AK10" s="112"/>
      <c r="AL10" s="112"/>
      <c r="AM10" s="112"/>
      <c r="AN10" s="112"/>
      <c r="AO10" s="112"/>
      <c r="AP10" s="112"/>
    </row>
    <row r="11" spans="1:42" s="108" customFormat="1" ht="20.100000000000001" customHeight="1" x14ac:dyDescent="0.2">
      <c r="A11" s="285"/>
      <c r="B11" s="285"/>
      <c r="C11" s="285"/>
      <c r="D11" s="285"/>
      <c r="E11" s="286"/>
      <c r="F11" s="286"/>
      <c r="G11" s="281"/>
      <c r="H11" s="281"/>
      <c r="I11" s="281"/>
      <c r="J11" s="283"/>
      <c r="K11" s="283"/>
      <c r="L11" s="88"/>
      <c r="M11" s="88"/>
      <c r="N11" s="109"/>
      <c r="O11" s="109"/>
      <c r="P11" s="334"/>
      <c r="Q11" s="109"/>
      <c r="R11" s="109"/>
      <c r="S11" s="109"/>
      <c r="T11" s="109"/>
      <c r="U11" s="334"/>
      <c r="V11" s="109"/>
      <c r="W11" s="110"/>
      <c r="X11" s="110"/>
      <c r="Y11" s="110"/>
      <c r="Z11" s="110"/>
      <c r="AA11" s="110"/>
      <c r="AB11" s="110"/>
      <c r="AC11" s="112"/>
      <c r="AD11" s="112"/>
      <c r="AE11" s="112"/>
      <c r="AF11" s="112"/>
      <c r="AG11" s="112"/>
      <c r="AH11" s="112"/>
      <c r="AI11" s="112"/>
      <c r="AJ11" s="112"/>
      <c r="AK11" s="112"/>
      <c r="AL11" s="112"/>
      <c r="AM11" s="112"/>
      <c r="AN11" s="112"/>
      <c r="AO11" s="112"/>
      <c r="AP11" s="112"/>
    </row>
    <row r="12" spans="1:42" s="108" customFormat="1" ht="20.100000000000001" customHeight="1" x14ac:dyDescent="0.2">
      <c r="A12" s="285"/>
      <c r="B12" s="285"/>
      <c r="C12" s="285"/>
      <c r="D12" s="285"/>
      <c r="E12" s="286"/>
      <c r="F12" s="286"/>
      <c r="G12" s="281"/>
      <c r="H12" s="281"/>
      <c r="I12" s="281"/>
      <c r="J12" s="283"/>
      <c r="K12" s="283"/>
      <c r="L12" s="88"/>
      <c r="M12" s="88"/>
      <c r="N12" s="109"/>
      <c r="O12" s="109"/>
      <c r="P12" s="334"/>
      <c r="Q12" s="109"/>
      <c r="R12" s="109"/>
      <c r="S12" s="109"/>
      <c r="T12" s="109"/>
      <c r="U12" s="109"/>
      <c r="V12" s="109"/>
      <c r="W12" s="110"/>
      <c r="X12" s="110"/>
      <c r="Y12" s="110"/>
      <c r="Z12" s="110"/>
      <c r="AA12" s="110"/>
      <c r="AB12" s="110"/>
      <c r="AC12" s="112"/>
      <c r="AD12" s="112"/>
      <c r="AE12" s="112"/>
      <c r="AF12" s="112"/>
      <c r="AG12" s="112"/>
      <c r="AH12" s="112"/>
      <c r="AI12" s="112"/>
      <c r="AJ12" s="112"/>
      <c r="AK12" s="112"/>
      <c r="AL12" s="112"/>
      <c r="AM12" s="112"/>
      <c r="AN12" s="112"/>
      <c r="AO12" s="112"/>
      <c r="AP12" s="112"/>
    </row>
    <row r="13" spans="1:42" s="418" customFormat="1" ht="39.75" customHeight="1" x14ac:dyDescent="0.2">
      <c r="A13" s="711" t="s">
        <v>23</v>
      </c>
      <c r="B13" s="712" t="s">
        <v>0</v>
      </c>
      <c r="C13" s="712" t="s">
        <v>2683</v>
      </c>
      <c r="D13" s="712" t="s">
        <v>2349</v>
      </c>
      <c r="E13" s="711" t="s">
        <v>2348</v>
      </c>
      <c r="F13" s="712" t="s">
        <v>2524</v>
      </c>
      <c r="G13" s="711" t="s">
        <v>2472</v>
      </c>
      <c r="H13" s="711" t="s">
        <v>614</v>
      </c>
      <c r="I13" s="711" t="s">
        <v>2</v>
      </c>
      <c r="J13" s="711" t="s">
        <v>3</v>
      </c>
      <c r="K13" s="711" t="s">
        <v>2684</v>
      </c>
      <c r="L13" s="717" t="s">
        <v>2269</v>
      </c>
      <c r="M13" s="711" t="s">
        <v>613</v>
      </c>
      <c r="N13" s="711" t="s">
        <v>6</v>
      </c>
      <c r="O13" s="719" t="s">
        <v>2437</v>
      </c>
      <c r="P13" s="719" t="s">
        <v>2525</v>
      </c>
      <c r="Q13" s="711" t="s">
        <v>2326</v>
      </c>
      <c r="R13" s="711" t="s">
        <v>616</v>
      </c>
      <c r="S13" s="711" t="s">
        <v>615</v>
      </c>
      <c r="T13" s="711" t="s">
        <v>2526</v>
      </c>
      <c r="U13" s="716" t="s">
        <v>2531</v>
      </c>
      <c r="V13" s="716"/>
      <c r="W13" s="716" t="s">
        <v>2527</v>
      </c>
      <c r="X13" s="726" t="s">
        <v>2318</v>
      </c>
      <c r="Y13" s="714" t="s">
        <v>2473</v>
      </c>
      <c r="Z13" s="714" t="s">
        <v>2474</v>
      </c>
      <c r="AA13" s="714" t="s">
        <v>2645</v>
      </c>
      <c r="AB13" s="716" t="s">
        <v>4</v>
      </c>
      <c r="AC13" s="389"/>
      <c r="AD13" s="389"/>
      <c r="AE13" s="389"/>
      <c r="AF13" s="389"/>
      <c r="AG13" s="389"/>
      <c r="AH13" s="389"/>
      <c r="AI13" s="389"/>
      <c r="AJ13" s="389"/>
      <c r="AK13" s="389"/>
      <c r="AL13" s="389"/>
      <c r="AM13" s="389"/>
      <c r="AN13" s="389"/>
      <c r="AO13" s="389"/>
      <c r="AP13" s="389"/>
    </row>
    <row r="14" spans="1:42" s="93" customFormat="1" ht="138.75" customHeight="1" x14ac:dyDescent="0.2">
      <c r="A14" s="711"/>
      <c r="B14" s="713"/>
      <c r="C14" s="713"/>
      <c r="D14" s="713"/>
      <c r="E14" s="711"/>
      <c r="F14" s="713"/>
      <c r="G14" s="711"/>
      <c r="H14" s="711"/>
      <c r="I14" s="711"/>
      <c r="J14" s="711"/>
      <c r="K14" s="711"/>
      <c r="L14" s="718"/>
      <c r="M14" s="711"/>
      <c r="N14" s="711"/>
      <c r="O14" s="719"/>
      <c r="P14" s="719"/>
      <c r="Q14" s="711"/>
      <c r="R14" s="711"/>
      <c r="S14" s="711"/>
      <c r="T14" s="711"/>
      <c r="U14" s="464" t="s">
        <v>2357</v>
      </c>
      <c r="V14" s="464" t="s">
        <v>2358</v>
      </c>
      <c r="W14" s="716"/>
      <c r="X14" s="727"/>
      <c r="Y14" s="715"/>
      <c r="Z14" s="715"/>
      <c r="AA14" s="715"/>
      <c r="AB14" s="716"/>
      <c r="AC14" s="419" t="s">
        <v>752</v>
      </c>
      <c r="AD14" s="417" t="s">
        <v>753</v>
      </c>
      <c r="AE14" s="98"/>
      <c r="AF14" s="98"/>
      <c r="AG14" s="98"/>
      <c r="AH14" s="98"/>
      <c r="AI14" s="98"/>
      <c r="AJ14" s="98"/>
      <c r="AK14" s="98"/>
      <c r="AL14" s="98"/>
      <c r="AM14" s="98"/>
      <c r="AN14" s="98"/>
      <c r="AO14" s="98"/>
      <c r="AP14" s="98"/>
    </row>
    <row r="15" spans="1:42" s="112" customFormat="1" ht="60" customHeight="1" x14ac:dyDescent="0.2">
      <c r="A15" s="233">
        <v>1</v>
      </c>
      <c r="B15" s="233">
        <v>309064</v>
      </c>
      <c r="C15" s="233" t="s">
        <v>2485</v>
      </c>
      <c r="D15" s="233">
        <v>2013</v>
      </c>
      <c r="E15" s="233" t="s">
        <v>2381</v>
      </c>
      <c r="F15" s="233">
        <v>3569</v>
      </c>
      <c r="G15" s="243" t="s">
        <v>391</v>
      </c>
      <c r="H15" s="233" t="s">
        <v>111</v>
      </c>
      <c r="I15" s="233" t="s">
        <v>117</v>
      </c>
      <c r="J15" s="233" t="s">
        <v>298</v>
      </c>
      <c r="K15" s="233" t="s">
        <v>2627</v>
      </c>
      <c r="L15" s="233" t="s">
        <v>738</v>
      </c>
      <c r="M15" s="375">
        <v>7532</v>
      </c>
      <c r="N15" s="373" t="s">
        <v>2476</v>
      </c>
      <c r="O15" s="338">
        <v>117214.41</v>
      </c>
      <c r="P15" s="338">
        <v>102499.77</v>
      </c>
      <c r="Q15" s="313" t="s">
        <v>2328</v>
      </c>
      <c r="R15" s="505">
        <v>41614</v>
      </c>
      <c r="S15" s="241">
        <v>135</v>
      </c>
      <c r="T15" s="274">
        <v>1</v>
      </c>
      <c r="U15" s="416">
        <v>102499.76</v>
      </c>
      <c r="V15" s="420">
        <v>0</v>
      </c>
      <c r="W15" s="265">
        <v>1</v>
      </c>
      <c r="X15" s="423">
        <f>O15-U15</f>
        <v>14714.650000000009</v>
      </c>
      <c r="Y15" s="434" t="s">
        <v>803</v>
      </c>
      <c r="Z15" s="234" t="s">
        <v>176</v>
      </c>
      <c r="AA15" s="234" t="s">
        <v>2589</v>
      </c>
      <c r="AB15" s="502" t="s">
        <v>2475</v>
      </c>
      <c r="AC15" s="374">
        <v>0</v>
      </c>
      <c r="AD15" s="374">
        <v>0</v>
      </c>
      <c r="AE15" s="439"/>
      <c r="AL15" s="11"/>
    </row>
    <row r="16" spans="1:42" s="112" customFormat="1" ht="60" customHeight="1" x14ac:dyDescent="0.2">
      <c r="A16" s="233">
        <f>+A15+1</f>
        <v>2</v>
      </c>
      <c r="B16" s="233">
        <v>309066</v>
      </c>
      <c r="C16" s="233" t="s">
        <v>2485</v>
      </c>
      <c r="D16" s="233">
        <v>2013</v>
      </c>
      <c r="E16" s="233" t="s">
        <v>2381</v>
      </c>
      <c r="F16" s="233">
        <v>3569</v>
      </c>
      <c r="G16" s="243" t="s">
        <v>392</v>
      </c>
      <c r="H16" s="233" t="s">
        <v>111</v>
      </c>
      <c r="I16" s="233" t="s">
        <v>117</v>
      </c>
      <c r="J16" s="233" t="s">
        <v>297</v>
      </c>
      <c r="K16" s="233" t="s">
        <v>2628</v>
      </c>
      <c r="L16" s="233" t="s">
        <v>738</v>
      </c>
      <c r="M16" s="375">
        <v>7532</v>
      </c>
      <c r="N16" s="373" t="s">
        <v>2476</v>
      </c>
      <c r="O16" s="338">
        <v>123976.78</v>
      </c>
      <c r="P16" s="338">
        <v>108413.22</v>
      </c>
      <c r="Q16" s="313" t="s">
        <v>2328</v>
      </c>
      <c r="R16" s="505">
        <v>41614</v>
      </c>
      <c r="S16" s="241">
        <v>135</v>
      </c>
      <c r="T16" s="274">
        <v>1</v>
      </c>
      <c r="U16" s="416">
        <v>108413.22</v>
      </c>
      <c r="V16" s="420">
        <v>0</v>
      </c>
      <c r="W16" s="265">
        <v>1</v>
      </c>
      <c r="X16" s="423">
        <f t="shared" ref="X16:X36" si="0">O16-U16</f>
        <v>15563.559999999998</v>
      </c>
      <c r="Y16" s="434" t="s">
        <v>803</v>
      </c>
      <c r="Z16" s="234" t="s">
        <v>176</v>
      </c>
      <c r="AA16" s="234" t="s">
        <v>2589</v>
      </c>
      <c r="AB16" s="502" t="s">
        <v>2475</v>
      </c>
      <c r="AC16" s="374">
        <v>0</v>
      </c>
      <c r="AD16" s="374">
        <v>0</v>
      </c>
      <c r="AE16" s="439"/>
      <c r="AL16" s="11"/>
    </row>
    <row r="17" spans="1:38" s="112" customFormat="1" ht="60" customHeight="1" x14ac:dyDescent="0.2">
      <c r="A17" s="233">
        <f t="shared" ref="A17:A45" si="1">+A16+1</f>
        <v>3</v>
      </c>
      <c r="B17" s="233">
        <v>165377</v>
      </c>
      <c r="C17" s="233" t="s">
        <v>2485</v>
      </c>
      <c r="D17" s="233">
        <v>2013</v>
      </c>
      <c r="E17" s="233" t="s">
        <v>2381</v>
      </c>
      <c r="F17" s="233">
        <v>3569</v>
      </c>
      <c r="G17" s="243" t="s">
        <v>393</v>
      </c>
      <c r="H17" s="233" t="s">
        <v>111</v>
      </c>
      <c r="I17" s="233" t="s">
        <v>117</v>
      </c>
      <c r="J17" s="233" t="s">
        <v>296</v>
      </c>
      <c r="K17" s="233" t="s">
        <v>2629</v>
      </c>
      <c r="L17" s="233" t="s">
        <v>738</v>
      </c>
      <c r="M17" s="463">
        <v>472</v>
      </c>
      <c r="N17" s="373" t="s">
        <v>2476</v>
      </c>
      <c r="O17" s="338">
        <v>130739.15</v>
      </c>
      <c r="P17" s="338">
        <v>114426.66</v>
      </c>
      <c r="Q17" s="313" t="s">
        <v>2328</v>
      </c>
      <c r="R17" s="505">
        <v>41614</v>
      </c>
      <c r="S17" s="241">
        <v>135</v>
      </c>
      <c r="T17" s="274">
        <v>1</v>
      </c>
      <c r="U17" s="416">
        <v>114426.66</v>
      </c>
      <c r="V17" s="420">
        <v>0</v>
      </c>
      <c r="W17" s="265">
        <v>1</v>
      </c>
      <c r="X17" s="423">
        <f t="shared" si="0"/>
        <v>16312.489999999991</v>
      </c>
      <c r="Y17" s="434" t="s">
        <v>803</v>
      </c>
      <c r="Z17" s="234" t="s">
        <v>176</v>
      </c>
      <c r="AA17" s="234" t="s">
        <v>2589</v>
      </c>
      <c r="AB17" s="502" t="s">
        <v>2475</v>
      </c>
      <c r="AC17" s="374">
        <v>0</v>
      </c>
      <c r="AD17" s="374">
        <v>0</v>
      </c>
      <c r="AL17" s="11"/>
    </row>
    <row r="18" spans="1:38" s="112" customFormat="1" ht="80.25" customHeight="1" x14ac:dyDescent="0.2">
      <c r="A18" s="233">
        <f t="shared" si="1"/>
        <v>4</v>
      </c>
      <c r="B18" s="233">
        <v>311206</v>
      </c>
      <c r="C18" s="233" t="s">
        <v>2485</v>
      </c>
      <c r="D18" s="233">
        <v>2013</v>
      </c>
      <c r="E18" s="233" t="s">
        <v>2381</v>
      </c>
      <c r="F18" s="233">
        <v>3355</v>
      </c>
      <c r="G18" s="243" t="s">
        <v>385</v>
      </c>
      <c r="H18" s="233" t="s">
        <v>94</v>
      </c>
      <c r="I18" s="233" t="s">
        <v>289</v>
      </c>
      <c r="J18" s="233" t="s">
        <v>308</v>
      </c>
      <c r="K18" s="233" t="s">
        <v>2630</v>
      </c>
      <c r="L18" s="233" t="s">
        <v>738</v>
      </c>
      <c r="M18" s="233">
        <v>2602</v>
      </c>
      <c r="N18" s="373" t="s">
        <v>2476</v>
      </c>
      <c r="O18" s="338">
        <v>346927.95</v>
      </c>
      <c r="P18" s="338">
        <v>255423.74</v>
      </c>
      <c r="Q18" s="313" t="s">
        <v>2339</v>
      </c>
      <c r="R18" s="369">
        <v>41598</v>
      </c>
      <c r="S18" s="241">
        <v>105</v>
      </c>
      <c r="T18" s="274">
        <v>1</v>
      </c>
      <c r="U18" s="338">
        <v>255423.74</v>
      </c>
      <c r="V18" s="420">
        <v>0</v>
      </c>
      <c r="W18" s="265">
        <v>1</v>
      </c>
      <c r="X18" s="423">
        <f t="shared" si="0"/>
        <v>91504.210000000021</v>
      </c>
      <c r="Y18" s="434" t="s">
        <v>803</v>
      </c>
      <c r="Z18" s="234" t="s">
        <v>176</v>
      </c>
      <c r="AA18" s="234" t="s">
        <v>2589</v>
      </c>
      <c r="AB18" s="453" t="s">
        <v>2488</v>
      </c>
      <c r="AC18" s="374">
        <v>0</v>
      </c>
      <c r="AD18" s="374">
        <v>0</v>
      </c>
      <c r="AL18" s="11"/>
    </row>
    <row r="19" spans="1:38" s="112" customFormat="1" ht="64.5" customHeight="1" x14ac:dyDescent="0.2">
      <c r="A19" s="233">
        <f t="shared" si="1"/>
        <v>5</v>
      </c>
      <c r="B19" s="233">
        <v>76414</v>
      </c>
      <c r="C19" s="233" t="s">
        <v>2486</v>
      </c>
      <c r="D19" s="233">
        <v>2013</v>
      </c>
      <c r="E19" s="233" t="s">
        <v>2381</v>
      </c>
      <c r="F19" s="233">
        <v>3569</v>
      </c>
      <c r="G19" s="243" t="s">
        <v>381</v>
      </c>
      <c r="H19" s="233" t="s">
        <v>111</v>
      </c>
      <c r="I19" s="233" t="s">
        <v>307</v>
      </c>
      <c r="J19" s="233" t="s">
        <v>313</v>
      </c>
      <c r="K19" s="233" t="s">
        <v>2631</v>
      </c>
      <c r="L19" s="233" t="s">
        <v>738</v>
      </c>
      <c r="M19" s="241">
        <v>3021</v>
      </c>
      <c r="N19" s="373" t="s">
        <v>2476</v>
      </c>
      <c r="O19" s="338">
        <v>252052.39</v>
      </c>
      <c r="P19" s="338">
        <v>216642.23</v>
      </c>
      <c r="Q19" s="313" t="s">
        <v>2340</v>
      </c>
      <c r="R19" s="369">
        <v>41626</v>
      </c>
      <c r="S19" s="241">
        <v>90</v>
      </c>
      <c r="T19" s="274">
        <v>1</v>
      </c>
      <c r="U19" s="338">
        <v>216642.23</v>
      </c>
      <c r="V19" s="420">
        <v>0</v>
      </c>
      <c r="W19" s="265">
        <v>1</v>
      </c>
      <c r="X19" s="423">
        <f t="shared" si="0"/>
        <v>35410.160000000003</v>
      </c>
      <c r="Y19" s="434" t="s">
        <v>803</v>
      </c>
      <c r="Z19" s="234" t="s">
        <v>176</v>
      </c>
      <c r="AA19" s="234" t="s">
        <v>2589</v>
      </c>
      <c r="AB19" s="453" t="s">
        <v>2489</v>
      </c>
      <c r="AC19" s="374">
        <v>0</v>
      </c>
      <c r="AD19" s="374">
        <v>0</v>
      </c>
      <c r="AL19" s="11"/>
    </row>
    <row r="20" spans="1:38" s="112" customFormat="1" ht="66" customHeight="1" x14ac:dyDescent="0.2">
      <c r="A20" s="233">
        <f t="shared" si="1"/>
        <v>6</v>
      </c>
      <c r="B20" s="233">
        <v>309318</v>
      </c>
      <c r="C20" s="233" t="s">
        <v>2486</v>
      </c>
      <c r="D20" s="233">
        <v>2013</v>
      </c>
      <c r="E20" s="233" t="s">
        <v>2381</v>
      </c>
      <c r="F20" s="233">
        <v>3354</v>
      </c>
      <c r="G20" s="243" t="s">
        <v>2477</v>
      </c>
      <c r="H20" s="233" t="s">
        <v>111</v>
      </c>
      <c r="I20" s="233" t="s">
        <v>307</v>
      </c>
      <c r="J20" s="233" t="s">
        <v>315</v>
      </c>
      <c r="K20" s="233" t="s">
        <v>2632</v>
      </c>
      <c r="L20" s="233" t="s">
        <v>738</v>
      </c>
      <c r="M20" s="241">
        <v>6669</v>
      </c>
      <c r="N20" s="373" t="s">
        <v>2476</v>
      </c>
      <c r="O20" s="338">
        <v>267306.21999999997</v>
      </c>
      <c r="P20" s="338">
        <v>214612.26</v>
      </c>
      <c r="Q20" s="313" t="s">
        <v>2342</v>
      </c>
      <c r="R20" s="369">
        <v>41654</v>
      </c>
      <c r="S20" s="241">
        <v>90</v>
      </c>
      <c r="T20" s="274">
        <v>1</v>
      </c>
      <c r="U20" s="338">
        <v>214612.26</v>
      </c>
      <c r="V20" s="420">
        <v>0</v>
      </c>
      <c r="W20" s="265">
        <v>1</v>
      </c>
      <c r="X20" s="423">
        <f t="shared" si="0"/>
        <v>52693.959999999963</v>
      </c>
      <c r="Y20" s="434" t="s">
        <v>803</v>
      </c>
      <c r="Z20" s="234" t="s">
        <v>176</v>
      </c>
      <c r="AA20" s="234" t="s">
        <v>2589</v>
      </c>
      <c r="AB20" s="453" t="s">
        <v>2490</v>
      </c>
      <c r="AC20" s="374">
        <v>0</v>
      </c>
      <c r="AD20" s="374">
        <v>0</v>
      </c>
      <c r="AL20" s="11"/>
    </row>
    <row r="21" spans="1:38" s="112" customFormat="1" ht="68.25" customHeight="1" x14ac:dyDescent="0.2">
      <c r="A21" s="233">
        <f t="shared" si="1"/>
        <v>7</v>
      </c>
      <c r="B21" s="233">
        <v>350018</v>
      </c>
      <c r="C21" s="233" t="s">
        <v>2485</v>
      </c>
      <c r="D21" s="233">
        <v>2013</v>
      </c>
      <c r="E21" s="233" t="s">
        <v>2381</v>
      </c>
      <c r="F21" s="233">
        <v>3569</v>
      </c>
      <c r="G21" s="243" t="s">
        <v>382</v>
      </c>
      <c r="H21" s="233" t="s">
        <v>72</v>
      </c>
      <c r="I21" s="233" t="s">
        <v>273</v>
      </c>
      <c r="J21" s="233" t="s">
        <v>311</v>
      </c>
      <c r="K21" s="233" t="s">
        <v>2633</v>
      </c>
      <c r="L21" s="233" t="s">
        <v>738</v>
      </c>
      <c r="M21" s="241">
        <v>22094</v>
      </c>
      <c r="N21" s="373" t="s">
        <v>2476</v>
      </c>
      <c r="O21" s="338">
        <v>140797.76999999999</v>
      </c>
      <c r="P21" s="338">
        <v>103547.92</v>
      </c>
      <c r="Q21" s="313" t="s">
        <v>2327</v>
      </c>
      <c r="R21" s="462">
        <v>41613</v>
      </c>
      <c r="S21" s="460">
        <v>135</v>
      </c>
      <c r="T21" s="274">
        <v>1</v>
      </c>
      <c r="U21" s="416">
        <v>103547.92</v>
      </c>
      <c r="V21" s="420">
        <v>0</v>
      </c>
      <c r="W21" s="265">
        <v>1</v>
      </c>
      <c r="X21" s="423">
        <f t="shared" si="0"/>
        <v>37249.849999999991</v>
      </c>
      <c r="Y21" s="434" t="s">
        <v>803</v>
      </c>
      <c r="Z21" s="234" t="s">
        <v>176</v>
      </c>
      <c r="AA21" s="234" t="s">
        <v>2671</v>
      </c>
      <c r="AB21" s="518" t="s">
        <v>2652</v>
      </c>
      <c r="AC21" s="374">
        <v>0</v>
      </c>
      <c r="AD21" s="374">
        <v>0</v>
      </c>
      <c r="AL21" s="11"/>
    </row>
    <row r="22" spans="1:38" s="112" customFormat="1" ht="63" customHeight="1" x14ac:dyDescent="0.2">
      <c r="A22" s="233">
        <f t="shared" si="1"/>
        <v>8</v>
      </c>
      <c r="B22" s="233">
        <v>339830</v>
      </c>
      <c r="C22" s="233" t="s">
        <v>2485</v>
      </c>
      <c r="D22" s="233">
        <v>2013</v>
      </c>
      <c r="E22" s="233" t="s">
        <v>2381</v>
      </c>
      <c r="F22" s="233">
        <v>3569</v>
      </c>
      <c r="G22" s="243" t="s">
        <v>383</v>
      </c>
      <c r="H22" s="233" t="s">
        <v>72</v>
      </c>
      <c r="I22" s="233" t="s">
        <v>273</v>
      </c>
      <c r="J22" s="233" t="s">
        <v>310</v>
      </c>
      <c r="K22" s="233" t="s">
        <v>2634</v>
      </c>
      <c r="L22" s="233" t="s">
        <v>738</v>
      </c>
      <c r="M22" s="375">
        <v>103377</v>
      </c>
      <c r="N22" s="373" t="s">
        <v>2476</v>
      </c>
      <c r="O22" s="338">
        <v>247178.31</v>
      </c>
      <c r="P22" s="338">
        <v>181784.12</v>
      </c>
      <c r="Q22" s="313" t="s">
        <v>2327</v>
      </c>
      <c r="R22" s="462">
        <v>41614</v>
      </c>
      <c r="S22" s="241">
        <v>135</v>
      </c>
      <c r="T22" s="274">
        <v>1</v>
      </c>
      <c r="U22" s="416">
        <v>181784.12</v>
      </c>
      <c r="V22" s="420">
        <v>0</v>
      </c>
      <c r="W22" s="265">
        <v>1</v>
      </c>
      <c r="X22" s="423">
        <f t="shared" si="0"/>
        <v>65394.19</v>
      </c>
      <c r="Y22" s="434" t="s">
        <v>803</v>
      </c>
      <c r="Z22" s="234" t="s">
        <v>176</v>
      </c>
      <c r="AA22" s="234" t="s">
        <v>2671</v>
      </c>
      <c r="AB22" s="518" t="s">
        <v>2652</v>
      </c>
      <c r="AC22" s="374">
        <v>0</v>
      </c>
      <c r="AD22" s="374">
        <v>0</v>
      </c>
      <c r="AL22" s="11"/>
    </row>
    <row r="23" spans="1:38" s="112" customFormat="1" ht="66.75" customHeight="1" x14ac:dyDescent="0.2">
      <c r="A23" s="233">
        <f t="shared" si="1"/>
        <v>9</v>
      </c>
      <c r="B23" s="233">
        <v>336664</v>
      </c>
      <c r="C23" s="233" t="s">
        <v>2485</v>
      </c>
      <c r="D23" s="233">
        <v>2013</v>
      </c>
      <c r="E23" s="233" t="s">
        <v>2381</v>
      </c>
      <c r="F23" s="233">
        <v>3569</v>
      </c>
      <c r="G23" s="243" t="s">
        <v>386</v>
      </c>
      <c r="H23" s="233" t="s">
        <v>111</v>
      </c>
      <c r="I23" s="233" t="s">
        <v>307</v>
      </c>
      <c r="J23" s="233" t="s">
        <v>306</v>
      </c>
      <c r="K23" s="233" t="s">
        <v>2635</v>
      </c>
      <c r="L23" s="233" t="s">
        <v>738</v>
      </c>
      <c r="M23" s="375">
        <v>3212</v>
      </c>
      <c r="N23" s="373" t="s">
        <v>2476</v>
      </c>
      <c r="O23" s="338">
        <v>218348.87</v>
      </c>
      <c r="P23" s="338">
        <v>248986</v>
      </c>
      <c r="Q23" s="313" t="s">
        <v>2329</v>
      </c>
      <c r="R23" s="369">
        <v>41605</v>
      </c>
      <c r="S23" s="241">
        <v>90</v>
      </c>
      <c r="T23" s="274">
        <v>1</v>
      </c>
      <c r="U23" s="416">
        <v>218349</v>
      </c>
      <c r="V23" s="420">
        <v>30637</v>
      </c>
      <c r="W23" s="265">
        <v>1</v>
      </c>
      <c r="X23" s="424">
        <f t="shared" si="0"/>
        <v>-0.13000000000465661</v>
      </c>
      <c r="Y23" s="434" t="s">
        <v>803</v>
      </c>
      <c r="Z23" s="234" t="s">
        <v>176</v>
      </c>
      <c r="AA23" s="234" t="s">
        <v>2671</v>
      </c>
      <c r="AB23" s="452" t="s">
        <v>2653</v>
      </c>
      <c r="AC23" s="273">
        <v>30637</v>
      </c>
      <c r="AD23" s="273">
        <v>0</v>
      </c>
      <c r="AL23" s="11"/>
    </row>
    <row r="24" spans="1:38" s="112" customFormat="1" ht="63" customHeight="1" x14ac:dyDescent="0.2">
      <c r="A24" s="233">
        <f t="shared" si="1"/>
        <v>10</v>
      </c>
      <c r="B24" s="233">
        <v>87664</v>
      </c>
      <c r="C24" s="233" t="s">
        <v>2485</v>
      </c>
      <c r="D24" s="233">
        <v>2013</v>
      </c>
      <c r="E24" s="233" t="s">
        <v>2381</v>
      </c>
      <c r="F24" s="233">
        <v>3569</v>
      </c>
      <c r="G24" s="243" t="s">
        <v>390</v>
      </c>
      <c r="H24" s="233" t="s">
        <v>111</v>
      </c>
      <c r="I24" s="233" t="s">
        <v>300</v>
      </c>
      <c r="J24" s="233" t="s">
        <v>2670</v>
      </c>
      <c r="K24" s="233" t="s">
        <v>2636</v>
      </c>
      <c r="L24" s="233" t="s">
        <v>738</v>
      </c>
      <c r="M24" s="375">
        <v>1025</v>
      </c>
      <c r="N24" s="373" t="s">
        <v>2476</v>
      </c>
      <c r="O24" s="338">
        <v>235711.56</v>
      </c>
      <c r="P24" s="338">
        <v>209111.15</v>
      </c>
      <c r="Q24" s="313" t="s">
        <v>2330</v>
      </c>
      <c r="R24" s="369">
        <v>41615</v>
      </c>
      <c r="S24" s="241">
        <v>90</v>
      </c>
      <c r="T24" s="274">
        <v>1</v>
      </c>
      <c r="U24" s="416">
        <v>209111.15</v>
      </c>
      <c r="V24" s="420">
        <v>0</v>
      </c>
      <c r="W24" s="265">
        <v>1</v>
      </c>
      <c r="X24" s="423">
        <f t="shared" si="0"/>
        <v>26600.410000000003</v>
      </c>
      <c r="Y24" s="434" t="s">
        <v>803</v>
      </c>
      <c r="Z24" s="234" t="s">
        <v>176</v>
      </c>
      <c r="AA24" s="234" t="s">
        <v>2671</v>
      </c>
      <c r="AB24" s="452" t="s">
        <v>2654</v>
      </c>
      <c r="AC24" s="374">
        <v>0</v>
      </c>
      <c r="AD24" s="374">
        <v>0</v>
      </c>
      <c r="AL24" s="11"/>
    </row>
    <row r="25" spans="1:38" s="112" customFormat="1" ht="60" customHeight="1" x14ac:dyDescent="0.2">
      <c r="A25" s="233">
        <f t="shared" si="1"/>
        <v>11</v>
      </c>
      <c r="B25" s="233">
        <v>311239</v>
      </c>
      <c r="C25" s="233" t="s">
        <v>2485</v>
      </c>
      <c r="D25" s="233">
        <v>2013</v>
      </c>
      <c r="E25" s="233" t="s">
        <v>2381</v>
      </c>
      <c r="F25" s="233">
        <v>4102</v>
      </c>
      <c r="G25" s="243" t="s">
        <v>384</v>
      </c>
      <c r="H25" s="233" t="s">
        <v>72</v>
      </c>
      <c r="I25" s="233" t="s">
        <v>273</v>
      </c>
      <c r="J25" s="233" t="s">
        <v>309</v>
      </c>
      <c r="K25" s="233" t="s">
        <v>2637</v>
      </c>
      <c r="L25" s="233" t="s">
        <v>738</v>
      </c>
      <c r="M25" s="375">
        <v>1160</v>
      </c>
      <c r="N25" s="373" t="s">
        <v>2476</v>
      </c>
      <c r="O25" s="338">
        <v>194288.73</v>
      </c>
      <c r="P25" s="338">
        <v>152687.6</v>
      </c>
      <c r="Q25" s="313" t="s">
        <v>2337</v>
      </c>
      <c r="R25" s="369">
        <v>41615</v>
      </c>
      <c r="S25" s="241">
        <v>120</v>
      </c>
      <c r="T25" s="274">
        <v>1</v>
      </c>
      <c r="U25" s="338">
        <v>152687.6</v>
      </c>
      <c r="V25" s="420">
        <v>0</v>
      </c>
      <c r="W25" s="265">
        <v>1</v>
      </c>
      <c r="X25" s="423">
        <f t="shared" si="0"/>
        <v>41601.130000000005</v>
      </c>
      <c r="Y25" s="434" t="s">
        <v>803</v>
      </c>
      <c r="Z25" s="234" t="s">
        <v>176</v>
      </c>
      <c r="AA25" s="234" t="s">
        <v>2671</v>
      </c>
      <c r="AB25" s="452" t="s">
        <v>2654</v>
      </c>
      <c r="AC25" s="374">
        <v>0</v>
      </c>
      <c r="AD25" s="374">
        <v>0</v>
      </c>
      <c r="AE25" s="439"/>
      <c r="AL25" s="11"/>
    </row>
    <row r="26" spans="1:38" s="112" customFormat="1" ht="60" customHeight="1" x14ac:dyDescent="0.2">
      <c r="A26" s="233">
        <f t="shared" si="1"/>
        <v>12</v>
      </c>
      <c r="B26" s="233">
        <v>311554</v>
      </c>
      <c r="C26" s="233" t="s">
        <v>2485</v>
      </c>
      <c r="D26" s="233">
        <v>2013</v>
      </c>
      <c r="E26" s="233" t="s">
        <v>2381</v>
      </c>
      <c r="F26" s="233">
        <v>4102</v>
      </c>
      <c r="G26" s="243" t="s">
        <v>327</v>
      </c>
      <c r="H26" s="233" t="s">
        <v>72</v>
      </c>
      <c r="I26" s="233" t="s">
        <v>273</v>
      </c>
      <c r="J26" s="233" t="s">
        <v>309</v>
      </c>
      <c r="K26" s="233" t="s">
        <v>2638</v>
      </c>
      <c r="L26" s="233" t="s">
        <v>738</v>
      </c>
      <c r="M26" s="375">
        <v>2524</v>
      </c>
      <c r="N26" s="373" t="s">
        <v>2476</v>
      </c>
      <c r="O26" s="338">
        <v>164398.15</v>
      </c>
      <c r="P26" s="338">
        <v>129197.2</v>
      </c>
      <c r="Q26" s="313" t="s">
        <v>2337</v>
      </c>
      <c r="R26" s="369">
        <v>41615</v>
      </c>
      <c r="S26" s="241">
        <v>120</v>
      </c>
      <c r="T26" s="274">
        <v>1</v>
      </c>
      <c r="U26" s="338">
        <v>129197.2</v>
      </c>
      <c r="V26" s="420">
        <v>0</v>
      </c>
      <c r="W26" s="265">
        <v>1</v>
      </c>
      <c r="X26" s="423">
        <f t="shared" si="0"/>
        <v>35200.949999999997</v>
      </c>
      <c r="Y26" s="434" t="s">
        <v>803</v>
      </c>
      <c r="Z26" s="234" t="s">
        <v>176</v>
      </c>
      <c r="AA26" s="234" t="s">
        <v>2671</v>
      </c>
      <c r="AB26" s="452" t="s">
        <v>2654</v>
      </c>
      <c r="AC26" s="374">
        <v>0</v>
      </c>
      <c r="AD26" s="374">
        <v>0</v>
      </c>
      <c r="AE26" s="439"/>
      <c r="AL26" s="11"/>
    </row>
    <row r="27" spans="1:38" s="112" customFormat="1" ht="60" customHeight="1" x14ac:dyDescent="0.2">
      <c r="A27" s="233">
        <f t="shared" si="1"/>
        <v>13</v>
      </c>
      <c r="B27" s="233">
        <v>36334</v>
      </c>
      <c r="C27" s="233" t="s">
        <v>2387</v>
      </c>
      <c r="D27" s="233">
        <v>2013</v>
      </c>
      <c r="E27" s="233" t="s">
        <v>2381</v>
      </c>
      <c r="F27" s="233">
        <v>3620</v>
      </c>
      <c r="G27" s="243" t="s">
        <v>399</v>
      </c>
      <c r="H27" s="233" t="s">
        <v>2487</v>
      </c>
      <c r="I27" s="233" t="s">
        <v>52</v>
      </c>
      <c r="J27" s="233" t="s">
        <v>279</v>
      </c>
      <c r="K27" s="233"/>
      <c r="L27" s="233" t="s">
        <v>738</v>
      </c>
      <c r="M27" s="380">
        <v>260</v>
      </c>
      <c r="N27" s="373" t="s">
        <v>2476</v>
      </c>
      <c r="O27" s="338">
        <v>33221</v>
      </c>
      <c r="P27" s="378">
        <v>49469.93</v>
      </c>
      <c r="Q27" s="381" t="s">
        <v>2335</v>
      </c>
      <c r="R27" s="369">
        <v>41993</v>
      </c>
      <c r="S27" s="241">
        <v>150</v>
      </c>
      <c r="T27" s="274">
        <v>1</v>
      </c>
      <c r="U27" s="378">
        <v>37102.44</v>
      </c>
      <c r="V27" s="420">
        <v>12367.49</v>
      </c>
      <c r="W27" s="265">
        <v>1</v>
      </c>
      <c r="X27" s="424">
        <f t="shared" si="0"/>
        <v>-3881.4400000000023</v>
      </c>
      <c r="Y27" s="377" t="s">
        <v>803</v>
      </c>
      <c r="Z27" s="234" t="s">
        <v>176</v>
      </c>
      <c r="AA27" s="234" t="s">
        <v>2589</v>
      </c>
      <c r="AB27" s="502" t="s">
        <v>2336</v>
      </c>
      <c r="AC27" s="343">
        <v>12367.49</v>
      </c>
      <c r="AD27" s="343">
        <v>2852.09</v>
      </c>
      <c r="AE27" s="439"/>
      <c r="AL27" s="11"/>
    </row>
    <row r="28" spans="1:38" s="112" customFormat="1" ht="60" customHeight="1" x14ac:dyDescent="0.2">
      <c r="A28" s="233">
        <f t="shared" si="1"/>
        <v>14</v>
      </c>
      <c r="B28" s="233">
        <v>176254</v>
      </c>
      <c r="C28" s="233" t="s">
        <v>2387</v>
      </c>
      <c r="D28" s="233">
        <v>2013</v>
      </c>
      <c r="E28" s="233" t="s">
        <v>2381</v>
      </c>
      <c r="F28" s="233">
        <v>3620</v>
      </c>
      <c r="G28" s="243" t="s">
        <v>400</v>
      </c>
      <c r="H28" s="233" t="s">
        <v>2487</v>
      </c>
      <c r="I28" s="233" t="s">
        <v>52</v>
      </c>
      <c r="J28" s="233" t="s">
        <v>279</v>
      </c>
      <c r="K28" s="233"/>
      <c r="L28" s="233" t="s">
        <v>738</v>
      </c>
      <c r="M28" s="375">
        <v>435</v>
      </c>
      <c r="N28" s="373" t="s">
        <v>2476</v>
      </c>
      <c r="O28" s="338">
        <v>42672</v>
      </c>
      <c r="P28" s="378">
        <v>63543.27</v>
      </c>
      <c r="Q28" s="381" t="s">
        <v>2335</v>
      </c>
      <c r="R28" s="369">
        <v>41993</v>
      </c>
      <c r="S28" s="241">
        <v>150</v>
      </c>
      <c r="T28" s="274">
        <v>1</v>
      </c>
      <c r="U28" s="378">
        <v>47657.45</v>
      </c>
      <c r="V28" s="420">
        <v>15885.82</v>
      </c>
      <c r="W28" s="265">
        <v>1</v>
      </c>
      <c r="X28" s="424">
        <f t="shared" si="0"/>
        <v>-4985.4499999999971</v>
      </c>
      <c r="Y28" s="377" t="s">
        <v>803</v>
      </c>
      <c r="Z28" s="234" t="s">
        <v>176</v>
      </c>
      <c r="AA28" s="234" t="s">
        <v>2589</v>
      </c>
      <c r="AB28" s="502" t="s">
        <v>2336</v>
      </c>
      <c r="AC28" s="343">
        <v>15885.82</v>
      </c>
      <c r="AD28" s="343">
        <v>0</v>
      </c>
      <c r="AE28" s="439"/>
      <c r="AF28" s="454"/>
      <c r="AL28" s="11"/>
    </row>
    <row r="29" spans="1:38" s="112" customFormat="1" ht="60" customHeight="1" x14ac:dyDescent="0.2">
      <c r="A29" s="233">
        <f t="shared" si="1"/>
        <v>15</v>
      </c>
      <c r="B29" s="233">
        <v>305820</v>
      </c>
      <c r="C29" s="233" t="s">
        <v>2387</v>
      </c>
      <c r="D29" s="233">
        <v>2013</v>
      </c>
      <c r="E29" s="233" t="s">
        <v>2381</v>
      </c>
      <c r="F29" s="233">
        <v>3620</v>
      </c>
      <c r="G29" s="243" t="s">
        <v>401</v>
      </c>
      <c r="H29" s="233" t="s">
        <v>2487</v>
      </c>
      <c r="I29" s="233" t="s">
        <v>52</v>
      </c>
      <c r="J29" s="233" t="s">
        <v>278</v>
      </c>
      <c r="K29" s="233"/>
      <c r="L29" s="233" t="s">
        <v>738</v>
      </c>
      <c r="M29" s="375">
        <v>795</v>
      </c>
      <c r="N29" s="373" t="s">
        <v>2476</v>
      </c>
      <c r="O29" s="338">
        <v>64151.12</v>
      </c>
      <c r="P29" s="338">
        <v>95528.13</v>
      </c>
      <c r="Q29" s="381" t="s">
        <v>2335</v>
      </c>
      <c r="R29" s="369">
        <v>41993</v>
      </c>
      <c r="S29" s="241">
        <v>150</v>
      </c>
      <c r="T29" s="274">
        <v>1</v>
      </c>
      <c r="U29" s="338">
        <v>71646.09</v>
      </c>
      <c r="V29" s="420">
        <v>23882.03</v>
      </c>
      <c r="W29" s="265">
        <v>1</v>
      </c>
      <c r="X29" s="424">
        <f t="shared" si="0"/>
        <v>-7494.9699999999939</v>
      </c>
      <c r="Y29" s="377" t="s">
        <v>803</v>
      </c>
      <c r="Z29" s="234" t="s">
        <v>176</v>
      </c>
      <c r="AA29" s="234" t="s">
        <v>2589</v>
      </c>
      <c r="AB29" s="502" t="s">
        <v>2336</v>
      </c>
      <c r="AC29" s="343">
        <v>23882.03</v>
      </c>
      <c r="AD29" s="343">
        <v>2411.54</v>
      </c>
      <c r="AL29" s="11"/>
    </row>
    <row r="30" spans="1:38" s="112" customFormat="1" ht="60" customHeight="1" x14ac:dyDescent="0.2">
      <c r="A30" s="233">
        <f t="shared" si="1"/>
        <v>16</v>
      </c>
      <c r="B30" s="233">
        <v>308677</v>
      </c>
      <c r="C30" s="233" t="s">
        <v>2387</v>
      </c>
      <c r="D30" s="233">
        <v>2013</v>
      </c>
      <c r="E30" s="233" t="s">
        <v>2381</v>
      </c>
      <c r="F30" s="233">
        <v>3620</v>
      </c>
      <c r="G30" s="243" t="s">
        <v>2478</v>
      </c>
      <c r="H30" s="233" t="s">
        <v>2487</v>
      </c>
      <c r="I30" s="233" t="s">
        <v>52</v>
      </c>
      <c r="J30" s="233" t="s">
        <v>277</v>
      </c>
      <c r="K30" s="233"/>
      <c r="L30" s="233" t="s">
        <v>738</v>
      </c>
      <c r="M30" s="241">
        <v>280</v>
      </c>
      <c r="N30" s="373" t="s">
        <v>2476</v>
      </c>
      <c r="O30" s="338">
        <v>104531.96</v>
      </c>
      <c r="P30" s="338">
        <f>155659.67-32199.22</f>
        <v>123460.45000000001</v>
      </c>
      <c r="Q30" s="381" t="s">
        <v>2335</v>
      </c>
      <c r="R30" s="369">
        <v>41993</v>
      </c>
      <c r="S30" s="241">
        <v>150</v>
      </c>
      <c r="T30" s="274">
        <v>1</v>
      </c>
      <c r="U30" s="416">
        <v>112814.99</v>
      </c>
      <c r="V30" s="420">
        <v>10645.47</v>
      </c>
      <c r="W30" s="265">
        <v>1</v>
      </c>
      <c r="X30" s="424">
        <f t="shared" si="0"/>
        <v>-8283.0299999999988</v>
      </c>
      <c r="Y30" s="377" t="s">
        <v>803</v>
      </c>
      <c r="Z30" s="234" t="s">
        <v>176</v>
      </c>
      <c r="AA30" s="234" t="s">
        <v>2589</v>
      </c>
      <c r="AB30" s="502" t="s">
        <v>2336</v>
      </c>
      <c r="AC30" s="343">
        <v>10645.47</v>
      </c>
      <c r="AD30" s="343">
        <v>0</v>
      </c>
      <c r="AL30" s="11"/>
    </row>
    <row r="31" spans="1:38" s="112" customFormat="1" ht="60" customHeight="1" x14ac:dyDescent="0.2">
      <c r="A31" s="233">
        <f t="shared" si="1"/>
        <v>17</v>
      </c>
      <c r="B31" s="233">
        <v>309034</v>
      </c>
      <c r="C31" s="233" t="s">
        <v>2486</v>
      </c>
      <c r="D31" s="233">
        <v>2013</v>
      </c>
      <c r="E31" s="233" t="s">
        <v>2381</v>
      </c>
      <c r="F31" s="233">
        <v>3308</v>
      </c>
      <c r="G31" s="243" t="s">
        <v>377</v>
      </c>
      <c r="H31" s="233" t="s">
        <v>94</v>
      </c>
      <c r="I31" s="233" t="s">
        <v>289</v>
      </c>
      <c r="J31" s="233" t="s">
        <v>308</v>
      </c>
      <c r="K31" s="233"/>
      <c r="L31" s="233" t="s">
        <v>738</v>
      </c>
      <c r="M31" s="379">
        <v>9983</v>
      </c>
      <c r="N31" s="373" t="s">
        <v>2476</v>
      </c>
      <c r="O31" s="338">
        <v>326610.24</v>
      </c>
      <c r="P31" s="338">
        <v>313544.61</v>
      </c>
      <c r="Q31" s="313" t="s">
        <v>2332</v>
      </c>
      <c r="R31" s="369">
        <v>41674</v>
      </c>
      <c r="S31" s="241">
        <v>135</v>
      </c>
      <c r="T31" s="274">
        <v>1</v>
      </c>
      <c r="U31" s="338">
        <v>313544.59999999998</v>
      </c>
      <c r="V31" s="420">
        <v>0</v>
      </c>
      <c r="W31" s="265">
        <v>1</v>
      </c>
      <c r="X31" s="423">
        <f t="shared" si="0"/>
        <v>13065.640000000014</v>
      </c>
      <c r="Y31" s="434" t="s">
        <v>803</v>
      </c>
      <c r="Z31" s="234" t="s">
        <v>176</v>
      </c>
      <c r="AA31" s="234" t="s">
        <v>2671</v>
      </c>
      <c r="AB31" s="452" t="s">
        <v>2654</v>
      </c>
      <c r="AC31" s="374">
        <v>0</v>
      </c>
      <c r="AD31" s="374">
        <v>0</v>
      </c>
      <c r="AL31" s="11"/>
    </row>
    <row r="32" spans="1:38" s="112" customFormat="1" ht="60" customHeight="1" x14ac:dyDescent="0.2">
      <c r="A32" s="233">
        <f t="shared" si="1"/>
        <v>18</v>
      </c>
      <c r="B32" s="233">
        <v>305852</v>
      </c>
      <c r="C32" s="233" t="s">
        <v>2486</v>
      </c>
      <c r="D32" s="233">
        <v>2013</v>
      </c>
      <c r="E32" s="233" t="s">
        <v>2381</v>
      </c>
      <c r="F32" s="233">
        <v>3569</v>
      </c>
      <c r="G32" s="243" t="s">
        <v>2479</v>
      </c>
      <c r="H32" s="233" t="s">
        <v>94</v>
      </c>
      <c r="I32" s="233" t="s">
        <v>289</v>
      </c>
      <c r="J32" s="233" t="s">
        <v>317</v>
      </c>
      <c r="K32" s="233"/>
      <c r="L32" s="233" t="s">
        <v>738</v>
      </c>
      <c r="M32" s="241">
        <v>642</v>
      </c>
      <c r="N32" s="373" t="s">
        <v>2476</v>
      </c>
      <c r="O32" s="338">
        <v>282143</v>
      </c>
      <c r="P32" s="338">
        <v>199346.02</v>
      </c>
      <c r="Q32" s="313" t="s">
        <v>2334</v>
      </c>
      <c r="R32" s="369">
        <v>41614</v>
      </c>
      <c r="S32" s="241">
        <v>120</v>
      </c>
      <c r="T32" s="274">
        <v>1</v>
      </c>
      <c r="U32" s="338">
        <v>199346.02</v>
      </c>
      <c r="V32" s="420">
        <v>0</v>
      </c>
      <c r="W32" s="265">
        <v>1</v>
      </c>
      <c r="X32" s="423">
        <f t="shared" si="0"/>
        <v>82796.98000000001</v>
      </c>
      <c r="Y32" s="434" t="s">
        <v>803</v>
      </c>
      <c r="Z32" s="234" t="s">
        <v>176</v>
      </c>
      <c r="AA32" s="234" t="s">
        <v>2671</v>
      </c>
      <c r="AB32" s="452" t="s">
        <v>2655</v>
      </c>
      <c r="AC32" s="374">
        <v>0</v>
      </c>
      <c r="AD32" s="374">
        <v>0</v>
      </c>
      <c r="AL32" s="11"/>
    </row>
    <row r="33" spans="1:38" s="112" customFormat="1" ht="60" customHeight="1" x14ac:dyDescent="0.2">
      <c r="A33" s="233">
        <f t="shared" si="1"/>
        <v>19</v>
      </c>
      <c r="B33" s="233">
        <v>307798</v>
      </c>
      <c r="C33" s="233" t="s">
        <v>2486</v>
      </c>
      <c r="D33" s="233">
        <v>2013</v>
      </c>
      <c r="E33" s="233" t="s">
        <v>2381</v>
      </c>
      <c r="F33" s="233">
        <v>3569</v>
      </c>
      <c r="G33" s="243" t="s">
        <v>376</v>
      </c>
      <c r="H33" s="233" t="s">
        <v>94</v>
      </c>
      <c r="I33" s="233" t="s">
        <v>289</v>
      </c>
      <c r="J33" s="233" t="s">
        <v>317</v>
      </c>
      <c r="K33" s="233"/>
      <c r="L33" s="233" t="s">
        <v>738</v>
      </c>
      <c r="M33" s="241">
        <v>498</v>
      </c>
      <c r="N33" s="373" t="s">
        <v>2476</v>
      </c>
      <c r="O33" s="338">
        <v>87330.02</v>
      </c>
      <c r="P33" s="338">
        <v>61683.98</v>
      </c>
      <c r="Q33" s="313" t="s">
        <v>2334</v>
      </c>
      <c r="R33" s="369">
        <v>41614</v>
      </c>
      <c r="S33" s="241">
        <v>120</v>
      </c>
      <c r="T33" s="274">
        <v>1</v>
      </c>
      <c r="U33" s="338">
        <v>61683.98</v>
      </c>
      <c r="V33" s="420">
        <v>0</v>
      </c>
      <c r="W33" s="265">
        <v>1</v>
      </c>
      <c r="X33" s="423">
        <f t="shared" si="0"/>
        <v>25646.04</v>
      </c>
      <c r="Y33" s="434" t="s">
        <v>803</v>
      </c>
      <c r="Z33" s="234" t="s">
        <v>176</v>
      </c>
      <c r="AA33" s="234" t="s">
        <v>2671</v>
      </c>
      <c r="AB33" s="452" t="s">
        <v>2655</v>
      </c>
      <c r="AC33" s="374">
        <v>0</v>
      </c>
      <c r="AD33" s="374">
        <v>0</v>
      </c>
      <c r="AL33" s="11"/>
    </row>
    <row r="34" spans="1:38" s="112" customFormat="1" ht="60" customHeight="1" x14ac:dyDescent="0.2">
      <c r="A34" s="233">
        <f t="shared" si="1"/>
        <v>20</v>
      </c>
      <c r="B34" s="233">
        <v>311202</v>
      </c>
      <c r="C34" s="233" t="s">
        <v>2484</v>
      </c>
      <c r="D34" s="233">
        <v>2013</v>
      </c>
      <c r="E34" s="233" t="s">
        <v>2381</v>
      </c>
      <c r="F34" s="233">
        <v>3569</v>
      </c>
      <c r="G34" s="243" t="s">
        <v>2480</v>
      </c>
      <c r="H34" s="233" t="s">
        <v>94</v>
      </c>
      <c r="I34" s="233" t="s">
        <v>289</v>
      </c>
      <c r="J34" s="233" t="s">
        <v>290</v>
      </c>
      <c r="K34" s="233"/>
      <c r="L34" s="233" t="s">
        <v>738</v>
      </c>
      <c r="M34" s="375">
        <v>10269</v>
      </c>
      <c r="N34" s="373" t="s">
        <v>2476</v>
      </c>
      <c r="O34" s="338">
        <v>77032.13</v>
      </c>
      <c r="P34" s="378">
        <v>57473</v>
      </c>
      <c r="Q34" s="313" t="s">
        <v>2341</v>
      </c>
      <c r="R34" s="369">
        <v>41611</v>
      </c>
      <c r="S34" s="241">
        <v>120</v>
      </c>
      <c r="T34" s="274">
        <v>1</v>
      </c>
      <c r="U34" s="378">
        <v>57473</v>
      </c>
      <c r="V34" s="420">
        <v>0</v>
      </c>
      <c r="W34" s="265">
        <v>1</v>
      </c>
      <c r="X34" s="423">
        <f t="shared" si="0"/>
        <v>19559.130000000005</v>
      </c>
      <c r="Y34" s="434" t="s">
        <v>803</v>
      </c>
      <c r="Z34" s="234" t="s">
        <v>176</v>
      </c>
      <c r="AA34" s="234" t="s">
        <v>2589</v>
      </c>
      <c r="AB34" s="453" t="s">
        <v>2491</v>
      </c>
      <c r="AC34" s="374">
        <v>0</v>
      </c>
      <c r="AD34" s="374">
        <v>0</v>
      </c>
      <c r="AL34" s="11"/>
    </row>
    <row r="35" spans="1:38" s="112" customFormat="1" ht="60" customHeight="1" x14ac:dyDescent="0.2">
      <c r="A35" s="233">
        <f t="shared" si="1"/>
        <v>21</v>
      </c>
      <c r="B35" s="233">
        <v>301491</v>
      </c>
      <c r="C35" s="233" t="s">
        <v>2484</v>
      </c>
      <c r="D35" s="233">
        <v>2013</v>
      </c>
      <c r="E35" s="233" t="s">
        <v>2381</v>
      </c>
      <c r="F35" s="233">
        <v>3569</v>
      </c>
      <c r="G35" s="243" t="s">
        <v>398</v>
      </c>
      <c r="H35" s="233" t="s">
        <v>94</v>
      </c>
      <c r="I35" s="233" t="s">
        <v>289</v>
      </c>
      <c r="J35" s="233" t="s">
        <v>289</v>
      </c>
      <c r="K35" s="233"/>
      <c r="L35" s="233" t="s">
        <v>738</v>
      </c>
      <c r="M35" s="241">
        <v>12688</v>
      </c>
      <c r="N35" s="373" t="s">
        <v>2476</v>
      </c>
      <c r="O35" s="338">
        <v>254481.08</v>
      </c>
      <c r="P35" s="338">
        <v>189866.14</v>
      </c>
      <c r="Q35" s="313" t="s">
        <v>2341</v>
      </c>
      <c r="R35" s="369">
        <v>41611</v>
      </c>
      <c r="S35" s="241">
        <v>120</v>
      </c>
      <c r="T35" s="274">
        <v>1</v>
      </c>
      <c r="U35" s="338">
        <v>189866.14</v>
      </c>
      <c r="V35" s="420">
        <v>0</v>
      </c>
      <c r="W35" s="265">
        <v>1</v>
      </c>
      <c r="X35" s="423">
        <f t="shared" si="0"/>
        <v>64614.939999999973</v>
      </c>
      <c r="Y35" s="434" t="s">
        <v>803</v>
      </c>
      <c r="Z35" s="234" t="s">
        <v>176</v>
      </c>
      <c r="AA35" s="234" t="s">
        <v>2589</v>
      </c>
      <c r="AB35" s="453" t="s">
        <v>2491</v>
      </c>
      <c r="AC35" s="374">
        <v>0</v>
      </c>
      <c r="AD35" s="374">
        <v>0</v>
      </c>
      <c r="AL35" s="11"/>
    </row>
    <row r="36" spans="1:38" s="112" customFormat="1" ht="60" customHeight="1" x14ac:dyDescent="0.2">
      <c r="A36" s="531">
        <f t="shared" si="1"/>
        <v>22</v>
      </c>
      <c r="B36" s="531">
        <v>308962</v>
      </c>
      <c r="C36" s="531" t="s">
        <v>2486</v>
      </c>
      <c r="D36" s="531">
        <v>2013</v>
      </c>
      <c r="E36" s="531" t="s">
        <v>2381</v>
      </c>
      <c r="F36" s="233">
        <v>3569</v>
      </c>
      <c r="G36" s="532" t="s">
        <v>378</v>
      </c>
      <c r="H36" s="531" t="s">
        <v>94</v>
      </c>
      <c r="I36" s="531" t="s">
        <v>102</v>
      </c>
      <c r="J36" s="531" t="s">
        <v>331</v>
      </c>
      <c r="K36" s="531"/>
      <c r="L36" s="531" t="s">
        <v>738</v>
      </c>
      <c r="M36" s="539">
        <v>26053</v>
      </c>
      <c r="N36" s="534" t="s">
        <v>2476</v>
      </c>
      <c r="O36" s="722">
        <v>251510.55</v>
      </c>
      <c r="P36" s="724">
        <v>289858.12</v>
      </c>
      <c r="Q36" s="535" t="s">
        <v>2343</v>
      </c>
      <c r="R36" s="536">
        <v>41635</v>
      </c>
      <c r="S36" s="728">
        <v>135</v>
      </c>
      <c r="T36" s="732">
        <v>1</v>
      </c>
      <c r="U36" s="724">
        <v>289858.12</v>
      </c>
      <c r="V36" s="734">
        <v>0</v>
      </c>
      <c r="W36" s="736">
        <v>1</v>
      </c>
      <c r="X36" s="738">
        <f t="shared" si="0"/>
        <v>-38347.570000000007</v>
      </c>
      <c r="Y36" s="537" t="s">
        <v>803</v>
      </c>
      <c r="Z36" s="730" t="s">
        <v>176</v>
      </c>
      <c r="AA36" s="538" t="s">
        <v>2671</v>
      </c>
      <c r="AB36" s="720" t="s">
        <v>2656</v>
      </c>
      <c r="AC36" s="374">
        <v>0</v>
      </c>
      <c r="AD36" s="374">
        <v>0</v>
      </c>
      <c r="AL36" s="11"/>
    </row>
    <row r="37" spans="1:38" s="112" customFormat="1" ht="60" customHeight="1" x14ac:dyDescent="0.2">
      <c r="A37" s="531">
        <f t="shared" si="1"/>
        <v>23</v>
      </c>
      <c r="B37" s="531">
        <v>308841</v>
      </c>
      <c r="C37" s="531" t="s">
        <v>2486</v>
      </c>
      <c r="D37" s="531">
        <v>2013</v>
      </c>
      <c r="E37" s="531" t="s">
        <v>2381</v>
      </c>
      <c r="F37" s="233">
        <v>3569</v>
      </c>
      <c r="G37" s="532" t="s">
        <v>379</v>
      </c>
      <c r="H37" s="531" t="s">
        <v>94</v>
      </c>
      <c r="I37" s="531" t="s">
        <v>94</v>
      </c>
      <c r="J37" s="531" t="s">
        <v>316</v>
      </c>
      <c r="K37" s="531"/>
      <c r="L37" s="531" t="s">
        <v>738</v>
      </c>
      <c r="M37" s="533">
        <v>10028</v>
      </c>
      <c r="N37" s="534" t="s">
        <v>2476</v>
      </c>
      <c r="O37" s="723"/>
      <c r="P37" s="725"/>
      <c r="Q37" s="535" t="s">
        <v>2343</v>
      </c>
      <c r="R37" s="536">
        <v>41635</v>
      </c>
      <c r="S37" s="729"/>
      <c r="T37" s="733"/>
      <c r="U37" s="725"/>
      <c r="V37" s="735"/>
      <c r="W37" s="737"/>
      <c r="X37" s="739"/>
      <c r="Y37" s="537" t="s">
        <v>803</v>
      </c>
      <c r="Z37" s="731"/>
      <c r="AA37" s="538" t="s">
        <v>2671</v>
      </c>
      <c r="AB37" s="721"/>
      <c r="AC37" s="374">
        <v>0</v>
      </c>
      <c r="AD37" s="374">
        <v>0</v>
      </c>
      <c r="AL37" s="11"/>
    </row>
    <row r="38" spans="1:38" s="112" customFormat="1" ht="60" customHeight="1" x14ac:dyDescent="0.2">
      <c r="A38" s="233">
        <f t="shared" si="1"/>
        <v>24</v>
      </c>
      <c r="B38" s="233">
        <v>309313</v>
      </c>
      <c r="C38" s="233" t="s">
        <v>2484</v>
      </c>
      <c r="D38" s="233">
        <v>2013</v>
      </c>
      <c r="E38" s="233" t="s">
        <v>2381</v>
      </c>
      <c r="F38" s="233">
        <v>3569</v>
      </c>
      <c r="G38" s="243" t="s">
        <v>394</v>
      </c>
      <c r="H38" s="233" t="s">
        <v>111</v>
      </c>
      <c r="I38" s="233" t="s">
        <v>117</v>
      </c>
      <c r="J38" s="233" t="s">
        <v>293</v>
      </c>
      <c r="K38" s="233"/>
      <c r="L38" s="233" t="s">
        <v>738</v>
      </c>
      <c r="M38" s="375">
        <v>4963</v>
      </c>
      <c r="N38" s="373" t="s">
        <v>2476</v>
      </c>
      <c r="O38" s="338">
        <v>233813.57</v>
      </c>
      <c r="P38" s="378">
        <v>198788.92</v>
      </c>
      <c r="Q38" s="313" t="s">
        <v>2331</v>
      </c>
      <c r="R38" s="369">
        <v>41611</v>
      </c>
      <c r="S38" s="241">
        <v>120</v>
      </c>
      <c r="T38" s="274">
        <v>1</v>
      </c>
      <c r="U38" s="416">
        <v>198788.92</v>
      </c>
      <c r="V38" s="420">
        <v>0</v>
      </c>
      <c r="W38" s="265">
        <v>1</v>
      </c>
      <c r="X38" s="423">
        <f t="shared" ref="X38:X45" si="2">O38-U38</f>
        <v>35024.649999999994</v>
      </c>
      <c r="Y38" s="434" t="s">
        <v>803</v>
      </c>
      <c r="Z38" s="234" t="s">
        <v>176</v>
      </c>
      <c r="AA38" s="234" t="s">
        <v>2589</v>
      </c>
      <c r="AB38" s="518" t="s">
        <v>2492</v>
      </c>
      <c r="AC38" s="374">
        <v>0</v>
      </c>
      <c r="AD38" s="374">
        <v>0</v>
      </c>
      <c r="AL38" s="11"/>
    </row>
    <row r="39" spans="1:38" s="112" customFormat="1" ht="60" customHeight="1" x14ac:dyDescent="0.2">
      <c r="A39" s="233">
        <f t="shared" si="1"/>
        <v>25</v>
      </c>
      <c r="B39" s="233">
        <v>305814</v>
      </c>
      <c r="C39" s="233" t="s">
        <v>2484</v>
      </c>
      <c r="D39" s="233">
        <v>2013</v>
      </c>
      <c r="E39" s="233" t="s">
        <v>2381</v>
      </c>
      <c r="F39" s="233">
        <v>3569</v>
      </c>
      <c r="G39" s="243" t="s">
        <v>395</v>
      </c>
      <c r="H39" s="233" t="s">
        <v>111</v>
      </c>
      <c r="I39" s="233" t="s">
        <v>117</v>
      </c>
      <c r="J39" s="233" t="s">
        <v>2596</v>
      </c>
      <c r="K39" s="233"/>
      <c r="L39" s="233" t="s">
        <v>738</v>
      </c>
      <c r="M39" s="375">
        <v>1917</v>
      </c>
      <c r="N39" s="373" t="s">
        <v>2476</v>
      </c>
      <c r="O39" s="338">
        <v>87481.27</v>
      </c>
      <c r="P39" s="338">
        <v>74376.800000000003</v>
      </c>
      <c r="Q39" s="313" t="s">
        <v>2331</v>
      </c>
      <c r="R39" s="369">
        <v>41611</v>
      </c>
      <c r="S39" s="241">
        <v>120</v>
      </c>
      <c r="T39" s="274">
        <v>1</v>
      </c>
      <c r="U39" s="416">
        <v>74376.800000000003</v>
      </c>
      <c r="V39" s="420">
        <v>0</v>
      </c>
      <c r="W39" s="265">
        <v>1</v>
      </c>
      <c r="X39" s="423">
        <f t="shared" si="2"/>
        <v>13104.470000000001</v>
      </c>
      <c r="Y39" s="434" t="s">
        <v>803</v>
      </c>
      <c r="Z39" s="234" t="s">
        <v>176</v>
      </c>
      <c r="AA39" s="234" t="s">
        <v>2589</v>
      </c>
      <c r="AB39" s="518" t="s">
        <v>2492</v>
      </c>
      <c r="AC39" s="374">
        <v>0</v>
      </c>
      <c r="AD39" s="374">
        <v>0</v>
      </c>
      <c r="AL39" s="11"/>
    </row>
    <row r="40" spans="1:38" s="112" customFormat="1" ht="60" customHeight="1" x14ac:dyDescent="0.2">
      <c r="A40" s="233">
        <f t="shared" si="1"/>
        <v>26</v>
      </c>
      <c r="B40" s="233">
        <v>24241</v>
      </c>
      <c r="C40" s="233" t="s">
        <v>2484</v>
      </c>
      <c r="D40" s="233">
        <v>2013</v>
      </c>
      <c r="E40" s="233" t="s">
        <v>2381</v>
      </c>
      <c r="F40" s="233">
        <v>3569</v>
      </c>
      <c r="G40" s="243" t="s">
        <v>396</v>
      </c>
      <c r="H40" s="233" t="s">
        <v>111</v>
      </c>
      <c r="I40" s="233" t="s">
        <v>117</v>
      </c>
      <c r="J40" s="233" t="s">
        <v>291</v>
      </c>
      <c r="K40" s="233"/>
      <c r="L40" s="233" t="s">
        <v>738</v>
      </c>
      <c r="M40" s="375">
        <v>2343</v>
      </c>
      <c r="N40" s="373" t="s">
        <v>2476</v>
      </c>
      <c r="O40" s="338">
        <v>317059.34999999998</v>
      </c>
      <c r="P40" s="378">
        <v>223540.93</v>
      </c>
      <c r="Q40" s="313" t="s">
        <v>2333</v>
      </c>
      <c r="R40" s="369">
        <v>41601</v>
      </c>
      <c r="S40" s="241">
        <v>105</v>
      </c>
      <c r="T40" s="274">
        <v>1</v>
      </c>
      <c r="U40" s="378">
        <v>223540.93</v>
      </c>
      <c r="V40" s="420">
        <v>0</v>
      </c>
      <c r="W40" s="265">
        <v>1</v>
      </c>
      <c r="X40" s="423">
        <f t="shared" si="2"/>
        <v>93518.419999999984</v>
      </c>
      <c r="Y40" s="434" t="s">
        <v>803</v>
      </c>
      <c r="Z40" s="234" t="s">
        <v>176</v>
      </c>
      <c r="AA40" s="234" t="s">
        <v>2589</v>
      </c>
      <c r="AB40" s="452" t="s">
        <v>2493</v>
      </c>
      <c r="AC40" s="374">
        <v>0</v>
      </c>
      <c r="AD40" s="374">
        <v>0</v>
      </c>
      <c r="AL40" s="11"/>
    </row>
    <row r="41" spans="1:38" s="112" customFormat="1" ht="60" customHeight="1" x14ac:dyDescent="0.2">
      <c r="A41" s="233">
        <f t="shared" si="1"/>
        <v>27</v>
      </c>
      <c r="B41" s="233">
        <v>309326</v>
      </c>
      <c r="C41" s="233" t="s">
        <v>2485</v>
      </c>
      <c r="D41" s="233">
        <v>2013</v>
      </c>
      <c r="E41" s="233" t="s">
        <v>2381</v>
      </c>
      <c r="F41" s="233">
        <v>3569</v>
      </c>
      <c r="G41" s="243" t="s">
        <v>2481</v>
      </c>
      <c r="H41" s="233" t="s">
        <v>111</v>
      </c>
      <c r="I41" s="233" t="s">
        <v>304</v>
      </c>
      <c r="J41" s="233" t="s">
        <v>305</v>
      </c>
      <c r="K41" s="233"/>
      <c r="L41" s="233" t="s">
        <v>738</v>
      </c>
      <c r="M41" s="375">
        <v>7169</v>
      </c>
      <c r="N41" s="373" t="s">
        <v>2476</v>
      </c>
      <c r="O41" s="338">
        <v>139708.76999999999</v>
      </c>
      <c r="P41" s="338">
        <v>120543.47</v>
      </c>
      <c r="Q41" s="313" t="s">
        <v>2338</v>
      </c>
      <c r="R41" s="369">
        <v>41613</v>
      </c>
      <c r="S41" s="241">
        <v>135</v>
      </c>
      <c r="T41" s="274">
        <v>1</v>
      </c>
      <c r="U41" s="338">
        <v>120543.47</v>
      </c>
      <c r="V41" s="420">
        <v>0</v>
      </c>
      <c r="W41" s="265">
        <v>1</v>
      </c>
      <c r="X41" s="423">
        <f t="shared" si="2"/>
        <v>19165.299999999988</v>
      </c>
      <c r="Y41" s="434" t="s">
        <v>803</v>
      </c>
      <c r="Z41" s="234" t="s">
        <v>176</v>
      </c>
      <c r="AA41" s="234" t="s">
        <v>2589</v>
      </c>
      <c r="AB41" s="520" t="s">
        <v>2494</v>
      </c>
      <c r="AC41" s="374">
        <v>0</v>
      </c>
      <c r="AD41" s="374">
        <v>0</v>
      </c>
      <c r="AE41" s="439"/>
      <c r="AL41" s="11"/>
    </row>
    <row r="42" spans="1:38" s="112" customFormat="1" ht="60" customHeight="1" x14ac:dyDescent="0.2">
      <c r="A42" s="233">
        <f t="shared" si="1"/>
        <v>28</v>
      </c>
      <c r="B42" s="233">
        <v>308676</v>
      </c>
      <c r="C42" s="233" t="s">
        <v>2485</v>
      </c>
      <c r="D42" s="233">
        <v>2013</v>
      </c>
      <c r="E42" s="233" t="s">
        <v>2381</v>
      </c>
      <c r="F42" s="233">
        <v>3569</v>
      </c>
      <c r="G42" s="243" t="s">
        <v>2482</v>
      </c>
      <c r="H42" s="233" t="s">
        <v>111</v>
      </c>
      <c r="I42" s="233" t="s">
        <v>302</v>
      </c>
      <c r="J42" s="233" t="s">
        <v>301</v>
      </c>
      <c r="K42" s="233"/>
      <c r="L42" s="233" t="s">
        <v>738</v>
      </c>
      <c r="M42" s="375">
        <v>2739</v>
      </c>
      <c r="N42" s="373" t="s">
        <v>2476</v>
      </c>
      <c r="O42" s="338">
        <v>96126.15</v>
      </c>
      <c r="P42" s="338">
        <v>82939.539999999994</v>
      </c>
      <c r="Q42" s="313" t="s">
        <v>2338</v>
      </c>
      <c r="R42" s="369">
        <v>41613</v>
      </c>
      <c r="S42" s="241">
        <v>135</v>
      </c>
      <c r="T42" s="274">
        <v>1</v>
      </c>
      <c r="U42" s="338">
        <v>82939.539999999994</v>
      </c>
      <c r="V42" s="420">
        <v>0</v>
      </c>
      <c r="W42" s="265">
        <v>1</v>
      </c>
      <c r="X42" s="423">
        <f t="shared" si="2"/>
        <v>13186.61</v>
      </c>
      <c r="Y42" s="434" t="s">
        <v>803</v>
      </c>
      <c r="Z42" s="234" t="s">
        <v>176</v>
      </c>
      <c r="AA42" s="234" t="s">
        <v>2589</v>
      </c>
      <c r="AB42" s="520" t="s">
        <v>2494</v>
      </c>
      <c r="AC42" s="374">
        <v>0</v>
      </c>
      <c r="AD42" s="374">
        <v>0</v>
      </c>
      <c r="AE42" s="439"/>
      <c r="AL42" s="11"/>
    </row>
    <row r="43" spans="1:38" s="112" customFormat="1" ht="60" customHeight="1" x14ac:dyDescent="0.2">
      <c r="A43" s="233">
        <f t="shared" si="1"/>
        <v>29</v>
      </c>
      <c r="B43" s="233">
        <v>318773</v>
      </c>
      <c r="C43" s="233" t="s">
        <v>2485</v>
      </c>
      <c r="D43" s="233">
        <v>2013</v>
      </c>
      <c r="E43" s="233" t="s">
        <v>2381</v>
      </c>
      <c r="F43" s="233">
        <v>3569</v>
      </c>
      <c r="G43" s="243" t="s">
        <v>2483</v>
      </c>
      <c r="H43" s="233" t="s">
        <v>111</v>
      </c>
      <c r="I43" s="233" t="s">
        <v>304</v>
      </c>
      <c r="J43" s="233" t="s">
        <v>303</v>
      </c>
      <c r="K43" s="233"/>
      <c r="L43" s="233" t="s">
        <v>738</v>
      </c>
      <c r="M43" s="376">
        <v>768</v>
      </c>
      <c r="N43" s="373" t="s">
        <v>2476</v>
      </c>
      <c r="O43" s="523">
        <v>122194.26</v>
      </c>
      <c r="P43" s="338">
        <v>105431.62</v>
      </c>
      <c r="Q43" s="313" t="s">
        <v>2338</v>
      </c>
      <c r="R43" s="369">
        <v>41613</v>
      </c>
      <c r="S43" s="241">
        <v>135</v>
      </c>
      <c r="T43" s="274">
        <v>1</v>
      </c>
      <c r="U43" s="338">
        <v>105431.62</v>
      </c>
      <c r="V43" s="420">
        <v>0</v>
      </c>
      <c r="W43" s="265">
        <v>1</v>
      </c>
      <c r="X43" s="423">
        <f t="shared" si="2"/>
        <v>16762.64</v>
      </c>
      <c r="Y43" s="377" t="s">
        <v>803</v>
      </c>
      <c r="Z43" s="234" t="s">
        <v>176</v>
      </c>
      <c r="AA43" s="234" t="s">
        <v>2589</v>
      </c>
      <c r="AB43" s="520" t="s">
        <v>2494</v>
      </c>
      <c r="AC43" s="374">
        <v>0</v>
      </c>
      <c r="AD43" s="374">
        <v>0</v>
      </c>
      <c r="AE43" s="454"/>
      <c r="AL43" s="11"/>
    </row>
    <row r="44" spans="1:38" s="112" customFormat="1" ht="60" customHeight="1" x14ac:dyDescent="0.2">
      <c r="A44" s="233">
        <f t="shared" si="1"/>
        <v>30</v>
      </c>
      <c r="B44" s="233" t="s">
        <v>176</v>
      </c>
      <c r="C44" s="233" t="s">
        <v>176</v>
      </c>
      <c r="D44" s="233">
        <v>2014</v>
      </c>
      <c r="E44" s="233" t="s">
        <v>2382</v>
      </c>
      <c r="F44" s="233" t="s">
        <v>176</v>
      </c>
      <c r="G44" s="243" t="s">
        <v>406</v>
      </c>
      <c r="H44" s="233" t="s">
        <v>140</v>
      </c>
      <c r="I44" s="233" t="s">
        <v>321</v>
      </c>
      <c r="J44" s="233" t="s">
        <v>408</v>
      </c>
      <c r="K44" s="233"/>
      <c r="L44" s="233" t="s">
        <v>738</v>
      </c>
      <c r="M44" s="233" t="s">
        <v>176</v>
      </c>
      <c r="N44" s="373" t="s">
        <v>2476</v>
      </c>
      <c r="O44" s="338">
        <v>97210</v>
      </c>
      <c r="P44" s="382" t="s">
        <v>176</v>
      </c>
      <c r="Q44" s="381"/>
      <c r="R44" s="233" t="s">
        <v>176</v>
      </c>
      <c r="S44" s="233" t="s">
        <v>176</v>
      </c>
      <c r="T44" s="274">
        <v>0</v>
      </c>
      <c r="U44" s="471">
        <v>0</v>
      </c>
      <c r="V44" s="471">
        <v>0</v>
      </c>
      <c r="W44" s="265">
        <v>0</v>
      </c>
      <c r="X44" s="345">
        <f t="shared" si="2"/>
        <v>97210</v>
      </c>
      <c r="Y44" s="377" t="s">
        <v>1679</v>
      </c>
      <c r="Z44" s="234" t="s">
        <v>176</v>
      </c>
      <c r="AA44" s="234" t="s">
        <v>176</v>
      </c>
      <c r="AB44" s="522" t="s">
        <v>2620</v>
      </c>
      <c r="AC44" s="374">
        <v>0</v>
      </c>
      <c r="AD44" s="374">
        <v>0</v>
      </c>
      <c r="AL44" s="11"/>
    </row>
    <row r="45" spans="1:38" s="112" customFormat="1" ht="60" customHeight="1" x14ac:dyDescent="0.2">
      <c r="A45" s="233">
        <f t="shared" si="1"/>
        <v>31</v>
      </c>
      <c r="B45" s="233" t="s">
        <v>176</v>
      </c>
      <c r="C45" s="233" t="s">
        <v>176</v>
      </c>
      <c r="D45" s="233">
        <v>2014</v>
      </c>
      <c r="E45" s="233" t="s">
        <v>2382</v>
      </c>
      <c r="F45" s="233" t="s">
        <v>176</v>
      </c>
      <c r="G45" s="243" t="s">
        <v>2595</v>
      </c>
      <c r="H45" s="233" t="s">
        <v>140</v>
      </c>
      <c r="I45" s="233" t="s">
        <v>321</v>
      </c>
      <c r="J45" s="233" t="s">
        <v>322</v>
      </c>
      <c r="K45" s="233"/>
      <c r="L45" s="233" t="s">
        <v>738</v>
      </c>
      <c r="M45" s="233" t="s">
        <v>176</v>
      </c>
      <c r="N45" s="373" t="s">
        <v>2476</v>
      </c>
      <c r="O45" s="338">
        <v>122728</v>
      </c>
      <c r="P45" s="382" t="s">
        <v>176</v>
      </c>
      <c r="Q45" s="381"/>
      <c r="R45" s="233" t="s">
        <v>176</v>
      </c>
      <c r="S45" s="233" t="s">
        <v>176</v>
      </c>
      <c r="T45" s="274">
        <v>0</v>
      </c>
      <c r="U45" s="471">
        <v>0</v>
      </c>
      <c r="V45" s="471">
        <v>0</v>
      </c>
      <c r="W45" s="265">
        <v>0</v>
      </c>
      <c r="X45" s="345">
        <f t="shared" si="2"/>
        <v>122728</v>
      </c>
      <c r="Y45" s="377" t="s">
        <v>1679</v>
      </c>
      <c r="Z45" s="234" t="s">
        <v>176</v>
      </c>
      <c r="AA45" s="234" t="s">
        <v>176</v>
      </c>
      <c r="AB45" s="522" t="s">
        <v>2620</v>
      </c>
      <c r="AC45" s="374">
        <v>0</v>
      </c>
      <c r="AD45" s="374">
        <v>0</v>
      </c>
      <c r="AL45" s="11"/>
    </row>
    <row r="46" spans="1:38" s="112" customFormat="1" ht="35.1" customHeight="1" x14ac:dyDescent="0.2">
      <c r="A46" s="383" t="s">
        <v>720</v>
      </c>
      <c r="B46" s="383"/>
      <c r="C46" s="383"/>
      <c r="D46" s="383"/>
      <c r="G46" s="384"/>
      <c r="H46" s="384"/>
      <c r="I46" s="384"/>
      <c r="J46" s="384"/>
      <c r="K46" s="384"/>
      <c r="L46" s="384"/>
      <c r="M46" s="384"/>
      <c r="N46" s="384"/>
      <c r="O46" s="384"/>
      <c r="P46" s="385"/>
      <c r="Q46" s="384"/>
      <c r="R46" s="384"/>
      <c r="S46" s="386"/>
      <c r="T46" s="384"/>
      <c r="U46" s="384"/>
      <c r="V46" s="384"/>
      <c r="W46" s="384"/>
      <c r="X46" s="384"/>
      <c r="Y46" s="387"/>
      <c r="Z46" s="388"/>
      <c r="AA46" s="388"/>
      <c r="AB46" s="389"/>
      <c r="AL46" s="11"/>
    </row>
    <row r="47" spans="1:38" s="11" customFormat="1" ht="35.1" customHeight="1" x14ac:dyDescent="0.2">
      <c r="H47" s="390"/>
      <c r="I47" s="390"/>
      <c r="P47" s="391"/>
      <c r="R47" s="316"/>
      <c r="S47" s="316"/>
      <c r="T47" s="316"/>
      <c r="U47" s="316"/>
      <c r="V47" s="316"/>
      <c r="W47" s="316"/>
      <c r="X47" s="316"/>
      <c r="Y47" s="316"/>
      <c r="Z47" s="316"/>
      <c r="AA47" s="316"/>
      <c r="AB47" s="392"/>
      <c r="AD47" s="92"/>
      <c r="AE47" s="92"/>
      <c r="AF47" s="92"/>
      <c r="AG47" s="92"/>
      <c r="AH47" s="92"/>
    </row>
    <row r="48" spans="1:38" s="11" customFormat="1" ht="35.1" customHeight="1" x14ac:dyDescent="0.2">
      <c r="H48" s="390"/>
      <c r="I48" s="390"/>
      <c r="O48" s="280"/>
      <c r="P48" s="393"/>
      <c r="Q48" s="280"/>
      <c r="R48" s="316"/>
      <c r="S48" s="316"/>
      <c r="T48" s="316"/>
      <c r="U48" s="316"/>
      <c r="V48" s="316"/>
      <c r="W48" s="316"/>
      <c r="X48" s="316"/>
      <c r="Y48" s="316"/>
      <c r="Z48" s="316"/>
      <c r="AA48" s="316"/>
      <c r="AB48" s="392"/>
      <c r="AD48" s="92"/>
      <c r="AE48" s="92"/>
      <c r="AF48" s="92"/>
      <c r="AG48" s="92"/>
      <c r="AH48" s="92"/>
    </row>
    <row r="49" spans="8:34" s="11" customFormat="1" ht="35.1" customHeight="1" x14ac:dyDescent="0.2">
      <c r="H49" s="390"/>
      <c r="I49" s="390"/>
      <c r="P49" s="391"/>
      <c r="R49" s="316"/>
      <c r="S49" s="316"/>
      <c r="T49" s="316"/>
      <c r="U49" s="316"/>
      <c r="V49" s="316"/>
      <c r="W49" s="316"/>
      <c r="X49" s="316"/>
      <c r="Y49" s="316"/>
      <c r="Z49" s="316"/>
      <c r="AA49" s="316"/>
      <c r="AB49" s="392"/>
      <c r="AD49" s="92"/>
      <c r="AE49" s="92"/>
      <c r="AF49" s="92"/>
      <c r="AG49" s="92"/>
      <c r="AH49" s="92"/>
    </row>
    <row r="50" spans="8:34" s="11" customFormat="1" ht="35.1" customHeight="1" x14ac:dyDescent="0.2">
      <c r="H50" s="390"/>
      <c r="I50" s="390"/>
      <c r="P50" s="391"/>
      <c r="R50" s="316"/>
      <c r="S50" s="316"/>
      <c r="T50" s="316"/>
      <c r="U50" s="316"/>
      <c r="V50" s="316"/>
      <c r="W50" s="316"/>
      <c r="X50" s="316"/>
      <c r="Y50" s="316"/>
      <c r="Z50" s="316"/>
      <c r="AA50" s="316"/>
      <c r="AB50" s="392"/>
      <c r="AD50" s="92"/>
      <c r="AE50" s="92"/>
      <c r="AF50" s="92"/>
      <c r="AG50" s="92"/>
      <c r="AH50" s="92"/>
    </row>
    <row r="51" spans="8:34" s="11" customFormat="1" ht="35.1" customHeight="1" x14ac:dyDescent="0.2">
      <c r="H51" s="390"/>
      <c r="I51" s="390"/>
      <c r="P51" s="391"/>
      <c r="R51" s="316"/>
      <c r="S51" s="316"/>
      <c r="T51" s="316"/>
      <c r="U51" s="316"/>
      <c r="V51" s="316"/>
      <c r="W51" s="316"/>
      <c r="X51" s="316"/>
      <c r="Y51" s="316"/>
      <c r="Z51" s="316"/>
      <c r="AA51" s="316"/>
      <c r="AB51" s="392"/>
      <c r="AD51" s="92"/>
      <c r="AE51" s="92"/>
      <c r="AF51" s="92"/>
      <c r="AG51" s="92"/>
      <c r="AH51" s="92"/>
    </row>
    <row r="52" spans="8:34" s="11" customFormat="1" ht="35.1" customHeight="1" x14ac:dyDescent="0.2">
      <c r="P52" s="391"/>
      <c r="W52" s="316"/>
      <c r="X52" s="316"/>
      <c r="Y52" s="316"/>
      <c r="Z52" s="316"/>
      <c r="AA52" s="316"/>
      <c r="AB52" s="392"/>
    </row>
    <row r="53" spans="8:34" s="11" customFormat="1" ht="35.1" customHeight="1" x14ac:dyDescent="0.2">
      <c r="P53" s="391"/>
      <c r="W53" s="316"/>
      <c r="X53" s="316"/>
      <c r="Y53" s="316"/>
      <c r="Z53" s="316"/>
      <c r="AA53" s="316"/>
      <c r="AB53" s="392"/>
    </row>
    <row r="54" spans="8:34" s="11" customFormat="1" ht="35.1" customHeight="1" x14ac:dyDescent="0.2">
      <c r="P54" s="391"/>
      <c r="W54" s="316"/>
      <c r="X54" s="316"/>
      <c r="Y54" s="316"/>
      <c r="Z54" s="316"/>
      <c r="AA54" s="316"/>
      <c r="AB54" s="392"/>
    </row>
    <row r="55" spans="8:34" s="11" customFormat="1" ht="35.1" customHeight="1" x14ac:dyDescent="0.2">
      <c r="P55" s="391"/>
      <c r="W55" s="316"/>
      <c r="X55" s="316"/>
      <c r="Y55" s="316"/>
      <c r="Z55" s="316"/>
      <c r="AA55" s="316"/>
      <c r="AB55" s="392"/>
    </row>
    <row r="56" spans="8:34" ht="35.1" customHeight="1" x14ac:dyDescent="0.2">
      <c r="H56" s="4"/>
      <c r="I56" s="4"/>
      <c r="R56" s="4"/>
      <c r="S56" s="4"/>
      <c r="T56" s="4"/>
      <c r="U56" s="4"/>
      <c r="V56" s="4"/>
      <c r="AB56" s="394"/>
      <c r="AD56" s="11"/>
      <c r="AE56" s="11"/>
      <c r="AF56" s="11"/>
      <c r="AG56" s="11"/>
      <c r="AH56" s="11"/>
    </row>
    <row r="57" spans="8:34" ht="35.1" customHeight="1" x14ac:dyDescent="0.2">
      <c r="H57" s="4"/>
      <c r="I57" s="4"/>
      <c r="R57" s="4"/>
      <c r="S57" s="4"/>
      <c r="T57" s="4"/>
      <c r="U57" s="4"/>
      <c r="V57" s="4"/>
      <c r="AD57" s="11"/>
      <c r="AE57" s="11"/>
      <c r="AF57" s="11"/>
      <c r="AG57" s="11"/>
      <c r="AH57" s="11"/>
    </row>
    <row r="58" spans="8:34" ht="35.1" customHeight="1" x14ac:dyDescent="0.2">
      <c r="H58" s="4"/>
      <c r="I58" s="4"/>
      <c r="R58" s="4"/>
      <c r="S58" s="4"/>
      <c r="T58" s="4"/>
      <c r="U58" s="4"/>
      <c r="V58" s="4"/>
      <c r="AD58" s="11"/>
      <c r="AE58" s="11"/>
      <c r="AF58" s="11"/>
      <c r="AG58" s="11"/>
      <c r="AH58" s="11"/>
    </row>
    <row r="59" spans="8:34" ht="35.1" customHeight="1" x14ac:dyDescent="0.2">
      <c r="H59" s="4"/>
      <c r="I59" s="4"/>
      <c r="R59" s="4"/>
      <c r="S59" s="4"/>
      <c r="T59" s="4"/>
      <c r="U59" s="4"/>
      <c r="V59" s="4"/>
      <c r="AD59" s="11"/>
      <c r="AE59" s="11"/>
      <c r="AF59" s="11"/>
      <c r="AG59" s="11"/>
      <c r="AH59" s="11"/>
    </row>
    <row r="60" spans="8:34" ht="35.1" customHeight="1" x14ac:dyDescent="0.2">
      <c r="H60" s="4"/>
      <c r="I60" s="4"/>
      <c r="R60" s="4"/>
      <c r="S60" s="4"/>
      <c r="T60" s="4"/>
      <c r="U60" s="4"/>
      <c r="V60" s="4"/>
      <c r="AD60" s="11"/>
      <c r="AE60" s="11"/>
      <c r="AF60" s="11"/>
      <c r="AG60" s="11"/>
      <c r="AH60" s="11"/>
    </row>
    <row r="61" spans="8:34" ht="35.1" customHeight="1" x14ac:dyDescent="0.2">
      <c r="H61" s="4"/>
      <c r="I61" s="4"/>
      <c r="R61" s="4"/>
      <c r="S61" s="4"/>
      <c r="T61" s="4"/>
      <c r="U61" s="4"/>
      <c r="V61" s="4"/>
      <c r="AD61" s="11"/>
      <c r="AE61" s="11"/>
      <c r="AF61" s="11"/>
      <c r="AG61" s="11"/>
      <c r="AH61" s="11"/>
    </row>
    <row r="62" spans="8:34" ht="35.1" customHeight="1" x14ac:dyDescent="0.2">
      <c r="H62" s="4"/>
      <c r="I62" s="4"/>
      <c r="R62" s="4"/>
      <c r="S62" s="4"/>
      <c r="T62" s="4"/>
      <c r="U62" s="4"/>
      <c r="V62" s="4"/>
      <c r="AD62" s="11"/>
      <c r="AE62" s="11"/>
      <c r="AF62" s="11"/>
      <c r="AG62" s="11"/>
      <c r="AH62" s="11"/>
    </row>
    <row r="63" spans="8:34" ht="35.1" customHeight="1" x14ac:dyDescent="0.2">
      <c r="H63" s="4"/>
      <c r="I63" s="4"/>
      <c r="R63" s="4"/>
      <c r="S63" s="4"/>
      <c r="T63" s="4"/>
      <c r="U63" s="4"/>
      <c r="V63" s="4"/>
      <c r="AD63" s="11"/>
      <c r="AE63" s="11"/>
      <c r="AF63" s="11"/>
      <c r="AG63" s="11"/>
      <c r="AH63" s="11"/>
    </row>
    <row r="64" spans="8:34" ht="35.1" customHeight="1" x14ac:dyDescent="0.2">
      <c r="H64" s="4"/>
      <c r="I64" s="4"/>
      <c r="R64" s="4"/>
      <c r="S64" s="4"/>
      <c r="T64" s="4"/>
      <c r="U64" s="4"/>
      <c r="V64" s="4"/>
      <c r="AD64" s="11"/>
      <c r="AE64" s="11"/>
      <c r="AF64" s="11"/>
      <c r="AG64" s="11"/>
      <c r="AH64" s="11"/>
    </row>
    <row r="65" spans="8:34" ht="35.1" customHeight="1" x14ac:dyDescent="0.2">
      <c r="H65" s="4"/>
      <c r="I65" s="4"/>
      <c r="R65" s="4"/>
      <c r="S65" s="4"/>
      <c r="T65" s="4"/>
      <c r="U65" s="4"/>
      <c r="V65" s="4"/>
      <c r="AD65" s="11"/>
      <c r="AE65" s="11"/>
      <c r="AF65" s="11"/>
      <c r="AG65" s="11"/>
      <c r="AH65" s="11"/>
    </row>
    <row r="66" spans="8:34" ht="35.1" customHeight="1" x14ac:dyDescent="0.2">
      <c r="H66" s="4"/>
      <c r="I66" s="4"/>
      <c r="R66" s="4"/>
      <c r="S66" s="4"/>
      <c r="T66" s="4"/>
      <c r="U66" s="4"/>
      <c r="V66" s="4"/>
      <c r="AD66" s="11"/>
      <c r="AE66" s="11"/>
      <c r="AF66" s="11"/>
      <c r="AG66" s="11"/>
      <c r="AH66" s="11"/>
    </row>
    <row r="67" spans="8:34" ht="35.1" customHeight="1" x14ac:dyDescent="0.2">
      <c r="H67" s="4"/>
      <c r="I67" s="4"/>
      <c r="R67" s="4"/>
      <c r="S67" s="4"/>
      <c r="T67" s="4"/>
      <c r="U67" s="4"/>
      <c r="V67" s="4"/>
      <c r="AD67" s="11"/>
      <c r="AE67" s="11"/>
      <c r="AF67" s="11"/>
      <c r="AG67" s="11"/>
      <c r="AH67" s="11"/>
    </row>
    <row r="68" spans="8:34" ht="35.1" customHeight="1" x14ac:dyDescent="0.2">
      <c r="H68" s="4"/>
      <c r="I68" s="4"/>
      <c r="R68" s="4"/>
      <c r="S68" s="4"/>
      <c r="T68" s="4"/>
      <c r="U68" s="4"/>
      <c r="V68" s="4"/>
      <c r="AD68" s="11"/>
      <c r="AE68" s="11"/>
      <c r="AF68" s="11"/>
      <c r="AG68" s="11"/>
      <c r="AH68" s="11"/>
    </row>
    <row r="69" spans="8:34" ht="35.1" customHeight="1" x14ac:dyDescent="0.2">
      <c r="H69" s="4"/>
      <c r="I69" s="4"/>
      <c r="R69" s="4"/>
      <c r="S69" s="4"/>
      <c r="T69" s="4"/>
      <c r="U69" s="4"/>
      <c r="V69" s="4"/>
      <c r="AD69" s="11"/>
      <c r="AE69" s="11"/>
      <c r="AF69" s="11"/>
      <c r="AG69" s="11"/>
      <c r="AH69" s="11"/>
    </row>
    <row r="70" spans="8:34" ht="35.1" customHeight="1" x14ac:dyDescent="0.2">
      <c r="H70" s="4"/>
      <c r="I70" s="4"/>
      <c r="R70" s="4"/>
      <c r="S70" s="4"/>
      <c r="T70" s="4"/>
      <c r="U70" s="4"/>
      <c r="V70" s="4"/>
      <c r="AD70" s="11"/>
      <c r="AE70" s="11"/>
      <c r="AF70" s="11"/>
      <c r="AG70" s="11"/>
      <c r="AH70" s="11"/>
    </row>
    <row r="71" spans="8:34" ht="35.1" customHeight="1" x14ac:dyDescent="0.2">
      <c r="H71" s="4"/>
      <c r="I71" s="4"/>
      <c r="R71" s="4"/>
      <c r="S71" s="4"/>
      <c r="T71" s="4"/>
      <c r="U71" s="4"/>
      <c r="V71" s="4"/>
      <c r="AD71" s="11"/>
      <c r="AE71" s="11"/>
      <c r="AF71" s="11"/>
      <c r="AG71" s="11"/>
      <c r="AH71" s="11"/>
    </row>
    <row r="72" spans="8:34" ht="35.1" customHeight="1" x14ac:dyDescent="0.2">
      <c r="H72" s="4"/>
      <c r="I72" s="4"/>
      <c r="R72" s="4"/>
      <c r="S72" s="4"/>
      <c r="T72" s="4"/>
      <c r="U72" s="4"/>
      <c r="V72" s="4"/>
      <c r="AD72" s="11"/>
      <c r="AE72" s="11"/>
      <c r="AF72" s="11"/>
      <c r="AG72" s="11"/>
      <c r="AH72" s="11"/>
    </row>
    <row r="73" spans="8:34" ht="35.1" customHeight="1" x14ac:dyDescent="0.2">
      <c r="H73" s="4"/>
      <c r="I73" s="4"/>
      <c r="R73" s="4"/>
      <c r="S73" s="4"/>
      <c r="T73" s="4"/>
      <c r="U73" s="4"/>
      <c r="V73" s="4"/>
      <c r="AD73" s="11"/>
      <c r="AE73" s="11"/>
      <c r="AF73" s="11"/>
      <c r="AG73" s="11"/>
      <c r="AH73" s="11"/>
    </row>
    <row r="74" spans="8:34" ht="35.1" customHeight="1" x14ac:dyDescent="0.2">
      <c r="H74" s="4"/>
      <c r="I74" s="4"/>
      <c r="R74" s="4"/>
      <c r="S74" s="4"/>
      <c r="T74" s="4"/>
      <c r="U74" s="4"/>
      <c r="V74" s="4"/>
      <c r="AD74" s="11"/>
      <c r="AE74" s="11"/>
      <c r="AF74" s="11"/>
      <c r="AG74" s="11"/>
      <c r="AH74" s="11"/>
    </row>
    <row r="75" spans="8:34" ht="35.1" customHeight="1" x14ac:dyDescent="0.2">
      <c r="H75" s="4"/>
      <c r="I75" s="4"/>
      <c r="R75" s="4"/>
      <c r="S75" s="4"/>
      <c r="T75" s="4"/>
      <c r="U75" s="4"/>
      <c r="V75" s="4"/>
      <c r="AD75" s="11"/>
      <c r="AE75" s="11"/>
      <c r="AF75" s="11"/>
      <c r="AG75" s="11"/>
      <c r="AH75" s="11"/>
    </row>
    <row r="76" spans="8:34" ht="35.1" customHeight="1" x14ac:dyDescent="0.2">
      <c r="H76" s="4"/>
      <c r="I76" s="4"/>
      <c r="R76" s="4"/>
      <c r="S76" s="4"/>
      <c r="T76" s="4"/>
      <c r="U76" s="4"/>
      <c r="V76" s="4"/>
      <c r="AD76" s="11"/>
      <c r="AE76" s="11"/>
      <c r="AF76" s="11"/>
      <c r="AG76" s="11"/>
      <c r="AH76" s="11"/>
    </row>
    <row r="77" spans="8:34" ht="35.1" customHeight="1" x14ac:dyDescent="0.2">
      <c r="H77" s="4"/>
      <c r="I77" s="4"/>
      <c r="R77" s="4"/>
      <c r="S77" s="4"/>
      <c r="T77" s="4"/>
      <c r="U77" s="4"/>
      <c r="V77" s="4"/>
      <c r="AD77" s="11"/>
      <c r="AE77" s="11"/>
      <c r="AF77" s="11"/>
      <c r="AG77" s="11"/>
      <c r="AH77" s="11"/>
    </row>
  </sheetData>
  <autoFilter ref="A13:AD46">
    <filterColumn colId="20" showButton="0"/>
  </autoFilter>
  <mergeCells count="37">
    <mergeCell ref="AB36:AB37"/>
    <mergeCell ref="O36:O37"/>
    <mergeCell ref="P36:P37"/>
    <mergeCell ref="X13:X14"/>
    <mergeCell ref="T13:T14"/>
    <mergeCell ref="S36:S37"/>
    <mergeCell ref="Z36:Z37"/>
    <mergeCell ref="T36:T37"/>
    <mergeCell ref="U36:U37"/>
    <mergeCell ref="V36:V37"/>
    <mergeCell ref="W36:W37"/>
    <mergeCell ref="X36:X37"/>
    <mergeCell ref="AB13:AB14"/>
    <mergeCell ref="U13:V13"/>
    <mergeCell ref="P13:P14"/>
    <mergeCell ref="Q13:Q14"/>
    <mergeCell ref="J13:J14"/>
    <mergeCell ref="L13:L14"/>
    <mergeCell ref="M13:M14"/>
    <mergeCell ref="N13:N14"/>
    <mergeCell ref="O13:O14"/>
    <mergeCell ref="R13:R14"/>
    <mergeCell ref="K13:K14"/>
    <mergeCell ref="AA13:AA14"/>
    <mergeCell ref="S13:S14"/>
    <mergeCell ref="W13:W14"/>
    <mergeCell ref="Y13:Y14"/>
    <mergeCell ref="Z13:Z14"/>
    <mergeCell ref="A13:A14"/>
    <mergeCell ref="E13:E14"/>
    <mergeCell ref="G13:G14"/>
    <mergeCell ref="H13:H14"/>
    <mergeCell ref="I13:I14"/>
    <mergeCell ref="B13:B14"/>
    <mergeCell ref="F13:F14"/>
    <mergeCell ref="C13:C14"/>
    <mergeCell ref="D13:D14"/>
  </mergeCells>
  <printOptions horizontalCentered="1"/>
  <pageMargins left="0" right="0" top="0.19685039370078741" bottom="0" header="0" footer="0"/>
  <pageSetup paperSize="8" scale="39" fitToHeight="1000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13"/>
  <sheetViews>
    <sheetView showGridLines="0" zoomScale="70" zoomScaleNormal="70" zoomScaleSheetLayoutView="55" zoomScalePageLayoutView="40" workbookViewId="0">
      <selection activeCell="W8" sqref="W1:W1048576"/>
    </sheetView>
  </sheetViews>
  <sheetFormatPr baseColWidth="10" defaultRowHeight="35.1" customHeight="1" x14ac:dyDescent="0.2"/>
  <cols>
    <col min="1" max="1" width="7.5703125" style="4" customWidth="1"/>
    <col min="2" max="2" width="10.42578125" style="4" customWidth="1"/>
    <col min="3" max="3" width="22.42578125" style="4" customWidth="1"/>
    <col min="4" max="4" width="10.42578125" style="4" customWidth="1"/>
    <col min="5" max="6" width="15.140625" style="4" customWidth="1"/>
    <col min="7" max="7" width="29.140625" style="4" customWidth="1"/>
    <col min="8" max="8" width="20.42578125" style="5" customWidth="1"/>
    <col min="9" max="9" width="18.5703125" style="5" customWidth="1"/>
    <col min="10" max="10" width="18.5703125" style="4" customWidth="1"/>
    <col min="11" max="11" width="19.28515625" style="4" customWidth="1"/>
    <col min="12" max="12" width="15" style="4" customWidth="1"/>
    <col min="13" max="13" width="18" style="4" customWidth="1"/>
    <col min="14" max="14" width="20" style="407" customWidth="1"/>
    <col min="15" max="15" width="19.7109375" style="408" customWidth="1"/>
    <col min="16" max="16" width="20" style="407" customWidth="1"/>
    <col min="17" max="17" width="13.140625" style="6" customWidth="1"/>
    <col min="18" max="18" width="14.5703125" style="408" customWidth="1"/>
    <col min="19" max="19" width="16.140625" style="408" customWidth="1"/>
    <col min="20" max="21" width="20" style="408" customWidth="1"/>
    <col min="22" max="22" width="15.28515625" style="6" customWidth="1"/>
    <col min="23" max="23" width="20" style="408" hidden="1" customWidth="1"/>
    <col min="24" max="24" width="19.7109375" style="6" customWidth="1"/>
    <col min="25" max="26" width="18.42578125" style="6" customWidth="1"/>
    <col min="27" max="27" width="51.5703125" style="6" customWidth="1"/>
    <col min="28" max="31" width="11.42578125" style="92"/>
    <col min="32" max="39" width="11.42578125" style="11"/>
    <col min="40" max="16384" width="11.42578125" style="4"/>
  </cols>
  <sheetData>
    <row r="1" spans="1:39" ht="16.5" customHeight="1" x14ac:dyDescent="0.25">
      <c r="A1" s="8"/>
      <c r="M1" s="11"/>
      <c r="N1" s="11"/>
      <c r="O1" s="316"/>
      <c r="P1" s="11"/>
      <c r="Q1" s="316"/>
      <c r="R1" s="316"/>
      <c r="S1" s="316"/>
      <c r="T1" s="316"/>
      <c r="U1" s="316"/>
      <c r="V1" s="316"/>
      <c r="W1" s="316"/>
      <c r="X1" s="316"/>
    </row>
    <row r="2" spans="1:39" ht="16.5" customHeight="1" x14ac:dyDescent="0.25">
      <c r="A2" s="8"/>
      <c r="M2" s="11"/>
      <c r="N2" s="92"/>
      <c r="O2" s="316"/>
      <c r="P2" s="92"/>
      <c r="Q2" s="395"/>
      <c r="R2" s="316"/>
      <c r="S2" s="316"/>
      <c r="T2" s="316"/>
      <c r="U2" s="316"/>
      <c r="V2" s="316"/>
      <c r="W2" s="316"/>
      <c r="X2" s="316"/>
    </row>
    <row r="3" spans="1:39" ht="16.5" customHeight="1" x14ac:dyDescent="0.25">
      <c r="A3" s="8"/>
      <c r="M3" s="11"/>
      <c r="N3" s="92"/>
      <c r="O3" s="316"/>
      <c r="P3" s="92"/>
      <c r="Q3" s="395"/>
      <c r="R3" s="316"/>
      <c r="S3" s="316"/>
      <c r="T3" s="316"/>
      <c r="U3" s="316"/>
      <c r="V3" s="316"/>
      <c r="W3" s="316"/>
      <c r="X3" s="316"/>
    </row>
    <row r="4" spans="1:39" ht="16.5" customHeight="1" x14ac:dyDescent="0.25">
      <c r="A4" s="8"/>
      <c r="M4" s="11"/>
      <c r="N4" s="396"/>
      <c r="O4" s="316"/>
      <c r="P4" s="396"/>
      <c r="Q4" s="395"/>
      <c r="R4" s="316"/>
      <c r="S4" s="316"/>
      <c r="T4" s="316"/>
      <c r="U4" s="316"/>
      <c r="V4" s="316"/>
      <c r="W4" s="316"/>
      <c r="X4" s="316"/>
    </row>
    <row r="5" spans="1:39" s="104" customFormat="1" ht="16.5" customHeight="1" x14ac:dyDescent="0.25">
      <c r="A5" s="210" t="s">
        <v>2468</v>
      </c>
      <c r="B5" s="207"/>
      <c r="C5" s="207"/>
      <c r="D5" s="207"/>
      <c r="E5" s="207"/>
      <c r="F5" s="207"/>
      <c r="G5" s="207"/>
      <c r="H5" s="207"/>
      <c r="I5" s="207"/>
      <c r="J5" s="207"/>
      <c r="K5" s="207"/>
      <c r="L5" s="207"/>
      <c r="M5" s="207"/>
      <c r="N5" s="397"/>
      <c r="O5" s="398"/>
      <c r="P5" s="397"/>
      <c r="Q5" s="285"/>
      <c r="R5" s="398"/>
      <c r="S5" s="398"/>
      <c r="T5" s="398"/>
      <c r="U5" s="398"/>
      <c r="V5" s="398"/>
      <c r="W5" s="398"/>
      <c r="X5" s="398"/>
      <c r="Y5" s="105"/>
      <c r="Z5" s="105"/>
      <c r="AA5" s="105"/>
      <c r="AB5" s="107"/>
      <c r="AC5" s="107"/>
      <c r="AD5" s="107"/>
      <c r="AE5" s="107"/>
      <c r="AF5" s="106"/>
      <c r="AG5" s="106"/>
      <c r="AH5" s="106"/>
      <c r="AI5" s="106"/>
      <c r="AJ5" s="106"/>
      <c r="AK5" s="106"/>
      <c r="AL5" s="106"/>
      <c r="AM5" s="106"/>
    </row>
    <row r="6" spans="1:39" s="108" customFormat="1" ht="15" customHeight="1" x14ac:dyDescent="0.25">
      <c r="A6" s="211" t="s">
        <v>2599</v>
      </c>
      <c r="B6" s="208"/>
      <c r="C6" s="208"/>
      <c r="D6" s="208"/>
      <c r="E6" s="208"/>
      <c r="F6" s="208"/>
      <c r="G6" s="208"/>
      <c r="H6" s="208"/>
      <c r="I6" s="208"/>
      <c r="J6" s="208"/>
      <c r="K6" s="208"/>
      <c r="M6" s="115"/>
      <c r="N6" s="397"/>
      <c r="O6" s="110"/>
      <c r="P6" s="397"/>
      <c r="Q6" s="399"/>
      <c r="R6" s="110"/>
      <c r="S6" s="110"/>
      <c r="T6" s="400"/>
      <c r="U6" s="400"/>
      <c r="V6" s="110"/>
      <c r="W6" s="400"/>
      <c r="X6" s="110"/>
      <c r="Y6" s="110"/>
      <c r="Z6" s="110"/>
      <c r="AA6" s="110"/>
      <c r="AB6" s="112"/>
      <c r="AC6" s="112"/>
      <c r="AD6" s="112"/>
      <c r="AE6" s="112"/>
      <c r="AF6" s="112"/>
      <c r="AG6" s="112"/>
      <c r="AH6" s="112"/>
      <c r="AI6" s="112"/>
      <c r="AJ6" s="112"/>
      <c r="AK6" s="112"/>
      <c r="AL6" s="112"/>
      <c r="AM6" s="112"/>
    </row>
    <row r="7" spans="1:39" s="108" customFormat="1" ht="8.25" customHeight="1" x14ac:dyDescent="0.2">
      <c r="A7" s="109"/>
      <c r="B7" s="115"/>
      <c r="C7" s="115"/>
      <c r="D7" s="115"/>
      <c r="E7" s="115"/>
      <c r="F7" s="115"/>
      <c r="G7" s="115"/>
      <c r="H7" s="115"/>
      <c r="I7" s="115"/>
      <c r="J7" s="115"/>
      <c r="K7" s="115"/>
      <c r="L7" s="115"/>
      <c r="M7" s="115"/>
      <c r="N7" s="397"/>
      <c r="O7" s="115"/>
      <c r="P7" s="397"/>
      <c r="Q7" s="401"/>
      <c r="R7" s="115"/>
      <c r="S7" s="115"/>
      <c r="T7" s="400"/>
      <c r="U7" s="400"/>
      <c r="V7" s="110"/>
      <c r="W7" s="400"/>
      <c r="X7" s="110"/>
      <c r="Y7" s="110"/>
      <c r="Z7" s="110"/>
      <c r="AA7" s="110"/>
      <c r="AB7" s="112"/>
      <c r="AC7" s="112"/>
      <c r="AD7" s="112"/>
      <c r="AE7" s="112"/>
      <c r="AF7" s="112"/>
      <c r="AG7" s="112"/>
      <c r="AH7" s="112"/>
      <c r="AI7" s="112"/>
      <c r="AJ7" s="112"/>
      <c r="AK7" s="112"/>
      <c r="AL7" s="112"/>
      <c r="AM7" s="112"/>
    </row>
    <row r="8" spans="1:39" s="108" customFormat="1" ht="13.5" customHeight="1" x14ac:dyDescent="0.2">
      <c r="A8" s="88" t="s">
        <v>2469</v>
      </c>
      <c r="G8" s="88"/>
      <c r="H8" s="88"/>
      <c r="I8" s="88"/>
      <c r="J8" s="88"/>
      <c r="K8" s="110"/>
      <c r="L8" s="110"/>
      <c r="M8" s="109"/>
      <c r="N8" s="397"/>
      <c r="O8" s="116"/>
      <c r="P8" s="397"/>
      <c r="Q8" s="402"/>
      <c r="R8" s="116"/>
      <c r="S8" s="116"/>
      <c r="T8" s="400"/>
      <c r="U8" s="400"/>
      <c r="V8" s="110"/>
      <c r="W8" s="400"/>
      <c r="X8" s="110"/>
      <c r="Y8" s="110"/>
      <c r="Z8" s="110"/>
      <c r="AA8" s="110"/>
      <c r="AB8" s="112"/>
      <c r="AC8" s="112"/>
      <c r="AD8" s="112"/>
      <c r="AE8" s="112"/>
      <c r="AF8" s="112"/>
      <c r="AG8" s="112"/>
      <c r="AH8" s="112"/>
      <c r="AI8" s="112"/>
      <c r="AJ8" s="112"/>
      <c r="AK8" s="112"/>
      <c r="AL8" s="112"/>
      <c r="AM8" s="112"/>
    </row>
    <row r="9" spans="1:39" s="108" customFormat="1" ht="15" customHeight="1" x14ac:dyDescent="0.2">
      <c r="A9" s="209" t="s">
        <v>2470</v>
      </c>
      <c r="G9" s="209"/>
      <c r="H9" s="209"/>
      <c r="I9" s="209"/>
      <c r="J9" s="209"/>
      <c r="K9" s="113"/>
      <c r="L9" s="113"/>
      <c r="M9" s="114"/>
      <c r="N9" s="397"/>
      <c r="O9" s="114"/>
      <c r="P9" s="397"/>
      <c r="Q9" s="403"/>
      <c r="R9" s="114"/>
      <c r="S9" s="114"/>
      <c r="T9" s="400"/>
      <c r="U9" s="400"/>
      <c r="V9" s="110"/>
      <c r="W9" s="400"/>
      <c r="X9" s="110"/>
      <c r="Y9" s="110"/>
      <c r="Z9" s="110"/>
      <c r="AA9" s="110"/>
      <c r="AB9" s="112"/>
      <c r="AC9" s="112"/>
      <c r="AD9" s="112"/>
      <c r="AE9" s="112"/>
      <c r="AF9" s="112"/>
      <c r="AG9" s="112"/>
      <c r="AH9" s="112"/>
      <c r="AI9" s="112"/>
      <c r="AJ9" s="112"/>
      <c r="AK9" s="112"/>
      <c r="AL9" s="112"/>
      <c r="AM9" s="112"/>
    </row>
    <row r="10" spans="1:39" s="108" customFormat="1" ht="20.100000000000001" customHeight="1" x14ac:dyDescent="0.2">
      <c r="A10" s="88" t="s">
        <v>729</v>
      </c>
      <c r="G10" s="88"/>
      <c r="H10" s="88"/>
      <c r="I10" s="88"/>
      <c r="J10" s="88"/>
      <c r="K10" s="88"/>
      <c r="L10" s="88"/>
      <c r="M10" s="109"/>
      <c r="N10" s="404"/>
      <c r="O10" s="109"/>
      <c r="P10" s="404"/>
      <c r="Q10" s="404"/>
      <c r="R10" s="109"/>
      <c r="S10" s="109"/>
      <c r="T10" s="400"/>
      <c r="U10" s="400"/>
      <c r="V10" s="110"/>
      <c r="W10" s="400"/>
      <c r="X10" s="110"/>
      <c r="Y10" s="110"/>
      <c r="Z10" s="110"/>
      <c r="AA10" s="110"/>
      <c r="AB10" s="112"/>
      <c r="AC10" s="112"/>
      <c r="AD10" s="112"/>
      <c r="AE10" s="112"/>
      <c r="AF10" s="112"/>
      <c r="AG10" s="112"/>
      <c r="AH10" s="112"/>
      <c r="AI10" s="112"/>
      <c r="AJ10" s="112"/>
      <c r="AK10" s="112"/>
      <c r="AL10" s="112"/>
      <c r="AM10" s="112"/>
    </row>
    <row r="11" spans="1:39" s="108" customFormat="1" ht="20.100000000000001" customHeight="1" x14ac:dyDescent="0.2">
      <c r="A11" s="285" t="s">
        <v>2495</v>
      </c>
      <c r="G11" s="281"/>
      <c r="H11" s="281"/>
      <c r="I11" s="281"/>
      <c r="J11" s="297"/>
      <c r="K11" s="88"/>
      <c r="L11" s="88"/>
      <c r="M11" s="109"/>
      <c r="N11" s="109"/>
      <c r="O11" s="109"/>
      <c r="P11" s="109"/>
      <c r="Q11" s="109"/>
      <c r="R11" s="109"/>
      <c r="S11" s="109"/>
      <c r="T11" s="400"/>
      <c r="U11" s="400"/>
      <c r="V11" s="110"/>
      <c r="W11" s="400"/>
      <c r="X11" s="110"/>
      <c r="Y11" s="110"/>
      <c r="Z11" s="110"/>
      <c r="AA11" s="110"/>
      <c r="AB11" s="112"/>
      <c r="AC11" s="112"/>
      <c r="AD11" s="112"/>
      <c r="AE11" s="112"/>
      <c r="AF11" s="112"/>
      <c r="AG11" s="112"/>
      <c r="AH11" s="112"/>
      <c r="AI11" s="112"/>
      <c r="AJ11" s="112"/>
      <c r="AK11" s="112"/>
      <c r="AL11" s="112"/>
      <c r="AM11" s="112"/>
    </row>
    <row r="12" spans="1:39" s="108" customFormat="1" ht="8.25" customHeight="1" x14ac:dyDescent="0.2">
      <c r="A12" s="285"/>
      <c r="B12" s="286"/>
      <c r="C12" s="286"/>
      <c r="D12" s="286"/>
      <c r="E12" s="286"/>
      <c r="F12" s="286"/>
      <c r="G12" s="281"/>
      <c r="H12" s="281"/>
      <c r="I12" s="281"/>
      <c r="J12" s="283"/>
      <c r="K12" s="88"/>
      <c r="L12" s="88"/>
      <c r="M12" s="109"/>
      <c r="N12" s="109"/>
      <c r="O12" s="109"/>
      <c r="P12" s="109"/>
      <c r="Q12" s="109"/>
      <c r="R12" s="109"/>
      <c r="S12" s="109"/>
      <c r="T12" s="400"/>
      <c r="U12" s="400"/>
      <c r="V12" s="110"/>
      <c r="W12" s="400"/>
      <c r="X12" s="110"/>
      <c r="Y12" s="110"/>
      <c r="Z12" s="110"/>
      <c r="AA12" s="110"/>
      <c r="AB12" s="112"/>
      <c r="AC12" s="112"/>
      <c r="AD12" s="112"/>
      <c r="AE12" s="112"/>
      <c r="AF12" s="112"/>
      <c r="AG12" s="112"/>
      <c r="AH12" s="112"/>
      <c r="AI12" s="112"/>
      <c r="AJ12" s="112"/>
      <c r="AK12" s="112"/>
      <c r="AL12" s="112"/>
      <c r="AM12" s="112"/>
    </row>
    <row r="13" spans="1:39" s="108" customFormat="1" ht="37.5" customHeight="1" x14ac:dyDescent="0.2">
      <c r="A13" s="711" t="s">
        <v>23</v>
      </c>
      <c r="B13" s="711" t="s">
        <v>0</v>
      </c>
      <c r="C13" s="712" t="s">
        <v>2523</v>
      </c>
      <c r="D13" s="712" t="s">
        <v>2349</v>
      </c>
      <c r="E13" s="712" t="s">
        <v>2348</v>
      </c>
      <c r="F13" s="712" t="s">
        <v>2384</v>
      </c>
      <c r="G13" s="711" t="s">
        <v>737</v>
      </c>
      <c r="H13" s="711" t="s">
        <v>614</v>
      </c>
      <c r="I13" s="711" t="s">
        <v>2</v>
      </c>
      <c r="J13" s="711" t="s">
        <v>3</v>
      </c>
      <c r="K13" s="740" t="s">
        <v>2359</v>
      </c>
      <c r="L13" s="742" t="s">
        <v>613</v>
      </c>
      <c r="M13" s="711" t="s">
        <v>6</v>
      </c>
      <c r="N13" s="711" t="s">
        <v>2528</v>
      </c>
      <c r="O13" s="711" t="s">
        <v>2529</v>
      </c>
      <c r="P13" s="711" t="s">
        <v>2326</v>
      </c>
      <c r="Q13" s="711" t="s">
        <v>616</v>
      </c>
      <c r="R13" s="711" t="s">
        <v>615</v>
      </c>
      <c r="S13" s="711" t="s">
        <v>2526</v>
      </c>
      <c r="T13" s="716" t="s">
        <v>2530</v>
      </c>
      <c r="U13" s="716"/>
      <c r="V13" s="711" t="s">
        <v>2527</v>
      </c>
      <c r="W13" s="726" t="s">
        <v>2383</v>
      </c>
      <c r="X13" s="740" t="s">
        <v>2532</v>
      </c>
      <c r="Y13" s="740" t="s">
        <v>2271</v>
      </c>
      <c r="Z13" s="714" t="s">
        <v>2645</v>
      </c>
      <c r="AA13" s="711" t="s">
        <v>4</v>
      </c>
      <c r="AB13" s="112"/>
      <c r="AC13" s="112"/>
      <c r="AD13" s="112"/>
      <c r="AE13" s="112"/>
      <c r="AF13" s="112"/>
      <c r="AG13" s="112"/>
      <c r="AH13" s="112"/>
      <c r="AI13" s="112"/>
      <c r="AJ13" s="112"/>
      <c r="AK13" s="112"/>
      <c r="AL13" s="112"/>
      <c r="AM13" s="112"/>
    </row>
    <row r="14" spans="1:39" s="12" customFormat="1" ht="108.75" customHeight="1" x14ac:dyDescent="0.25">
      <c r="A14" s="711"/>
      <c r="B14" s="711"/>
      <c r="C14" s="713"/>
      <c r="D14" s="713"/>
      <c r="E14" s="713"/>
      <c r="F14" s="713"/>
      <c r="G14" s="711"/>
      <c r="H14" s="711"/>
      <c r="I14" s="711"/>
      <c r="J14" s="711"/>
      <c r="K14" s="741"/>
      <c r="L14" s="742"/>
      <c r="M14" s="711"/>
      <c r="N14" s="711"/>
      <c r="O14" s="711"/>
      <c r="P14" s="711"/>
      <c r="Q14" s="711"/>
      <c r="R14" s="711"/>
      <c r="S14" s="711"/>
      <c r="T14" s="469" t="s">
        <v>2357</v>
      </c>
      <c r="U14" s="469" t="s">
        <v>2358</v>
      </c>
      <c r="V14" s="711"/>
      <c r="W14" s="727"/>
      <c r="X14" s="741"/>
      <c r="Y14" s="741"/>
      <c r="Z14" s="715"/>
      <c r="AA14" s="711"/>
      <c r="AB14" s="1"/>
      <c r="AC14" s="1"/>
      <c r="AD14" s="1"/>
      <c r="AE14" s="1"/>
      <c r="AF14" s="1"/>
      <c r="AG14" s="1"/>
      <c r="AH14" s="1"/>
      <c r="AI14" s="1"/>
      <c r="AJ14" s="1"/>
      <c r="AK14" s="1"/>
      <c r="AL14" s="1"/>
      <c r="AM14" s="1"/>
    </row>
    <row r="15" spans="1:39" s="112" customFormat="1" ht="75.75" customHeight="1" x14ac:dyDescent="0.2">
      <c r="A15" s="233">
        <v>1</v>
      </c>
      <c r="B15" s="233">
        <v>309064</v>
      </c>
      <c r="C15" s="508" t="s">
        <v>2385</v>
      </c>
      <c r="D15" s="233">
        <v>2013</v>
      </c>
      <c r="E15" s="233" t="s">
        <v>2381</v>
      </c>
      <c r="F15" s="233">
        <v>3569</v>
      </c>
      <c r="G15" s="243" t="s">
        <v>391</v>
      </c>
      <c r="H15" s="233" t="s">
        <v>111</v>
      </c>
      <c r="I15" s="233" t="s">
        <v>117</v>
      </c>
      <c r="J15" s="233" t="s">
        <v>298</v>
      </c>
      <c r="K15" s="233" t="s">
        <v>2462</v>
      </c>
      <c r="L15" s="375">
        <v>7532</v>
      </c>
      <c r="M15" s="373" t="s">
        <v>2476</v>
      </c>
      <c r="N15" s="338">
        <v>22452.62</v>
      </c>
      <c r="O15" s="338">
        <v>22760.75</v>
      </c>
      <c r="P15" s="313" t="s">
        <v>2344</v>
      </c>
      <c r="Q15" s="369">
        <v>41649</v>
      </c>
      <c r="R15" s="241">
        <v>135</v>
      </c>
      <c r="S15" s="274">
        <v>1</v>
      </c>
      <c r="T15" s="382">
        <v>22760.75</v>
      </c>
      <c r="U15" s="345">
        <v>0</v>
      </c>
      <c r="V15" s="274">
        <v>1</v>
      </c>
      <c r="W15" s="426">
        <f>N15-T15</f>
        <v>-308.13000000000102</v>
      </c>
      <c r="X15" s="377" t="s">
        <v>803</v>
      </c>
      <c r="Y15" s="234" t="s">
        <v>176</v>
      </c>
      <c r="Z15" s="234" t="s">
        <v>2589</v>
      </c>
      <c r="AA15" s="503" t="s">
        <v>2497</v>
      </c>
      <c r="AB15" s="439"/>
      <c r="AI15" s="11"/>
    </row>
    <row r="16" spans="1:39" s="112" customFormat="1" ht="75.75" customHeight="1" x14ac:dyDescent="0.2">
      <c r="A16" s="233">
        <v>2</v>
      </c>
      <c r="B16" s="233">
        <v>309066</v>
      </c>
      <c r="C16" s="508" t="s">
        <v>2385</v>
      </c>
      <c r="D16" s="233">
        <v>2013</v>
      </c>
      <c r="E16" s="233" t="s">
        <v>2381</v>
      </c>
      <c r="F16" s="233">
        <v>3569</v>
      </c>
      <c r="G16" s="243" t="s">
        <v>392</v>
      </c>
      <c r="H16" s="233" t="s">
        <v>111</v>
      </c>
      <c r="I16" s="233" t="s">
        <v>117</v>
      </c>
      <c r="J16" s="233" t="s">
        <v>297</v>
      </c>
      <c r="K16" s="233" t="s">
        <v>2462</v>
      </c>
      <c r="L16" s="375">
        <v>7532</v>
      </c>
      <c r="M16" s="373" t="s">
        <v>2476</v>
      </c>
      <c r="N16" s="338">
        <v>23747.954000000002</v>
      </c>
      <c r="O16" s="338">
        <v>24073.87</v>
      </c>
      <c r="P16" s="313" t="s">
        <v>2344</v>
      </c>
      <c r="Q16" s="369">
        <v>41649</v>
      </c>
      <c r="R16" s="241">
        <v>135</v>
      </c>
      <c r="S16" s="274">
        <v>1</v>
      </c>
      <c r="T16" s="382">
        <v>24073.86</v>
      </c>
      <c r="U16" s="345">
        <v>0</v>
      </c>
      <c r="V16" s="274">
        <v>1</v>
      </c>
      <c r="W16" s="426">
        <f t="shared" ref="W16:W30" si="0">N16-T16</f>
        <v>-325.90599999999904</v>
      </c>
      <c r="X16" s="377" t="s">
        <v>803</v>
      </c>
      <c r="Y16" s="234" t="s">
        <v>176</v>
      </c>
      <c r="Z16" s="234" t="s">
        <v>2589</v>
      </c>
      <c r="AA16" s="503" t="s">
        <v>2497</v>
      </c>
      <c r="AB16" s="439"/>
      <c r="AI16" s="11"/>
    </row>
    <row r="17" spans="1:35" s="112" customFormat="1" ht="75.75" customHeight="1" x14ac:dyDescent="0.2">
      <c r="A17" s="233">
        <v>3</v>
      </c>
      <c r="B17" s="233">
        <v>165377</v>
      </c>
      <c r="C17" s="508" t="s">
        <v>2385</v>
      </c>
      <c r="D17" s="233">
        <v>2013</v>
      </c>
      <c r="E17" s="233" t="s">
        <v>2381</v>
      </c>
      <c r="F17" s="233">
        <v>3569</v>
      </c>
      <c r="G17" s="243" t="s">
        <v>393</v>
      </c>
      <c r="H17" s="233" t="s">
        <v>111</v>
      </c>
      <c r="I17" s="233" t="s">
        <v>117</v>
      </c>
      <c r="J17" s="233" t="s">
        <v>296</v>
      </c>
      <c r="K17" s="233" t="s">
        <v>2462</v>
      </c>
      <c r="L17" s="376">
        <v>472</v>
      </c>
      <c r="M17" s="373" t="s">
        <v>2476</v>
      </c>
      <c r="N17" s="338">
        <v>25043.3</v>
      </c>
      <c r="O17" s="338">
        <v>25387</v>
      </c>
      <c r="P17" s="313" t="s">
        <v>2344</v>
      </c>
      <c r="Q17" s="369">
        <v>41649</v>
      </c>
      <c r="R17" s="241">
        <v>135</v>
      </c>
      <c r="S17" s="274">
        <v>1</v>
      </c>
      <c r="T17" s="382">
        <v>25387</v>
      </c>
      <c r="U17" s="345">
        <v>0</v>
      </c>
      <c r="V17" s="274">
        <v>1</v>
      </c>
      <c r="W17" s="426">
        <f t="shared" si="0"/>
        <v>-343.70000000000073</v>
      </c>
      <c r="X17" s="377" t="s">
        <v>803</v>
      </c>
      <c r="Y17" s="234" t="s">
        <v>176</v>
      </c>
      <c r="Z17" s="234" t="s">
        <v>2589</v>
      </c>
      <c r="AA17" s="503" t="s">
        <v>2497</v>
      </c>
      <c r="AI17" s="11"/>
    </row>
    <row r="18" spans="1:35" s="112" customFormat="1" ht="75.75" customHeight="1" x14ac:dyDescent="0.2">
      <c r="A18" s="233">
        <v>4</v>
      </c>
      <c r="B18" s="233">
        <v>311206</v>
      </c>
      <c r="C18" s="508" t="s">
        <v>2385</v>
      </c>
      <c r="D18" s="233">
        <v>2013</v>
      </c>
      <c r="E18" s="233" t="s">
        <v>2381</v>
      </c>
      <c r="F18" s="233">
        <v>3355</v>
      </c>
      <c r="G18" s="243" t="s">
        <v>385</v>
      </c>
      <c r="H18" s="233" t="s">
        <v>94</v>
      </c>
      <c r="I18" s="233" t="s">
        <v>289</v>
      </c>
      <c r="J18" s="233" t="s">
        <v>308</v>
      </c>
      <c r="K18" s="233" t="s">
        <v>2462</v>
      </c>
      <c r="L18" s="233">
        <v>2602</v>
      </c>
      <c r="M18" s="373" t="s">
        <v>2476</v>
      </c>
      <c r="N18" s="338">
        <v>81347.56</v>
      </c>
      <c r="O18" s="338">
        <v>82463.960000000006</v>
      </c>
      <c r="P18" s="313" t="s">
        <v>2344</v>
      </c>
      <c r="Q18" s="369">
        <v>41649</v>
      </c>
      <c r="R18" s="241">
        <v>135</v>
      </c>
      <c r="S18" s="274">
        <v>1</v>
      </c>
      <c r="T18" s="382">
        <v>82463.960000000006</v>
      </c>
      <c r="U18" s="345">
        <v>0</v>
      </c>
      <c r="V18" s="274">
        <v>1</v>
      </c>
      <c r="W18" s="426">
        <f t="shared" si="0"/>
        <v>-1116.4000000000087</v>
      </c>
      <c r="X18" s="377" t="s">
        <v>803</v>
      </c>
      <c r="Y18" s="234" t="s">
        <v>176</v>
      </c>
      <c r="Z18" s="234" t="s">
        <v>2589</v>
      </c>
      <c r="AA18" s="503" t="s">
        <v>2497</v>
      </c>
      <c r="AI18" s="11"/>
    </row>
    <row r="19" spans="1:35" s="112" customFormat="1" ht="75.75" customHeight="1" x14ac:dyDescent="0.2">
      <c r="A19" s="233">
        <v>5</v>
      </c>
      <c r="B19" s="233">
        <v>76414</v>
      </c>
      <c r="C19" s="233" t="s">
        <v>2385</v>
      </c>
      <c r="D19" s="233">
        <v>2013</v>
      </c>
      <c r="E19" s="233" t="s">
        <v>2381</v>
      </c>
      <c r="F19" s="233">
        <v>3569</v>
      </c>
      <c r="G19" s="243" t="s">
        <v>381</v>
      </c>
      <c r="H19" s="233" t="s">
        <v>111</v>
      </c>
      <c r="I19" s="233" t="s">
        <v>307</v>
      </c>
      <c r="J19" s="233" t="s">
        <v>313</v>
      </c>
      <c r="K19" s="233" t="s">
        <v>2462</v>
      </c>
      <c r="L19" s="241">
        <v>3021</v>
      </c>
      <c r="M19" s="373" t="s">
        <v>2476</v>
      </c>
      <c r="N19" s="338">
        <v>58273.18</v>
      </c>
      <c r="O19" s="338">
        <v>59072.91</v>
      </c>
      <c r="P19" s="313" t="s">
        <v>2344</v>
      </c>
      <c r="Q19" s="369">
        <v>41649</v>
      </c>
      <c r="R19" s="241">
        <v>135</v>
      </c>
      <c r="S19" s="274">
        <v>1</v>
      </c>
      <c r="T19" s="382">
        <v>59072.91</v>
      </c>
      <c r="U19" s="345">
        <v>0</v>
      </c>
      <c r="V19" s="274">
        <v>1</v>
      </c>
      <c r="W19" s="426">
        <f t="shared" si="0"/>
        <v>-799.7300000000032</v>
      </c>
      <c r="X19" s="377" t="s">
        <v>803</v>
      </c>
      <c r="Y19" s="234" t="s">
        <v>176</v>
      </c>
      <c r="Z19" s="234" t="s">
        <v>2589</v>
      </c>
      <c r="AA19" s="503" t="s">
        <v>2497</v>
      </c>
      <c r="AI19" s="11"/>
    </row>
    <row r="20" spans="1:35" s="112" customFormat="1" ht="75.75" customHeight="1" x14ac:dyDescent="0.2">
      <c r="A20" s="233">
        <v>6</v>
      </c>
      <c r="B20" s="233">
        <v>309318</v>
      </c>
      <c r="C20" s="233" t="s">
        <v>2385</v>
      </c>
      <c r="D20" s="233">
        <v>2013</v>
      </c>
      <c r="E20" s="233" t="s">
        <v>2381</v>
      </c>
      <c r="F20" s="233">
        <v>3354</v>
      </c>
      <c r="G20" s="243" t="s">
        <v>2477</v>
      </c>
      <c r="H20" s="233" t="s">
        <v>111</v>
      </c>
      <c r="I20" s="233" t="s">
        <v>307</v>
      </c>
      <c r="J20" s="233" t="s">
        <v>315</v>
      </c>
      <c r="K20" s="233" t="s">
        <v>2462</v>
      </c>
      <c r="L20" s="241">
        <v>6669</v>
      </c>
      <c r="M20" s="373" t="s">
        <v>2476</v>
      </c>
      <c r="N20" s="338">
        <v>46632.36</v>
      </c>
      <c r="O20" s="338">
        <v>47272.33</v>
      </c>
      <c r="P20" s="313" t="s">
        <v>2344</v>
      </c>
      <c r="Q20" s="369">
        <v>41649</v>
      </c>
      <c r="R20" s="241">
        <v>135</v>
      </c>
      <c r="S20" s="274">
        <v>1</v>
      </c>
      <c r="T20" s="382">
        <v>47272.33</v>
      </c>
      <c r="U20" s="345">
        <v>0</v>
      </c>
      <c r="V20" s="274">
        <v>1</v>
      </c>
      <c r="W20" s="426">
        <f t="shared" si="0"/>
        <v>-639.97000000000116</v>
      </c>
      <c r="X20" s="377" t="s">
        <v>803</v>
      </c>
      <c r="Y20" s="234" t="s">
        <v>176</v>
      </c>
      <c r="Z20" s="234" t="s">
        <v>2589</v>
      </c>
      <c r="AA20" s="503" t="s">
        <v>2497</v>
      </c>
      <c r="AI20" s="11"/>
    </row>
    <row r="21" spans="1:35" s="112" customFormat="1" ht="90.75" customHeight="1" x14ac:dyDescent="0.2">
      <c r="A21" s="233">
        <v>7</v>
      </c>
      <c r="B21" s="233">
        <v>350018</v>
      </c>
      <c r="C21" s="233" t="s">
        <v>2385</v>
      </c>
      <c r="D21" s="233">
        <v>2013</v>
      </c>
      <c r="E21" s="233" t="s">
        <v>2381</v>
      </c>
      <c r="F21" s="233">
        <v>3569</v>
      </c>
      <c r="G21" s="243" t="s">
        <v>382</v>
      </c>
      <c r="H21" s="233" t="s">
        <v>72</v>
      </c>
      <c r="I21" s="233" t="s">
        <v>273</v>
      </c>
      <c r="J21" s="233" t="s">
        <v>311</v>
      </c>
      <c r="K21" s="233" t="s">
        <v>2462</v>
      </c>
      <c r="L21" s="241">
        <v>22094</v>
      </c>
      <c r="M21" s="373" t="s">
        <v>2476</v>
      </c>
      <c r="N21" s="338">
        <v>37234.46</v>
      </c>
      <c r="O21" s="338">
        <v>37580.5</v>
      </c>
      <c r="P21" s="313" t="s">
        <v>2345</v>
      </c>
      <c r="Q21" s="369">
        <v>41612</v>
      </c>
      <c r="R21" s="241">
        <v>135</v>
      </c>
      <c r="S21" s="274">
        <v>1</v>
      </c>
      <c r="T21" s="382">
        <v>37580.5</v>
      </c>
      <c r="U21" s="345">
        <v>0</v>
      </c>
      <c r="V21" s="274">
        <v>1</v>
      </c>
      <c r="W21" s="426">
        <f t="shared" si="0"/>
        <v>-346.04000000000087</v>
      </c>
      <c r="X21" s="377" t="s">
        <v>803</v>
      </c>
      <c r="Y21" s="234" t="s">
        <v>176</v>
      </c>
      <c r="Z21" s="527" t="s">
        <v>2589</v>
      </c>
      <c r="AA21" s="504" t="s">
        <v>2649</v>
      </c>
      <c r="AI21" s="11"/>
    </row>
    <row r="22" spans="1:35" s="112" customFormat="1" ht="90.75" customHeight="1" x14ac:dyDescent="0.2">
      <c r="A22" s="233">
        <v>8</v>
      </c>
      <c r="B22" s="233">
        <v>339830</v>
      </c>
      <c r="C22" s="233" t="s">
        <v>2385</v>
      </c>
      <c r="D22" s="233">
        <v>2013</v>
      </c>
      <c r="E22" s="233" t="s">
        <v>2381</v>
      </c>
      <c r="F22" s="233">
        <v>3569</v>
      </c>
      <c r="G22" s="243" t="s">
        <v>383</v>
      </c>
      <c r="H22" s="233" t="s">
        <v>72</v>
      </c>
      <c r="I22" s="233" t="s">
        <v>273</v>
      </c>
      <c r="J22" s="233" t="s">
        <v>310</v>
      </c>
      <c r="K22" s="233" t="s">
        <v>2462</v>
      </c>
      <c r="L22" s="375">
        <v>103377</v>
      </c>
      <c r="M22" s="373" t="s">
        <v>2476</v>
      </c>
      <c r="N22" s="338">
        <v>65367.16</v>
      </c>
      <c r="O22" s="338">
        <v>65974.64</v>
      </c>
      <c r="P22" s="313" t="s">
        <v>2345</v>
      </c>
      <c r="Q22" s="369">
        <v>41612</v>
      </c>
      <c r="R22" s="241">
        <v>135</v>
      </c>
      <c r="S22" s="274">
        <v>1</v>
      </c>
      <c r="T22" s="382">
        <v>65974.64</v>
      </c>
      <c r="U22" s="345">
        <v>0</v>
      </c>
      <c r="V22" s="274">
        <v>1</v>
      </c>
      <c r="W22" s="426">
        <f t="shared" si="0"/>
        <v>-607.47999999999593</v>
      </c>
      <c r="X22" s="377" t="s">
        <v>803</v>
      </c>
      <c r="Y22" s="234" t="s">
        <v>176</v>
      </c>
      <c r="Z22" s="234" t="s">
        <v>2589</v>
      </c>
      <c r="AA22" s="503" t="s">
        <v>2498</v>
      </c>
      <c r="AI22" s="11"/>
    </row>
    <row r="23" spans="1:35" s="112" customFormat="1" ht="90.75" customHeight="1" x14ac:dyDescent="0.2">
      <c r="A23" s="233">
        <v>9</v>
      </c>
      <c r="B23" s="233">
        <v>336664</v>
      </c>
      <c r="C23" s="233" t="s">
        <v>2385</v>
      </c>
      <c r="D23" s="233">
        <v>2013</v>
      </c>
      <c r="E23" s="233" t="s">
        <v>2381</v>
      </c>
      <c r="F23" s="233">
        <v>3569</v>
      </c>
      <c r="G23" s="243" t="s">
        <v>386</v>
      </c>
      <c r="H23" s="233" t="s">
        <v>111</v>
      </c>
      <c r="I23" s="233" t="s">
        <v>307</v>
      </c>
      <c r="J23" s="233" t="s">
        <v>306</v>
      </c>
      <c r="K23" s="233" t="s">
        <v>2462</v>
      </c>
      <c r="L23" s="375">
        <v>3212</v>
      </c>
      <c r="M23" s="373" t="s">
        <v>2476</v>
      </c>
      <c r="N23" s="338">
        <v>52955.68</v>
      </c>
      <c r="O23" s="338">
        <v>53447.81</v>
      </c>
      <c r="P23" s="313" t="s">
        <v>2345</v>
      </c>
      <c r="Q23" s="369">
        <v>41612</v>
      </c>
      <c r="R23" s="241">
        <v>135</v>
      </c>
      <c r="S23" s="274">
        <v>1</v>
      </c>
      <c r="T23" s="382">
        <v>53447.81</v>
      </c>
      <c r="U23" s="345">
        <v>0</v>
      </c>
      <c r="V23" s="274">
        <v>1</v>
      </c>
      <c r="W23" s="426">
        <f t="shared" si="0"/>
        <v>-492.12999999999738</v>
      </c>
      <c r="X23" s="377" t="s">
        <v>803</v>
      </c>
      <c r="Y23" s="234" t="s">
        <v>176</v>
      </c>
      <c r="Z23" s="527" t="s">
        <v>2589</v>
      </c>
      <c r="AA23" s="504" t="s">
        <v>2649</v>
      </c>
      <c r="AC23" s="454"/>
      <c r="AI23" s="11"/>
    </row>
    <row r="24" spans="1:35" s="112" customFormat="1" ht="90.75" customHeight="1" x14ac:dyDescent="0.2">
      <c r="A24" s="233">
        <v>10</v>
      </c>
      <c r="B24" s="233">
        <v>87664</v>
      </c>
      <c r="C24" s="233" t="s">
        <v>2385</v>
      </c>
      <c r="D24" s="233">
        <v>2013</v>
      </c>
      <c r="E24" s="233" t="s">
        <v>2381</v>
      </c>
      <c r="F24" s="233">
        <v>3569</v>
      </c>
      <c r="G24" s="243" t="s">
        <v>390</v>
      </c>
      <c r="H24" s="233" t="s">
        <v>111</v>
      </c>
      <c r="I24" s="233" t="s">
        <v>300</v>
      </c>
      <c r="J24" s="233" t="s">
        <v>299</v>
      </c>
      <c r="K24" s="233" t="s">
        <v>2462</v>
      </c>
      <c r="L24" s="375">
        <v>1025</v>
      </c>
      <c r="M24" s="373" t="s">
        <v>2476</v>
      </c>
      <c r="N24" s="338">
        <v>22506.16</v>
      </c>
      <c r="O24" s="338">
        <v>22715.32</v>
      </c>
      <c r="P24" s="313" t="s">
        <v>2345</v>
      </c>
      <c r="Q24" s="369">
        <v>41612</v>
      </c>
      <c r="R24" s="241">
        <v>135</v>
      </c>
      <c r="S24" s="274">
        <v>1</v>
      </c>
      <c r="T24" s="382">
        <v>22715.32</v>
      </c>
      <c r="U24" s="345">
        <v>0</v>
      </c>
      <c r="V24" s="274">
        <v>1</v>
      </c>
      <c r="W24" s="426">
        <f t="shared" si="0"/>
        <v>-209.15999999999985</v>
      </c>
      <c r="X24" s="377" t="s">
        <v>803</v>
      </c>
      <c r="Y24" s="234" t="s">
        <v>176</v>
      </c>
      <c r="Z24" s="527" t="s">
        <v>2589</v>
      </c>
      <c r="AA24" s="504" t="s">
        <v>2649</v>
      </c>
      <c r="AI24" s="11"/>
    </row>
    <row r="25" spans="1:35" s="112" customFormat="1" ht="90.75" customHeight="1" x14ac:dyDescent="0.2">
      <c r="A25" s="233">
        <v>11</v>
      </c>
      <c r="B25" s="233">
        <v>311239</v>
      </c>
      <c r="C25" s="233" t="s">
        <v>2385</v>
      </c>
      <c r="D25" s="233">
        <v>2013</v>
      </c>
      <c r="E25" s="233" t="s">
        <v>2381</v>
      </c>
      <c r="F25" s="233">
        <v>4102</v>
      </c>
      <c r="G25" s="243" t="s">
        <v>384</v>
      </c>
      <c r="H25" s="233" t="s">
        <v>72</v>
      </c>
      <c r="I25" s="233" t="s">
        <v>273</v>
      </c>
      <c r="J25" s="233" t="s">
        <v>309</v>
      </c>
      <c r="K25" s="233" t="s">
        <v>2462</v>
      </c>
      <c r="L25" s="375">
        <v>1160</v>
      </c>
      <c r="M25" s="373" t="s">
        <v>2476</v>
      </c>
      <c r="N25" s="338">
        <v>43026.485000000001</v>
      </c>
      <c r="O25" s="338">
        <v>43426.34</v>
      </c>
      <c r="P25" s="313" t="s">
        <v>2345</v>
      </c>
      <c r="Q25" s="369">
        <v>41612</v>
      </c>
      <c r="R25" s="241">
        <v>135</v>
      </c>
      <c r="S25" s="274">
        <v>1</v>
      </c>
      <c r="T25" s="382">
        <v>43426.33</v>
      </c>
      <c r="U25" s="345">
        <v>0</v>
      </c>
      <c r="V25" s="274">
        <v>1</v>
      </c>
      <c r="W25" s="426">
        <f t="shared" si="0"/>
        <v>-399.84500000000116</v>
      </c>
      <c r="X25" s="377" t="s">
        <v>803</v>
      </c>
      <c r="Y25" s="234" t="s">
        <v>176</v>
      </c>
      <c r="Z25" s="527" t="s">
        <v>2589</v>
      </c>
      <c r="AA25" s="504" t="s">
        <v>2649</v>
      </c>
      <c r="AI25" s="11"/>
    </row>
    <row r="26" spans="1:35" s="112" customFormat="1" ht="90.75" customHeight="1" x14ac:dyDescent="0.2">
      <c r="A26" s="233">
        <v>12</v>
      </c>
      <c r="B26" s="233">
        <v>311554</v>
      </c>
      <c r="C26" s="233" t="s">
        <v>2385</v>
      </c>
      <c r="D26" s="233">
        <v>2013</v>
      </c>
      <c r="E26" s="233" t="s">
        <v>2381</v>
      </c>
      <c r="F26" s="233">
        <v>4102</v>
      </c>
      <c r="G26" s="243" t="s">
        <v>327</v>
      </c>
      <c r="H26" s="233" t="s">
        <v>72</v>
      </c>
      <c r="I26" s="233" t="s">
        <v>273</v>
      </c>
      <c r="J26" s="233" t="s">
        <v>309</v>
      </c>
      <c r="K26" s="233" t="s">
        <v>2462</v>
      </c>
      <c r="L26" s="375">
        <v>2524</v>
      </c>
      <c r="M26" s="373" t="s">
        <v>2476</v>
      </c>
      <c r="N26" s="338">
        <v>36407.025000000001</v>
      </c>
      <c r="O26" s="338">
        <v>36745.379999999997</v>
      </c>
      <c r="P26" s="313" t="s">
        <v>2345</v>
      </c>
      <c r="Q26" s="369">
        <v>41612</v>
      </c>
      <c r="R26" s="241">
        <v>135</v>
      </c>
      <c r="S26" s="274">
        <v>1</v>
      </c>
      <c r="T26" s="382">
        <v>36745.379999999997</v>
      </c>
      <c r="U26" s="345">
        <v>0</v>
      </c>
      <c r="V26" s="274">
        <v>1</v>
      </c>
      <c r="W26" s="426">
        <f t="shared" si="0"/>
        <v>-338.35499999999593</v>
      </c>
      <c r="X26" s="377" t="s">
        <v>803</v>
      </c>
      <c r="Y26" s="234" t="s">
        <v>176</v>
      </c>
      <c r="Z26" s="527" t="s">
        <v>2589</v>
      </c>
      <c r="AA26" s="504" t="s">
        <v>2649</v>
      </c>
      <c r="AI26" s="11"/>
    </row>
    <row r="27" spans="1:35" s="112" customFormat="1" ht="84.75" customHeight="1" x14ac:dyDescent="0.2">
      <c r="A27" s="233">
        <v>13</v>
      </c>
      <c r="B27" s="233">
        <v>36334</v>
      </c>
      <c r="C27" s="233" t="s">
        <v>2387</v>
      </c>
      <c r="D27" s="233">
        <v>2013</v>
      </c>
      <c r="E27" s="233" t="s">
        <v>2381</v>
      </c>
      <c r="F27" s="233">
        <v>3620</v>
      </c>
      <c r="G27" s="243" t="s">
        <v>399</v>
      </c>
      <c r="H27" s="233" t="s">
        <v>2487</v>
      </c>
      <c r="I27" s="233" t="s">
        <v>52</v>
      </c>
      <c r="J27" s="233" t="s">
        <v>279</v>
      </c>
      <c r="K27" s="233" t="s">
        <v>2462</v>
      </c>
      <c r="L27" s="380">
        <v>260</v>
      </c>
      <c r="M27" s="373" t="s">
        <v>2476</v>
      </c>
      <c r="N27" s="338">
        <v>30956</v>
      </c>
      <c r="O27" s="338">
        <v>28323</v>
      </c>
      <c r="P27" s="313" t="s">
        <v>2347</v>
      </c>
      <c r="Q27" s="369">
        <v>41654</v>
      </c>
      <c r="R27" s="241">
        <v>150</v>
      </c>
      <c r="S27" s="274">
        <v>1</v>
      </c>
      <c r="T27" s="521">
        <v>25471.3</v>
      </c>
      <c r="U27" s="345">
        <v>2852.09</v>
      </c>
      <c r="V27" s="274">
        <v>1</v>
      </c>
      <c r="W27" s="425">
        <f t="shared" si="0"/>
        <v>5484.7000000000007</v>
      </c>
      <c r="X27" s="377" t="s">
        <v>803</v>
      </c>
      <c r="Y27" s="234" t="s">
        <v>176</v>
      </c>
      <c r="Z27" s="234" t="s">
        <v>2589</v>
      </c>
      <c r="AA27" s="504" t="s">
        <v>2496</v>
      </c>
      <c r="AC27" s="454"/>
      <c r="AI27" s="11"/>
    </row>
    <row r="28" spans="1:35" s="112" customFormat="1" ht="84.75" customHeight="1" x14ac:dyDescent="0.2">
      <c r="A28" s="233">
        <v>14</v>
      </c>
      <c r="B28" s="233">
        <v>176254</v>
      </c>
      <c r="C28" s="233" t="s">
        <v>2387</v>
      </c>
      <c r="D28" s="233">
        <v>2013</v>
      </c>
      <c r="E28" s="233" t="s">
        <v>2381</v>
      </c>
      <c r="F28" s="233">
        <v>3620</v>
      </c>
      <c r="G28" s="243" t="s">
        <v>400</v>
      </c>
      <c r="H28" s="233" t="s">
        <v>2487</v>
      </c>
      <c r="I28" s="233" t="s">
        <v>52</v>
      </c>
      <c r="J28" s="233" t="s">
        <v>279</v>
      </c>
      <c r="K28" s="233" t="s">
        <v>2462</v>
      </c>
      <c r="L28" s="375">
        <v>435</v>
      </c>
      <c r="M28" s="373" t="s">
        <v>2476</v>
      </c>
      <c r="N28" s="338">
        <v>39763</v>
      </c>
      <c r="O28" s="338">
        <v>36380.910000000003</v>
      </c>
      <c r="P28" s="313" t="s">
        <v>2347</v>
      </c>
      <c r="Q28" s="369">
        <v>41654</v>
      </c>
      <c r="R28" s="241">
        <v>150</v>
      </c>
      <c r="S28" s="274">
        <v>1</v>
      </c>
      <c r="T28" s="382">
        <v>36380.910000000003</v>
      </c>
      <c r="U28" s="345">
        <v>0</v>
      </c>
      <c r="V28" s="274">
        <v>1</v>
      </c>
      <c r="W28" s="425">
        <f t="shared" si="0"/>
        <v>3382.0899999999965</v>
      </c>
      <c r="X28" s="377" t="s">
        <v>803</v>
      </c>
      <c r="Y28" s="234" t="s">
        <v>176</v>
      </c>
      <c r="Z28" s="234" t="s">
        <v>2589</v>
      </c>
      <c r="AA28" s="504" t="s">
        <v>2496</v>
      </c>
      <c r="AI28" s="11"/>
    </row>
    <row r="29" spans="1:35" s="112" customFormat="1" ht="84.75" customHeight="1" x14ac:dyDescent="0.2">
      <c r="A29" s="233">
        <v>15</v>
      </c>
      <c r="B29" s="233">
        <v>305820</v>
      </c>
      <c r="C29" s="233" t="s">
        <v>2387</v>
      </c>
      <c r="D29" s="233">
        <v>2013</v>
      </c>
      <c r="E29" s="233" t="s">
        <v>2381</v>
      </c>
      <c r="F29" s="233">
        <v>3620</v>
      </c>
      <c r="G29" s="243" t="s">
        <v>401</v>
      </c>
      <c r="H29" s="233" t="s">
        <v>2487</v>
      </c>
      <c r="I29" s="233" t="s">
        <v>52</v>
      </c>
      <c r="J29" s="233" t="s">
        <v>278</v>
      </c>
      <c r="K29" s="233" t="s">
        <v>2462</v>
      </c>
      <c r="L29" s="375">
        <v>795</v>
      </c>
      <c r="M29" s="373" t="s">
        <v>2476</v>
      </c>
      <c r="N29" s="338">
        <v>59776.7200894282</v>
      </c>
      <c r="O29" s="338">
        <v>54693.45</v>
      </c>
      <c r="P29" s="313" t="s">
        <v>2347</v>
      </c>
      <c r="Q29" s="369">
        <v>41654</v>
      </c>
      <c r="R29" s="241">
        <v>150</v>
      </c>
      <c r="S29" s="274">
        <v>1</v>
      </c>
      <c r="T29" s="521">
        <v>52281.9</v>
      </c>
      <c r="U29" s="345">
        <v>2411.54</v>
      </c>
      <c r="V29" s="274">
        <v>1</v>
      </c>
      <c r="W29" s="425">
        <f t="shared" si="0"/>
        <v>7494.8200894281981</v>
      </c>
      <c r="X29" s="377" t="s">
        <v>803</v>
      </c>
      <c r="Y29" s="234" t="s">
        <v>176</v>
      </c>
      <c r="Z29" s="234" t="s">
        <v>2589</v>
      </c>
      <c r="AA29" s="504" t="s">
        <v>2496</v>
      </c>
      <c r="AI29" s="11"/>
    </row>
    <row r="30" spans="1:35" s="112" customFormat="1" ht="84.75" customHeight="1" x14ac:dyDescent="0.2">
      <c r="A30" s="233">
        <v>16</v>
      </c>
      <c r="B30" s="233">
        <v>308677</v>
      </c>
      <c r="C30" s="233" t="s">
        <v>2387</v>
      </c>
      <c r="D30" s="233">
        <v>2013</v>
      </c>
      <c r="E30" s="233" t="s">
        <v>2381</v>
      </c>
      <c r="F30" s="233">
        <v>3620</v>
      </c>
      <c r="G30" s="243" t="s">
        <v>2478</v>
      </c>
      <c r="H30" s="233" t="s">
        <v>2487</v>
      </c>
      <c r="I30" s="233" t="s">
        <v>52</v>
      </c>
      <c r="J30" s="233" t="s">
        <v>277</v>
      </c>
      <c r="K30" s="233" t="s">
        <v>2462</v>
      </c>
      <c r="L30" s="241">
        <v>280</v>
      </c>
      <c r="M30" s="373" t="s">
        <v>2476</v>
      </c>
      <c r="N30" s="338">
        <v>97404.031501231802</v>
      </c>
      <c r="O30" s="338">
        <f>89121-18430.05</f>
        <v>70690.95</v>
      </c>
      <c r="P30" s="313" t="s">
        <v>2347</v>
      </c>
      <c r="Q30" s="369">
        <v>41654</v>
      </c>
      <c r="R30" s="241">
        <v>150</v>
      </c>
      <c r="S30" s="274">
        <v>1</v>
      </c>
      <c r="T30" s="521">
        <v>70690.97</v>
      </c>
      <c r="U30" s="345">
        <v>0</v>
      </c>
      <c r="V30" s="274">
        <v>1</v>
      </c>
      <c r="W30" s="425">
        <f t="shared" si="0"/>
        <v>26713.061501231801</v>
      </c>
      <c r="X30" s="377" t="s">
        <v>803</v>
      </c>
      <c r="Y30" s="234" t="s">
        <v>176</v>
      </c>
      <c r="Z30" s="234" t="s">
        <v>2589</v>
      </c>
      <c r="AA30" s="504" t="s">
        <v>2496</v>
      </c>
      <c r="AI30" s="11"/>
    </row>
    <row r="31" spans="1:35" s="112" customFormat="1" ht="60" customHeight="1" x14ac:dyDescent="0.2">
      <c r="A31" s="233">
        <v>17</v>
      </c>
      <c r="B31" s="233">
        <v>309034</v>
      </c>
      <c r="C31" s="233" t="s">
        <v>2386</v>
      </c>
      <c r="D31" s="233">
        <v>2013</v>
      </c>
      <c r="E31" s="233" t="s">
        <v>2381</v>
      </c>
      <c r="F31" s="233">
        <v>3308</v>
      </c>
      <c r="G31" s="243" t="s">
        <v>377</v>
      </c>
      <c r="H31" s="233" t="s">
        <v>94</v>
      </c>
      <c r="I31" s="233" t="s">
        <v>289</v>
      </c>
      <c r="J31" s="233" t="s">
        <v>308</v>
      </c>
      <c r="K31" s="233" t="s">
        <v>2462</v>
      </c>
      <c r="L31" s="379">
        <v>9983</v>
      </c>
      <c r="M31" s="373" t="s">
        <v>2476</v>
      </c>
      <c r="N31" s="338">
        <v>79537.47</v>
      </c>
      <c r="O31" s="338">
        <v>81776.240000000005</v>
      </c>
      <c r="P31" s="313" t="s">
        <v>2346</v>
      </c>
      <c r="Q31" s="519">
        <v>41663</v>
      </c>
      <c r="R31" s="241">
        <v>135</v>
      </c>
      <c r="S31" s="274">
        <v>1</v>
      </c>
      <c r="T31" s="382">
        <v>81776.240000000005</v>
      </c>
      <c r="U31" s="345">
        <v>0</v>
      </c>
      <c r="V31" s="274">
        <v>1</v>
      </c>
      <c r="W31" s="426">
        <f t="shared" ref="W31:W36" si="1">N31-T31</f>
        <v>-2238.7700000000041</v>
      </c>
      <c r="X31" s="377" t="s">
        <v>803</v>
      </c>
      <c r="Y31" s="234" t="s">
        <v>176</v>
      </c>
      <c r="Z31" s="527" t="s">
        <v>2589</v>
      </c>
      <c r="AA31" s="504" t="s">
        <v>2499</v>
      </c>
      <c r="AI31" s="11"/>
    </row>
    <row r="32" spans="1:35" s="112" customFormat="1" ht="69.75" customHeight="1" x14ac:dyDescent="0.2">
      <c r="A32" s="233">
        <v>18</v>
      </c>
      <c r="B32" s="233">
        <v>305852</v>
      </c>
      <c r="C32" s="233" t="s">
        <v>2386</v>
      </c>
      <c r="D32" s="233">
        <v>2013</v>
      </c>
      <c r="E32" s="233" t="s">
        <v>2381</v>
      </c>
      <c r="F32" s="233">
        <v>3569</v>
      </c>
      <c r="G32" s="243" t="s">
        <v>2479</v>
      </c>
      <c r="H32" s="467" t="s">
        <v>94</v>
      </c>
      <c r="I32" s="459" t="s">
        <v>289</v>
      </c>
      <c r="J32" s="459" t="s">
        <v>317</v>
      </c>
      <c r="K32" s="233" t="s">
        <v>2462</v>
      </c>
      <c r="L32" s="461">
        <v>642</v>
      </c>
      <c r="M32" s="373" t="s">
        <v>2476</v>
      </c>
      <c r="N32" s="421">
        <v>38189.35</v>
      </c>
      <c r="O32" s="421">
        <v>39264.28</v>
      </c>
      <c r="P32" s="313" t="s">
        <v>2346</v>
      </c>
      <c r="Q32" s="519">
        <v>41663</v>
      </c>
      <c r="R32" s="241">
        <v>135</v>
      </c>
      <c r="S32" s="274">
        <v>1</v>
      </c>
      <c r="T32" s="507">
        <v>39264.26</v>
      </c>
      <c r="U32" s="345">
        <v>0</v>
      </c>
      <c r="V32" s="274">
        <v>1</v>
      </c>
      <c r="W32" s="426">
        <f t="shared" si="1"/>
        <v>-1074.9100000000035</v>
      </c>
      <c r="X32" s="377" t="s">
        <v>803</v>
      </c>
      <c r="Y32" s="234" t="s">
        <v>176</v>
      </c>
      <c r="Z32" s="527" t="s">
        <v>2589</v>
      </c>
      <c r="AA32" s="504" t="s">
        <v>2499</v>
      </c>
      <c r="AI32" s="11"/>
    </row>
    <row r="33" spans="1:35" s="112" customFormat="1" ht="69.75" customHeight="1" x14ac:dyDescent="0.2">
      <c r="A33" s="233">
        <v>19</v>
      </c>
      <c r="B33" s="233">
        <v>307798</v>
      </c>
      <c r="C33" s="233" t="s">
        <v>2386</v>
      </c>
      <c r="D33" s="233">
        <v>2013</v>
      </c>
      <c r="E33" s="233" t="s">
        <v>2381</v>
      </c>
      <c r="F33" s="233">
        <v>3569</v>
      </c>
      <c r="G33" s="243" t="s">
        <v>376</v>
      </c>
      <c r="H33" s="233" t="s">
        <v>94</v>
      </c>
      <c r="I33" s="233" t="s">
        <v>289</v>
      </c>
      <c r="J33" s="233" t="s">
        <v>317</v>
      </c>
      <c r="K33" s="233" t="s">
        <v>2462</v>
      </c>
      <c r="L33" s="241">
        <v>498</v>
      </c>
      <c r="M33" s="373" t="s">
        <v>2476</v>
      </c>
      <c r="N33" s="338">
        <v>11817.004000000001</v>
      </c>
      <c r="O33" s="338">
        <v>12149.61</v>
      </c>
      <c r="P33" s="313" t="s">
        <v>2346</v>
      </c>
      <c r="Q33" s="519">
        <v>41663</v>
      </c>
      <c r="R33" s="241">
        <v>135</v>
      </c>
      <c r="S33" s="274">
        <v>1</v>
      </c>
      <c r="T33" s="382">
        <v>12149.61</v>
      </c>
      <c r="U33" s="345">
        <v>0</v>
      </c>
      <c r="V33" s="274">
        <v>1</v>
      </c>
      <c r="W33" s="426">
        <f t="shared" si="1"/>
        <v>-332.60599999999977</v>
      </c>
      <c r="X33" s="377" t="s">
        <v>803</v>
      </c>
      <c r="Y33" s="234" t="s">
        <v>176</v>
      </c>
      <c r="Z33" s="234" t="s">
        <v>2589</v>
      </c>
      <c r="AA33" s="504" t="s">
        <v>2499</v>
      </c>
      <c r="AI33" s="11"/>
    </row>
    <row r="34" spans="1:35" s="112" customFormat="1" ht="69.75" customHeight="1" x14ac:dyDescent="0.2">
      <c r="A34" s="233">
        <v>20</v>
      </c>
      <c r="B34" s="233">
        <v>311202</v>
      </c>
      <c r="C34" s="233" t="s">
        <v>2386</v>
      </c>
      <c r="D34" s="233">
        <v>2013</v>
      </c>
      <c r="E34" s="233" t="s">
        <v>2381</v>
      </c>
      <c r="F34" s="233">
        <v>3569</v>
      </c>
      <c r="G34" s="243" t="s">
        <v>2480</v>
      </c>
      <c r="H34" s="233" t="s">
        <v>94</v>
      </c>
      <c r="I34" s="233" t="s">
        <v>289</v>
      </c>
      <c r="J34" s="233" t="s">
        <v>290</v>
      </c>
      <c r="K34" s="233" t="s">
        <v>2462</v>
      </c>
      <c r="L34" s="375">
        <v>10269</v>
      </c>
      <c r="M34" s="373" t="s">
        <v>2476</v>
      </c>
      <c r="N34" s="338">
        <v>12725.99</v>
      </c>
      <c r="O34" s="338">
        <v>13084.2</v>
      </c>
      <c r="P34" s="313" t="s">
        <v>2346</v>
      </c>
      <c r="Q34" s="519">
        <v>41663</v>
      </c>
      <c r="R34" s="241">
        <v>135</v>
      </c>
      <c r="S34" s="274">
        <v>1</v>
      </c>
      <c r="T34" s="382">
        <v>13084.2</v>
      </c>
      <c r="U34" s="345">
        <v>0</v>
      </c>
      <c r="V34" s="274">
        <v>1</v>
      </c>
      <c r="W34" s="426">
        <f t="shared" si="1"/>
        <v>-358.21000000000095</v>
      </c>
      <c r="X34" s="377" t="s">
        <v>803</v>
      </c>
      <c r="Y34" s="234" t="s">
        <v>176</v>
      </c>
      <c r="Z34" s="234" t="s">
        <v>2589</v>
      </c>
      <c r="AA34" s="504" t="s">
        <v>2499</v>
      </c>
      <c r="AI34" s="11"/>
    </row>
    <row r="35" spans="1:35" s="112" customFormat="1" ht="69.75" customHeight="1" x14ac:dyDescent="0.2">
      <c r="A35" s="233">
        <v>21</v>
      </c>
      <c r="B35" s="233">
        <v>301491</v>
      </c>
      <c r="C35" s="233" t="s">
        <v>2386</v>
      </c>
      <c r="D35" s="233">
        <v>2013</v>
      </c>
      <c r="E35" s="233" t="s">
        <v>2381</v>
      </c>
      <c r="F35" s="233">
        <v>3569</v>
      </c>
      <c r="G35" s="243" t="s">
        <v>398</v>
      </c>
      <c r="H35" s="233" t="s">
        <v>94</v>
      </c>
      <c r="I35" s="233" t="s">
        <v>289</v>
      </c>
      <c r="J35" s="233" t="s">
        <v>289</v>
      </c>
      <c r="K35" s="233" t="s">
        <v>2462</v>
      </c>
      <c r="L35" s="241">
        <v>12688</v>
      </c>
      <c r="M35" s="373" t="s">
        <v>2476</v>
      </c>
      <c r="N35" s="338">
        <v>42041.23</v>
      </c>
      <c r="O35" s="338">
        <v>43224.59</v>
      </c>
      <c r="P35" s="313" t="s">
        <v>2346</v>
      </c>
      <c r="Q35" s="519">
        <v>41663</v>
      </c>
      <c r="R35" s="241">
        <v>135</v>
      </c>
      <c r="S35" s="274">
        <v>1</v>
      </c>
      <c r="T35" s="382">
        <v>43224.59</v>
      </c>
      <c r="U35" s="345">
        <v>0</v>
      </c>
      <c r="V35" s="274">
        <v>1</v>
      </c>
      <c r="W35" s="426">
        <f t="shared" si="1"/>
        <v>-1183.3599999999933</v>
      </c>
      <c r="X35" s="377" t="s">
        <v>803</v>
      </c>
      <c r="Y35" s="234" t="s">
        <v>176</v>
      </c>
      <c r="Z35" s="234" t="s">
        <v>2589</v>
      </c>
      <c r="AA35" s="504" t="s">
        <v>2499</v>
      </c>
      <c r="AI35" s="11"/>
    </row>
    <row r="36" spans="1:35" s="112" customFormat="1" ht="69.75" customHeight="1" x14ac:dyDescent="0.2">
      <c r="A36" s="233">
        <v>22</v>
      </c>
      <c r="B36" s="233">
        <v>308962</v>
      </c>
      <c r="C36" s="233" t="s">
        <v>2386</v>
      </c>
      <c r="D36" s="233">
        <v>2013</v>
      </c>
      <c r="E36" s="233" t="s">
        <v>2381</v>
      </c>
      <c r="F36" s="233">
        <v>3569</v>
      </c>
      <c r="G36" s="243" t="s">
        <v>378</v>
      </c>
      <c r="H36" s="233" t="s">
        <v>94</v>
      </c>
      <c r="I36" s="233" t="s">
        <v>102</v>
      </c>
      <c r="J36" s="233" t="s">
        <v>331</v>
      </c>
      <c r="K36" s="233" t="s">
        <v>2462</v>
      </c>
      <c r="L36" s="379">
        <v>26053</v>
      </c>
      <c r="M36" s="373" t="s">
        <v>2476</v>
      </c>
      <c r="N36" s="745">
        <v>73185.83</v>
      </c>
      <c r="O36" s="745">
        <v>75245.83</v>
      </c>
      <c r="P36" s="313" t="s">
        <v>2346</v>
      </c>
      <c r="Q36" s="517">
        <v>41663</v>
      </c>
      <c r="R36" s="506">
        <v>135</v>
      </c>
      <c r="S36" s="274">
        <v>1</v>
      </c>
      <c r="T36" s="745">
        <v>75245.83</v>
      </c>
      <c r="U36" s="747">
        <v>0</v>
      </c>
      <c r="V36" s="274">
        <v>1</v>
      </c>
      <c r="W36" s="743">
        <f t="shared" si="1"/>
        <v>-2060</v>
      </c>
      <c r="X36" s="377" t="s">
        <v>803</v>
      </c>
      <c r="Y36" s="234" t="s">
        <v>176</v>
      </c>
      <c r="Z36" s="234" t="s">
        <v>2589</v>
      </c>
      <c r="AA36" s="504" t="s">
        <v>2499</v>
      </c>
      <c r="AI36" s="11"/>
    </row>
    <row r="37" spans="1:35" s="112" customFormat="1" ht="69.75" customHeight="1" x14ac:dyDescent="0.2">
      <c r="A37" s="233">
        <v>23</v>
      </c>
      <c r="B37" s="233">
        <v>308841</v>
      </c>
      <c r="C37" s="233" t="s">
        <v>2386</v>
      </c>
      <c r="D37" s="233">
        <v>2013</v>
      </c>
      <c r="E37" s="233" t="s">
        <v>2381</v>
      </c>
      <c r="F37" s="233">
        <v>3569</v>
      </c>
      <c r="G37" s="243" t="s">
        <v>379</v>
      </c>
      <c r="H37" s="233" t="s">
        <v>94</v>
      </c>
      <c r="I37" s="233" t="s">
        <v>94</v>
      </c>
      <c r="J37" s="233" t="s">
        <v>316</v>
      </c>
      <c r="K37" s="233" t="s">
        <v>2462</v>
      </c>
      <c r="L37" s="241">
        <v>10028</v>
      </c>
      <c r="M37" s="373" t="s">
        <v>2476</v>
      </c>
      <c r="N37" s="746"/>
      <c r="O37" s="746"/>
      <c r="P37" s="313" t="s">
        <v>2346</v>
      </c>
      <c r="Q37" s="517">
        <v>41663</v>
      </c>
      <c r="R37" s="506">
        <v>135</v>
      </c>
      <c r="S37" s="274">
        <v>1</v>
      </c>
      <c r="T37" s="746"/>
      <c r="U37" s="748"/>
      <c r="V37" s="274">
        <v>1</v>
      </c>
      <c r="W37" s="744"/>
      <c r="X37" s="377" t="s">
        <v>803</v>
      </c>
      <c r="Y37" s="234" t="s">
        <v>176</v>
      </c>
      <c r="Z37" s="234" t="s">
        <v>2589</v>
      </c>
      <c r="AA37" s="504" t="s">
        <v>2499</v>
      </c>
      <c r="AI37" s="11"/>
    </row>
    <row r="38" spans="1:35" s="112" customFormat="1" ht="60" customHeight="1" x14ac:dyDescent="0.2">
      <c r="A38" s="233">
        <v>24</v>
      </c>
      <c r="B38" s="233">
        <v>309313</v>
      </c>
      <c r="C38" s="233" t="s">
        <v>176</v>
      </c>
      <c r="D38" s="233">
        <v>2013</v>
      </c>
      <c r="E38" s="233" t="s">
        <v>2381</v>
      </c>
      <c r="F38" s="233">
        <v>3569</v>
      </c>
      <c r="G38" s="243" t="s">
        <v>394</v>
      </c>
      <c r="H38" s="233" t="s">
        <v>111</v>
      </c>
      <c r="I38" s="233" t="s">
        <v>117</v>
      </c>
      <c r="J38" s="233" t="s">
        <v>293</v>
      </c>
      <c r="K38" s="233" t="s">
        <v>2462</v>
      </c>
      <c r="L38" s="233" t="s">
        <v>176</v>
      </c>
      <c r="M38" s="373" t="s">
        <v>2476</v>
      </c>
      <c r="N38" s="338">
        <v>59722.400000000001</v>
      </c>
      <c r="O38" s="15" t="s">
        <v>176</v>
      </c>
      <c r="P38" s="442" t="s">
        <v>176</v>
      </c>
      <c r="Q38" s="15" t="s">
        <v>176</v>
      </c>
      <c r="R38" s="15" t="s">
        <v>176</v>
      </c>
      <c r="S38" s="274">
        <v>0</v>
      </c>
      <c r="T38" s="345">
        <v>0</v>
      </c>
      <c r="U38" s="345">
        <v>0</v>
      </c>
      <c r="V38" s="274">
        <v>0</v>
      </c>
      <c r="W38" s="425">
        <f t="shared" ref="W38:W45" si="2">N38-T38</f>
        <v>59722.400000000001</v>
      </c>
      <c r="X38" s="377" t="s">
        <v>1679</v>
      </c>
      <c r="Y38" s="234" t="s">
        <v>176</v>
      </c>
      <c r="Z38" s="234" t="s">
        <v>176</v>
      </c>
      <c r="AA38" s="494" t="s">
        <v>2501</v>
      </c>
      <c r="AI38" s="11"/>
    </row>
    <row r="39" spans="1:35" s="112" customFormat="1" ht="60" customHeight="1" x14ac:dyDescent="0.2">
      <c r="A39" s="233">
        <v>25</v>
      </c>
      <c r="B39" s="233">
        <v>305814</v>
      </c>
      <c r="C39" s="233" t="s">
        <v>176</v>
      </c>
      <c r="D39" s="233">
        <v>2013</v>
      </c>
      <c r="E39" s="233" t="s">
        <v>2381</v>
      </c>
      <c r="F39" s="233">
        <v>3569</v>
      </c>
      <c r="G39" s="243" t="s">
        <v>395</v>
      </c>
      <c r="H39" s="233" t="s">
        <v>111</v>
      </c>
      <c r="I39" s="233" t="s">
        <v>117</v>
      </c>
      <c r="J39" s="233" t="s">
        <v>292</v>
      </c>
      <c r="K39" s="233" t="s">
        <v>2462</v>
      </c>
      <c r="L39" s="233" t="s">
        <v>176</v>
      </c>
      <c r="M39" s="373" t="s">
        <v>2476</v>
      </c>
      <c r="N39" s="338">
        <v>22345.11</v>
      </c>
      <c r="O39" s="15" t="s">
        <v>176</v>
      </c>
      <c r="P39" s="442" t="s">
        <v>176</v>
      </c>
      <c r="Q39" s="15" t="s">
        <v>176</v>
      </c>
      <c r="R39" s="15" t="s">
        <v>176</v>
      </c>
      <c r="S39" s="274">
        <v>0</v>
      </c>
      <c r="T39" s="345">
        <v>0</v>
      </c>
      <c r="U39" s="345">
        <v>0</v>
      </c>
      <c r="V39" s="274">
        <v>0</v>
      </c>
      <c r="W39" s="425">
        <f t="shared" si="2"/>
        <v>22345.11</v>
      </c>
      <c r="X39" s="377" t="s">
        <v>1679</v>
      </c>
      <c r="Y39" s="234" t="s">
        <v>176</v>
      </c>
      <c r="Z39" s="234" t="s">
        <v>176</v>
      </c>
      <c r="AA39" s="494" t="s">
        <v>2502</v>
      </c>
      <c r="AI39" s="11"/>
    </row>
    <row r="40" spans="1:35" s="112" customFormat="1" ht="60" customHeight="1" x14ac:dyDescent="0.2">
      <c r="A40" s="233">
        <v>26</v>
      </c>
      <c r="B40" s="233">
        <v>24241</v>
      </c>
      <c r="C40" s="233" t="s">
        <v>176</v>
      </c>
      <c r="D40" s="233">
        <v>2013</v>
      </c>
      <c r="E40" s="233" t="s">
        <v>2381</v>
      </c>
      <c r="F40" s="233">
        <v>3569</v>
      </c>
      <c r="G40" s="243" t="s">
        <v>396</v>
      </c>
      <c r="H40" s="233" t="s">
        <v>111</v>
      </c>
      <c r="I40" s="233" t="s">
        <v>117</v>
      </c>
      <c r="J40" s="233" t="s">
        <v>291</v>
      </c>
      <c r="K40" s="233" t="s">
        <v>2462</v>
      </c>
      <c r="L40" s="233" t="s">
        <v>176</v>
      </c>
      <c r="M40" s="373" t="s">
        <v>2476</v>
      </c>
      <c r="N40" s="338">
        <v>104006.35</v>
      </c>
      <c r="O40" s="15" t="s">
        <v>176</v>
      </c>
      <c r="P40" s="442" t="s">
        <v>176</v>
      </c>
      <c r="Q40" s="15" t="s">
        <v>176</v>
      </c>
      <c r="R40" s="15" t="s">
        <v>176</v>
      </c>
      <c r="S40" s="274">
        <v>0</v>
      </c>
      <c r="T40" s="345">
        <v>0</v>
      </c>
      <c r="U40" s="345">
        <v>0</v>
      </c>
      <c r="V40" s="274">
        <v>0</v>
      </c>
      <c r="W40" s="425">
        <f t="shared" si="2"/>
        <v>104006.35</v>
      </c>
      <c r="X40" s="377" t="s">
        <v>1679</v>
      </c>
      <c r="Y40" s="234" t="s">
        <v>176</v>
      </c>
      <c r="Z40" s="234" t="s">
        <v>176</v>
      </c>
      <c r="AA40" s="494" t="s">
        <v>2503</v>
      </c>
      <c r="AI40" s="11"/>
    </row>
    <row r="41" spans="1:35" s="112" customFormat="1" ht="60" customHeight="1" x14ac:dyDescent="0.2">
      <c r="A41" s="233">
        <v>27</v>
      </c>
      <c r="B41" s="233">
        <v>309326</v>
      </c>
      <c r="C41" s="233" t="s">
        <v>176</v>
      </c>
      <c r="D41" s="233">
        <v>2013</v>
      </c>
      <c r="E41" s="233" t="s">
        <v>2381</v>
      </c>
      <c r="F41" s="233">
        <v>3569</v>
      </c>
      <c r="G41" s="243" t="s">
        <v>2481</v>
      </c>
      <c r="H41" s="233" t="s">
        <v>111</v>
      </c>
      <c r="I41" s="233" t="s">
        <v>304</v>
      </c>
      <c r="J41" s="233" t="s">
        <v>305</v>
      </c>
      <c r="K41" s="233" t="s">
        <v>2462</v>
      </c>
      <c r="L41" s="233" t="s">
        <v>176</v>
      </c>
      <c r="M41" s="373" t="s">
        <v>2476</v>
      </c>
      <c r="N41" s="338">
        <v>27870.45</v>
      </c>
      <c r="O41" s="15" t="s">
        <v>176</v>
      </c>
      <c r="P41" s="442" t="s">
        <v>176</v>
      </c>
      <c r="Q41" s="15" t="s">
        <v>176</v>
      </c>
      <c r="R41" s="15" t="s">
        <v>176</v>
      </c>
      <c r="S41" s="274">
        <v>0</v>
      </c>
      <c r="T41" s="345">
        <v>0</v>
      </c>
      <c r="U41" s="345">
        <v>0</v>
      </c>
      <c r="V41" s="274">
        <v>0</v>
      </c>
      <c r="W41" s="425">
        <f t="shared" si="2"/>
        <v>27870.45</v>
      </c>
      <c r="X41" s="377" t="s">
        <v>1679</v>
      </c>
      <c r="Y41" s="234" t="s">
        <v>176</v>
      </c>
      <c r="Z41" s="234" t="s">
        <v>176</v>
      </c>
      <c r="AA41" s="494" t="s">
        <v>2501</v>
      </c>
      <c r="AI41" s="11"/>
    </row>
    <row r="42" spans="1:35" s="112" customFormat="1" ht="60" customHeight="1" x14ac:dyDescent="0.2">
      <c r="A42" s="233">
        <v>28</v>
      </c>
      <c r="B42" s="233">
        <v>308676</v>
      </c>
      <c r="C42" s="233" t="s">
        <v>176</v>
      </c>
      <c r="D42" s="233">
        <v>2013</v>
      </c>
      <c r="E42" s="233" t="s">
        <v>2381</v>
      </c>
      <c r="F42" s="233">
        <v>3569</v>
      </c>
      <c r="G42" s="243" t="s">
        <v>2482</v>
      </c>
      <c r="H42" s="233" t="s">
        <v>111</v>
      </c>
      <c r="I42" s="233" t="s">
        <v>302</v>
      </c>
      <c r="J42" s="233" t="s">
        <v>301</v>
      </c>
      <c r="K42" s="233" t="s">
        <v>2462</v>
      </c>
      <c r="L42" s="233" t="s">
        <v>176</v>
      </c>
      <c r="M42" s="373" t="s">
        <v>2476</v>
      </c>
      <c r="N42" s="338">
        <v>19176.169999999998</v>
      </c>
      <c r="O42" s="15" t="s">
        <v>176</v>
      </c>
      <c r="P42" s="442" t="s">
        <v>176</v>
      </c>
      <c r="Q42" s="15" t="s">
        <v>176</v>
      </c>
      <c r="R42" s="15" t="s">
        <v>176</v>
      </c>
      <c r="S42" s="274">
        <v>0</v>
      </c>
      <c r="T42" s="345">
        <v>0</v>
      </c>
      <c r="U42" s="345">
        <v>0</v>
      </c>
      <c r="V42" s="274">
        <v>0</v>
      </c>
      <c r="W42" s="425">
        <f t="shared" si="2"/>
        <v>19176.169999999998</v>
      </c>
      <c r="X42" s="377" t="s">
        <v>1679</v>
      </c>
      <c r="Y42" s="234" t="s">
        <v>176</v>
      </c>
      <c r="Z42" s="234" t="s">
        <v>176</v>
      </c>
      <c r="AA42" s="494" t="s">
        <v>2504</v>
      </c>
      <c r="AI42" s="11"/>
    </row>
    <row r="43" spans="1:35" s="112" customFormat="1" ht="60" customHeight="1" x14ac:dyDescent="0.2">
      <c r="A43" s="233">
        <v>29</v>
      </c>
      <c r="B43" s="233">
        <v>318773</v>
      </c>
      <c r="C43" s="233" t="s">
        <v>176</v>
      </c>
      <c r="D43" s="233">
        <v>2013</v>
      </c>
      <c r="E43" s="233" t="s">
        <v>2381</v>
      </c>
      <c r="F43" s="233">
        <v>3569</v>
      </c>
      <c r="G43" s="243" t="s">
        <v>2483</v>
      </c>
      <c r="H43" s="233" t="s">
        <v>111</v>
      </c>
      <c r="I43" s="233" t="s">
        <v>304</v>
      </c>
      <c r="J43" s="233" t="s">
        <v>303</v>
      </c>
      <c r="K43" s="233" t="s">
        <v>2462</v>
      </c>
      <c r="L43" s="233" t="s">
        <v>176</v>
      </c>
      <c r="M43" s="373" t="s">
        <v>2476</v>
      </c>
      <c r="N43" s="456">
        <v>24376.49</v>
      </c>
      <c r="O43" s="15" t="s">
        <v>176</v>
      </c>
      <c r="P43" s="442" t="s">
        <v>176</v>
      </c>
      <c r="Q43" s="15" t="s">
        <v>176</v>
      </c>
      <c r="R43" s="15" t="s">
        <v>176</v>
      </c>
      <c r="S43" s="274">
        <v>0</v>
      </c>
      <c r="T43" s="345">
        <v>0</v>
      </c>
      <c r="U43" s="345">
        <v>0</v>
      </c>
      <c r="V43" s="274">
        <v>0</v>
      </c>
      <c r="W43" s="425">
        <f t="shared" si="2"/>
        <v>24376.49</v>
      </c>
      <c r="X43" s="377" t="s">
        <v>1679</v>
      </c>
      <c r="Y43" s="234" t="s">
        <v>176</v>
      </c>
      <c r="Z43" s="234" t="s">
        <v>176</v>
      </c>
      <c r="AA43" s="494" t="s">
        <v>2500</v>
      </c>
      <c r="AI43" s="11"/>
    </row>
    <row r="44" spans="1:35" s="112" customFormat="1" ht="60" customHeight="1" x14ac:dyDescent="0.2">
      <c r="A44" s="233">
        <v>30</v>
      </c>
      <c r="B44" s="233" t="s">
        <v>176</v>
      </c>
      <c r="C44" s="233" t="s">
        <v>176</v>
      </c>
      <c r="D44" s="233">
        <v>2014</v>
      </c>
      <c r="E44" s="233" t="s">
        <v>2382</v>
      </c>
      <c r="F44" s="233"/>
      <c r="G44" s="243" t="s">
        <v>406</v>
      </c>
      <c r="H44" s="233" t="s">
        <v>140</v>
      </c>
      <c r="I44" s="233" t="s">
        <v>321</v>
      </c>
      <c r="J44" s="233" t="s">
        <v>408</v>
      </c>
      <c r="K44" s="233" t="s">
        <v>2462</v>
      </c>
      <c r="L44" s="233" t="s">
        <v>176</v>
      </c>
      <c r="M44" s="373" t="s">
        <v>2476</v>
      </c>
      <c r="N44" s="451">
        <v>27668</v>
      </c>
      <c r="O44" s="15" t="s">
        <v>176</v>
      </c>
      <c r="P44" s="442" t="s">
        <v>176</v>
      </c>
      <c r="Q44" s="15" t="s">
        <v>176</v>
      </c>
      <c r="R44" s="15" t="s">
        <v>176</v>
      </c>
      <c r="S44" s="274">
        <v>0</v>
      </c>
      <c r="T44" s="345">
        <v>0</v>
      </c>
      <c r="U44" s="345">
        <v>0</v>
      </c>
      <c r="V44" s="274">
        <v>0</v>
      </c>
      <c r="W44" s="425">
        <f t="shared" si="2"/>
        <v>27668</v>
      </c>
      <c r="X44" s="377" t="s">
        <v>1679</v>
      </c>
      <c r="Y44" s="234" t="s">
        <v>176</v>
      </c>
      <c r="Z44" s="234" t="s">
        <v>176</v>
      </c>
      <c r="AA44" s="405" t="s">
        <v>2620</v>
      </c>
      <c r="AI44" s="11"/>
    </row>
    <row r="45" spans="1:35" s="112" customFormat="1" ht="60" customHeight="1" x14ac:dyDescent="0.2">
      <c r="A45" s="233">
        <v>31</v>
      </c>
      <c r="B45" s="233" t="s">
        <v>176</v>
      </c>
      <c r="C45" s="233" t="s">
        <v>176</v>
      </c>
      <c r="D45" s="233">
        <v>2014</v>
      </c>
      <c r="E45" s="233" t="s">
        <v>2382</v>
      </c>
      <c r="F45" s="233"/>
      <c r="G45" s="243" t="s">
        <v>407</v>
      </c>
      <c r="H45" s="233" t="s">
        <v>140</v>
      </c>
      <c r="I45" s="233" t="s">
        <v>321</v>
      </c>
      <c r="J45" s="233" t="s">
        <v>322</v>
      </c>
      <c r="K45" s="233" t="s">
        <v>2462</v>
      </c>
      <c r="L45" s="233" t="s">
        <v>176</v>
      </c>
      <c r="M45" s="373" t="s">
        <v>2476</v>
      </c>
      <c r="N45" s="451">
        <v>34932</v>
      </c>
      <c r="O45" s="15" t="s">
        <v>176</v>
      </c>
      <c r="P45" s="442" t="s">
        <v>176</v>
      </c>
      <c r="Q45" s="15" t="s">
        <v>176</v>
      </c>
      <c r="R45" s="15" t="s">
        <v>176</v>
      </c>
      <c r="S45" s="274">
        <v>0</v>
      </c>
      <c r="T45" s="345">
        <v>0</v>
      </c>
      <c r="U45" s="345">
        <v>0</v>
      </c>
      <c r="V45" s="274">
        <v>0</v>
      </c>
      <c r="W45" s="425">
        <f t="shared" si="2"/>
        <v>34932</v>
      </c>
      <c r="X45" s="377" t="s">
        <v>1679</v>
      </c>
      <c r="Y45" s="234" t="s">
        <v>176</v>
      </c>
      <c r="Z45" s="234" t="s">
        <v>176</v>
      </c>
      <c r="AA45" s="405" t="s">
        <v>2620</v>
      </c>
      <c r="AI45" s="11"/>
    </row>
    <row r="46" spans="1:35" s="112" customFormat="1" ht="35.1" customHeight="1" x14ac:dyDescent="0.2">
      <c r="A46" s="383" t="s">
        <v>720</v>
      </c>
      <c r="G46" s="384"/>
      <c r="H46" s="384"/>
      <c r="I46" s="384"/>
      <c r="J46" s="499"/>
      <c r="K46" s="354"/>
      <c r="L46" s="499"/>
      <c r="M46" s="384"/>
      <c r="N46" s="384"/>
      <c r="O46" s="406"/>
      <c r="P46" s="384"/>
      <c r="Q46" s="384"/>
      <c r="R46" s="386"/>
      <c r="S46" s="384"/>
      <c r="T46" s="384"/>
      <c r="U46" s="384"/>
      <c r="V46" s="384"/>
      <c r="W46" s="384"/>
      <c r="X46" s="387"/>
      <c r="Y46" s="388"/>
      <c r="Z46" s="388"/>
      <c r="AI46" s="11"/>
    </row>
    <row r="47" spans="1:35" s="11" customFormat="1" ht="35.1" customHeight="1" x14ac:dyDescent="0.2">
      <c r="H47" s="390"/>
      <c r="I47" s="390"/>
      <c r="O47" s="316"/>
      <c r="Q47" s="316"/>
      <c r="R47" s="316"/>
      <c r="S47" s="316"/>
      <c r="T47" s="316"/>
      <c r="U47" s="316"/>
      <c r="V47" s="316"/>
      <c r="W47" s="316"/>
      <c r="X47" s="316"/>
      <c r="Y47" s="316"/>
      <c r="Z47" s="316"/>
      <c r="AA47" s="316"/>
      <c r="AB47" s="92"/>
      <c r="AC47" s="92"/>
      <c r="AD47" s="92"/>
      <c r="AE47" s="92"/>
    </row>
    <row r="48" spans="1:35" s="11" customFormat="1" ht="35.1" customHeight="1" x14ac:dyDescent="0.2">
      <c r="H48" s="390"/>
      <c r="I48" s="390"/>
      <c r="N48" s="280"/>
      <c r="O48" s="280"/>
      <c r="P48" s="280"/>
      <c r="Q48" s="316"/>
      <c r="R48" s="316"/>
      <c r="S48" s="316"/>
      <c r="T48" s="316"/>
      <c r="U48" s="316"/>
      <c r="V48" s="316"/>
      <c r="W48" s="316"/>
      <c r="X48" s="316"/>
      <c r="Y48" s="316"/>
      <c r="Z48" s="316"/>
      <c r="AA48" s="316"/>
      <c r="AB48" s="92"/>
      <c r="AC48" s="92"/>
      <c r="AD48" s="92"/>
      <c r="AE48" s="92"/>
    </row>
    <row r="49" spans="8:31" s="11" customFormat="1" ht="35.1" customHeight="1" x14ac:dyDescent="0.2">
      <c r="H49" s="390"/>
      <c r="I49" s="390"/>
      <c r="O49" s="316"/>
      <c r="Q49" s="316"/>
      <c r="R49" s="316"/>
      <c r="S49" s="316"/>
      <c r="T49" s="316"/>
      <c r="U49" s="316"/>
      <c r="V49" s="316"/>
      <c r="W49" s="316"/>
      <c r="X49" s="316"/>
      <c r="Y49" s="316"/>
      <c r="Z49" s="316"/>
      <c r="AA49" s="316"/>
      <c r="AB49" s="92"/>
      <c r="AC49" s="92"/>
      <c r="AD49" s="92"/>
      <c r="AE49" s="92"/>
    </row>
    <row r="50" spans="8:31" s="11" customFormat="1" ht="35.1" customHeight="1" x14ac:dyDescent="0.2">
      <c r="H50" s="390"/>
      <c r="I50" s="390"/>
      <c r="O50" s="316"/>
      <c r="Q50" s="316"/>
      <c r="R50" s="316"/>
      <c r="S50" s="316"/>
      <c r="T50" s="316"/>
      <c r="U50" s="316"/>
      <c r="V50" s="316"/>
      <c r="W50" s="316"/>
      <c r="X50" s="316"/>
      <c r="Y50" s="316"/>
      <c r="Z50" s="316"/>
      <c r="AA50" s="316"/>
      <c r="AB50" s="92"/>
      <c r="AC50" s="92"/>
      <c r="AD50" s="92"/>
      <c r="AE50" s="92"/>
    </row>
    <row r="51" spans="8:31" s="11" customFormat="1" ht="35.1" customHeight="1" x14ac:dyDescent="0.2">
      <c r="H51" s="390"/>
      <c r="I51" s="390"/>
      <c r="O51" s="316"/>
      <c r="Q51" s="316"/>
      <c r="R51" s="316"/>
      <c r="S51" s="316"/>
      <c r="T51" s="316"/>
      <c r="U51" s="316"/>
      <c r="V51" s="316"/>
      <c r="W51" s="316"/>
      <c r="X51" s="316"/>
      <c r="Y51" s="316"/>
      <c r="Z51" s="316"/>
      <c r="AA51" s="316"/>
      <c r="AB51" s="92"/>
      <c r="AC51" s="92"/>
      <c r="AD51" s="92"/>
      <c r="AE51" s="92"/>
    </row>
    <row r="52" spans="8:31" s="11" customFormat="1" ht="35.1" customHeight="1" x14ac:dyDescent="0.2">
      <c r="V52" s="316"/>
      <c r="X52" s="316"/>
      <c r="Y52" s="316"/>
      <c r="Z52" s="316"/>
      <c r="AA52" s="316"/>
    </row>
    <row r="53" spans="8:31" s="11" customFormat="1" ht="35.1" customHeight="1" x14ac:dyDescent="0.2">
      <c r="V53" s="316"/>
      <c r="X53" s="316"/>
      <c r="Y53" s="316"/>
      <c r="Z53" s="316"/>
      <c r="AA53" s="316"/>
    </row>
    <row r="54" spans="8:31" s="11" customFormat="1" ht="35.1" customHeight="1" x14ac:dyDescent="0.2">
      <c r="V54" s="316"/>
      <c r="X54" s="316"/>
      <c r="Y54" s="316"/>
      <c r="Z54" s="316"/>
      <c r="AA54" s="316"/>
    </row>
    <row r="55" spans="8:31" s="11" customFormat="1" ht="35.1" customHeight="1" x14ac:dyDescent="0.2">
      <c r="V55" s="316"/>
      <c r="X55" s="316"/>
      <c r="Y55" s="316"/>
      <c r="Z55" s="316"/>
      <c r="AA55" s="316"/>
    </row>
    <row r="56" spans="8:31" s="11" customFormat="1" ht="35.1" customHeight="1" x14ac:dyDescent="0.2">
      <c r="V56" s="316"/>
      <c r="X56" s="316"/>
      <c r="Y56" s="316"/>
      <c r="Z56" s="316"/>
      <c r="AA56" s="316"/>
    </row>
    <row r="57" spans="8:31" s="11" customFormat="1" ht="35.1" customHeight="1" x14ac:dyDescent="0.2">
      <c r="V57" s="316"/>
      <c r="X57" s="316"/>
      <c r="Y57" s="316"/>
      <c r="Z57" s="316"/>
      <c r="AA57" s="316"/>
    </row>
    <row r="58" spans="8:31" s="11" customFormat="1" ht="35.1" customHeight="1" x14ac:dyDescent="0.2">
      <c r="V58" s="316"/>
      <c r="X58" s="316"/>
      <c r="Y58" s="316"/>
      <c r="Z58" s="316"/>
      <c r="AA58" s="316"/>
    </row>
    <row r="59" spans="8:31" s="11" customFormat="1" ht="35.1" customHeight="1" x14ac:dyDescent="0.2">
      <c r="V59" s="316"/>
      <c r="X59" s="316"/>
      <c r="Y59" s="316"/>
      <c r="Z59" s="316"/>
      <c r="AA59" s="316"/>
    </row>
    <row r="60" spans="8:31" s="11" customFormat="1" ht="35.1" customHeight="1" x14ac:dyDescent="0.2">
      <c r="V60" s="316"/>
      <c r="X60" s="316"/>
      <c r="Y60" s="316"/>
      <c r="Z60" s="316"/>
      <c r="AA60" s="316"/>
    </row>
    <row r="61" spans="8:31" s="11" customFormat="1" ht="35.1" customHeight="1" x14ac:dyDescent="0.2">
      <c r="V61" s="316"/>
      <c r="X61" s="316"/>
      <c r="Y61" s="316"/>
      <c r="Z61" s="316"/>
      <c r="AA61" s="316"/>
    </row>
    <row r="62" spans="8:31" s="11" customFormat="1" ht="35.1" customHeight="1" x14ac:dyDescent="0.2">
      <c r="V62" s="316"/>
      <c r="X62" s="316"/>
      <c r="Y62" s="316"/>
      <c r="Z62" s="316"/>
      <c r="AA62" s="316"/>
    </row>
    <row r="63" spans="8:31" s="11" customFormat="1" ht="35.1" customHeight="1" x14ac:dyDescent="0.2">
      <c r="V63" s="316"/>
      <c r="X63" s="316"/>
      <c r="Y63" s="316"/>
      <c r="Z63" s="316"/>
      <c r="AA63" s="316"/>
    </row>
    <row r="64" spans="8:31" s="11" customFormat="1" ht="35.1" customHeight="1" x14ac:dyDescent="0.2">
      <c r="V64" s="316"/>
      <c r="X64" s="316"/>
      <c r="Y64" s="316"/>
      <c r="Z64" s="316"/>
      <c r="AA64" s="316"/>
    </row>
    <row r="65" spans="8:31" s="11" customFormat="1" ht="35.1" customHeight="1" x14ac:dyDescent="0.2">
      <c r="V65" s="316"/>
      <c r="X65" s="316"/>
      <c r="Y65" s="316"/>
      <c r="Z65" s="316"/>
      <c r="AA65" s="316"/>
    </row>
    <row r="66" spans="8:31" s="11" customFormat="1" ht="35.1" customHeight="1" x14ac:dyDescent="0.2">
      <c r="V66" s="316"/>
      <c r="X66" s="316"/>
      <c r="Y66" s="316"/>
      <c r="Z66" s="316"/>
      <c r="AA66" s="316"/>
    </row>
    <row r="67" spans="8:31" s="11" customFormat="1" ht="35.1" customHeight="1" x14ac:dyDescent="0.2">
      <c r="V67" s="316"/>
      <c r="X67" s="316"/>
      <c r="Y67" s="316"/>
      <c r="Z67" s="316"/>
      <c r="AA67" s="316"/>
    </row>
    <row r="68" spans="8:31" s="11" customFormat="1" ht="35.1" customHeight="1" x14ac:dyDescent="0.2">
      <c r="V68" s="316"/>
      <c r="X68" s="316"/>
      <c r="Y68" s="316"/>
      <c r="Z68" s="316"/>
      <c r="AA68" s="316"/>
    </row>
    <row r="69" spans="8:31" s="11" customFormat="1" ht="35.1" customHeight="1" x14ac:dyDescent="0.2">
      <c r="V69" s="316"/>
      <c r="X69" s="316"/>
      <c r="Y69" s="316"/>
      <c r="Z69" s="316"/>
      <c r="AA69" s="316"/>
    </row>
    <row r="70" spans="8:31" s="11" customFormat="1" ht="35.1" customHeight="1" x14ac:dyDescent="0.2">
      <c r="V70" s="316"/>
      <c r="X70" s="316"/>
      <c r="Y70" s="316"/>
      <c r="Z70" s="316"/>
      <c r="AA70" s="316"/>
    </row>
    <row r="71" spans="8:31" s="11" customFormat="1" ht="35.1" customHeight="1" x14ac:dyDescent="0.2">
      <c r="V71" s="316"/>
      <c r="X71" s="316"/>
      <c r="Y71" s="316"/>
      <c r="Z71" s="316"/>
      <c r="AA71" s="316"/>
    </row>
    <row r="72" spans="8:31" s="11" customFormat="1" ht="35.1" customHeight="1" x14ac:dyDescent="0.2">
      <c r="V72" s="316"/>
      <c r="X72" s="316"/>
      <c r="Y72" s="316"/>
      <c r="Z72" s="316"/>
      <c r="AA72" s="316"/>
    </row>
    <row r="73" spans="8:31" s="11" customFormat="1" ht="35.1" customHeight="1" x14ac:dyDescent="0.2">
      <c r="V73" s="316"/>
      <c r="X73" s="316"/>
      <c r="Y73" s="316"/>
      <c r="Z73" s="316"/>
      <c r="AA73" s="316"/>
    </row>
    <row r="74" spans="8:31" s="11" customFormat="1" ht="35.1" customHeight="1" x14ac:dyDescent="0.2">
      <c r="V74" s="316"/>
      <c r="X74" s="316"/>
      <c r="Y74" s="316"/>
      <c r="Z74" s="316"/>
      <c r="AA74" s="316"/>
    </row>
    <row r="75" spans="8:31" s="11" customFormat="1" ht="35.1" customHeight="1" x14ac:dyDescent="0.2">
      <c r="V75" s="316"/>
      <c r="X75" s="316"/>
      <c r="Y75" s="316"/>
      <c r="Z75" s="316"/>
      <c r="AA75" s="316"/>
    </row>
    <row r="76" spans="8:31" s="11" customFormat="1" ht="35.1" customHeight="1" x14ac:dyDescent="0.2">
      <c r="V76" s="316"/>
      <c r="X76" s="316"/>
      <c r="Y76" s="316"/>
      <c r="Z76" s="316"/>
      <c r="AA76" s="316"/>
    </row>
    <row r="77" spans="8:31" s="11" customFormat="1" ht="35.1" customHeight="1" x14ac:dyDescent="0.2">
      <c r="V77" s="316"/>
      <c r="X77" s="316"/>
      <c r="Y77" s="316"/>
      <c r="Z77" s="316"/>
      <c r="AA77" s="316"/>
    </row>
    <row r="78" spans="8:31" s="11" customFormat="1" ht="35.1" customHeight="1" x14ac:dyDescent="0.2">
      <c r="H78" s="390"/>
      <c r="I78" s="390"/>
      <c r="O78" s="316"/>
      <c r="Q78" s="316"/>
      <c r="R78" s="316"/>
      <c r="S78" s="316"/>
      <c r="T78" s="316"/>
      <c r="U78" s="316"/>
      <c r="V78" s="316"/>
      <c r="W78" s="316"/>
      <c r="X78" s="316"/>
      <c r="Y78" s="316"/>
      <c r="Z78" s="316"/>
      <c r="AA78" s="316"/>
      <c r="AB78" s="92"/>
      <c r="AC78" s="92"/>
      <c r="AD78" s="92"/>
      <c r="AE78" s="92"/>
    </row>
    <row r="79" spans="8:31" s="11" customFormat="1" ht="35.1" customHeight="1" x14ac:dyDescent="0.2">
      <c r="H79" s="390"/>
      <c r="I79" s="390"/>
      <c r="O79" s="316"/>
      <c r="Q79" s="316"/>
      <c r="R79" s="316"/>
      <c r="S79" s="316"/>
      <c r="T79" s="316"/>
      <c r="U79" s="316"/>
      <c r="V79" s="316"/>
      <c r="W79" s="316"/>
      <c r="X79" s="316"/>
      <c r="Y79" s="316"/>
      <c r="Z79" s="316"/>
      <c r="AA79" s="316"/>
      <c r="AB79" s="92"/>
      <c r="AC79" s="92"/>
      <c r="AD79" s="92"/>
      <c r="AE79" s="92"/>
    </row>
    <row r="80" spans="8:31" s="11" customFormat="1" ht="35.1" customHeight="1" x14ac:dyDescent="0.2">
      <c r="H80" s="390"/>
      <c r="I80" s="390"/>
      <c r="O80" s="316"/>
      <c r="Q80" s="316"/>
      <c r="R80" s="316"/>
      <c r="S80" s="316"/>
      <c r="T80" s="316"/>
      <c r="U80" s="316"/>
      <c r="V80" s="316"/>
      <c r="W80" s="316"/>
      <c r="X80" s="316"/>
      <c r="Y80" s="316"/>
      <c r="Z80" s="316"/>
      <c r="AA80" s="316"/>
      <c r="AB80" s="92"/>
      <c r="AC80" s="92"/>
      <c r="AD80" s="92"/>
      <c r="AE80" s="92"/>
    </row>
    <row r="81" spans="8:31" s="11" customFormat="1" ht="35.1" customHeight="1" x14ac:dyDescent="0.2">
      <c r="H81" s="390"/>
      <c r="I81" s="390"/>
      <c r="O81" s="316"/>
      <c r="Q81" s="316"/>
      <c r="R81" s="316"/>
      <c r="S81" s="316"/>
      <c r="T81" s="316"/>
      <c r="U81" s="316"/>
      <c r="V81" s="316"/>
      <c r="W81" s="316"/>
      <c r="X81" s="316"/>
      <c r="Y81" s="316"/>
      <c r="Z81" s="316"/>
      <c r="AA81" s="316"/>
      <c r="AB81" s="92"/>
      <c r="AC81" s="92"/>
      <c r="AD81" s="92"/>
      <c r="AE81" s="92"/>
    </row>
    <row r="82" spans="8:31" s="11" customFormat="1" ht="35.1" customHeight="1" x14ac:dyDescent="0.2">
      <c r="H82" s="390"/>
      <c r="I82" s="390"/>
      <c r="O82" s="316"/>
      <c r="Q82" s="316"/>
      <c r="R82" s="316"/>
      <c r="S82" s="316"/>
      <c r="T82" s="316"/>
      <c r="U82" s="316"/>
      <c r="V82" s="316"/>
      <c r="W82" s="316"/>
      <c r="X82" s="316"/>
      <c r="Y82" s="316"/>
      <c r="Z82" s="316"/>
      <c r="AA82" s="316"/>
      <c r="AB82" s="92"/>
      <c r="AC82" s="92"/>
      <c r="AD82" s="92"/>
      <c r="AE82" s="92"/>
    </row>
    <row r="83" spans="8:31" s="11" customFormat="1" ht="35.1" customHeight="1" x14ac:dyDescent="0.2">
      <c r="H83" s="390"/>
      <c r="I83" s="390"/>
      <c r="O83" s="316"/>
      <c r="Q83" s="316"/>
      <c r="R83" s="316"/>
      <c r="S83" s="316"/>
      <c r="T83" s="316"/>
      <c r="U83" s="316"/>
      <c r="V83" s="316"/>
      <c r="W83" s="316"/>
      <c r="X83" s="316"/>
      <c r="Y83" s="316"/>
      <c r="Z83" s="316"/>
      <c r="AA83" s="316"/>
      <c r="AB83" s="92"/>
      <c r="AC83" s="92"/>
      <c r="AD83" s="92"/>
      <c r="AE83" s="92"/>
    </row>
    <row r="84" spans="8:31" s="11" customFormat="1" ht="35.1" customHeight="1" x14ac:dyDescent="0.2">
      <c r="H84" s="390"/>
      <c r="I84" s="390"/>
      <c r="O84" s="316"/>
      <c r="Q84" s="316"/>
      <c r="R84" s="316"/>
      <c r="S84" s="316"/>
      <c r="T84" s="316"/>
      <c r="U84" s="316"/>
      <c r="V84" s="316"/>
      <c r="W84" s="316"/>
      <c r="X84" s="316"/>
      <c r="Y84" s="316"/>
      <c r="Z84" s="316"/>
      <c r="AA84" s="316"/>
      <c r="AB84" s="92"/>
      <c r="AC84" s="92"/>
      <c r="AD84" s="92"/>
      <c r="AE84" s="92"/>
    </row>
    <row r="85" spans="8:31" s="11" customFormat="1" ht="35.1" customHeight="1" x14ac:dyDescent="0.2">
      <c r="H85" s="390"/>
      <c r="I85" s="390"/>
      <c r="O85" s="316"/>
      <c r="Q85" s="316"/>
      <c r="R85" s="316"/>
      <c r="S85" s="316"/>
      <c r="T85" s="316"/>
      <c r="U85" s="316"/>
      <c r="V85" s="316"/>
      <c r="W85" s="316"/>
      <c r="X85" s="316"/>
      <c r="Y85" s="316"/>
      <c r="Z85" s="316"/>
      <c r="AA85" s="316"/>
      <c r="AB85" s="92"/>
      <c r="AC85" s="92"/>
      <c r="AD85" s="92"/>
      <c r="AE85" s="92"/>
    </row>
    <row r="86" spans="8:31" s="11" customFormat="1" ht="35.1" customHeight="1" x14ac:dyDescent="0.2">
      <c r="H86" s="390"/>
      <c r="I86" s="390"/>
      <c r="O86" s="316"/>
      <c r="Q86" s="316"/>
      <c r="R86" s="316"/>
      <c r="S86" s="316"/>
      <c r="T86" s="316"/>
      <c r="U86" s="316"/>
      <c r="V86" s="316"/>
      <c r="W86" s="316"/>
      <c r="X86" s="316"/>
      <c r="Y86" s="316"/>
      <c r="Z86" s="316"/>
      <c r="AA86" s="316"/>
      <c r="AB86" s="92"/>
      <c r="AC86" s="92"/>
      <c r="AD86" s="92"/>
      <c r="AE86" s="92"/>
    </row>
    <row r="87" spans="8:31" s="11" customFormat="1" ht="35.1" customHeight="1" x14ac:dyDescent="0.2">
      <c r="H87" s="390"/>
      <c r="I87" s="390"/>
      <c r="O87" s="316"/>
      <c r="Q87" s="316"/>
      <c r="R87" s="316"/>
      <c r="S87" s="316"/>
      <c r="T87" s="316"/>
      <c r="U87" s="316"/>
      <c r="V87" s="316"/>
      <c r="W87" s="316"/>
      <c r="X87" s="316"/>
      <c r="Y87" s="316"/>
      <c r="Z87" s="316"/>
      <c r="AA87" s="316"/>
      <c r="AB87" s="92"/>
      <c r="AC87" s="92"/>
      <c r="AD87" s="92"/>
      <c r="AE87" s="92"/>
    </row>
    <row r="88" spans="8:31" s="11" customFormat="1" ht="35.1" customHeight="1" x14ac:dyDescent="0.2">
      <c r="H88" s="390"/>
      <c r="I88" s="390"/>
      <c r="O88" s="316"/>
      <c r="Q88" s="316"/>
      <c r="R88" s="316"/>
      <c r="S88" s="316"/>
      <c r="T88" s="316"/>
      <c r="U88" s="316"/>
      <c r="V88" s="316"/>
      <c r="W88" s="316"/>
      <c r="X88" s="316"/>
      <c r="Y88" s="316"/>
      <c r="Z88" s="316"/>
      <c r="AA88" s="316"/>
      <c r="AB88" s="92"/>
      <c r="AC88" s="92"/>
      <c r="AD88" s="92"/>
      <c r="AE88" s="92"/>
    </row>
    <row r="89" spans="8:31" s="11" customFormat="1" ht="35.1" customHeight="1" x14ac:dyDescent="0.2">
      <c r="H89" s="390"/>
      <c r="I89" s="390"/>
      <c r="O89" s="316"/>
      <c r="Q89" s="316"/>
      <c r="R89" s="316"/>
      <c r="S89" s="316"/>
      <c r="T89" s="316"/>
      <c r="U89" s="316"/>
      <c r="V89" s="316"/>
      <c r="W89" s="316"/>
      <c r="X89" s="316"/>
      <c r="Y89" s="316"/>
      <c r="Z89" s="316"/>
      <c r="AA89" s="316"/>
      <c r="AB89" s="92"/>
      <c r="AC89" s="92"/>
      <c r="AD89" s="92"/>
      <c r="AE89" s="92"/>
    </row>
    <row r="90" spans="8:31" s="11" customFormat="1" ht="35.1" customHeight="1" x14ac:dyDescent="0.2">
      <c r="H90" s="390"/>
      <c r="I90" s="390"/>
      <c r="O90" s="316"/>
      <c r="Q90" s="316"/>
      <c r="R90" s="316"/>
      <c r="S90" s="316"/>
      <c r="T90" s="316"/>
      <c r="U90" s="316"/>
      <c r="V90" s="316"/>
      <c r="W90" s="316"/>
      <c r="X90" s="316"/>
      <c r="Y90" s="316"/>
      <c r="Z90" s="316"/>
      <c r="AA90" s="316"/>
      <c r="AB90" s="92"/>
      <c r="AC90" s="92"/>
      <c r="AD90" s="92"/>
      <c r="AE90" s="92"/>
    </row>
    <row r="91" spans="8:31" s="11" customFormat="1" ht="35.1" customHeight="1" x14ac:dyDescent="0.2">
      <c r="H91" s="390"/>
      <c r="I91" s="390"/>
      <c r="O91" s="316"/>
      <c r="Q91" s="316"/>
      <c r="R91" s="316"/>
      <c r="S91" s="316"/>
      <c r="T91" s="316"/>
      <c r="U91" s="316"/>
      <c r="V91" s="316"/>
      <c r="W91" s="316"/>
      <c r="X91" s="316"/>
      <c r="Y91" s="316"/>
      <c r="Z91" s="316"/>
      <c r="AA91" s="316"/>
      <c r="AB91" s="92"/>
      <c r="AC91" s="92"/>
      <c r="AD91" s="92"/>
      <c r="AE91" s="92"/>
    </row>
    <row r="92" spans="8:31" s="11" customFormat="1" ht="35.1" customHeight="1" x14ac:dyDescent="0.2">
      <c r="H92" s="390"/>
      <c r="I92" s="390"/>
      <c r="O92" s="316"/>
      <c r="Q92" s="316"/>
      <c r="R92" s="316"/>
      <c r="S92" s="316"/>
      <c r="T92" s="316"/>
      <c r="U92" s="316"/>
      <c r="V92" s="316"/>
      <c r="W92" s="316"/>
      <c r="X92" s="316"/>
      <c r="Y92" s="316"/>
      <c r="Z92" s="316"/>
      <c r="AA92" s="316"/>
      <c r="AB92" s="92"/>
      <c r="AC92" s="92"/>
      <c r="AD92" s="92"/>
      <c r="AE92" s="92"/>
    </row>
    <row r="93" spans="8:31" s="11" customFormat="1" ht="35.1" customHeight="1" x14ac:dyDescent="0.2">
      <c r="H93" s="390"/>
      <c r="I93" s="390"/>
      <c r="O93" s="316"/>
      <c r="Q93" s="316"/>
      <c r="R93" s="316"/>
      <c r="S93" s="316"/>
      <c r="T93" s="316"/>
      <c r="U93" s="316"/>
      <c r="V93" s="316"/>
      <c r="W93" s="316"/>
      <c r="X93" s="316"/>
      <c r="Y93" s="316"/>
      <c r="Z93" s="316"/>
      <c r="AA93" s="316"/>
      <c r="AB93" s="92"/>
      <c r="AC93" s="92"/>
      <c r="AD93" s="92"/>
      <c r="AE93" s="92"/>
    </row>
    <row r="94" spans="8:31" s="11" customFormat="1" ht="35.1" customHeight="1" x14ac:dyDescent="0.2">
      <c r="H94" s="390"/>
      <c r="I94" s="390"/>
      <c r="O94" s="316"/>
      <c r="Q94" s="316"/>
      <c r="R94" s="316"/>
      <c r="S94" s="316"/>
      <c r="T94" s="316"/>
      <c r="U94" s="316"/>
      <c r="V94" s="316"/>
      <c r="W94" s="316"/>
      <c r="X94" s="316"/>
      <c r="Y94" s="316"/>
      <c r="Z94" s="316"/>
      <c r="AA94" s="316"/>
      <c r="AB94" s="92"/>
      <c r="AC94" s="92"/>
      <c r="AD94" s="92"/>
      <c r="AE94" s="92"/>
    </row>
    <row r="95" spans="8:31" s="11" customFormat="1" ht="35.1" customHeight="1" x14ac:dyDescent="0.2">
      <c r="H95" s="390"/>
      <c r="I95" s="390"/>
      <c r="O95" s="316"/>
      <c r="Q95" s="316"/>
      <c r="R95" s="316"/>
      <c r="S95" s="316"/>
      <c r="T95" s="316"/>
      <c r="U95" s="316"/>
      <c r="V95" s="316"/>
      <c r="W95" s="316"/>
      <c r="X95" s="316"/>
      <c r="Y95" s="316"/>
      <c r="Z95" s="316"/>
      <c r="AA95" s="316"/>
      <c r="AB95" s="92"/>
      <c r="AC95" s="92"/>
      <c r="AD95" s="92"/>
      <c r="AE95" s="92"/>
    </row>
    <row r="96" spans="8:31" s="11" customFormat="1" ht="35.1" customHeight="1" x14ac:dyDescent="0.2">
      <c r="H96" s="390"/>
      <c r="I96" s="390"/>
      <c r="O96" s="316"/>
      <c r="Q96" s="316"/>
      <c r="R96" s="316"/>
      <c r="S96" s="316"/>
      <c r="T96" s="316"/>
      <c r="U96" s="316"/>
      <c r="V96" s="316"/>
      <c r="W96" s="316"/>
      <c r="X96" s="316"/>
      <c r="Y96" s="316"/>
      <c r="Z96" s="316"/>
      <c r="AA96" s="316"/>
      <c r="AB96" s="92"/>
      <c r="AC96" s="92"/>
      <c r="AD96" s="92"/>
      <c r="AE96" s="92"/>
    </row>
    <row r="97" spans="8:31" s="11" customFormat="1" ht="35.1" customHeight="1" x14ac:dyDescent="0.2">
      <c r="H97" s="390"/>
      <c r="I97" s="390"/>
      <c r="O97" s="316"/>
      <c r="Q97" s="316"/>
      <c r="R97" s="316"/>
      <c r="S97" s="316"/>
      <c r="T97" s="316"/>
      <c r="U97" s="316"/>
      <c r="V97" s="316"/>
      <c r="W97" s="316"/>
      <c r="X97" s="316"/>
      <c r="Y97" s="316"/>
      <c r="Z97" s="316"/>
      <c r="AA97" s="316"/>
      <c r="AB97" s="92"/>
      <c r="AC97" s="92"/>
      <c r="AD97" s="92"/>
      <c r="AE97" s="92"/>
    </row>
    <row r="98" spans="8:31" s="11" customFormat="1" ht="35.1" customHeight="1" x14ac:dyDescent="0.2">
      <c r="H98" s="390"/>
      <c r="I98" s="390"/>
      <c r="O98" s="316"/>
      <c r="Q98" s="316"/>
      <c r="R98" s="316"/>
      <c r="S98" s="316"/>
      <c r="T98" s="316"/>
      <c r="U98" s="316"/>
      <c r="V98" s="316"/>
      <c r="W98" s="316"/>
      <c r="X98" s="316"/>
      <c r="Y98" s="316"/>
      <c r="Z98" s="316"/>
      <c r="AA98" s="316"/>
      <c r="AB98" s="92"/>
      <c r="AC98" s="92"/>
      <c r="AD98" s="92"/>
      <c r="AE98" s="92"/>
    </row>
    <row r="99" spans="8:31" s="11" customFormat="1" ht="35.1" customHeight="1" x14ac:dyDescent="0.2">
      <c r="H99" s="390"/>
      <c r="I99" s="390"/>
      <c r="O99" s="316"/>
      <c r="Q99" s="316"/>
      <c r="R99" s="316"/>
      <c r="S99" s="316"/>
      <c r="T99" s="316"/>
      <c r="U99" s="316"/>
      <c r="V99" s="316"/>
      <c r="W99" s="316"/>
      <c r="X99" s="316"/>
      <c r="Y99" s="316"/>
      <c r="Z99" s="316"/>
      <c r="AA99" s="316"/>
      <c r="AB99" s="92"/>
      <c r="AC99" s="92"/>
      <c r="AD99" s="92"/>
      <c r="AE99" s="92"/>
    </row>
    <row r="100" spans="8:31" s="11" customFormat="1" ht="35.1" customHeight="1" x14ac:dyDescent="0.2">
      <c r="H100" s="390"/>
      <c r="I100" s="390"/>
      <c r="O100" s="316"/>
      <c r="Q100" s="316"/>
      <c r="R100" s="316"/>
      <c r="S100" s="316"/>
      <c r="T100" s="316"/>
      <c r="U100" s="316"/>
      <c r="V100" s="316"/>
      <c r="W100" s="316"/>
      <c r="X100" s="316"/>
      <c r="Y100" s="316"/>
      <c r="Z100" s="316"/>
      <c r="AA100" s="316"/>
      <c r="AB100" s="92"/>
      <c r="AC100" s="92"/>
      <c r="AD100" s="92"/>
      <c r="AE100" s="92"/>
    </row>
    <row r="101" spans="8:31" s="11" customFormat="1" ht="35.1" customHeight="1" x14ac:dyDescent="0.2">
      <c r="H101" s="390"/>
      <c r="I101" s="390"/>
      <c r="O101" s="316"/>
      <c r="Q101" s="316"/>
      <c r="R101" s="316"/>
      <c r="S101" s="316"/>
      <c r="T101" s="316"/>
      <c r="U101" s="316"/>
      <c r="V101" s="316"/>
      <c r="W101" s="316"/>
      <c r="X101" s="316"/>
      <c r="Y101" s="316"/>
      <c r="Z101" s="316"/>
      <c r="AA101" s="316"/>
      <c r="AB101" s="92"/>
      <c r="AC101" s="92"/>
      <c r="AD101" s="92"/>
      <c r="AE101" s="92"/>
    </row>
    <row r="102" spans="8:31" s="11" customFormat="1" ht="35.1" customHeight="1" x14ac:dyDescent="0.2">
      <c r="H102" s="390"/>
      <c r="I102" s="390"/>
      <c r="O102" s="316"/>
      <c r="Q102" s="316"/>
      <c r="R102" s="316"/>
      <c r="S102" s="316"/>
      <c r="T102" s="316"/>
      <c r="U102" s="316"/>
      <c r="V102" s="316"/>
      <c r="W102" s="316"/>
      <c r="X102" s="316"/>
      <c r="Y102" s="316"/>
      <c r="Z102" s="316"/>
      <c r="AA102" s="316"/>
      <c r="AB102" s="92"/>
      <c r="AC102" s="92"/>
      <c r="AD102" s="92"/>
      <c r="AE102" s="92"/>
    </row>
    <row r="103" spans="8:31" s="11" customFormat="1" ht="35.1" customHeight="1" x14ac:dyDescent="0.2">
      <c r="H103" s="390"/>
      <c r="I103" s="390"/>
      <c r="O103" s="316"/>
      <c r="Q103" s="316"/>
      <c r="R103" s="316"/>
      <c r="S103" s="316"/>
      <c r="T103" s="316"/>
      <c r="U103" s="316"/>
      <c r="V103" s="316"/>
      <c r="W103" s="316"/>
      <c r="X103" s="316"/>
      <c r="Y103" s="316"/>
      <c r="Z103" s="316"/>
      <c r="AA103" s="316"/>
      <c r="AB103" s="92"/>
      <c r="AC103" s="92"/>
      <c r="AD103" s="92"/>
      <c r="AE103" s="92"/>
    </row>
    <row r="104" spans="8:31" s="11" customFormat="1" ht="35.1" customHeight="1" x14ac:dyDescent="0.2">
      <c r="H104" s="390"/>
      <c r="I104" s="390"/>
      <c r="O104" s="316"/>
      <c r="Q104" s="316"/>
      <c r="R104" s="316"/>
      <c r="S104" s="316"/>
      <c r="T104" s="316"/>
      <c r="U104" s="316"/>
      <c r="V104" s="316"/>
      <c r="W104" s="316"/>
      <c r="X104" s="316"/>
      <c r="Y104" s="316"/>
      <c r="Z104" s="316"/>
      <c r="AA104" s="316"/>
      <c r="AB104" s="92"/>
      <c r="AC104" s="92"/>
      <c r="AD104" s="92"/>
      <c r="AE104" s="92"/>
    </row>
    <row r="105" spans="8:31" s="11" customFormat="1" ht="35.1" customHeight="1" x14ac:dyDescent="0.2">
      <c r="H105" s="390"/>
      <c r="I105" s="390"/>
      <c r="O105" s="316"/>
      <c r="Q105" s="316"/>
      <c r="R105" s="316"/>
      <c r="S105" s="316"/>
      <c r="T105" s="316"/>
      <c r="U105" s="316"/>
      <c r="V105" s="316"/>
      <c r="W105" s="316"/>
      <c r="X105" s="316"/>
      <c r="Y105" s="316"/>
      <c r="Z105" s="316"/>
      <c r="AA105" s="316"/>
      <c r="AB105" s="92"/>
      <c r="AC105" s="92"/>
      <c r="AD105" s="92"/>
      <c r="AE105" s="92"/>
    </row>
    <row r="106" spans="8:31" s="11" customFormat="1" ht="35.1" customHeight="1" x14ac:dyDescent="0.2">
      <c r="H106" s="390"/>
      <c r="I106" s="390"/>
      <c r="O106" s="316"/>
      <c r="Q106" s="316"/>
      <c r="R106" s="316"/>
      <c r="S106" s="316"/>
      <c r="T106" s="316"/>
      <c r="U106" s="316"/>
      <c r="V106" s="316"/>
      <c r="W106" s="316"/>
      <c r="X106" s="316"/>
      <c r="Y106" s="316"/>
      <c r="Z106" s="316"/>
      <c r="AA106" s="316"/>
      <c r="AB106" s="92"/>
      <c r="AC106" s="92"/>
      <c r="AD106" s="92"/>
      <c r="AE106" s="92"/>
    </row>
    <row r="107" spans="8:31" s="11" customFormat="1" ht="35.1" customHeight="1" x14ac:dyDescent="0.2">
      <c r="H107" s="390"/>
      <c r="I107" s="390"/>
      <c r="O107" s="316"/>
      <c r="Q107" s="316"/>
      <c r="R107" s="316"/>
      <c r="S107" s="316"/>
      <c r="T107" s="316"/>
      <c r="U107" s="316"/>
      <c r="V107" s="316"/>
      <c r="W107" s="316"/>
      <c r="X107" s="316"/>
      <c r="Y107" s="316"/>
      <c r="Z107" s="316"/>
      <c r="AA107" s="316"/>
      <c r="AB107" s="92"/>
      <c r="AC107" s="92"/>
      <c r="AD107" s="92"/>
      <c r="AE107" s="92"/>
    </row>
    <row r="108" spans="8:31" s="11" customFormat="1" ht="35.1" customHeight="1" x14ac:dyDescent="0.2">
      <c r="H108" s="390"/>
      <c r="I108" s="390"/>
      <c r="O108" s="316"/>
      <c r="Q108" s="316"/>
      <c r="R108" s="316"/>
      <c r="S108" s="316"/>
      <c r="T108" s="316"/>
      <c r="U108" s="316"/>
      <c r="V108" s="316"/>
      <c r="W108" s="316"/>
      <c r="X108" s="316"/>
      <c r="Y108" s="316"/>
      <c r="Z108" s="316"/>
      <c r="AA108" s="316"/>
      <c r="AB108" s="92"/>
      <c r="AC108" s="92"/>
      <c r="AD108" s="92"/>
      <c r="AE108" s="92"/>
    </row>
    <row r="109" spans="8:31" s="11" customFormat="1" ht="35.1" customHeight="1" x14ac:dyDescent="0.2">
      <c r="H109" s="390"/>
      <c r="I109" s="390"/>
      <c r="O109" s="316"/>
      <c r="Q109" s="316"/>
      <c r="R109" s="316"/>
      <c r="S109" s="316"/>
      <c r="T109" s="316"/>
      <c r="U109" s="316"/>
      <c r="V109" s="316"/>
      <c r="W109" s="316"/>
      <c r="X109" s="316"/>
      <c r="Y109" s="316"/>
      <c r="Z109" s="316"/>
      <c r="AA109" s="316"/>
      <c r="AB109" s="92"/>
      <c r="AC109" s="92"/>
      <c r="AD109" s="92"/>
      <c r="AE109" s="92"/>
    </row>
    <row r="110" spans="8:31" s="11" customFormat="1" ht="35.1" customHeight="1" x14ac:dyDescent="0.2">
      <c r="H110" s="390"/>
      <c r="I110" s="390"/>
      <c r="O110" s="316"/>
      <c r="Q110" s="316"/>
      <c r="R110" s="316"/>
      <c r="S110" s="316"/>
      <c r="T110" s="316"/>
      <c r="U110" s="316"/>
      <c r="V110" s="316"/>
      <c r="W110" s="316"/>
      <c r="X110" s="316"/>
      <c r="Y110" s="316"/>
      <c r="Z110" s="316"/>
      <c r="AA110" s="316"/>
      <c r="AB110" s="92"/>
      <c r="AC110" s="92"/>
      <c r="AD110" s="92"/>
      <c r="AE110" s="92"/>
    </row>
    <row r="111" spans="8:31" s="11" customFormat="1" ht="35.1" customHeight="1" x14ac:dyDescent="0.2">
      <c r="H111" s="390"/>
      <c r="I111" s="390"/>
      <c r="O111" s="316"/>
      <c r="Q111" s="316"/>
      <c r="R111" s="316"/>
      <c r="S111" s="316"/>
      <c r="T111" s="316"/>
      <c r="U111" s="316"/>
      <c r="V111" s="316"/>
      <c r="W111" s="316"/>
      <c r="X111" s="316"/>
      <c r="Y111" s="316"/>
      <c r="Z111" s="316"/>
      <c r="AA111" s="316"/>
      <c r="AB111" s="92"/>
      <c r="AC111" s="92"/>
      <c r="AD111" s="92"/>
      <c r="AE111" s="92"/>
    </row>
    <row r="112" spans="8:31" s="11" customFormat="1" ht="35.1" customHeight="1" x14ac:dyDescent="0.2">
      <c r="H112" s="390"/>
      <c r="I112" s="390"/>
      <c r="O112" s="316"/>
      <c r="Q112" s="316"/>
      <c r="R112" s="316"/>
      <c r="S112" s="316"/>
      <c r="T112" s="316"/>
      <c r="U112" s="316"/>
      <c r="V112" s="316"/>
      <c r="W112" s="316"/>
      <c r="X112" s="316"/>
      <c r="Y112" s="316"/>
      <c r="Z112" s="316"/>
      <c r="AA112" s="316"/>
      <c r="AB112" s="92"/>
      <c r="AC112" s="92"/>
      <c r="AD112" s="92"/>
      <c r="AE112" s="92"/>
    </row>
    <row r="113" spans="8:31" s="11" customFormat="1" ht="35.1" customHeight="1" x14ac:dyDescent="0.2">
      <c r="H113" s="390"/>
      <c r="I113" s="390"/>
      <c r="O113" s="316"/>
      <c r="Q113" s="316"/>
      <c r="R113" s="316"/>
      <c r="S113" s="316"/>
      <c r="T113" s="316"/>
      <c r="U113" s="316"/>
      <c r="V113" s="316"/>
      <c r="W113" s="316"/>
      <c r="X113" s="316"/>
      <c r="Y113" s="316"/>
      <c r="Z113" s="316"/>
      <c r="AA113" s="316"/>
      <c r="AB113" s="92"/>
      <c r="AC113" s="92"/>
      <c r="AD113" s="92"/>
      <c r="AE113" s="92"/>
    </row>
    <row r="114" spans="8:31" s="11" customFormat="1" ht="35.1" customHeight="1" x14ac:dyDescent="0.2">
      <c r="H114" s="390"/>
      <c r="I114" s="390"/>
      <c r="O114" s="316"/>
      <c r="Q114" s="316"/>
      <c r="R114" s="316"/>
      <c r="S114" s="316"/>
      <c r="T114" s="316"/>
      <c r="U114" s="316"/>
      <c r="V114" s="316"/>
      <c r="W114" s="316"/>
      <c r="X114" s="316"/>
      <c r="Y114" s="316"/>
      <c r="Z114" s="316"/>
      <c r="AA114" s="316"/>
      <c r="AB114" s="92"/>
      <c r="AC114" s="92"/>
      <c r="AD114" s="92"/>
      <c r="AE114" s="92"/>
    </row>
    <row r="115" spans="8:31" s="11" customFormat="1" ht="35.1" customHeight="1" x14ac:dyDescent="0.2">
      <c r="H115" s="390"/>
      <c r="I115" s="390"/>
      <c r="O115" s="316"/>
      <c r="Q115" s="316"/>
      <c r="R115" s="316"/>
      <c r="S115" s="316"/>
      <c r="T115" s="316"/>
      <c r="U115" s="316"/>
      <c r="V115" s="316"/>
      <c r="W115" s="316"/>
      <c r="X115" s="316"/>
      <c r="Y115" s="316"/>
      <c r="Z115" s="316"/>
      <c r="AA115" s="316"/>
      <c r="AB115" s="92"/>
      <c r="AC115" s="92"/>
      <c r="AD115" s="92"/>
      <c r="AE115" s="92"/>
    </row>
    <row r="116" spans="8:31" s="11" customFormat="1" ht="35.1" customHeight="1" x14ac:dyDescent="0.2">
      <c r="H116" s="390"/>
      <c r="I116" s="390"/>
      <c r="O116" s="316"/>
      <c r="Q116" s="316"/>
      <c r="R116" s="316"/>
      <c r="S116" s="316"/>
      <c r="T116" s="316"/>
      <c r="U116" s="316"/>
      <c r="V116" s="316"/>
      <c r="W116" s="316"/>
      <c r="X116" s="316"/>
      <c r="Y116" s="316"/>
      <c r="Z116" s="316"/>
      <c r="AA116" s="316"/>
      <c r="AB116" s="92"/>
      <c r="AC116" s="92"/>
      <c r="AD116" s="92"/>
      <c r="AE116" s="92"/>
    </row>
    <row r="117" spans="8:31" s="11" customFormat="1" ht="35.1" customHeight="1" x14ac:dyDescent="0.2">
      <c r="H117" s="390"/>
      <c r="I117" s="390"/>
      <c r="O117" s="316"/>
      <c r="Q117" s="316"/>
      <c r="R117" s="316"/>
      <c r="S117" s="316"/>
      <c r="T117" s="316"/>
      <c r="U117" s="316"/>
      <c r="V117" s="316"/>
      <c r="W117" s="316"/>
      <c r="X117" s="316"/>
      <c r="Y117" s="316"/>
      <c r="Z117" s="316"/>
      <c r="AA117" s="316"/>
      <c r="AB117" s="92"/>
      <c r="AC117" s="92"/>
      <c r="AD117" s="92"/>
      <c r="AE117" s="92"/>
    </row>
    <row r="118" spans="8:31" s="11" customFormat="1" ht="35.1" customHeight="1" x14ac:dyDescent="0.2">
      <c r="H118" s="390"/>
      <c r="I118" s="390"/>
      <c r="O118" s="316"/>
      <c r="Q118" s="316"/>
      <c r="R118" s="316"/>
      <c r="S118" s="316"/>
      <c r="T118" s="316"/>
      <c r="U118" s="316"/>
      <c r="V118" s="316"/>
      <c r="W118" s="316"/>
      <c r="X118" s="316"/>
      <c r="Y118" s="316"/>
      <c r="Z118" s="316"/>
      <c r="AA118" s="316"/>
      <c r="AB118" s="92"/>
      <c r="AC118" s="92"/>
      <c r="AD118" s="92"/>
      <c r="AE118" s="92"/>
    </row>
    <row r="119" spans="8:31" s="11" customFormat="1" ht="35.1" customHeight="1" x14ac:dyDescent="0.2">
      <c r="H119" s="390"/>
      <c r="I119" s="390"/>
      <c r="O119" s="316"/>
      <c r="Q119" s="316"/>
      <c r="R119" s="316"/>
      <c r="S119" s="316"/>
      <c r="T119" s="316"/>
      <c r="U119" s="316"/>
      <c r="V119" s="316"/>
      <c r="W119" s="316"/>
      <c r="X119" s="316"/>
      <c r="Y119" s="316"/>
      <c r="Z119" s="316"/>
      <c r="AA119" s="316"/>
      <c r="AB119" s="92"/>
      <c r="AC119" s="92"/>
      <c r="AD119" s="92"/>
      <c r="AE119" s="92"/>
    </row>
    <row r="120" spans="8:31" s="11" customFormat="1" ht="35.1" customHeight="1" x14ac:dyDescent="0.2">
      <c r="H120" s="390"/>
      <c r="I120" s="390"/>
      <c r="O120" s="316"/>
      <c r="Q120" s="316"/>
      <c r="R120" s="316"/>
      <c r="S120" s="316"/>
      <c r="T120" s="316"/>
      <c r="U120" s="316"/>
      <c r="V120" s="316"/>
      <c r="W120" s="316"/>
      <c r="X120" s="316"/>
      <c r="Y120" s="316"/>
      <c r="Z120" s="316"/>
      <c r="AA120" s="316"/>
      <c r="AB120" s="92"/>
      <c r="AC120" s="92"/>
      <c r="AD120" s="92"/>
      <c r="AE120" s="92"/>
    </row>
    <row r="121" spans="8:31" s="11" customFormat="1" ht="35.1" customHeight="1" x14ac:dyDescent="0.2">
      <c r="H121" s="390"/>
      <c r="I121" s="390"/>
      <c r="O121" s="316"/>
      <c r="Q121" s="316"/>
      <c r="R121" s="316"/>
      <c r="S121" s="316"/>
      <c r="T121" s="316"/>
      <c r="U121" s="316"/>
      <c r="V121" s="316"/>
      <c r="W121" s="316"/>
      <c r="X121" s="316"/>
      <c r="Y121" s="316"/>
      <c r="Z121" s="316"/>
      <c r="AA121" s="316"/>
      <c r="AB121" s="92"/>
      <c r="AC121" s="92"/>
      <c r="AD121" s="92"/>
      <c r="AE121" s="92"/>
    </row>
    <row r="122" spans="8:31" s="11" customFormat="1" ht="35.1" customHeight="1" x14ac:dyDescent="0.2">
      <c r="H122" s="390"/>
      <c r="I122" s="390"/>
      <c r="O122" s="316"/>
      <c r="Q122" s="316"/>
      <c r="R122" s="316"/>
      <c r="S122" s="316"/>
      <c r="T122" s="316"/>
      <c r="U122" s="316"/>
      <c r="V122" s="316"/>
      <c r="W122" s="316"/>
      <c r="X122" s="316"/>
      <c r="Y122" s="316"/>
      <c r="Z122" s="316"/>
      <c r="AA122" s="316"/>
      <c r="AB122" s="92"/>
      <c r="AC122" s="92"/>
      <c r="AD122" s="92"/>
      <c r="AE122" s="92"/>
    </row>
    <row r="123" spans="8:31" s="11" customFormat="1" ht="35.1" customHeight="1" x14ac:dyDescent="0.2">
      <c r="H123" s="390"/>
      <c r="I123" s="390"/>
      <c r="O123" s="316"/>
      <c r="Q123" s="316"/>
      <c r="R123" s="316"/>
      <c r="S123" s="316"/>
      <c r="T123" s="316"/>
      <c r="U123" s="316"/>
      <c r="V123" s="316"/>
      <c r="W123" s="316"/>
      <c r="X123" s="316"/>
      <c r="Y123" s="316"/>
      <c r="Z123" s="316"/>
      <c r="AA123" s="316"/>
      <c r="AB123" s="92"/>
      <c r="AC123" s="92"/>
      <c r="AD123" s="92"/>
      <c r="AE123" s="92"/>
    </row>
    <row r="124" spans="8:31" s="11" customFormat="1" ht="35.1" customHeight="1" x14ac:dyDescent="0.2">
      <c r="H124" s="390"/>
      <c r="I124" s="390"/>
      <c r="O124" s="316"/>
      <c r="Q124" s="316"/>
      <c r="R124" s="316"/>
      <c r="S124" s="316"/>
      <c r="T124" s="316"/>
      <c r="U124" s="316"/>
      <c r="V124" s="316"/>
      <c r="W124" s="316"/>
      <c r="X124" s="316"/>
      <c r="Y124" s="316"/>
      <c r="Z124" s="316"/>
      <c r="AA124" s="316"/>
      <c r="AB124" s="92"/>
      <c r="AC124" s="92"/>
      <c r="AD124" s="92"/>
      <c r="AE124" s="92"/>
    </row>
    <row r="125" spans="8:31" s="11" customFormat="1" ht="35.1" customHeight="1" x14ac:dyDescent="0.2">
      <c r="H125" s="390"/>
      <c r="I125" s="390"/>
      <c r="O125" s="316"/>
      <c r="Q125" s="316"/>
      <c r="R125" s="316"/>
      <c r="S125" s="316"/>
      <c r="T125" s="316"/>
      <c r="U125" s="316"/>
      <c r="V125" s="316"/>
      <c r="W125" s="316"/>
      <c r="X125" s="316"/>
      <c r="Y125" s="316"/>
      <c r="Z125" s="316"/>
      <c r="AA125" s="316"/>
      <c r="AB125" s="92"/>
      <c r="AC125" s="92"/>
      <c r="AD125" s="92"/>
      <c r="AE125" s="92"/>
    </row>
    <row r="126" spans="8:31" s="11" customFormat="1" ht="35.1" customHeight="1" x14ac:dyDescent="0.2">
      <c r="H126" s="390"/>
      <c r="I126" s="390"/>
      <c r="O126" s="316"/>
      <c r="Q126" s="316"/>
      <c r="R126" s="316"/>
      <c r="S126" s="316"/>
      <c r="T126" s="316"/>
      <c r="U126" s="316"/>
      <c r="V126" s="316"/>
      <c r="W126" s="316"/>
      <c r="X126" s="316"/>
      <c r="Y126" s="316"/>
      <c r="Z126" s="316"/>
      <c r="AA126" s="316"/>
      <c r="AB126" s="92"/>
      <c r="AC126" s="92"/>
      <c r="AD126" s="92"/>
      <c r="AE126" s="92"/>
    </row>
    <row r="127" spans="8:31" s="11" customFormat="1" ht="35.1" customHeight="1" x14ac:dyDescent="0.2">
      <c r="H127" s="390"/>
      <c r="I127" s="390"/>
      <c r="O127" s="316"/>
      <c r="Q127" s="316"/>
      <c r="R127" s="316"/>
      <c r="S127" s="316"/>
      <c r="T127" s="316"/>
      <c r="U127" s="316"/>
      <c r="V127" s="316"/>
      <c r="W127" s="316"/>
      <c r="X127" s="316"/>
      <c r="Y127" s="316"/>
      <c r="Z127" s="316"/>
      <c r="AA127" s="316"/>
      <c r="AB127" s="92"/>
      <c r="AC127" s="92"/>
      <c r="AD127" s="92"/>
      <c r="AE127" s="92"/>
    </row>
    <row r="128" spans="8:31" s="11" customFormat="1" ht="35.1" customHeight="1" x14ac:dyDescent="0.2">
      <c r="H128" s="390"/>
      <c r="I128" s="390"/>
      <c r="O128" s="316"/>
      <c r="Q128" s="316"/>
      <c r="R128" s="316"/>
      <c r="S128" s="316"/>
      <c r="T128" s="316"/>
      <c r="U128" s="316"/>
      <c r="V128" s="316"/>
      <c r="W128" s="316"/>
      <c r="X128" s="316"/>
      <c r="Y128" s="316"/>
      <c r="Z128" s="316"/>
      <c r="AA128" s="316"/>
      <c r="AB128" s="92"/>
      <c r="AC128" s="92"/>
      <c r="AD128" s="92"/>
      <c r="AE128" s="92"/>
    </row>
    <row r="129" spans="8:31" s="11" customFormat="1" ht="35.1" customHeight="1" x14ac:dyDescent="0.2">
      <c r="H129" s="390"/>
      <c r="I129" s="390"/>
      <c r="O129" s="316"/>
      <c r="Q129" s="316"/>
      <c r="R129" s="316"/>
      <c r="S129" s="316"/>
      <c r="T129" s="316"/>
      <c r="U129" s="316"/>
      <c r="V129" s="316"/>
      <c r="W129" s="316"/>
      <c r="X129" s="316"/>
      <c r="Y129" s="316"/>
      <c r="Z129" s="316"/>
      <c r="AA129" s="316"/>
      <c r="AB129" s="92"/>
      <c r="AC129" s="92"/>
      <c r="AD129" s="92"/>
      <c r="AE129" s="92"/>
    </row>
    <row r="130" spans="8:31" s="11" customFormat="1" ht="35.1" customHeight="1" x14ac:dyDescent="0.2">
      <c r="H130" s="390"/>
      <c r="I130" s="390"/>
      <c r="O130" s="316"/>
      <c r="Q130" s="316"/>
      <c r="R130" s="316"/>
      <c r="S130" s="316"/>
      <c r="T130" s="316"/>
      <c r="U130" s="316"/>
      <c r="V130" s="316"/>
      <c r="W130" s="316"/>
      <c r="X130" s="316"/>
      <c r="Y130" s="316"/>
      <c r="Z130" s="316"/>
      <c r="AA130" s="316"/>
      <c r="AB130" s="92"/>
      <c r="AC130" s="92"/>
      <c r="AD130" s="92"/>
      <c r="AE130" s="92"/>
    </row>
    <row r="131" spans="8:31" s="11" customFormat="1" ht="35.1" customHeight="1" x14ac:dyDescent="0.2">
      <c r="H131" s="390"/>
      <c r="I131" s="390"/>
      <c r="O131" s="316"/>
      <c r="Q131" s="316"/>
      <c r="R131" s="316"/>
      <c r="S131" s="316"/>
      <c r="T131" s="316"/>
      <c r="U131" s="316"/>
      <c r="V131" s="316"/>
      <c r="W131" s="316"/>
      <c r="X131" s="316"/>
      <c r="Y131" s="316"/>
      <c r="Z131" s="316"/>
      <c r="AA131" s="316"/>
      <c r="AB131" s="92"/>
      <c r="AC131" s="92"/>
      <c r="AD131" s="92"/>
      <c r="AE131" s="92"/>
    </row>
    <row r="132" spans="8:31" s="11" customFormat="1" ht="35.1" customHeight="1" x14ac:dyDescent="0.2">
      <c r="H132" s="390"/>
      <c r="I132" s="390"/>
      <c r="O132" s="316"/>
      <c r="Q132" s="316"/>
      <c r="R132" s="316"/>
      <c r="S132" s="316"/>
      <c r="T132" s="316"/>
      <c r="U132" s="316"/>
      <c r="V132" s="316"/>
      <c r="W132" s="316"/>
      <c r="X132" s="316"/>
      <c r="Y132" s="316"/>
      <c r="Z132" s="316"/>
      <c r="AA132" s="316"/>
      <c r="AB132" s="92"/>
      <c r="AC132" s="92"/>
      <c r="AD132" s="92"/>
      <c r="AE132" s="92"/>
    </row>
    <row r="133" spans="8:31" s="11" customFormat="1" ht="35.1" customHeight="1" x14ac:dyDescent="0.2">
      <c r="H133" s="390"/>
      <c r="I133" s="390"/>
      <c r="O133" s="316"/>
      <c r="Q133" s="316"/>
      <c r="R133" s="316"/>
      <c r="S133" s="316"/>
      <c r="T133" s="316"/>
      <c r="U133" s="316"/>
      <c r="V133" s="316"/>
      <c r="W133" s="316"/>
      <c r="X133" s="316"/>
      <c r="Y133" s="316"/>
      <c r="Z133" s="316"/>
      <c r="AA133" s="316"/>
      <c r="AB133" s="92"/>
      <c r="AC133" s="92"/>
      <c r="AD133" s="92"/>
      <c r="AE133" s="92"/>
    </row>
    <row r="134" spans="8:31" s="11" customFormat="1" ht="35.1" customHeight="1" x14ac:dyDescent="0.2">
      <c r="H134" s="390"/>
      <c r="I134" s="390"/>
      <c r="O134" s="316"/>
      <c r="Q134" s="316"/>
      <c r="R134" s="316"/>
      <c r="S134" s="316"/>
      <c r="T134" s="316"/>
      <c r="U134" s="316"/>
      <c r="V134" s="316"/>
      <c r="W134" s="316"/>
      <c r="X134" s="316"/>
      <c r="Y134" s="316"/>
      <c r="Z134" s="316"/>
      <c r="AA134" s="316"/>
      <c r="AB134" s="92"/>
      <c r="AC134" s="92"/>
      <c r="AD134" s="92"/>
      <c r="AE134" s="92"/>
    </row>
    <row r="135" spans="8:31" s="11" customFormat="1" ht="35.1" customHeight="1" x14ac:dyDescent="0.2">
      <c r="H135" s="390"/>
      <c r="I135" s="390"/>
      <c r="O135" s="316"/>
      <c r="Q135" s="316"/>
      <c r="R135" s="316"/>
      <c r="S135" s="316"/>
      <c r="T135" s="316"/>
      <c r="U135" s="316"/>
      <c r="V135" s="316"/>
      <c r="W135" s="316"/>
      <c r="X135" s="316"/>
      <c r="Y135" s="316"/>
      <c r="Z135" s="316"/>
      <c r="AA135" s="316"/>
      <c r="AB135" s="92"/>
      <c r="AC135" s="92"/>
      <c r="AD135" s="92"/>
      <c r="AE135" s="92"/>
    </row>
    <row r="136" spans="8:31" s="11" customFormat="1" ht="35.1" customHeight="1" x14ac:dyDescent="0.2">
      <c r="H136" s="390"/>
      <c r="I136" s="390"/>
      <c r="O136" s="316"/>
      <c r="Q136" s="316"/>
      <c r="R136" s="316"/>
      <c r="S136" s="316"/>
      <c r="T136" s="316"/>
      <c r="U136" s="316"/>
      <c r="V136" s="316"/>
      <c r="W136" s="316"/>
      <c r="X136" s="316"/>
      <c r="Y136" s="316"/>
      <c r="Z136" s="316"/>
      <c r="AA136" s="316"/>
      <c r="AB136" s="92"/>
      <c r="AC136" s="92"/>
      <c r="AD136" s="92"/>
      <c r="AE136" s="92"/>
    </row>
    <row r="137" spans="8:31" s="11" customFormat="1" ht="35.1" customHeight="1" x14ac:dyDescent="0.2">
      <c r="H137" s="390"/>
      <c r="I137" s="390"/>
      <c r="O137" s="316"/>
      <c r="Q137" s="316"/>
      <c r="R137" s="316"/>
      <c r="S137" s="316"/>
      <c r="T137" s="316"/>
      <c r="U137" s="316"/>
      <c r="V137" s="316"/>
      <c r="W137" s="316"/>
      <c r="X137" s="316"/>
      <c r="Y137" s="316"/>
      <c r="Z137" s="316"/>
      <c r="AA137" s="316"/>
      <c r="AB137" s="92"/>
      <c r="AC137" s="92"/>
      <c r="AD137" s="92"/>
      <c r="AE137" s="92"/>
    </row>
    <row r="138" spans="8:31" s="11" customFormat="1" ht="35.1" customHeight="1" x14ac:dyDescent="0.2">
      <c r="H138" s="390"/>
      <c r="I138" s="390"/>
      <c r="O138" s="316"/>
      <c r="Q138" s="316"/>
      <c r="R138" s="316"/>
      <c r="S138" s="316"/>
      <c r="T138" s="316"/>
      <c r="U138" s="316"/>
      <c r="V138" s="316"/>
      <c r="W138" s="316"/>
      <c r="X138" s="316"/>
      <c r="Y138" s="316"/>
      <c r="Z138" s="316"/>
      <c r="AA138" s="316"/>
      <c r="AB138" s="92"/>
      <c r="AC138" s="92"/>
      <c r="AD138" s="92"/>
      <c r="AE138" s="92"/>
    </row>
    <row r="139" spans="8:31" s="11" customFormat="1" ht="35.1" customHeight="1" x14ac:dyDescent="0.2">
      <c r="H139" s="390"/>
      <c r="I139" s="390"/>
      <c r="O139" s="316"/>
      <c r="Q139" s="316"/>
      <c r="R139" s="316"/>
      <c r="S139" s="316"/>
      <c r="T139" s="316"/>
      <c r="U139" s="316"/>
      <c r="V139" s="316"/>
      <c r="W139" s="316"/>
      <c r="X139" s="316"/>
      <c r="Y139" s="316"/>
      <c r="Z139" s="316"/>
      <c r="AA139" s="316"/>
      <c r="AB139" s="92"/>
      <c r="AC139" s="92"/>
      <c r="AD139" s="92"/>
      <c r="AE139" s="92"/>
    </row>
    <row r="140" spans="8:31" s="11" customFormat="1" ht="35.1" customHeight="1" x14ac:dyDescent="0.2">
      <c r="H140" s="390"/>
      <c r="I140" s="390"/>
      <c r="O140" s="316"/>
      <c r="Q140" s="316"/>
      <c r="R140" s="316"/>
      <c r="S140" s="316"/>
      <c r="T140" s="316"/>
      <c r="U140" s="316"/>
      <c r="V140" s="316"/>
      <c r="W140" s="316"/>
      <c r="X140" s="316"/>
      <c r="Y140" s="316"/>
      <c r="Z140" s="316"/>
      <c r="AA140" s="316"/>
      <c r="AB140" s="92"/>
      <c r="AC140" s="92"/>
      <c r="AD140" s="92"/>
      <c r="AE140" s="92"/>
    </row>
    <row r="141" spans="8:31" s="11" customFormat="1" ht="35.1" customHeight="1" x14ac:dyDescent="0.2">
      <c r="H141" s="390"/>
      <c r="I141" s="390"/>
      <c r="O141" s="316"/>
      <c r="Q141" s="316"/>
      <c r="R141" s="316"/>
      <c r="S141" s="316"/>
      <c r="T141" s="316"/>
      <c r="U141" s="316"/>
      <c r="V141" s="316"/>
      <c r="W141" s="316"/>
      <c r="X141" s="316"/>
      <c r="Y141" s="316"/>
      <c r="Z141" s="316"/>
      <c r="AA141" s="316"/>
      <c r="AB141" s="92"/>
      <c r="AC141" s="92"/>
      <c r="AD141" s="92"/>
      <c r="AE141" s="92"/>
    </row>
    <row r="142" spans="8:31" s="11" customFormat="1" ht="35.1" customHeight="1" x14ac:dyDescent="0.2">
      <c r="H142" s="390"/>
      <c r="I142" s="390"/>
      <c r="O142" s="316"/>
      <c r="Q142" s="316"/>
      <c r="R142" s="316"/>
      <c r="S142" s="316"/>
      <c r="T142" s="316"/>
      <c r="U142" s="316"/>
      <c r="V142" s="316"/>
      <c r="W142" s="316"/>
      <c r="X142" s="316"/>
      <c r="Y142" s="316"/>
      <c r="Z142" s="316"/>
      <c r="AA142" s="316"/>
      <c r="AB142" s="92"/>
      <c r="AC142" s="92"/>
      <c r="AD142" s="92"/>
      <c r="AE142" s="92"/>
    </row>
    <row r="143" spans="8:31" s="11" customFormat="1" ht="35.1" customHeight="1" x14ac:dyDescent="0.2">
      <c r="H143" s="390"/>
      <c r="I143" s="390"/>
      <c r="O143" s="316"/>
      <c r="Q143" s="316"/>
      <c r="R143" s="316"/>
      <c r="S143" s="316"/>
      <c r="T143" s="316"/>
      <c r="U143" s="316"/>
      <c r="V143" s="316"/>
      <c r="W143" s="316"/>
      <c r="X143" s="316"/>
      <c r="Y143" s="316"/>
      <c r="Z143" s="316"/>
      <c r="AA143" s="316"/>
      <c r="AB143" s="92"/>
      <c r="AC143" s="92"/>
      <c r="AD143" s="92"/>
      <c r="AE143" s="92"/>
    </row>
    <row r="144" spans="8:31" s="11" customFormat="1" ht="35.1" customHeight="1" x14ac:dyDescent="0.2">
      <c r="H144" s="390"/>
      <c r="I144" s="390"/>
      <c r="O144" s="316"/>
      <c r="Q144" s="316"/>
      <c r="R144" s="316"/>
      <c r="S144" s="316"/>
      <c r="T144" s="316"/>
      <c r="U144" s="316"/>
      <c r="V144" s="316"/>
      <c r="W144" s="316"/>
      <c r="X144" s="316"/>
      <c r="Y144" s="316"/>
      <c r="Z144" s="316"/>
      <c r="AA144" s="316"/>
      <c r="AB144" s="92"/>
      <c r="AC144" s="92"/>
      <c r="AD144" s="92"/>
      <c r="AE144" s="92"/>
    </row>
    <row r="145" spans="8:31" s="11" customFormat="1" ht="35.1" customHeight="1" x14ac:dyDescent="0.2">
      <c r="H145" s="390"/>
      <c r="I145" s="390"/>
      <c r="O145" s="316"/>
      <c r="Q145" s="316"/>
      <c r="R145" s="316"/>
      <c r="S145" s="316"/>
      <c r="T145" s="316"/>
      <c r="U145" s="316"/>
      <c r="V145" s="316"/>
      <c r="W145" s="316"/>
      <c r="X145" s="316"/>
      <c r="Y145" s="316"/>
      <c r="Z145" s="316"/>
      <c r="AA145" s="316"/>
      <c r="AB145" s="92"/>
      <c r="AC145" s="92"/>
      <c r="AD145" s="92"/>
      <c r="AE145" s="92"/>
    </row>
    <row r="146" spans="8:31" s="11" customFormat="1" ht="35.1" customHeight="1" x14ac:dyDescent="0.2">
      <c r="H146" s="390"/>
      <c r="I146" s="390"/>
      <c r="O146" s="316"/>
      <c r="Q146" s="316"/>
      <c r="R146" s="316"/>
      <c r="S146" s="316"/>
      <c r="T146" s="316"/>
      <c r="U146" s="316"/>
      <c r="V146" s="316"/>
      <c r="W146" s="316"/>
      <c r="X146" s="316"/>
      <c r="Y146" s="316"/>
      <c r="Z146" s="316"/>
      <c r="AA146" s="316"/>
      <c r="AB146" s="92"/>
      <c r="AC146" s="92"/>
      <c r="AD146" s="92"/>
      <c r="AE146" s="92"/>
    </row>
    <row r="147" spans="8:31" s="11" customFormat="1" ht="35.1" customHeight="1" x14ac:dyDescent="0.2">
      <c r="H147" s="390"/>
      <c r="I147" s="390"/>
      <c r="O147" s="316"/>
      <c r="Q147" s="316"/>
      <c r="R147" s="316"/>
      <c r="S147" s="316"/>
      <c r="T147" s="316"/>
      <c r="U147" s="316"/>
      <c r="V147" s="316"/>
      <c r="W147" s="316"/>
      <c r="X147" s="316"/>
      <c r="Y147" s="316"/>
      <c r="Z147" s="316"/>
      <c r="AA147" s="316"/>
      <c r="AB147" s="92"/>
      <c r="AC147" s="92"/>
      <c r="AD147" s="92"/>
      <c r="AE147" s="92"/>
    </row>
    <row r="148" spans="8:31" s="11" customFormat="1" ht="35.1" customHeight="1" x14ac:dyDescent="0.2">
      <c r="H148" s="390"/>
      <c r="I148" s="390"/>
      <c r="O148" s="316"/>
      <c r="Q148" s="316"/>
      <c r="R148" s="316"/>
      <c r="S148" s="316"/>
      <c r="T148" s="316"/>
      <c r="U148" s="316"/>
      <c r="V148" s="316"/>
      <c r="W148" s="316"/>
      <c r="X148" s="316"/>
      <c r="Y148" s="316"/>
      <c r="Z148" s="316"/>
      <c r="AA148" s="316"/>
      <c r="AB148" s="92"/>
      <c r="AC148" s="92"/>
      <c r="AD148" s="92"/>
      <c r="AE148" s="92"/>
    </row>
    <row r="149" spans="8:31" s="11" customFormat="1" ht="35.1" customHeight="1" x14ac:dyDescent="0.2">
      <c r="H149" s="390"/>
      <c r="I149" s="390"/>
      <c r="O149" s="316"/>
      <c r="Q149" s="316"/>
      <c r="R149" s="316"/>
      <c r="S149" s="316"/>
      <c r="T149" s="316"/>
      <c r="U149" s="316"/>
      <c r="V149" s="316"/>
      <c r="W149" s="316"/>
      <c r="X149" s="316"/>
      <c r="Y149" s="316"/>
      <c r="Z149" s="316"/>
      <c r="AA149" s="316"/>
      <c r="AB149" s="92"/>
      <c r="AC149" s="92"/>
      <c r="AD149" s="92"/>
      <c r="AE149" s="92"/>
    </row>
    <row r="150" spans="8:31" s="11" customFormat="1" ht="35.1" customHeight="1" x14ac:dyDescent="0.2">
      <c r="H150" s="390"/>
      <c r="I150" s="390"/>
      <c r="O150" s="316"/>
      <c r="Q150" s="316"/>
      <c r="R150" s="316"/>
      <c r="S150" s="316"/>
      <c r="T150" s="316"/>
      <c r="U150" s="316"/>
      <c r="V150" s="316"/>
      <c r="W150" s="316"/>
      <c r="X150" s="316"/>
      <c r="Y150" s="316"/>
      <c r="Z150" s="316"/>
      <c r="AA150" s="316"/>
      <c r="AB150" s="92"/>
      <c r="AC150" s="92"/>
      <c r="AD150" s="92"/>
      <c r="AE150" s="92"/>
    </row>
    <row r="151" spans="8:31" s="11" customFormat="1" ht="35.1" customHeight="1" x14ac:dyDescent="0.2">
      <c r="H151" s="390"/>
      <c r="I151" s="390"/>
      <c r="O151" s="316"/>
      <c r="Q151" s="316"/>
      <c r="R151" s="316"/>
      <c r="S151" s="316"/>
      <c r="T151" s="316"/>
      <c r="U151" s="316"/>
      <c r="V151" s="316"/>
      <c r="W151" s="316"/>
      <c r="X151" s="316"/>
      <c r="Y151" s="316"/>
      <c r="Z151" s="316"/>
      <c r="AA151" s="316"/>
      <c r="AB151" s="92"/>
      <c r="AC151" s="92"/>
      <c r="AD151" s="92"/>
      <c r="AE151" s="92"/>
    </row>
    <row r="152" spans="8:31" s="11" customFormat="1" ht="35.1" customHeight="1" x14ac:dyDescent="0.2">
      <c r="H152" s="390"/>
      <c r="I152" s="390"/>
      <c r="O152" s="316"/>
      <c r="Q152" s="316"/>
      <c r="R152" s="316"/>
      <c r="S152" s="316"/>
      <c r="T152" s="316"/>
      <c r="U152" s="316"/>
      <c r="V152" s="316"/>
      <c r="W152" s="316"/>
      <c r="X152" s="316"/>
      <c r="Y152" s="316"/>
      <c r="Z152" s="316"/>
      <c r="AA152" s="316"/>
      <c r="AB152" s="92"/>
      <c r="AC152" s="92"/>
      <c r="AD152" s="92"/>
      <c r="AE152" s="92"/>
    </row>
    <row r="153" spans="8:31" s="11" customFormat="1" ht="35.1" customHeight="1" x14ac:dyDescent="0.2">
      <c r="H153" s="390"/>
      <c r="I153" s="390"/>
      <c r="O153" s="316"/>
      <c r="Q153" s="316"/>
      <c r="R153" s="316"/>
      <c r="S153" s="316"/>
      <c r="T153" s="316"/>
      <c r="U153" s="316"/>
      <c r="V153" s="316"/>
      <c r="W153" s="316"/>
      <c r="X153" s="316"/>
      <c r="Y153" s="316"/>
      <c r="Z153" s="316"/>
      <c r="AA153" s="316"/>
      <c r="AB153" s="92"/>
      <c r="AC153" s="92"/>
      <c r="AD153" s="92"/>
      <c r="AE153" s="92"/>
    </row>
    <row r="154" spans="8:31" s="11" customFormat="1" ht="35.1" customHeight="1" x14ac:dyDescent="0.2">
      <c r="H154" s="390"/>
      <c r="I154" s="390"/>
      <c r="O154" s="316"/>
      <c r="Q154" s="316"/>
      <c r="R154" s="316"/>
      <c r="S154" s="316"/>
      <c r="T154" s="316"/>
      <c r="U154" s="316"/>
      <c r="V154" s="316"/>
      <c r="W154" s="316"/>
      <c r="X154" s="316"/>
      <c r="Y154" s="316"/>
      <c r="Z154" s="316"/>
      <c r="AA154" s="316"/>
      <c r="AB154" s="92"/>
      <c r="AC154" s="92"/>
      <c r="AD154" s="92"/>
      <c r="AE154" s="92"/>
    </row>
    <row r="155" spans="8:31" s="11" customFormat="1" ht="35.1" customHeight="1" x14ac:dyDescent="0.2">
      <c r="H155" s="390"/>
      <c r="I155" s="390"/>
      <c r="O155" s="316"/>
      <c r="Q155" s="316"/>
      <c r="R155" s="316"/>
      <c r="S155" s="316"/>
      <c r="T155" s="316"/>
      <c r="U155" s="316"/>
      <c r="V155" s="316"/>
      <c r="W155" s="316"/>
      <c r="X155" s="316"/>
      <c r="Y155" s="316"/>
      <c r="Z155" s="316"/>
      <c r="AA155" s="316"/>
      <c r="AB155" s="92"/>
      <c r="AC155" s="92"/>
      <c r="AD155" s="92"/>
      <c r="AE155" s="92"/>
    </row>
    <row r="156" spans="8:31" s="11" customFormat="1" ht="35.1" customHeight="1" x14ac:dyDescent="0.2">
      <c r="H156" s="390"/>
      <c r="I156" s="390"/>
      <c r="O156" s="316"/>
      <c r="Q156" s="316"/>
      <c r="R156" s="316"/>
      <c r="S156" s="316"/>
      <c r="T156" s="316"/>
      <c r="U156" s="316"/>
      <c r="V156" s="316"/>
      <c r="W156" s="316"/>
      <c r="X156" s="316"/>
      <c r="Y156" s="316"/>
      <c r="Z156" s="316"/>
      <c r="AA156" s="316"/>
      <c r="AB156" s="92"/>
      <c r="AC156" s="92"/>
      <c r="AD156" s="92"/>
      <c r="AE156" s="92"/>
    </row>
    <row r="157" spans="8:31" s="11" customFormat="1" ht="35.1" customHeight="1" x14ac:dyDescent="0.2">
      <c r="H157" s="390"/>
      <c r="I157" s="390"/>
      <c r="O157" s="316"/>
      <c r="Q157" s="316"/>
      <c r="R157" s="316"/>
      <c r="S157" s="316"/>
      <c r="T157" s="316"/>
      <c r="U157" s="316"/>
      <c r="V157" s="316"/>
      <c r="W157" s="316"/>
      <c r="X157" s="316"/>
      <c r="Y157" s="316"/>
      <c r="Z157" s="316"/>
      <c r="AA157" s="316"/>
      <c r="AB157" s="92"/>
      <c r="AC157" s="92"/>
      <c r="AD157" s="92"/>
      <c r="AE157" s="92"/>
    </row>
    <row r="158" spans="8:31" s="11" customFormat="1" ht="35.1" customHeight="1" x14ac:dyDescent="0.2">
      <c r="H158" s="390"/>
      <c r="I158" s="390"/>
      <c r="O158" s="316"/>
      <c r="Q158" s="316"/>
      <c r="R158" s="316"/>
      <c r="S158" s="316"/>
      <c r="T158" s="316"/>
      <c r="U158" s="316"/>
      <c r="V158" s="316"/>
      <c r="W158" s="316"/>
      <c r="X158" s="316"/>
      <c r="Y158" s="316"/>
      <c r="Z158" s="316"/>
      <c r="AA158" s="316"/>
      <c r="AB158" s="92"/>
      <c r="AC158" s="92"/>
      <c r="AD158" s="92"/>
      <c r="AE158" s="92"/>
    </row>
    <row r="159" spans="8:31" s="11" customFormat="1" ht="35.1" customHeight="1" x14ac:dyDescent="0.2">
      <c r="H159" s="390"/>
      <c r="I159" s="390"/>
      <c r="O159" s="316"/>
      <c r="Q159" s="316"/>
      <c r="R159" s="316"/>
      <c r="S159" s="316"/>
      <c r="T159" s="316"/>
      <c r="U159" s="316"/>
      <c r="V159" s="316"/>
      <c r="W159" s="316"/>
      <c r="X159" s="316"/>
      <c r="Y159" s="316"/>
      <c r="Z159" s="316"/>
      <c r="AA159" s="316"/>
      <c r="AB159" s="92"/>
      <c r="AC159" s="92"/>
      <c r="AD159" s="92"/>
      <c r="AE159" s="92"/>
    </row>
    <row r="160" spans="8:31" s="11" customFormat="1" ht="35.1" customHeight="1" x14ac:dyDescent="0.2">
      <c r="H160" s="390"/>
      <c r="I160" s="390"/>
      <c r="O160" s="316"/>
      <c r="Q160" s="316"/>
      <c r="R160" s="316"/>
      <c r="S160" s="316"/>
      <c r="T160" s="316"/>
      <c r="U160" s="316"/>
      <c r="V160" s="316"/>
      <c r="W160" s="316"/>
      <c r="X160" s="316"/>
      <c r="Y160" s="316"/>
      <c r="Z160" s="316"/>
      <c r="AA160" s="316"/>
      <c r="AB160" s="92"/>
      <c r="AC160" s="92"/>
      <c r="AD160" s="92"/>
      <c r="AE160" s="92"/>
    </row>
    <row r="161" spans="8:31" s="11" customFormat="1" ht="35.1" customHeight="1" x14ac:dyDescent="0.2">
      <c r="H161" s="390"/>
      <c r="I161" s="390"/>
      <c r="O161" s="316"/>
      <c r="Q161" s="316"/>
      <c r="R161" s="316"/>
      <c r="S161" s="316"/>
      <c r="T161" s="316"/>
      <c r="U161" s="316"/>
      <c r="V161" s="316"/>
      <c r="W161" s="316"/>
      <c r="X161" s="316"/>
      <c r="Y161" s="316"/>
      <c r="Z161" s="316"/>
      <c r="AA161" s="316"/>
      <c r="AB161" s="92"/>
      <c r="AC161" s="92"/>
      <c r="AD161" s="92"/>
      <c r="AE161" s="92"/>
    </row>
    <row r="162" spans="8:31" s="11" customFormat="1" ht="35.1" customHeight="1" x14ac:dyDescent="0.2">
      <c r="H162" s="390"/>
      <c r="I162" s="390"/>
      <c r="O162" s="316"/>
      <c r="Q162" s="316"/>
      <c r="R162" s="316"/>
      <c r="S162" s="316"/>
      <c r="T162" s="316"/>
      <c r="U162" s="316"/>
      <c r="V162" s="316"/>
      <c r="W162" s="316"/>
      <c r="X162" s="316"/>
      <c r="Y162" s="316"/>
      <c r="Z162" s="316"/>
      <c r="AA162" s="316"/>
      <c r="AB162" s="92"/>
      <c r="AC162" s="92"/>
      <c r="AD162" s="92"/>
      <c r="AE162" s="92"/>
    </row>
    <row r="163" spans="8:31" s="11" customFormat="1" ht="35.1" customHeight="1" x14ac:dyDescent="0.2">
      <c r="H163" s="390"/>
      <c r="I163" s="390"/>
      <c r="O163" s="316"/>
      <c r="Q163" s="316"/>
      <c r="R163" s="316"/>
      <c r="S163" s="316"/>
      <c r="T163" s="316"/>
      <c r="U163" s="316"/>
      <c r="V163" s="316"/>
      <c r="W163" s="316"/>
      <c r="X163" s="316"/>
      <c r="Y163" s="316"/>
      <c r="Z163" s="316"/>
      <c r="AA163" s="316"/>
      <c r="AB163" s="92"/>
      <c r="AC163" s="92"/>
      <c r="AD163" s="92"/>
      <c r="AE163" s="92"/>
    </row>
    <row r="164" spans="8:31" s="11" customFormat="1" ht="35.1" customHeight="1" x14ac:dyDescent="0.2">
      <c r="H164" s="390"/>
      <c r="I164" s="390"/>
      <c r="O164" s="316"/>
      <c r="Q164" s="316"/>
      <c r="R164" s="316"/>
      <c r="S164" s="316"/>
      <c r="T164" s="316"/>
      <c r="U164" s="316"/>
      <c r="V164" s="316"/>
      <c r="W164" s="316"/>
      <c r="X164" s="316"/>
      <c r="Y164" s="316"/>
      <c r="Z164" s="316"/>
      <c r="AA164" s="316"/>
      <c r="AB164" s="92"/>
      <c r="AC164" s="92"/>
      <c r="AD164" s="92"/>
      <c r="AE164" s="92"/>
    </row>
    <row r="165" spans="8:31" s="11" customFormat="1" ht="35.1" customHeight="1" x14ac:dyDescent="0.2">
      <c r="H165" s="390"/>
      <c r="I165" s="390"/>
      <c r="O165" s="316"/>
      <c r="Q165" s="316"/>
      <c r="R165" s="316"/>
      <c r="S165" s="316"/>
      <c r="T165" s="316"/>
      <c r="U165" s="316"/>
      <c r="V165" s="316"/>
      <c r="W165" s="316"/>
      <c r="X165" s="316"/>
      <c r="Y165" s="316"/>
      <c r="Z165" s="316"/>
      <c r="AA165" s="316"/>
      <c r="AB165" s="92"/>
      <c r="AC165" s="92"/>
      <c r="AD165" s="92"/>
      <c r="AE165" s="92"/>
    </row>
    <row r="166" spans="8:31" s="11" customFormat="1" ht="35.1" customHeight="1" x14ac:dyDescent="0.2">
      <c r="H166" s="390"/>
      <c r="I166" s="390"/>
      <c r="O166" s="316"/>
      <c r="Q166" s="316"/>
      <c r="R166" s="316"/>
      <c r="S166" s="316"/>
      <c r="T166" s="316"/>
      <c r="U166" s="316"/>
      <c r="V166" s="316"/>
      <c r="W166" s="316"/>
      <c r="X166" s="316"/>
      <c r="Y166" s="316"/>
      <c r="Z166" s="316"/>
      <c r="AA166" s="316"/>
      <c r="AB166" s="92"/>
      <c r="AC166" s="92"/>
      <c r="AD166" s="92"/>
      <c r="AE166" s="92"/>
    </row>
    <row r="167" spans="8:31" s="11" customFormat="1" ht="35.1" customHeight="1" x14ac:dyDescent="0.2">
      <c r="H167" s="390"/>
      <c r="I167" s="390"/>
      <c r="O167" s="316"/>
      <c r="Q167" s="316"/>
      <c r="R167" s="316"/>
      <c r="S167" s="316"/>
      <c r="T167" s="316"/>
      <c r="U167" s="316"/>
      <c r="V167" s="316"/>
      <c r="W167" s="316"/>
      <c r="X167" s="316"/>
      <c r="Y167" s="316"/>
      <c r="Z167" s="316"/>
      <c r="AA167" s="316"/>
      <c r="AB167" s="92"/>
      <c r="AC167" s="92"/>
      <c r="AD167" s="92"/>
      <c r="AE167" s="92"/>
    </row>
    <row r="168" spans="8:31" s="11" customFormat="1" ht="35.1" customHeight="1" x14ac:dyDescent="0.2">
      <c r="H168" s="390"/>
      <c r="I168" s="390"/>
      <c r="O168" s="316"/>
      <c r="Q168" s="316"/>
      <c r="R168" s="316"/>
      <c r="S168" s="316"/>
      <c r="T168" s="316"/>
      <c r="U168" s="316"/>
      <c r="V168" s="316"/>
      <c r="W168" s="316"/>
      <c r="X168" s="316"/>
      <c r="Y168" s="316"/>
      <c r="Z168" s="316"/>
      <c r="AA168" s="316"/>
      <c r="AB168" s="92"/>
      <c r="AC168" s="92"/>
      <c r="AD168" s="92"/>
      <c r="AE168" s="92"/>
    </row>
    <row r="169" spans="8:31" s="11" customFormat="1" ht="35.1" customHeight="1" x14ac:dyDescent="0.2">
      <c r="H169" s="390"/>
      <c r="I169" s="390"/>
      <c r="O169" s="316"/>
      <c r="Q169" s="316"/>
      <c r="R169" s="316"/>
      <c r="S169" s="316"/>
      <c r="T169" s="316"/>
      <c r="U169" s="316"/>
      <c r="V169" s="316"/>
      <c r="W169" s="316"/>
      <c r="X169" s="316"/>
      <c r="Y169" s="316"/>
      <c r="Z169" s="316"/>
      <c r="AA169" s="316"/>
      <c r="AB169" s="92"/>
      <c r="AC169" s="92"/>
      <c r="AD169" s="92"/>
      <c r="AE169" s="92"/>
    </row>
    <row r="170" spans="8:31" s="11" customFormat="1" ht="35.1" customHeight="1" x14ac:dyDescent="0.2">
      <c r="H170" s="390"/>
      <c r="I170" s="390"/>
      <c r="O170" s="316"/>
      <c r="Q170" s="316"/>
      <c r="R170" s="316"/>
      <c r="S170" s="316"/>
      <c r="T170" s="316"/>
      <c r="U170" s="316"/>
      <c r="V170" s="316"/>
      <c r="W170" s="316"/>
      <c r="X170" s="316"/>
      <c r="Y170" s="316"/>
      <c r="Z170" s="316"/>
      <c r="AA170" s="316"/>
      <c r="AB170" s="92"/>
      <c r="AC170" s="92"/>
      <c r="AD170" s="92"/>
      <c r="AE170" s="92"/>
    </row>
    <row r="171" spans="8:31" s="11" customFormat="1" ht="35.1" customHeight="1" x14ac:dyDescent="0.2">
      <c r="H171" s="390"/>
      <c r="I171" s="390"/>
      <c r="O171" s="316"/>
      <c r="Q171" s="316"/>
      <c r="R171" s="316"/>
      <c r="S171" s="316"/>
      <c r="T171" s="316"/>
      <c r="U171" s="316"/>
      <c r="V171" s="316"/>
      <c r="W171" s="316"/>
      <c r="X171" s="316"/>
      <c r="Y171" s="316"/>
      <c r="Z171" s="316"/>
      <c r="AA171" s="316"/>
      <c r="AB171" s="92"/>
      <c r="AC171" s="92"/>
      <c r="AD171" s="92"/>
      <c r="AE171" s="92"/>
    </row>
    <row r="172" spans="8:31" s="11" customFormat="1" ht="35.1" customHeight="1" x14ac:dyDescent="0.2">
      <c r="H172" s="390"/>
      <c r="I172" s="390"/>
      <c r="O172" s="316"/>
      <c r="Q172" s="316"/>
      <c r="R172" s="316"/>
      <c r="S172" s="316"/>
      <c r="T172" s="316"/>
      <c r="U172" s="316"/>
      <c r="V172" s="316"/>
      <c r="W172" s="316"/>
      <c r="X172" s="316"/>
      <c r="Y172" s="316"/>
      <c r="Z172" s="316"/>
      <c r="AA172" s="316"/>
      <c r="AB172" s="92"/>
      <c r="AC172" s="92"/>
      <c r="AD172" s="92"/>
      <c r="AE172" s="92"/>
    </row>
    <row r="173" spans="8:31" s="11" customFormat="1" ht="35.1" customHeight="1" x14ac:dyDescent="0.2">
      <c r="H173" s="390"/>
      <c r="I173" s="390"/>
      <c r="O173" s="316"/>
      <c r="Q173" s="316"/>
      <c r="R173" s="316"/>
      <c r="S173" s="316"/>
      <c r="T173" s="316"/>
      <c r="U173" s="316"/>
      <c r="V173" s="316"/>
      <c r="W173" s="316"/>
      <c r="X173" s="316"/>
      <c r="Y173" s="316"/>
      <c r="Z173" s="316"/>
      <c r="AA173" s="316"/>
      <c r="AB173" s="92"/>
      <c r="AC173" s="92"/>
      <c r="AD173" s="92"/>
      <c r="AE173" s="92"/>
    </row>
    <row r="174" spans="8:31" s="11" customFormat="1" ht="35.1" customHeight="1" x14ac:dyDescent="0.2">
      <c r="H174" s="390"/>
      <c r="I174" s="390"/>
      <c r="O174" s="316"/>
      <c r="Q174" s="316"/>
      <c r="R174" s="316"/>
      <c r="S174" s="316"/>
      <c r="T174" s="316"/>
      <c r="U174" s="316"/>
      <c r="V174" s="316"/>
      <c r="W174" s="316"/>
      <c r="X174" s="316"/>
      <c r="Y174" s="316"/>
      <c r="Z174" s="316"/>
      <c r="AA174" s="316"/>
      <c r="AB174" s="92"/>
      <c r="AC174" s="92"/>
      <c r="AD174" s="92"/>
      <c r="AE174" s="92"/>
    </row>
    <row r="175" spans="8:31" s="11" customFormat="1" ht="35.1" customHeight="1" x14ac:dyDescent="0.2">
      <c r="H175" s="390"/>
      <c r="I175" s="390"/>
      <c r="O175" s="316"/>
      <c r="Q175" s="316"/>
      <c r="R175" s="316"/>
      <c r="S175" s="316"/>
      <c r="T175" s="316"/>
      <c r="U175" s="316"/>
      <c r="V175" s="316"/>
      <c r="W175" s="316"/>
      <c r="X175" s="316"/>
      <c r="Y175" s="316"/>
      <c r="Z175" s="316"/>
      <c r="AA175" s="316"/>
      <c r="AB175" s="92"/>
      <c r="AC175" s="92"/>
      <c r="AD175" s="92"/>
      <c r="AE175" s="92"/>
    </row>
    <row r="176" spans="8:31" s="11" customFormat="1" ht="35.1" customHeight="1" x14ac:dyDescent="0.2">
      <c r="H176" s="390"/>
      <c r="I176" s="390"/>
      <c r="O176" s="316"/>
      <c r="Q176" s="316"/>
      <c r="R176" s="316"/>
      <c r="S176" s="316"/>
      <c r="T176" s="316"/>
      <c r="U176" s="316"/>
      <c r="V176" s="316"/>
      <c r="W176" s="316"/>
      <c r="X176" s="316"/>
      <c r="Y176" s="316"/>
      <c r="Z176" s="316"/>
      <c r="AA176" s="316"/>
      <c r="AB176" s="92"/>
      <c r="AC176" s="92"/>
      <c r="AD176" s="92"/>
      <c r="AE176" s="92"/>
    </row>
    <row r="177" spans="8:31" s="11" customFormat="1" ht="35.1" customHeight="1" x14ac:dyDescent="0.2">
      <c r="H177" s="390"/>
      <c r="I177" s="390"/>
      <c r="O177" s="316"/>
      <c r="Q177" s="316"/>
      <c r="R177" s="316"/>
      <c r="S177" s="316"/>
      <c r="T177" s="316"/>
      <c r="U177" s="316"/>
      <c r="V177" s="316"/>
      <c r="W177" s="316"/>
      <c r="X177" s="316"/>
      <c r="Y177" s="316"/>
      <c r="Z177" s="316"/>
      <c r="AA177" s="316"/>
      <c r="AB177" s="92"/>
      <c r="AC177" s="92"/>
      <c r="AD177" s="92"/>
      <c r="AE177" s="92"/>
    </row>
    <row r="178" spans="8:31" s="11" customFormat="1" ht="35.1" customHeight="1" x14ac:dyDescent="0.2">
      <c r="H178" s="390"/>
      <c r="I178" s="390"/>
      <c r="O178" s="316"/>
      <c r="Q178" s="316"/>
      <c r="R178" s="316"/>
      <c r="S178" s="316"/>
      <c r="T178" s="316"/>
      <c r="U178" s="316"/>
      <c r="V178" s="316"/>
      <c r="W178" s="316"/>
      <c r="X178" s="316"/>
      <c r="Y178" s="316"/>
      <c r="Z178" s="316"/>
      <c r="AA178" s="316"/>
      <c r="AB178" s="92"/>
      <c r="AC178" s="92"/>
      <c r="AD178" s="92"/>
      <c r="AE178" s="92"/>
    </row>
    <row r="179" spans="8:31" s="11" customFormat="1" ht="35.1" customHeight="1" x14ac:dyDescent="0.2">
      <c r="H179" s="390"/>
      <c r="I179" s="390"/>
      <c r="O179" s="316"/>
      <c r="Q179" s="316"/>
      <c r="R179" s="316"/>
      <c r="S179" s="316"/>
      <c r="T179" s="316"/>
      <c r="U179" s="316"/>
      <c r="V179" s="316"/>
      <c r="W179" s="316"/>
      <c r="X179" s="316"/>
      <c r="Y179" s="316"/>
      <c r="Z179" s="316"/>
      <c r="AA179" s="316"/>
      <c r="AB179" s="92"/>
      <c r="AC179" s="92"/>
      <c r="AD179" s="92"/>
      <c r="AE179" s="92"/>
    </row>
    <row r="180" spans="8:31" s="11" customFormat="1" ht="35.1" customHeight="1" x14ac:dyDescent="0.2">
      <c r="H180" s="390"/>
      <c r="I180" s="390"/>
      <c r="O180" s="316"/>
      <c r="Q180" s="316"/>
      <c r="R180" s="316"/>
      <c r="S180" s="316"/>
      <c r="T180" s="316"/>
      <c r="U180" s="316"/>
      <c r="V180" s="316"/>
      <c r="W180" s="316"/>
      <c r="X180" s="316"/>
      <c r="Y180" s="316"/>
      <c r="Z180" s="316"/>
      <c r="AA180" s="316"/>
      <c r="AB180" s="92"/>
      <c r="AC180" s="92"/>
      <c r="AD180" s="92"/>
      <c r="AE180" s="92"/>
    </row>
    <row r="181" spans="8:31" s="11" customFormat="1" ht="35.1" customHeight="1" x14ac:dyDescent="0.2">
      <c r="H181" s="390"/>
      <c r="I181" s="390"/>
      <c r="O181" s="316"/>
      <c r="Q181" s="316"/>
      <c r="R181" s="316"/>
      <c r="S181" s="316"/>
      <c r="T181" s="316"/>
      <c r="U181" s="316"/>
      <c r="V181" s="316"/>
      <c r="W181" s="316"/>
      <c r="X181" s="316"/>
      <c r="Y181" s="316"/>
      <c r="Z181" s="316"/>
      <c r="AA181" s="316"/>
      <c r="AB181" s="92"/>
      <c r="AC181" s="92"/>
      <c r="AD181" s="92"/>
      <c r="AE181" s="92"/>
    </row>
    <row r="182" spans="8:31" s="11" customFormat="1" ht="35.1" customHeight="1" x14ac:dyDescent="0.2">
      <c r="H182" s="390"/>
      <c r="I182" s="390"/>
      <c r="O182" s="316"/>
      <c r="Q182" s="316"/>
      <c r="R182" s="316"/>
      <c r="S182" s="316"/>
      <c r="T182" s="316"/>
      <c r="U182" s="316"/>
      <c r="V182" s="316"/>
      <c r="W182" s="316"/>
      <c r="X182" s="316"/>
      <c r="Y182" s="316"/>
      <c r="Z182" s="316"/>
      <c r="AA182" s="316"/>
      <c r="AB182" s="92"/>
      <c r="AC182" s="92"/>
      <c r="AD182" s="92"/>
      <c r="AE182" s="92"/>
    </row>
    <row r="183" spans="8:31" s="11" customFormat="1" ht="35.1" customHeight="1" x14ac:dyDescent="0.2">
      <c r="H183" s="390"/>
      <c r="I183" s="390"/>
      <c r="O183" s="316"/>
      <c r="Q183" s="316"/>
      <c r="R183" s="316"/>
      <c r="S183" s="316"/>
      <c r="T183" s="316"/>
      <c r="U183" s="316"/>
      <c r="V183" s="316"/>
      <c r="W183" s="316"/>
      <c r="X183" s="316"/>
      <c r="Y183" s="316"/>
      <c r="Z183" s="316"/>
      <c r="AA183" s="316"/>
      <c r="AB183" s="92"/>
      <c r="AC183" s="92"/>
      <c r="AD183" s="92"/>
      <c r="AE183" s="92"/>
    </row>
    <row r="184" spans="8:31" s="11" customFormat="1" ht="35.1" customHeight="1" x14ac:dyDescent="0.2">
      <c r="H184" s="390"/>
      <c r="I184" s="390"/>
      <c r="O184" s="316"/>
      <c r="Q184" s="316"/>
      <c r="R184" s="316"/>
      <c r="S184" s="316"/>
      <c r="T184" s="316"/>
      <c r="U184" s="316"/>
      <c r="V184" s="316"/>
      <c r="W184" s="316"/>
      <c r="X184" s="316"/>
      <c r="Y184" s="316"/>
      <c r="Z184" s="316"/>
      <c r="AA184" s="316"/>
      <c r="AB184" s="92"/>
      <c r="AC184" s="92"/>
      <c r="AD184" s="92"/>
      <c r="AE184" s="92"/>
    </row>
    <row r="185" spans="8:31" s="11" customFormat="1" ht="35.1" customHeight="1" x14ac:dyDescent="0.2">
      <c r="H185" s="390"/>
      <c r="I185" s="390"/>
      <c r="O185" s="316"/>
      <c r="Q185" s="316"/>
      <c r="R185" s="316"/>
      <c r="S185" s="316"/>
      <c r="T185" s="316"/>
      <c r="U185" s="316"/>
      <c r="V185" s="316"/>
      <c r="W185" s="316"/>
      <c r="X185" s="316"/>
      <c r="Y185" s="316"/>
      <c r="Z185" s="316"/>
      <c r="AA185" s="316"/>
      <c r="AB185" s="92"/>
      <c r="AC185" s="92"/>
      <c r="AD185" s="92"/>
      <c r="AE185" s="92"/>
    </row>
    <row r="186" spans="8:31" s="11" customFormat="1" ht="35.1" customHeight="1" x14ac:dyDescent="0.2">
      <c r="H186" s="390"/>
      <c r="I186" s="390"/>
      <c r="O186" s="316"/>
      <c r="Q186" s="316"/>
      <c r="R186" s="316"/>
      <c r="S186" s="316"/>
      <c r="T186" s="316"/>
      <c r="U186" s="316"/>
      <c r="V186" s="316"/>
      <c r="W186" s="316"/>
      <c r="X186" s="316"/>
      <c r="Y186" s="316"/>
      <c r="Z186" s="316"/>
      <c r="AA186" s="316"/>
      <c r="AB186" s="92"/>
      <c r="AC186" s="92"/>
      <c r="AD186" s="92"/>
      <c r="AE186" s="92"/>
    </row>
    <row r="187" spans="8:31" s="11" customFormat="1" ht="35.1" customHeight="1" x14ac:dyDescent="0.2">
      <c r="H187" s="390"/>
      <c r="I187" s="390"/>
      <c r="O187" s="316"/>
      <c r="Q187" s="316"/>
      <c r="R187" s="316"/>
      <c r="S187" s="316"/>
      <c r="T187" s="316"/>
      <c r="U187" s="316"/>
      <c r="V187" s="316"/>
      <c r="W187" s="316"/>
      <c r="X187" s="316"/>
      <c r="Y187" s="316"/>
      <c r="Z187" s="316"/>
      <c r="AA187" s="316"/>
      <c r="AB187" s="92"/>
      <c r="AC187" s="92"/>
      <c r="AD187" s="92"/>
      <c r="AE187" s="92"/>
    </row>
    <row r="188" spans="8:31" s="11" customFormat="1" ht="35.1" customHeight="1" x14ac:dyDescent="0.2">
      <c r="H188" s="390"/>
      <c r="I188" s="390"/>
      <c r="O188" s="316"/>
      <c r="Q188" s="316"/>
      <c r="R188" s="316"/>
      <c r="S188" s="316"/>
      <c r="T188" s="316"/>
      <c r="U188" s="316"/>
      <c r="V188" s="316"/>
      <c r="W188" s="316"/>
      <c r="X188" s="316"/>
      <c r="Y188" s="316"/>
      <c r="Z188" s="316"/>
      <c r="AA188" s="316"/>
      <c r="AB188" s="92"/>
      <c r="AC188" s="92"/>
      <c r="AD188" s="92"/>
      <c r="AE188" s="92"/>
    </row>
    <row r="189" spans="8:31" s="11" customFormat="1" ht="35.1" customHeight="1" x14ac:dyDescent="0.2">
      <c r="H189" s="390"/>
      <c r="I189" s="390"/>
      <c r="O189" s="316"/>
      <c r="Q189" s="316"/>
      <c r="R189" s="316"/>
      <c r="S189" s="316"/>
      <c r="T189" s="316"/>
      <c r="U189" s="316"/>
      <c r="V189" s="316"/>
      <c r="W189" s="316"/>
      <c r="X189" s="316"/>
      <c r="Y189" s="316"/>
      <c r="Z189" s="316"/>
      <c r="AA189" s="316"/>
      <c r="AB189" s="92"/>
      <c r="AC189" s="92"/>
      <c r="AD189" s="92"/>
      <c r="AE189" s="92"/>
    </row>
    <row r="190" spans="8:31" s="11" customFormat="1" ht="35.1" customHeight="1" x14ac:dyDescent="0.2">
      <c r="H190" s="390"/>
      <c r="I190" s="390"/>
      <c r="O190" s="316"/>
      <c r="Q190" s="316"/>
      <c r="R190" s="316"/>
      <c r="S190" s="316"/>
      <c r="T190" s="316"/>
      <c r="U190" s="316"/>
      <c r="V190" s="316"/>
      <c r="W190" s="316"/>
      <c r="X190" s="316"/>
      <c r="Y190" s="316"/>
      <c r="Z190" s="316"/>
      <c r="AA190" s="316"/>
      <c r="AB190" s="92"/>
      <c r="AC190" s="92"/>
      <c r="AD190" s="92"/>
      <c r="AE190" s="92"/>
    </row>
    <row r="191" spans="8:31" s="11" customFormat="1" ht="35.1" customHeight="1" x14ac:dyDescent="0.2">
      <c r="H191" s="390"/>
      <c r="I191" s="390"/>
      <c r="O191" s="316"/>
      <c r="Q191" s="316"/>
      <c r="R191" s="316"/>
      <c r="S191" s="316"/>
      <c r="T191" s="316"/>
      <c r="U191" s="316"/>
      <c r="V191" s="316"/>
      <c r="W191" s="316"/>
      <c r="X191" s="316"/>
      <c r="Y191" s="316"/>
      <c r="Z191" s="316"/>
      <c r="AA191" s="316"/>
      <c r="AB191" s="92"/>
      <c r="AC191" s="92"/>
      <c r="AD191" s="92"/>
      <c r="AE191" s="92"/>
    </row>
    <row r="192" spans="8:31" s="11" customFormat="1" ht="35.1" customHeight="1" x14ac:dyDescent="0.2">
      <c r="H192" s="390"/>
      <c r="I192" s="390"/>
      <c r="O192" s="316"/>
      <c r="Q192" s="316"/>
      <c r="R192" s="316"/>
      <c r="S192" s="316"/>
      <c r="T192" s="316"/>
      <c r="U192" s="316"/>
      <c r="V192" s="316"/>
      <c r="W192" s="316"/>
      <c r="X192" s="316"/>
      <c r="Y192" s="316"/>
      <c r="Z192" s="316"/>
      <c r="AA192" s="316"/>
      <c r="AB192" s="92"/>
      <c r="AC192" s="92"/>
      <c r="AD192" s="92"/>
      <c r="AE192" s="92"/>
    </row>
    <row r="193" spans="8:31" s="11" customFormat="1" ht="35.1" customHeight="1" x14ac:dyDescent="0.2">
      <c r="H193" s="390"/>
      <c r="I193" s="390"/>
      <c r="O193" s="316"/>
      <c r="Q193" s="316"/>
      <c r="R193" s="316"/>
      <c r="S193" s="316"/>
      <c r="T193" s="316"/>
      <c r="U193" s="316"/>
      <c r="V193" s="316"/>
      <c r="W193" s="316"/>
      <c r="X193" s="316"/>
      <c r="Y193" s="316"/>
      <c r="Z193" s="316"/>
      <c r="AA193" s="316"/>
      <c r="AB193" s="92"/>
      <c r="AC193" s="92"/>
      <c r="AD193" s="92"/>
      <c r="AE193" s="92"/>
    </row>
    <row r="194" spans="8:31" s="11" customFormat="1" ht="35.1" customHeight="1" x14ac:dyDescent="0.2">
      <c r="H194" s="390"/>
      <c r="I194" s="390"/>
      <c r="O194" s="316"/>
      <c r="Q194" s="316"/>
      <c r="R194" s="316"/>
      <c r="S194" s="316"/>
      <c r="T194" s="316"/>
      <c r="U194" s="316"/>
      <c r="V194" s="316"/>
      <c r="W194" s="316"/>
      <c r="X194" s="316"/>
      <c r="Y194" s="316"/>
      <c r="Z194" s="316"/>
      <c r="AA194" s="316"/>
      <c r="AB194" s="92"/>
      <c r="AC194" s="92"/>
      <c r="AD194" s="92"/>
      <c r="AE194" s="92"/>
    </row>
    <row r="195" spans="8:31" s="11" customFormat="1" ht="35.1" customHeight="1" x14ac:dyDescent="0.2">
      <c r="H195" s="390"/>
      <c r="I195" s="390"/>
      <c r="O195" s="316"/>
      <c r="Q195" s="316"/>
      <c r="R195" s="316"/>
      <c r="S195" s="316"/>
      <c r="T195" s="316"/>
      <c r="U195" s="316"/>
      <c r="V195" s="316"/>
      <c r="W195" s="316"/>
      <c r="X195" s="316"/>
      <c r="Y195" s="316"/>
      <c r="Z195" s="316"/>
      <c r="AA195" s="316"/>
      <c r="AB195" s="92"/>
      <c r="AC195" s="92"/>
      <c r="AD195" s="92"/>
      <c r="AE195" s="92"/>
    </row>
    <row r="196" spans="8:31" s="11" customFormat="1" ht="35.1" customHeight="1" x14ac:dyDescent="0.2">
      <c r="H196" s="390"/>
      <c r="I196" s="390"/>
      <c r="O196" s="316"/>
      <c r="Q196" s="316"/>
      <c r="R196" s="316"/>
      <c r="S196" s="316"/>
      <c r="T196" s="316"/>
      <c r="U196" s="316"/>
      <c r="V196" s="316"/>
      <c r="W196" s="316"/>
      <c r="X196" s="316"/>
      <c r="Y196" s="316"/>
      <c r="Z196" s="316"/>
      <c r="AA196" s="316"/>
      <c r="AB196" s="92"/>
      <c r="AC196" s="92"/>
      <c r="AD196" s="92"/>
      <c r="AE196" s="92"/>
    </row>
    <row r="197" spans="8:31" s="11" customFormat="1" ht="35.1" customHeight="1" x14ac:dyDescent="0.2">
      <c r="H197" s="390"/>
      <c r="I197" s="390"/>
      <c r="O197" s="316"/>
      <c r="Q197" s="316"/>
      <c r="R197" s="316"/>
      <c r="S197" s="316"/>
      <c r="T197" s="316"/>
      <c r="U197" s="316"/>
      <c r="V197" s="316"/>
      <c r="W197" s="316"/>
      <c r="X197" s="316"/>
      <c r="Y197" s="316"/>
      <c r="Z197" s="316"/>
      <c r="AA197" s="316"/>
      <c r="AB197" s="92"/>
      <c r="AC197" s="92"/>
      <c r="AD197" s="92"/>
      <c r="AE197" s="92"/>
    </row>
    <row r="198" spans="8:31" s="11" customFormat="1" ht="35.1" customHeight="1" x14ac:dyDescent="0.2">
      <c r="H198" s="390"/>
      <c r="I198" s="390"/>
      <c r="O198" s="316"/>
      <c r="Q198" s="316"/>
      <c r="R198" s="316"/>
      <c r="S198" s="316"/>
      <c r="T198" s="316"/>
      <c r="U198" s="316"/>
      <c r="V198" s="316"/>
      <c r="W198" s="316"/>
      <c r="X198" s="316"/>
      <c r="Y198" s="316"/>
      <c r="Z198" s="316"/>
      <c r="AA198" s="316"/>
      <c r="AB198" s="92"/>
      <c r="AC198" s="92"/>
      <c r="AD198" s="92"/>
      <c r="AE198" s="92"/>
    </row>
    <row r="199" spans="8:31" s="11" customFormat="1" ht="35.1" customHeight="1" x14ac:dyDescent="0.2">
      <c r="H199" s="390"/>
      <c r="I199" s="390"/>
      <c r="O199" s="316"/>
      <c r="Q199" s="316"/>
      <c r="R199" s="316"/>
      <c r="S199" s="316"/>
      <c r="T199" s="316"/>
      <c r="U199" s="316"/>
      <c r="V199" s="316"/>
      <c r="W199" s="316"/>
      <c r="X199" s="316"/>
      <c r="Y199" s="316"/>
      <c r="Z199" s="316"/>
      <c r="AA199" s="316"/>
      <c r="AB199" s="92"/>
      <c r="AC199" s="92"/>
      <c r="AD199" s="92"/>
      <c r="AE199" s="92"/>
    </row>
    <row r="200" spans="8:31" s="11" customFormat="1" ht="35.1" customHeight="1" x14ac:dyDescent="0.2">
      <c r="H200" s="390"/>
      <c r="I200" s="390"/>
      <c r="O200" s="316"/>
      <c r="Q200" s="316"/>
      <c r="R200" s="316"/>
      <c r="S200" s="316"/>
      <c r="T200" s="316"/>
      <c r="U200" s="316"/>
      <c r="V200" s="316"/>
      <c r="W200" s="316"/>
      <c r="X200" s="316"/>
      <c r="Y200" s="316"/>
      <c r="Z200" s="316"/>
      <c r="AA200" s="316"/>
      <c r="AB200" s="92"/>
      <c r="AC200" s="92"/>
      <c r="AD200" s="92"/>
      <c r="AE200" s="92"/>
    </row>
    <row r="201" spans="8:31" s="11" customFormat="1" ht="35.1" customHeight="1" x14ac:dyDescent="0.2">
      <c r="H201" s="390"/>
      <c r="I201" s="390"/>
      <c r="O201" s="316"/>
      <c r="Q201" s="316"/>
      <c r="R201" s="316"/>
      <c r="S201" s="316"/>
      <c r="T201" s="316"/>
      <c r="U201" s="316"/>
      <c r="V201" s="316"/>
      <c r="W201" s="316"/>
      <c r="X201" s="316"/>
      <c r="Y201" s="316"/>
      <c r="Z201" s="316"/>
      <c r="AA201" s="316"/>
      <c r="AB201" s="92"/>
      <c r="AC201" s="92"/>
      <c r="AD201" s="92"/>
      <c r="AE201" s="92"/>
    </row>
    <row r="202" spans="8:31" s="11" customFormat="1" ht="35.1" customHeight="1" x14ac:dyDescent="0.2">
      <c r="H202" s="390"/>
      <c r="I202" s="390"/>
      <c r="O202" s="316"/>
      <c r="Q202" s="316"/>
      <c r="R202" s="316"/>
      <c r="S202" s="316"/>
      <c r="T202" s="316"/>
      <c r="U202" s="316"/>
      <c r="V202" s="316"/>
      <c r="W202" s="316"/>
      <c r="X202" s="316"/>
      <c r="Y202" s="316"/>
      <c r="Z202" s="316"/>
      <c r="AA202" s="316"/>
      <c r="AB202" s="92"/>
      <c r="AC202" s="92"/>
      <c r="AD202" s="92"/>
      <c r="AE202" s="92"/>
    </row>
    <row r="203" spans="8:31" s="11" customFormat="1" ht="35.1" customHeight="1" x14ac:dyDescent="0.2">
      <c r="H203" s="390"/>
      <c r="I203" s="390"/>
      <c r="O203" s="316"/>
      <c r="Q203" s="316"/>
      <c r="R203" s="316"/>
      <c r="S203" s="316"/>
      <c r="T203" s="316"/>
      <c r="U203" s="316"/>
      <c r="V203" s="316"/>
      <c r="W203" s="316"/>
      <c r="X203" s="316"/>
      <c r="Y203" s="316"/>
      <c r="Z203" s="316"/>
      <c r="AA203" s="316"/>
      <c r="AB203" s="92"/>
      <c r="AC203" s="92"/>
      <c r="AD203" s="92"/>
      <c r="AE203" s="92"/>
    </row>
    <row r="204" spans="8:31" s="11" customFormat="1" ht="35.1" customHeight="1" x14ac:dyDescent="0.2">
      <c r="H204" s="390"/>
      <c r="I204" s="390"/>
      <c r="O204" s="316"/>
      <c r="Q204" s="316"/>
      <c r="R204" s="316"/>
      <c r="S204" s="316"/>
      <c r="T204" s="316"/>
      <c r="U204" s="316"/>
      <c r="V204" s="316"/>
      <c r="W204" s="316"/>
      <c r="X204" s="316"/>
      <c r="Y204" s="316"/>
      <c r="Z204" s="316"/>
      <c r="AA204" s="316"/>
      <c r="AB204" s="92"/>
      <c r="AC204" s="92"/>
      <c r="AD204" s="92"/>
      <c r="AE204" s="92"/>
    </row>
    <row r="205" spans="8:31" s="11" customFormat="1" ht="35.1" customHeight="1" x14ac:dyDescent="0.2">
      <c r="H205" s="390"/>
      <c r="I205" s="390"/>
      <c r="O205" s="316"/>
      <c r="Q205" s="316"/>
      <c r="R205" s="316"/>
      <c r="S205" s="316"/>
      <c r="T205" s="316"/>
      <c r="U205" s="316"/>
      <c r="V205" s="316"/>
      <c r="W205" s="316"/>
      <c r="X205" s="316"/>
      <c r="Y205" s="316"/>
      <c r="Z205" s="316"/>
      <c r="AA205" s="316"/>
      <c r="AB205" s="92"/>
      <c r="AC205" s="92"/>
      <c r="AD205" s="92"/>
      <c r="AE205" s="92"/>
    </row>
    <row r="206" spans="8:31" s="11" customFormat="1" ht="35.1" customHeight="1" x14ac:dyDescent="0.2">
      <c r="H206" s="390"/>
      <c r="I206" s="390"/>
      <c r="O206" s="316"/>
      <c r="Q206" s="316"/>
      <c r="R206" s="316"/>
      <c r="S206" s="316"/>
      <c r="T206" s="316"/>
      <c r="U206" s="316"/>
      <c r="V206" s="316"/>
      <c r="W206" s="316"/>
      <c r="X206" s="316"/>
      <c r="Y206" s="316"/>
      <c r="Z206" s="316"/>
      <c r="AA206" s="316"/>
      <c r="AB206" s="92"/>
      <c r="AC206" s="92"/>
      <c r="AD206" s="92"/>
      <c r="AE206" s="92"/>
    </row>
    <row r="207" spans="8:31" s="11" customFormat="1" ht="35.1" customHeight="1" x14ac:dyDescent="0.2">
      <c r="H207" s="390"/>
      <c r="I207" s="390"/>
      <c r="O207" s="316"/>
      <c r="Q207" s="316"/>
      <c r="R207" s="316"/>
      <c r="S207" s="316"/>
      <c r="T207" s="316"/>
      <c r="U207" s="316"/>
      <c r="V207" s="316"/>
      <c r="W207" s="316"/>
      <c r="X207" s="316"/>
      <c r="Y207" s="316"/>
      <c r="Z207" s="316"/>
      <c r="AA207" s="316"/>
      <c r="AB207" s="92"/>
      <c r="AC207" s="92"/>
      <c r="AD207" s="92"/>
      <c r="AE207" s="92"/>
    </row>
    <row r="208" spans="8:31" s="11" customFormat="1" ht="35.1" customHeight="1" x14ac:dyDescent="0.2">
      <c r="H208" s="390"/>
      <c r="I208" s="390"/>
      <c r="O208" s="316"/>
      <c r="Q208" s="316"/>
      <c r="R208" s="316"/>
      <c r="S208" s="316"/>
      <c r="T208" s="316"/>
      <c r="U208" s="316"/>
      <c r="V208" s="316"/>
      <c r="W208" s="316"/>
      <c r="X208" s="316"/>
      <c r="Y208" s="316"/>
      <c r="Z208" s="316"/>
      <c r="AA208" s="316"/>
      <c r="AB208" s="92"/>
      <c r="AC208" s="92"/>
      <c r="AD208" s="92"/>
      <c r="AE208" s="92"/>
    </row>
    <row r="209" spans="8:31" s="11" customFormat="1" ht="35.1" customHeight="1" x14ac:dyDescent="0.2">
      <c r="H209" s="390"/>
      <c r="I209" s="390"/>
      <c r="O209" s="316"/>
      <c r="Q209" s="316"/>
      <c r="R209" s="316"/>
      <c r="S209" s="316"/>
      <c r="T209" s="316"/>
      <c r="U209" s="316"/>
      <c r="V209" s="316"/>
      <c r="W209" s="316"/>
      <c r="X209" s="316"/>
      <c r="Y209" s="316"/>
      <c r="Z209" s="316"/>
      <c r="AA209" s="316"/>
      <c r="AB209" s="92"/>
      <c r="AC209" s="92"/>
      <c r="AD209" s="92"/>
      <c r="AE209" s="92"/>
    </row>
    <row r="210" spans="8:31" s="11" customFormat="1" ht="35.1" customHeight="1" x14ac:dyDescent="0.2">
      <c r="H210" s="390"/>
      <c r="I210" s="390"/>
      <c r="O210" s="316"/>
      <c r="Q210" s="316"/>
      <c r="R210" s="316"/>
      <c r="S210" s="316"/>
      <c r="T210" s="316"/>
      <c r="U210" s="316"/>
      <c r="V210" s="316"/>
      <c r="W210" s="316"/>
      <c r="X210" s="316"/>
      <c r="Y210" s="316"/>
      <c r="Z210" s="316"/>
      <c r="AA210" s="316"/>
      <c r="AB210" s="92"/>
      <c r="AC210" s="92"/>
      <c r="AD210" s="92"/>
      <c r="AE210" s="92"/>
    </row>
    <row r="211" spans="8:31" s="11" customFormat="1" ht="35.1" customHeight="1" x14ac:dyDescent="0.2">
      <c r="H211" s="390"/>
      <c r="I211" s="390"/>
      <c r="O211" s="316"/>
      <c r="Q211" s="316"/>
      <c r="R211" s="316"/>
      <c r="S211" s="316"/>
      <c r="T211" s="316"/>
      <c r="U211" s="316"/>
      <c r="V211" s="316"/>
      <c r="W211" s="316"/>
      <c r="X211" s="316"/>
      <c r="Y211" s="316"/>
      <c r="Z211" s="316"/>
      <c r="AA211" s="316"/>
      <c r="AB211" s="92"/>
      <c r="AC211" s="92"/>
      <c r="AD211" s="92"/>
      <c r="AE211" s="92"/>
    </row>
    <row r="212" spans="8:31" s="11" customFormat="1" ht="35.1" customHeight="1" x14ac:dyDescent="0.2">
      <c r="H212" s="390"/>
      <c r="I212" s="390"/>
      <c r="O212" s="316"/>
      <c r="Q212" s="316"/>
      <c r="R212" s="316"/>
      <c r="S212" s="316"/>
      <c r="T212" s="316"/>
      <c r="U212" s="316"/>
      <c r="V212" s="316"/>
      <c r="W212" s="316"/>
      <c r="X212" s="316"/>
      <c r="Y212" s="316"/>
      <c r="Z212" s="316"/>
      <c r="AA212" s="316"/>
      <c r="AB212" s="92"/>
      <c r="AC212" s="92"/>
      <c r="AD212" s="92"/>
      <c r="AE212" s="92"/>
    </row>
    <row r="213" spans="8:31" s="11" customFormat="1" ht="35.1" customHeight="1" x14ac:dyDescent="0.2">
      <c r="H213" s="390"/>
      <c r="I213" s="390"/>
      <c r="O213" s="316"/>
      <c r="Q213" s="316"/>
      <c r="R213" s="316"/>
      <c r="S213" s="316"/>
      <c r="T213" s="316"/>
      <c r="U213" s="316"/>
      <c r="V213" s="316"/>
      <c r="W213" s="316"/>
      <c r="X213" s="316"/>
      <c r="Y213" s="316"/>
      <c r="Z213" s="316"/>
      <c r="AA213" s="316"/>
      <c r="AB213" s="92"/>
      <c r="AC213" s="92"/>
      <c r="AD213" s="92"/>
      <c r="AE213" s="92"/>
    </row>
    <row r="214" spans="8:31" s="11" customFormat="1" ht="35.1" customHeight="1" x14ac:dyDescent="0.2">
      <c r="H214" s="390"/>
      <c r="I214" s="390"/>
      <c r="O214" s="316"/>
      <c r="Q214" s="316"/>
      <c r="R214" s="316"/>
      <c r="S214" s="316"/>
      <c r="T214" s="316"/>
      <c r="U214" s="316"/>
      <c r="V214" s="316"/>
      <c r="W214" s="316"/>
      <c r="X214" s="316"/>
      <c r="Y214" s="316"/>
      <c r="Z214" s="316"/>
      <c r="AA214" s="316"/>
      <c r="AB214" s="92"/>
      <c r="AC214" s="92"/>
      <c r="AD214" s="92"/>
      <c r="AE214" s="92"/>
    </row>
    <row r="215" spans="8:31" s="11" customFormat="1" ht="35.1" customHeight="1" x14ac:dyDescent="0.2">
      <c r="H215" s="390"/>
      <c r="I215" s="390"/>
      <c r="O215" s="316"/>
      <c r="Q215" s="316"/>
      <c r="R215" s="316"/>
      <c r="S215" s="316"/>
      <c r="T215" s="316"/>
      <c r="U215" s="316"/>
      <c r="V215" s="316"/>
      <c r="W215" s="316"/>
      <c r="X215" s="316"/>
      <c r="Y215" s="316"/>
      <c r="Z215" s="316"/>
      <c r="AA215" s="316"/>
      <c r="AB215" s="92"/>
      <c r="AC215" s="92"/>
      <c r="AD215" s="92"/>
      <c r="AE215" s="92"/>
    </row>
    <row r="216" spans="8:31" s="11" customFormat="1" ht="35.1" customHeight="1" x14ac:dyDescent="0.2">
      <c r="H216" s="390"/>
      <c r="I216" s="390"/>
      <c r="O216" s="316"/>
      <c r="Q216" s="316"/>
      <c r="R216" s="316"/>
      <c r="S216" s="316"/>
      <c r="T216" s="316"/>
      <c r="U216" s="316"/>
      <c r="V216" s="316"/>
      <c r="W216" s="316"/>
      <c r="X216" s="316"/>
      <c r="Y216" s="316"/>
      <c r="Z216" s="316"/>
      <c r="AA216" s="316"/>
      <c r="AB216" s="92"/>
      <c r="AC216" s="92"/>
      <c r="AD216" s="92"/>
      <c r="AE216" s="92"/>
    </row>
    <row r="217" spans="8:31" s="11" customFormat="1" ht="35.1" customHeight="1" x14ac:dyDescent="0.2">
      <c r="H217" s="390"/>
      <c r="I217" s="390"/>
      <c r="O217" s="316"/>
      <c r="Q217" s="316"/>
      <c r="R217" s="316"/>
      <c r="S217" s="316"/>
      <c r="T217" s="316"/>
      <c r="U217" s="316"/>
      <c r="V217" s="316"/>
      <c r="W217" s="316"/>
      <c r="X217" s="316"/>
      <c r="Y217" s="316"/>
      <c r="Z217" s="316"/>
      <c r="AA217" s="316"/>
      <c r="AB217" s="92"/>
      <c r="AC217" s="92"/>
      <c r="AD217" s="92"/>
      <c r="AE217" s="92"/>
    </row>
    <row r="218" spans="8:31" s="11" customFormat="1" ht="35.1" customHeight="1" x14ac:dyDescent="0.2">
      <c r="H218" s="390"/>
      <c r="I218" s="390"/>
      <c r="O218" s="316"/>
      <c r="Q218" s="316"/>
      <c r="R218" s="316"/>
      <c r="S218" s="316"/>
      <c r="T218" s="316"/>
      <c r="U218" s="316"/>
      <c r="V218" s="316"/>
      <c r="W218" s="316"/>
      <c r="X218" s="316"/>
      <c r="Y218" s="316"/>
      <c r="Z218" s="316"/>
      <c r="AA218" s="316"/>
      <c r="AB218" s="92"/>
      <c r="AC218" s="92"/>
      <c r="AD218" s="92"/>
      <c r="AE218" s="92"/>
    </row>
    <row r="219" spans="8:31" s="11" customFormat="1" ht="35.1" customHeight="1" x14ac:dyDescent="0.2">
      <c r="H219" s="390"/>
      <c r="I219" s="390"/>
      <c r="O219" s="316"/>
      <c r="Q219" s="316"/>
      <c r="R219" s="316"/>
      <c r="S219" s="316"/>
      <c r="T219" s="316"/>
      <c r="U219" s="316"/>
      <c r="V219" s="316"/>
      <c r="W219" s="316"/>
      <c r="X219" s="316"/>
      <c r="Y219" s="316"/>
      <c r="Z219" s="316"/>
      <c r="AA219" s="316"/>
      <c r="AB219" s="92"/>
      <c r="AC219" s="92"/>
      <c r="AD219" s="92"/>
      <c r="AE219" s="92"/>
    </row>
    <row r="220" spans="8:31" s="11" customFormat="1" ht="35.1" customHeight="1" x14ac:dyDescent="0.2">
      <c r="H220" s="390"/>
      <c r="I220" s="390"/>
      <c r="O220" s="316"/>
      <c r="Q220" s="316"/>
      <c r="R220" s="316"/>
      <c r="S220" s="316"/>
      <c r="T220" s="316"/>
      <c r="U220" s="316"/>
      <c r="V220" s="316"/>
      <c r="W220" s="316"/>
      <c r="X220" s="316"/>
      <c r="Y220" s="316"/>
      <c r="Z220" s="316"/>
      <c r="AA220" s="316"/>
      <c r="AB220" s="92"/>
      <c r="AC220" s="92"/>
      <c r="AD220" s="92"/>
      <c r="AE220" s="92"/>
    </row>
    <row r="221" spans="8:31" s="11" customFormat="1" ht="35.1" customHeight="1" x14ac:dyDescent="0.2">
      <c r="H221" s="390"/>
      <c r="I221" s="390"/>
      <c r="O221" s="316"/>
      <c r="Q221" s="316"/>
      <c r="R221" s="316"/>
      <c r="S221" s="316"/>
      <c r="T221" s="316"/>
      <c r="U221" s="316"/>
      <c r="V221" s="316"/>
      <c r="W221" s="316"/>
      <c r="X221" s="316"/>
      <c r="Y221" s="316"/>
      <c r="Z221" s="316"/>
      <c r="AA221" s="316"/>
      <c r="AB221" s="92"/>
      <c r="AC221" s="92"/>
      <c r="AD221" s="92"/>
      <c r="AE221" s="92"/>
    </row>
    <row r="222" spans="8:31" s="11" customFormat="1" ht="35.1" customHeight="1" x14ac:dyDescent="0.2">
      <c r="H222" s="390"/>
      <c r="I222" s="390"/>
      <c r="O222" s="316"/>
      <c r="Q222" s="316"/>
      <c r="R222" s="316"/>
      <c r="S222" s="316"/>
      <c r="T222" s="316"/>
      <c r="U222" s="316"/>
      <c r="V222" s="316"/>
      <c r="W222" s="316"/>
      <c r="X222" s="316"/>
      <c r="Y222" s="316"/>
      <c r="Z222" s="316"/>
      <c r="AA222" s="316"/>
      <c r="AB222" s="92"/>
      <c r="AC222" s="92"/>
      <c r="AD222" s="92"/>
      <c r="AE222" s="92"/>
    </row>
    <row r="223" spans="8:31" s="11" customFormat="1" ht="35.1" customHeight="1" x14ac:dyDescent="0.2">
      <c r="H223" s="390"/>
      <c r="I223" s="390"/>
      <c r="O223" s="316"/>
      <c r="Q223" s="316"/>
      <c r="R223" s="316"/>
      <c r="S223" s="316"/>
      <c r="T223" s="316"/>
      <c r="U223" s="316"/>
      <c r="V223" s="316"/>
      <c r="W223" s="316"/>
      <c r="X223" s="316"/>
      <c r="Y223" s="316"/>
      <c r="Z223" s="316"/>
      <c r="AA223" s="316"/>
      <c r="AB223" s="92"/>
      <c r="AC223" s="92"/>
      <c r="AD223" s="92"/>
      <c r="AE223" s="92"/>
    </row>
    <row r="224" spans="8:31" s="11" customFormat="1" ht="35.1" customHeight="1" x14ac:dyDescent="0.2">
      <c r="H224" s="390"/>
      <c r="I224" s="390"/>
      <c r="O224" s="316"/>
      <c r="Q224" s="316"/>
      <c r="R224" s="316"/>
      <c r="S224" s="316"/>
      <c r="T224" s="316"/>
      <c r="U224" s="316"/>
      <c r="V224" s="316"/>
      <c r="W224" s="316"/>
      <c r="X224" s="316"/>
      <c r="Y224" s="316"/>
      <c r="Z224" s="316"/>
      <c r="AA224" s="316"/>
      <c r="AB224" s="92"/>
      <c r="AC224" s="92"/>
      <c r="AD224" s="92"/>
      <c r="AE224" s="92"/>
    </row>
    <row r="225" spans="8:31" s="11" customFormat="1" ht="35.1" customHeight="1" x14ac:dyDescent="0.2">
      <c r="H225" s="390"/>
      <c r="I225" s="390"/>
      <c r="O225" s="316"/>
      <c r="Q225" s="316"/>
      <c r="R225" s="316"/>
      <c r="S225" s="316"/>
      <c r="T225" s="316"/>
      <c r="U225" s="316"/>
      <c r="V225" s="316"/>
      <c r="W225" s="316"/>
      <c r="X225" s="316"/>
      <c r="Y225" s="316"/>
      <c r="Z225" s="316"/>
      <c r="AA225" s="316"/>
      <c r="AB225" s="92"/>
      <c r="AC225" s="92"/>
      <c r="AD225" s="92"/>
      <c r="AE225" s="92"/>
    </row>
    <row r="226" spans="8:31" s="11" customFormat="1" ht="35.1" customHeight="1" x14ac:dyDescent="0.2">
      <c r="H226" s="390"/>
      <c r="I226" s="390"/>
      <c r="O226" s="316"/>
      <c r="Q226" s="316"/>
      <c r="R226" s="316"/>
      <c r="S226" s="316"/>
      <c r="T226" s="316"/>
      <c r="U226" s="316"/>
      <c r="V226" s="316"/>
      <c r="W226" s="316"/>
      <c r="X226" s="316"/>
      <c r="Y226" s="316"/>
      <c r="Z226" s="316"/>
      <c r="AA226" s="316"/>
      <c r="AB226" s="92"/>
      <c r="AC226" s="92"/>
      <c r="AD226" s="92"/>
      <c r="AE226" s="92"/>
    </row>
    <row r="227" spans="8:31" s="11" customFormat="1" ht="35.1" customHeight="1" x14ac:dyDescent="0.2">
      <c r="H227" s="390"/>
      <c r="I227" s="390"/>
      <c r="O227" s="316"/>
      <c r="Q227" s="316"/>
      <c r="R227" s="316"/>
      <c r="S227" s="316"/>
      <c r="T227" s="316"/>
      <c r="U227" s="316"/>
      <c r="V227" s="316"/>
      <c r="W227" s="316"/>
      <c r="X227" s="316"/>
      <c r="Y227" s="316"/>
      <c r="Z227" s="316"/>
      <c r="AA227" s="316"/>
      <c r="AB227" s="92"/>
      <c r="AC227" s="92"/>
      <c r="AD227" s="92"/>
      <c r="AE227" s="92"/>
    </row>
    <row r="228" spans="8:31" s="11" customFormat="1" ht="35.1" customHeight="1" x14ac:dyDescent="0.2">
      <c r="H228" s="390"/>
      <c r="I228" s="390"/>
      <c r="O228" s="316"/>
      <c r="Q228" s="316"/>
      <c r="R228" s="316"/>
      <c r="S228" s="316"/>
      <c r="T228" s="316"/>
      <c r="U228" s="316"/>
      <c r="V228" s="316"/>
      <c r="W228" s="316"/>
      <c r="X228" s="316"/>
      <c r="Y228" s="316"/>
      <c r="Z228" s="316"/>
      <c r="AA228" s="316"/>
      <c r="AB228" s="92"/>
      <c r="AC228" s="92"/>
      <c r="AD228" s="92"/>
      <c r="AE228" s="92"/>
    </row>
    <row r="229" spans="8:31" s="11" customFormat="1" ht="35.1" customHeight="1" x14ac:dyDescent="0.2">
      <c r="H229" s="390"/>
      <c r="I229" s="390"/>
      <c r="O229" s="316"/>
      <c r="Q229" s="316"/>
      <c r="R229" s="316"/>
      <c r="S229" s="316"/>
      <c r="T229" s="316"/>
      <c r="U229" s="316"/>
      <c r="V229" s="316"/>
      <c r="W229" s="316"/>
      <c r="X229" s="316"/>
      <c r="Y229" s="316"/>
      <c r="Z229" s="316"/>
      <c r="AA229" s="316"/>
      <c r="AB229" s="92"/>
      <c r="AC229" s="92"/>
      <c r="AD229" s="92"/>
      <c r="AE229" s="92"/>
    </row>
    <row r="230" spans="8:31" s="11" customFormat="1" ht="35.1" customHeight="1" x14ac:dyDescent="0.2">
      <c r="H230" s="390"/>
      <c r="I230" s="390"/>
      <c r="O230" s="316"/>
      <c r="Q230" s="316"/>
      <c r="R230" s="316"/>
      <c r="S230" s="316"/>
      <c r="T230" s="316"/>
      <c r="U230" s="316"/>
      <c r="V230" s="316"/>
      <c r="W230" s="316"/>
      <c r="X230" s="316"/>
      <c r="Y230" s="316"/>
      <c r="Z230" s="316"/>
      <c r="AA230" s="316"/>
      <c r="AB230" s="92"/>
      <c r="AC230" s="92"/>
      <c r="AD230" s="92"/>
      <c r="AE230" s="92"/>
    </row>
    <row r="231" spans="8:31" s="11" customFormat="1" ht="35.1" customHeight="1" x14ac:dyDescent="0.2">
      <c r="H231" s="390"/>
      <c r="I231" s="390"/>
      <c r="O231" s="316"/>
      <c r="Q231" s="316"/>
      <c r="R231" s="316"/>
      <c r="S231" s="316"/>
      <c r="T231" s="316"/>
      <c r="U231" s="316"/>
      <c r="V231" s="316"/>
      <c r="W231" s="316"/>
      <c r="X231" s="316"/>
      <c r="Y231" s="316"/>
      <c r="Z231" s="316"/>
      <c r="AA231" s="316"/>
      <c r="AB231" s="92"/>
      <c r="AC231" s="92"/>
      <c r="AD231" s="92"/>
      <c r="AE231" s="92"/>
    </row>
    <row r="232" spans="8:31" s="11" customFormat="1" ht="35.1" customHeight="1" x14ac:dyDescent="0.2">
      <c r="H232" s="390"/>
      <c r="I232" s="390"/>
      <c r="O232" s="316"/>
      <c r="Q232" s="316"/>
      <c r="R232" s="316"/>
      <c r="S232" s="316"/>
      <c r="T232" s="316"/>
      <c r="U232" s="316"/>
      <c r="V232" s="316"/>
      <c r="W232" s="316"/>
      <c r="X232" s="316"/>
      <c r="Y232" s="316"/>
      <c r="Z232" s="316"/>
      <c r="AA232" s="316"/>
      <c r="AB232" s="92"/>
      <c r="AC232" s="92"/>
      <c r="AD232" s="92"/>
      <c r="AE232" s="92"/>
    </row>
    <row r="233" spans="8:31" s="11" customFormat="1" ht="35.1" customHeight="1" x14ac:dyDescent="0.2">
      <c r="H233" s="390"/>
      <c r="I233" s="390"/>
      <c r="O233" s="316"/>
      <c r="Q233" s="316"/>
      <c r="R233" s="316"/>
      <c r="S233" s="316"/>
      <c r="T233" s="316"/>
      <c r="U233" s="316"/>
      <c r="V233" s="316"/>
      <c r="W233" s="316"/>
      <c r="X233" s="316"/>
      <c r="Y233" s="316"/>
      <c r="Z233" s="316"/>
      <c r="AA233" s="316"/>
      <c r="AB233" s="92"/>
      <c r="AC233" s="92"/>
      <c r="AD233" s="92"/>
      <c r="AE233" s="92"/>
    </row>
    <row r="234" spans="8:31" s="11" customFormat="1" ht="35.1" customHeight="1" x14ac:dyDescent="0.2">
      <c r="H234" s="390"/>
      <c r="I234" s="390"/>
      <c r="O234" s="316"/>
      <c r="Q234" s="316"/>
      <c r="R234" s="316"/>
      <c r="S234" s="316"/>
      <c r="T234" s="316"/>
      <c r="U234" s="316"/>
      <c r="V234" s="316"/>
      <c r="W234" s="316"/>
      <c r="X234" s="316"/>
      <c r="Y234" s="316"/>
      <c r="Z234" s="316"/>
      <c r="AA234" s="316"/>
      <c r="AB234" s="92"/>
      <c r="AC234" s="92"/>
      <c r="AD234" s="92"/>
      <c r="AE234" s="92"/>
    </row>
    <row r="235" spans="8:31" s="11" customFormat="1" ht="35.1" customHeight="1" x14ac:dyDescent="0.2">
      <c r="H235" s="390"/>
      <c r="I235" s="390"/>
      <c r="O235" s="316"/>
      <c r="Q235" s="316"/>
      <c r="R235" s="316"/>
      <c r="S235" s="316"/>
      <c r="T235" s="316"/>
      <c r="U235" s="316"/>
      <c r="V235" s="316"/>
      <c r="W235" s="316"/>
      <c r="X235" s="316"/>
      <c r="Y235" s="316"/>
      <c r="Z235" s="316"/>
      <c r="AA235" s="316"/>
      <c r="AB235" s="92"/>
      <c r="AC235" s="92"/>
      <c r="AD235" s="92"/>
      <c r="AE235" s="92"/>
    </row>
    <row r="236" spans="8:31" s="11" customFormat="1" ht="35.1" customHeight="1" x14ac:dyDescent="0.2">
      <c r="H236" s="390"/>
      <c r="I236" s="390"/>
      <c r="O236" s="316"/>
      <c r="Q236" s="316"/>
      <c r="R236" s="316"/>
      <c r="S236" s="316"/>
      <c r="T236" s="316"/>
      <c r="U236" s="316"/>
      <c r="V236" s="316"/>
      <c r="W236" s="316"/>
      <c r="X236" s="316"/>
      <c r="Y236" s="316"/>
      <c r="Z236" s="316"/>
      <c r="AA236" s="316"/>
      <c r="AB236" s="92"/>
      <c r="AC236" s="92"/>
      <c r="AD236" s="92"/>
      <c r="AE236" s="92"/>
    </row>
    <row r="237" spans="8:31" s="11" customFormat="1" ht="35.1" customHeight="1" x14ac:dyDescent="0.2">
      <c r="H237" s="390"/>
      <c r="I237" s="390"/>
      <c r="O237" s="316"/>
      <c r="Q237" s="316"/>
      <c r="R237" s="316"/>
      <c r="S237" s="316"/>
      <c r="T237" s="316"/>
      <c r="U237" s="316"/>
      <c r="V237" s="316"/>
      <c r="W237" s="316"/>
      <c r="X237" s="316"/>
      <c r="Y237" s="316"/>
      <c r="Z237" s="316"/>
      <c r="AA237" s="316"/>
      <c r="AB237" s="92"/>
      <c r="AC237" s="92"/>
      <c r="AD237" s="92"/>
      <c r="AE237" s="92"/>
    </row>
    <row r="238" spans="8:31" s="11" customFormat="1" ht="35.1" customHeight="1" x14ac:dyDescent="0.2">
      <c r="H238" s="390"/>
      <c r="I238" s="390"/>
      <c r="O238" s="316"/>
      <c r="Q238" s="316"/>
      <c r="R238" s="316"/>
      <c r="S238" s="316"/>
      <c r="T238" s="316"/>
      <c r="U238" s="316"/>
      <c r="V238" s="316"/>
      <c r="W238" s="316"/>
      <c r="X238" s="316"/>
      <c r="Y238" s="316"/>
      <c r="Z238" s="316"/>
      <c r="AA238" s="316"/>
      <c r="AB238" s="92"/>
      <c r="AC238" s="92"/>
      <c r="AD238" s="92"/>
      <c r="AE238" s="92"/>
    </row>
    <row r="239" spans="8:31" s="11" customFormat="1" ht="35.1" customHeight="1" x14ac:dyDescent="0.2">
      <c r="H239" s="390"/>
      <c r="I239" s="390"/>
      <c r="O239" s="316"/>
      <c r="Q239" s="316"/>
      <c r="R239" s="316"/>
      <c r="S239" s="316"/>
      <c r="T239" s="316"/>
      <c r="U239" s="316"/>
      <c r="V239" s="316"/>
      <c r="W239" s="316"/>
      <c r="X239" s="316"/>
      <c r="Y239" s="316"/>
      <c r="Z239" s="316"/>
      <c r="AA239" s="316"/>
      <c r="AB239" s="92"/>
      <c r="AC239" s="92"/>
      <c r="AD239" s="92"/>
      <c r="AE239" s="92"/>
    </row>
    <row r="240" spans="8:31" s="11" customFormat="1" ht="35.1" customHeight="1" x14ac:dyDescent="0.2">
      <c r="H240" s="390"/>
      <c r="I240" s="390"/>
      <c r="O240" s="316"/>
      <c r="Q240" s="316"/>
      <c r="R240" s="316"/>
      <c r="S240" s="316"/>
      <c r="T240" s="316"/>
      <c r="U240" s="316"/>
      <c r="V240" s="316"/>
      <c r="W240" s="316"/>
      <c r="X240" s="316"/>
      <c r="Y240" s="316"/>
      <c r="Z240" s="316"/>
      <c r="AA240" s="316"/>
      <c r="AB240" s="92"/>
      <c r="AC240" s="92"/>
      <c r="AD240" s="92"/>
      <c r="AE240" s="92"/>
    </row>
    <row r="241" spans="8:31" s="11" customFormat="1" ht="35.1" customHeight="1" x14ac:dyDescent="0.2">
      <c r="H241" s="390"/>
      <c r="I241" s="390"/>
      <c r="O241" s="316"/>
      <c r="Q241" s="316"/>
      <c r="R241" s="316"/>
      <c r="S241" s="316"/>
      <c r="T241" s="316"/>
      <c r="U241" s="316"/>
      <c r="V241" s="316"/>
      <c r="W241" s="316"/>
      <c r="X241" s="316"/>
      <c r="Y241" s="316"/>
      <c r="Z241" s="316"/>
      <c r="AA241" s="316"/>
      <c r="AB241" s="92"/>
      <c r="AC241" s="92"/>
      <c r="AD241" s="92"/>
      <c r="AE241" s="92"/>
    </row>
    <row r="242" spans="8:31" s="11" customFormat="1" ht="35.1" customHeight="1" x14ac:dyDescent="0.2">
      <c r="H242" s="390"/>
      <c r="I242" s="390"/>
      <c r="O242" s="316"/>
      <c r="Q242" s="316"/>
      <c r="R242" s="316"/>
      <c r="S242" s="316"/>
      <c r="T242" s="316"/>
      <c r="U242" s="316"/>
      <c r="V242" s="316"/>
      <c r="W242" s="316"/>
      <c r="X242" s="316"/>
      <c r="Y242" s="316"/>
      <c r="Z242" s="316"/>
      <c r="AA242" s="316"/>
      <c r="AB242" s="92"/>
      <c r="AC242" s="92"/>
      <c r="AD242" s="92"/>
      <c r="AE242" s="92"/>
    </row>
    <row r="243" spans="8:31" s="11" customFormat="1" ht="35.1" customHeight="1" x14ac:dyDescent="0.2">
      <c r="H243" s="390"/>
      <c r="I243" s="390"/>
      <c r="O243" s="316"/>
      <c r="Q243" s="316"/>
      <c r="R243" s="316"/>
      <c r="S243" s="316"/>
      <c r="T243" s="316"/>
      <c r="U243" s="316"/>
      <c r="V243" s="316"/>
      <c r="W243" s="316"/>
      <c r="X243" s="316"/>
      <c r="Y243" s="316"/>
      <c r="Z243" s="316"/>
      <c r="AA243" s="316"/>
      <c r="AB243" s="92"/>
      <c r="AC243" s="92"/>
      <c r="AD243" s="92"/>
      <c r="AE243" s="92"/>
    </row>
    <row r="244" spans="8:31" s="11" customFormat="1" ht="35.1" customHeight="1" x14ac:dyDescent="0.2">
      <c r="H244" s="390"/>
      <c r="I244" s="390"/>
      <c r="O244" s="316"/>
      <c r="Q244" s="316"/>
      <c r="R244" s="316"/>
      <c r="S244" s="316"/>
      <c r="T244" s="316"/>
      <c r="U244" s="316"/>
      <c r="V244" s="316"/>
      <c r="W244" s="316"/>
      <c r="X244" s="316"/>
      <c r="Y244" s="316"/>
      <c r="Z244" s="316"/>
      <c r="AA244" s="316"/>
      <c r="AB244" s="92"/>
      <c r="AC244" s="92"/>
      <c r="AD244" s="92"/>
      <c r="AE244" s="92"/>
    </row>
    <row r="245" spans="8:31" s="11" customFormat="1" ht="35.1" customHeight="1" x14ac:dyDescent="0.2">
      <c r="H245" s="390"/>
      <c r="I245" s="390"/>
      <c r="O245" s="316"/>
      <c r="Q245" s="316"/>
      <c r="R245" s="316"/>
      <c r="S245" s="316"/>
      <c r="T245" s="316"/>
      <c r="U245" s="316"/>
      <c r="V245" s="316"/>
      <c r="W245" s="316"/>
      <c r="X245" s="316"/>
      <c r="Y245" s="316"/>
      <c r="Z245" s="316"/>
      <c r="AA245" s="316"/>
      <c r="AB245" s="92"/>
      <c r="AC245" s="92"/>
      <c r="AD245" s="92"/>
      <c r="AE245" s="92"/>
    </row>
    <row r="246" spans="8:31" s="11" customFormat="1" ht="35.1" customHeight="1" x14ac:dyDescent="0.2">
      <c r="H246" s="390"/>
      <c r="I246" s="390"/>
      <c r="O246" s="316"/>
      <c r="Q246" s="316"/>
      <c r="R246" s="316"/>
      <c r="S246" s="316"/>
      <c r="T246" s="316"/>
      <c r="U246" s="316"/>
      <c r="V246" s="316"/>
      <c r="W246" s="316"/>
      <c r="X246" s="316"/>
      <c r="Y246" s="316"/>
      <c r="Z246" s="316"/>
      <c r="AA246" s="316"/>
      <c r="AB246" s="92"/>
      <c r="AC246" s="92"/>
      <c r="AD246" s="92"/>
      <c r="AE246" s="92"/>
    </row>
    <row r="247" spans="8:31" s="11" customFormat="1" ht="35.1" customHeight="1" x14ac:dyDescent="0.2">
      <c r="H247" s="390"/>
      <c r="I247" s="390"/>
      <c r="O247" s="316"/>
      <c r="Q247" s="316"/>
      <c r="R247" s="316"/>
      <c r="S247" s="316"/>
      <c r="T247" s="316"/>
      <c r="U247" s="316"/>
      <c r="V247" s="316"/>
      <c r="W247" s="316"/>
      <c r="X247" s="316"/>
      <c r="Y247" s="316"/>
      <c r="Z247" s="316"/>
      <c r="AA247" s="316"/>
      <c r="AB247" s="92"/>
      <c r="AC247" s="92"/>
      <c r="AD247" s="92"/>
      <c r="AE247" s="92"/>
    </row>
    <row r="248" spans="8:31" s="11" customFormat="1" ht="35.1" customHeight="1" x14ac:dyDescent="0.2">
      <c r="H248" s="390"/>
      <c r="I248" s="390"/>
      <c r="O248" s="316"/>
      <c r="Q248" s="316"/>
      <c r="R248" s="316"/>
      <c r="S248" s="316"/>
      <c r="T248" s="316"/>
      <c r="U248" s="316"/>
      <c r="V248" s="316"/>
      <c r="W248" s="316"/>
      <c r="X248" s="316"/>
      <c r="Y248" s="316"/>
      <c r="Z248" s="316"/>
      <c r="AA248" s="316"/>
      <c r="AB248" s="92"/>
      <c r="AC248" s="92"/>
      <c r="AD248" s="92"/>
      <c r="AE248" s="92"/>
    </row>
    <row r="249" spans="8:31" s="11" customFormat="1" ht="35.1" customHeight="1" x14ac:dyDescent="0.2">
      <c r="H249" s="390"/>
      <c r="I249" s="390"/>
      <c r="O249" s="316"/>
      <c r="Q249" s="316"/>
      <c r="R249" s="316"/>
      <c r="S249" s="316"/>
      <c r="T249" s="316"/>
      <c r="U249" s="316"/>
      <c r="V249" s="316"/>
      <c r="W249" s="316"/>
      <c r="X249" s="316"/>
      <c r="Y249" s="316"/>
      <c r="Z249" s="316"/>
      <c r="AA249" s="316"/>
      <c r="AB249" s="92"/>
      <c r="AC249" s="92"/>
      <c r="AD249" s="92"/>
      <c r="AE249" s="92"/>
    </row>
    <row r="250" spans="8:31" s="11" customFormat="1" ht="35.1" customHeight="1" x14ac:dyDescent="0.2">
      <c r="H250" s="390"/>
      <c r="I250" s="390"/>
      <c r="O250" s="316"/>
      <c r="Q250" s="316"/>
      <c r="R250" s="316"/>
      <c r="S250" s="316"/>
      <c r="T250" s="316"/>
      <c r="U250" s="316"/>
      <c r="V250" s="316"/>
      <c r="W250" s="316"/>
      <c r="X250" s="316"/>
      <c r="Y250" s="316"/>
      <c r="Z250" s="316"/>
      <c r="AA250" s="316"/>
      <c r="AB250" s="92"/>
      <c r="AC250" s="92"/>
      <c r="AD250" s="92"/>
      <c r="AE250" s="92"/>
    </row>
    <row r="251" spans="8:31" s="11" customFormat="1" ht="35.1" customHeight="1" x14ac:dyDescent="0.2">
      <c r="H251" s="390"/>
      <c r="I251" s="390"/>
      <c r="O251" s="316"/>
      <c r="Q251" s="316"/>
      <c r="R251" s="316"/>
      <c r="S251" s="316"/>
      <c r="T251" s="316"/>
      <c r="U251" s="316"/>
      <c r="V251" s="316"/>
      <c r="W251" s="316"/>
      <c r="X251" s="316"/>
      <c r="Y251" s="316"/>
      <c r="Z251" s="316"/>
      <c r="AA251" s="316"/>
      <c r="AB251" s="92"/>
      <c r="AC251" s="92"/>
      <c r="AD251" s="92"/>
      <c r="AE251" s="92"/>
    </row>
    <row r="252" spans="8:31" s="11" customFormat="1" ht="35.1" customHeight="1" x14ac:dyDescent="0.2">
      <c r="H252" s="390"/>
      <c r="I252" s="390"/>
      <c r="O252" s="316"/>
      <c r="Q252" s="316"/>
      <c r="R252" s="316"/>
      <c r="S252" s="316"/>
      <c r="T252" s="316"/>
      <c r="U252" s="316"/>
      <c r="V252" s="316"/>
      <c r="W252" s="316"/>
      <c r="X252" s="316"/>
      <c r="Y252" s="316"/>
      <c r="Z252" s="316"/>
      <c r="AA252" s="316"/>
      <c r="AB252" s="92"/>
      <c r="AC252" s="92"/>
      <c r="AD252" s="92"/>
      <c r="AE252" s="92"/>
    </row>
    <row r="253" spans="8:31" s="11" customFormat="1" ht="35.1" customHeight="1" x14ac:dyDescent="0.2">
      <c r="H253" s="390"/>
      <c r="I253" s="390"/>
      <c r="O253" s="316"/>
      <c r="Q253" s="316"/>
      <c r="R253" s="316"/>
      <c r="S253" s="316"/>
      <c r="T253" s="316"/>
      <c r="U253" s="316"/>
      <c r="V253" s="316"/>
      <c r="W253" s="316"/>
      <c r="X253" s="316"/>
      <c r="Y253" s="316"/>
      <c r="Z253" s="316"/>
      <c r="AA253" s="316"/>
      <c r="AB253" s="92"/>
      <c r="AC253" s="92"/>
      <c r="AD253" s="92"/>
      <c r="AE253" s="92"/>
    </row>
    <row r="254" spans="8:31" s="11" customFormat="1" ht="35.1" customHeight="1" x14ac:dyDescent="0.2">
      <c r="H254" s="390"/>
      <c r="I254" s="390"/>
      <c r="O254" s="316"/>
      <c r="Q254" s="316"/>
      <c r="R254" s="316"/>
      <c r="S254" s="316"/>
      <c r="T254" s="316"/>
      <c r="U254" s="316"/>
      <c r="V254" s="316"/>
      <c r="W254" s="316"/>
      <c r="X254" s="316"/>
      <c r="Y254" s="316"/>
      <c r="Z254" s="316"/>
      <c r="AA254" s="316"/>
      <c r="AB254" s="92"/>
      <c r="AC254" s="92"/>
      <c r="AD254" s="92"/>
      <c r="AE254" s="92"/>
    </row>
    <row r="255" spans="8:31" s="11" customFormat="1" ht="35.1" customHeight="1" x14ac:dyDescent="0.2">
      <c r="H255" s="390"/>
      <c r="I255" s="390"/>
      <c r="O255" s="316"/>
      <c r="Q255" s="316"/>
      <c r="R255" s="316"/>
      <c r="S255" s="316"/>
      <c r="T255" s="316"/>
      <c r="U255" s="316"/>
      <c r="V255" s="316"/>
      <c r="W255" s="316"/>
      <c r="X255" s="316"/>
      <c r="Y255" s="316"/>
      <c r="Z255" s="316"/>
      <c r="AA255" s="316"/>
      <c r="AB255" s="92"/>
      <c r="AC255" s="92"/>
      <c r="AD255" s="92"/>
      <c r="AE255" s="92"/>
    </row>
    <row r="256" spans="8:31" s="11" customFormat="1" ht="35.1" customHeight="1" x14ac:dyDescent="0.2">
      <c r="H256" s="390"/>
      <c r="I256" s="390"/>
      <c r="O256" s="316"/>
      <c r="Q256" s="316"/>
      <c r="R256" s="316"/>
      <c r="S256" s="316"/>
      <c r="T256" s="316"/>
      <c r="U256" s="316"/>
      <c r="V256" s="316"/>
      <c r="W256" s="316"/>
      <c r="X256" s="316"/>
      <c r="Y256" s="316"/>
      <c r="Z256" s="316"/>
      <c r="AA256" s="316"/>
      <c r="AB256" s="92"/>
      <c r="AC256" s="92"/>
      <c r="AD256" s="92"/>
      <c r="AE256" s="92"/>
    </row>
    <row r="257" spans="8:31" s="11" customFormat="1" ht="35.1" customHeight="1" x14ac:dyDescent="0.2">
      <c r="H257" s="390"/>
      <c r="I257" s="390"/>
      <c r="O257" s="316"/>
      <c r="Q257" s="316"/>
      <c r="R257" s="316"/>
      <c r="S257" s="316"/>
      <c r="T257" s="316"/>
      <c r="U257" s="316"/>
      <c r="V257" s="316"/>
      <c r="W257" s="316"/>
      <c r="X257" s="316"/>
      <c r="Y257" s="316"/>
      <c r="Z257" s="316"/>
      <c r="AA257" s="316"/>
      <c r="AB257" s="92"/>
      <c r="AC257" s="92"/>
      <c r="AD257" s="92"/>
      <c r="AE257" s="92"/>
    </row>
    <row r="258" spans="8:31" s="11" customFormat="1" ht="35.1" customHeight="1" x14ac:dyDescent="0.2">
      <c r="H258" s="390"/>
      <c r="I258" s="390"/>
      <c r="O258" s="316"/>
      <c r="Q258" s="316"/>
      <c r="R258" s="316"/>
      <c r="S258" s="316"/>
      <c r="T258" s="316"/>
      <c r="U258" s="316"/>
      <c r="V258" s="316"/>
      <c r="W258" s="316"/>
      <c r="X258" s="316"/>
      <c r="Y258" s="316"/>
      <c r="Z258" s="316"/>
      <c r="AA258" s="316"/>
      <c r="AB258" s="92"/>
      <c r="AC258" s="92"/>
      <c r="AD258" s="92"/>
      <c r="AE258" s="92"/>
    </row>
    <row r="259" spans="8:31" s="11" customFormat="1" ht="35.1" customHeight="1" x14ac:dyDescent="0.2">
      <c r="H259" s="390"/>
      <c r="I259" s="390"/>
      <c r="O259" s="316"/>
      <c r="Q259" s="316"/>
      <c r="R259" s="316"/>
      <c r="S259" s="316"/>
      <c r="T259" s="316"/>
      <c r="U259" s="316"/>
      <c r="V259" s="316"/>
      <c r="W259" s="316"/>
      <c r="X259" s="316"/>
      <c r="Y259" s="316"/>
      <c r="Z259" s="316"/>
      <c r="AA259" s="316"/>
      <c r="AB259" s="92"/>
      <c r="AC259" s="92"/>
      <c r="AD259" s="92"/>
      <c r="AE259" s="92"/>
    </row>
    <row r="260" spans="8:31" s="11" customFormat="1" ht="35.1" customHeight="1" x14ac:dyDescent="0.2">
      <c r="H260" s="390"/>
      <c r="I260" s="390"/>
      <c r="O260" s="316"/>
      <c r="Q260" s="316"/>
      <c r="R260" s="316"/>
      <c r="S260" s="316"/>
      <c r="T260" s="316"/>
      <c r="U260" s="316"/>
      <c r="V260" s="316"/>
      <c r="W260" s="316"/>
      <c r="X260" s="316"/>
      <c r="Y260" s="316"/>
      <c r="Z260" s="316"/>
      <c r="AA260" s="316"/>
      <c r="AB260" s="92"/>
      <c r="AC260" s="92"/>
      <c r="AD260" s="92"/>
      <c r="AE260" s="92"/>
    </row>
    <row r="261" spans="8:31" s="11" customFormat="1" ht="35.1" customHeight="1" x14ac:dyDescent="0.2">
      <c r="H261" s="390"/>
      <c r="I261" s="390"/>
      <c r="O261" s="316"/>
      <c r="Q261" s="316"/>
      <c r="R261" s="316"/>
      <c r="S261" s="316"/>
      <c r="T261" s="316"/>
      <c r="U261" s="316"/>
      <c r="V261" s="316"/>
      <c r="W261" s="316"/>
      <c r="X261" s="316"/>
      <c r="Y261" s="316"/>
      <c r="Z261" s="316"/>
      <c r="AA261" s="316"/>
      <c r="AB261" s="92"/>
      <c r="AC261" s="92"/>
      <c r="AD261" s="92"/>
      <c r="AE261" s="92"/>
    </row>
    <row r="262" spans="8:31" s="11" customFormat="1" ht="35.1" customHeight="1" x14ac:dyDescent="0.2">
      <c r="H262" s="390"/>
      <c r="I262" s="390"/>
      <c r="O262" s="316"/>
      <c r="Q262" s="316"/>
      <c r="R262" s="316"/>
      <c r="S262" s="316"/>
      <c r="T262" s="316"/>
      <c r="U262" s="316"/>
      <c r="V262" s="316"/>
      <c r="W262" s="316"/>
      <c r="X262" s="316"/>
      <c r="Y262" s="316"/>
      <c r="Z262" s="316"/>
      <c r="AA262" s="316"/>
      <c r="AB262" s="92"/>
      <c r="AC262" s="92"/>
      <c r="AD262" s="92"/>
      <c r="AE262" s="92"/>
    </row>
    <row r="263" spans="8:31" s="11" customFormat="1" ht="35.1" customHeight="1" x14ac:dyDescent="0.2">
      <c r="H263" s="390"/>
      <c r="I263" s="390"/>
      <c r="O263" s="316"/>
      <c r="Q263" s="316"/>
      <c r="R263" s="316"/>
      <c r="S263" s="316"/>
      <c r="T263" s="316"/>
      <c r="U263" s="316"/>
      <c r="V263" s="316"/>
      <c r="W263" s="316"/>
      <c r="X263" s="316"/>
      <c r="Y263" s="316"/>
      <c r="Z263" s="316"/>
      <c r="AA263" s="316"/>
      <c r="AB263" s="92"/>
      <c r="AC263" s="92"/>
      <c r="AD263" s="92"/>
      <c r="AE263" s="92"/>
    </row>
    <row r="264" spans="8:31" s="11" customFormat="1" ht="35.1" customHeight="1" x14ac:dyDescent="0.2">
      <c r="H264" s="390"/>
      <c r="I264" s="390"/>
      <c r="O264" s="316"/>
      <c r="Q264" s="316"/>
      <c r="R264" s="316"/>
      <c r="S264" s="316"/>
      <c r="T264" s="316"/>
      <c r="U264" s="316"/>
      <c r="V264" s="316"/>
      <c r="W264" s="316"/>
      <c r="X264" s="316"/>
      <c r="Y264" s="316"/>
      <c r="Z264" s="316"/>
      <c r="AA264" s="316"/>
      <c r="AB264" s="92"/>
      <c r="AC264" s="92"/>
      <c r="AD264" s="92"/>
      <c r="AE264" s="92"/>
    </row>
    <row r="265" spans="8:31" s="11" customFormat="1" ht="35.1" customHeight="1" x14ac:dyDescent="0.2">
      <c r="H265" s="390"/>
      <c r="I265" s="390"/>
      <c r="O265" s="316"/>
      <c r="Q265" s="316"/>
      <c r="R265" s="316"/>
      <c r="S265" s="316"/>
      <c r="T265" s="316"/>
      <c r="U265" s="316"/>
      <c r="V265" s="316"/>
      <c r="W265" s="316"/>
      <c r="X265" s="316"/>
      <c r="Y265" s="316"/>
      <c r="Z265" s="316"/>
      <c r="AA265" s="316"/>
      <c r="AB265" s="92"/>
      <c r="AC265" s="92"/>
      <c r="AD265" s="92"/>
      <c r="AE265" s="92"/>
    </row>
    <row r="266" spans="8:31" s="11" customFormat="1" ht="35.1" customHeight="1" x14ac:dyDescent="0.2">
      <c r="H266" s="390"/>
      <c r="I266" s="390"/>
      <c r="O266" s="316"/>
      <c r="Q266" s="316"/>
      <c r="R266" s="316"/>
      <c r="S266" s="316"/>
      <c r="T266" s="316"/>
      <c r="U266" s="316"/>
      <c r="V266" s="316"/>
      <c r="W266" s="316"/>
      <c r="X266" s="316"/>
      <c r="Y266" s="316"/>
      <c r="Z266" s="316"/>
      <c r="AA266" s="316"/>
      <c r="AB266" s="92"/>
      <c r="AC266" s="92"/>
      <c r="AD266" s="92"/>
      <c r="AE266" s="92"/>
    </row>
    <row r="267" spans="8:31" s="11" customFormat="1" ht="35.1" customHeight="1" x14ac:dyDescent="0.2">
      <c r="H267" s="390"/>
      <c r="I267" s="390"/>
      <c r="O267" s="316"/>
      <c r="Q267" s="316"/>
      <c r="R267" s="316"/>
      <c r="S267" s="316"/>
      <c r="T267" s="316"/>
      <c r="U267" s="316"/>
      <c r="V267" s="316"/>
      <c r="W267" s="316"/>
      <c r="X267" s="316"/>
      <c r="Y267" s="316"/>
      <c r="Z267" s="316"/>
      <c r="AA267" s="316"/>
      <c r="AB267" s="92"/>
      <c r="AC267" s="92"/>
      <c r="AD267" s="92"/>
      <c r="AE267" s="92"/>
    </row>
    <row r="268" spans="8:31" s="11" customFormat="1" ht="35.1" customHeight="1" x14ac:dyDescent="0.2">
      <c r="H268" s="390"/>
      <c r="I268" s="390"/>
      <c r="O268" s="316"/>
      <c r="Q268" s="316"/>
      <c r="R268" s="316"/>
      <c r="S268" s="316"/>
      <c r="T268" s="316"/>
      <c r="U268" s="316"/>
      <c r="V268" s="316"/>
      <c r="W268" s="316"/>
      <c r="X268" s="316"/>
      <c r="Y268" s="316"/>
      <c r="Z268" s="316"/>
      <c r="AA268" s="316"/>
      <c r="AB268" s="92"/>
      <c r="AC268" s="92"/>
      <c r="AD268" s="92"/>
      <c r="AE268" s="92"/>
    </row>
    <row r="269" spans="8:31" s="11" customFormat="1" ht="35.1" customHeight="1" x14ac:dyDescent="0.2">
      <c r="H269" s="390"/>
      <c r="I269" s="390"/>
      <c r="O269" s="316"/>
      <c r="Q269" s="316"/>
      <c r="R269" s="316"/>
      <c r="S269" s="316"/>
      <c r="T269" s="316"/>
      <c r="U269" s="316"/>
      <c r="V269" s="316"/>
      <c r="W269" s="316"/>
      <c r="X269" s="316"/>
      <c r="Y269" s="316"/>
      <c r="Z269" s="316"/>
      <c r="AA269" s="316"/>
      <c r="AB269" s="92"/>
      <c r="AC269" s="92"/>
      <c r="AD269" s="92"/>
      <c r="AE269" s="92"/>
    </row>
    <row r="270" spans="8:31" s="11" customFormat="1" ht="35.1" customHeight="1" x14ac:dyDescent="0.2">
      <c r="H270" s="390"/>
      <c r="I270" s="390"/>
      <c r="O270" s="316"/>
      <c r="Q270" s="316"/>
      <c r="R270" s="316"/>
      <c r="S270" s="316"/>
      <c r="T270" s="316"/>
      <c r="U270" s="316"/>
      <c r="V270" s="316"/>
      <c r="W270" s="316"/>
      <c r="X270" s="316"/>
      <c r="Y270" s="316"/>
      <c r="Z270" s="316"/>
      <c r="AA270" s="316"/>
      <c r="AB270" s="92"/>
      <c r="AC270" s="92"/>
      <c r="AD270" s="92"/>
      <c r="AE270" s="92"/>
    </row>
    <row r="271" spans="8:31" s="11" customFormat="1" ht="35.1" customHeight="1" x14ac:dyDescent="0.2">
      <c r="H271" s="390"/>
      <c r="I271" s="390"/>
      <c r="O271" s="316"/>
      <c r="Q271" s="316"/>
      <c r="R271" s="316"/>
      <c r="S271" s="316"/>
      <c r="T271" s="316"/>
      <c r="U271" s="316"/>
      <c r="V271" s="316"/>
      <c r="W271" s="316"/>
      <c r="X271" s="316"/>
      <c r="Y271" s="316"/>
      <c r="Z271" s="316"/>
      <c r="AA271" s="316"/>
      <c r="AB271" s="92"/>
      <c r="AC271" s="92"/>
      <c r="AD271" s="92"/>
      <c r="AE271" s="92"/>
    </row>
    <row r="272" spans="8:31" s="11" customFormat="1" ht="35.1" customHeight="1" x14ac:dyDescent="0.2">
      <c r="H272" s="390"/>
      <c r="I272" s="390"/>
      <c r="O272" s="316"/>
      <c r="Q272" s="316"/>
      <c r="R272" s="316"/>
      <c r="S272" s="316"/>
      <c r="T272" s="316"/>
      <c r="U272" s="316"/>
      <c r="V272" s="316"/>
      <c r="W272" s="316"/>
      <c r="X272" s="316"/>
      <c r="Y272" s="316"/>
      <c r="Z272" s="316"/>
      <c r="AA272" s="316"/>
      <c r="AB272" s="92"/>
      <c r="AC272" s="92"/>
      <c r="AD272" s="92"/>
      <c r="AE272" s="92"/>
    </row>
    <row r="273" spans="8:31" s="11" customFormat="1" ht="35.1" customHeight="1" x14ac:dyDescent="0.2">
      <c r="H273" s="390"/>
      <c r="I273" s="390"/>
      <c r="O273" s="316"/>
      <c r="Q273" s="316"/>
      <c r="R273" s="316"/>
      <c r="S273" s="316"/>
      <c r="T273" s="316"/>
      <c r="U273" s="316"/>
      <c r="V273" s="316"/>
      <c r="W273" s="316"/>
      <c r="X273" s="316"/>
      <c r="Y273" s="316"/>
      <c r="Z273" s="316"/>
      <c r="AA273" s="316"/>
      <c r="AB273" s="92"/>
      <c r="AC273" s="92"/>
      <c r="AD273" s="92"/>
      <c r="AE273" s="92"/>
    </row>
    <row r="274" spans="8:31" s="11" customFormat="1" ht="35.1" customHeight="1" x14ac:dyDescent="0.2">
      <c r="H274" s="390"/>
      <c r="I274" s="390"/>
      <c r="O274" s="316"/>
      <c r="Q274" s="316"/>
      <c r="R274" s="316"/>
      <c r="S274" s="316"/>
      <c r="T274" s="316"/>
      <c r="U274" s="316"/>
      <c r="V274" s="316"/>
      <c r="W274" s="316"/>
      <c r="X274" s="316"/>
      <c r="Y274" s="316"/>
      <c r="Z274" s="316"/>
      <c r="AA274" s="316"/>
      <c r="AB274" s="92"/>
      <c r="AC274" s="92"/>
      <c r="AD274" s="92"/>
      <c r="AE274" s="92"/>
    </row>
    <row r="275" spans="8:31" s="11" customFormat="1" ht="35.1" customHeight="1" x14ac:dyDescent="0.2">
      <c r="H275" s="390"/>
      <c r="I275" s="390"/>
      <c r="O275" s="316"/>
      <c r="Q275" s="316"/>
      <c r="R275" s="316"/>
      <c r="S275" s="316"/>
      <c r="T275" s="316"/>
      <c r="U275" s="316"/>
      <c r="V275" s="316"/>
      <c r="W275" s="316"/>
      <c r="X275" s="316"/>
      <c r="Y275" s="316"/>
      <c r="Z275" s="316"/>
      <c r="AA275" s="316"/>
      <c r="AB275" s="92"/>
      <c r="AC275" s="92"/>
      <c r="AD275" s="92"/>
      <c r="AE275" s="92"/>
    </row>
    <row r="276" spans="8:31" s="11" customFormat="1" ht="35.1" customHeight="1" x14ac:dyDescent="0.2">
      <c r="H276" s="390"/>
      <c r="I276" s="390"/>
      <c r="O276" s="316"/>
      <c r="Q276" s="316"/>
      <c r="R276" s="316"/>
      <c r="S276" s="316"/>
      <c r="T276" s="316"/>
      <c r="U276" s="316"/>
      <c r="V276" s="316"/>
      <c r="W276" s="316"/>
      <c r="X276" s="316"/>
      <c r="Y276" s="316"/>
      <c r="Z276" s="316"/>
      <c r="AA276" s="316"/>
      <c r="AB276" s="92"/>
      <c r="AC276" s="92"/>
      <c r="AD276" s="92"/>
      <c r="AE276" s="92"/>
    </row>
    <row r="277" spans="8:31" s="11" customFormat="1" ht="35.1" customHeight="1" x14ac:dyDescent="0.2">
      <c r="H277" s="390"/>
      <c r="I277" s="390"/>
      <c r="O277" s="316"/>
      <c r="Q277" s="316"/>
      <c r="R277" s="316"/>
      <c r="S277" s="316"/>
      <c r="T277" s="316"/>
      <c r="U277" s="316"/>
      <c r="V277" s="316"/>
      <c r="W277" s="316"/>
      <c r="X277" s="316"/>
      <c r="Y277" s="316"/>
      <c r="Z277" s="316"/>
      <c r="AA277" s="316"/>
      <c r="AB277" s="92"/>
      <c r="AC277" s="92"/>
      <c r="AD277" s="92"/>
      <c r="AE277" s="92"/>
    </row>
    <row r="278" spans="8:31" s="11" customFormat="1" ht="35.1" customHeight="1" x14ac:dyDescent="0.2">
      <c r="H278" s="390"/>
      <c r="I278" s="390"/>
      <c r="O278" s="316"/>
      <c r="Q278" s="316"/>
      <c r="R278" s="316"/>
      <c r="S278" s="316"/>
      <c r="T278" s="316"/>
      <c r="U278" s="316"/>
      <c r="V278" s="316"/>
      <c r="W278" s="316"/>
      <c r="X278" s="316"/>
      <c r="Y278" s="316"/>
      <c r="Z278" s="316"/>
      <c r="AA278" s="316"/>
      <c r="AB278" s="92"/>
      <c r="AC278" s="92"/>
      <c r="AD278" s="92"/>
      <c r="AE278" s="92"/>
    </row>
    <row r="279" spans="8:31" s="11" customFormat="1" ht="35.1" customHeight="1" x14ac:dyDescent="0.2">
      <c r="H279" s="390"/>
      <c r="I279" s="390"/>
      <c r="O279" s="316"/>
      <c r="Q279" s="316"/>
      <c r="R279" s="316"/>
      <c r="S279" s="316"/>
      <c r="T279" s="316"/>
      <c r="U279" s="316"/>
      <c r="V279" s="316"/>
      <c r="W279" s="316"/>
      <c r="X279" s="316"/>
      <c r="Y279" s="316"/>
      <c r="Z279" s="316"/>
      <c r="AA279" s="316"/>
      <c r="AB279" s="92"/>
      <c r="AC279" s="92"/>
      <c r="AD279" s="92"/>
      <c r="AE279" s="92"/>
    </row>
    <row r="280" spans="8:31" s="11" customFormat="1" ht="35.1" customHeight="1" x14ac:dyDescent="0.2">
      <c r="H280" s="390"/>
      <c r="I280" s="390"/>
      <c r="O280" s="316"/>
      <c r="Q280" s="316"/>
      <c r="R280" s="316"/>
      <c r="S280" s="316"/>
      <c r="T280" s="316"/>
      <c r="U280" s="316"/>
      <c r="V280" s="316"/>
      <c r="W280" s="316"/>
      <c r="X280" s="316"/>
      <c r="Y280" s="316"/>
      <c r="Z280" s="316"/>
      <c r="AA280" s="316"/>
      <c r="AB280" s="92"/>
      <c r="AC280" s="92"/>
      <c r="AD280" s="92"/>
      <c r="AE280" s="92"/>
    </row>
    <row r="281" spans="8:31" s="11" customFormat="1" ht="35.1" customHeight="1" x14ac:dyDescent="0.2">
      <c r="H281" s="390"/>
      <c r="I281" s="390"/>
      <c r="O281" s="316"/>
      <c r="Q281" s="316"/>
      <c r="R281" s="316"/>
      <c r="S281" s="316"/>
      <c r="T281" s="316"/>
      <c r="U281" s="316"/>
      <c r="V281" s="316"/>
      <c r="W281" s="316"/>
      <c r="X281" s="316"/>
      <c r="Y281" s="316"/>
      <c r="Z281" s="316"/>
      <c r="AA281" s="316"/>
      <c r="AB281" s="92"/>
      <c r="AC281" s="92"/>
      <c r="AD281" s="92"/>
      <c r="AE281" s="92"/>
    </row>
    <row r="282" spans="8:31" s="11" customFormat="1" ht="35.1" customHeight="1" x14ac:dyDescent="0.2">
      <c r="H282" s="390"/>
      <c r="I282" s="390"/>
      <c r="O282" s="316"/>
      <c r="Q282" s="316"/>
      <c r="R282" s="316"/>
      <c r="S282" s="316"/>
      <c r="T282" s="316"/>
      <c r="U282" s="316"/>
      <c r="V282" s="316"/>
      <c r="W282" s="316"/>
      <c r="X282" s="316"/>
      <c r="Y282" s="316"/>
      <c r="Z282" s="316"/>
      <c r="AA282" s="316"/>
      <c r="AB282" s="92"/>
      <c r="AC282" s="92"/>
      <c r="AD282" s="92"/>
      <c r="AE282" s="92"/>
    </row>
    <row r="283" spans="8:31" s="11" customFormat="1" ht="35.1" customHeight="1" x14ac:dyDescent="0.2">
      <c r="H283" s="390"/>
      <c r="I283" s="390"/>
      <c r="O283" s="316"/>
      <c r="Q283" s="316"/>
      <c r="R283" s="316"/>
      <c r="S283" s="316"/>
      <c r="T283" s="316"/>
      <c r="U283" s="316"/>
      <c r="V283" s="316"/>
      <c r="W283" s="316"/>
      <c r="X283" s="316"/>
      <c r="Y283" s="316"/>
      <c r="Z283" s="316"/>
      <c r="AA283" s="316"/>
      <c r="AB283" s="92"/>
      <c r="AC283" s="92"/>
      <c r="AD283" s="92"/>
      <c r="AE283" s="92"/>
    </row>
    <row r="284" spans="8:31" s="11" customFormat="1" ht="35.1" customHeight="1" x14ac:dyDescent="0.2">
      <c r="H284" s="390"/>
      <c r="I284" s="390"/>
      <c r="O284" s="316"/>
      <c r="Q284" s="316"/>
      <c r="R284" s="316"/>
      <c r="S284" s="316"/>
      <c r="T284" s="316"/>
      <c r="U284" s="316"/>
      <c r="V284" s="316"/>
      <c r="W284" s="316"/>
      <c r="X284" s="316"/>
      <c r="Y284" s="316"/>
      <c r="Z284" s="316"/>
      <c r="AA284" s="316"/>
      <c r="AB284" s="92"/>
      <c r="AC284" s="92"/>
      <c r="AD284" s="92"/>
      <c r="AE284" s="92"/>
    </row>
    <row r="285" spans="8:31" s="11" customFormat="1" ht="35.1" customHeight="1" x14ac:dyDescent="0.2">
      <c r="H285" s="390"/>
      <c r="I285" s="390"/>
      <c r="O285" s="316"/>
      <c r="Q285" s="316"/>
      <c r="R285" s="316"/>
      <c r="S285" s="316"/>
      <c r="T285" s="316"/>
      <c r="U285" s="316"/>
      <c r="V285" s="316"/>
      <c r="W285" s="316"/>
      <c r="X285" s="316"/>
      <c r="Y285" s="316"/>
      <c r="Z285" s="316"/>
      <c r="AA285" s="316"/>
      <c r="AB285" s="92"/>
      <c r="AC285" s="92"/>
      <c r="AD285" s="92"/>
      <c r="AE285" s="92"/>
    </row>
    <row r="286" spans="8:31" s="11" customFormat="1" ht="35.1" customHeight="1" x14ac:dyDescent="0.2">
      <c r="H286" s="390"/>
      <c r="I286" s="390"/>
      <c r="O286" s="316"/>
      <c r="Q286" s="316"/>
      <c r="R286" s="316"/>
      <c r="S286" s="316"/>
      <c r="T286" s="316"/>
      <c r="U286" s="316"/>
      <c r="V286" s="316"/>
      <c r="W286" s="316"/>
      <c r="X286" s="316"/>
      <c r="Y286" s="316"/>
      <c r="Z286" s="316"/>
      <c r="AA286" s="316"/>
      <c r="AB286" s="92"/>
      <c r="AC286" s="92"/>
      <c r="AD286" s="92"/>
      <c r="AE286" s="92"/>
    </row>
    <row r="287" spans="8:31" s="11" customFormat="1" ht="35.1" customHeight="1" x14ac:dyDescent="0.2">
      <c r="H287" s="390"/>
      <c r="I287" s="390"/>
      <c r="O287" s="316"/>
      <c r="Q287" s="316"/>
      <c r="R287" s="316"/>
      <c r="S287" s="316"/>
      <c r="T287" s="316"/>
      <c r="U287" s="316"/>
      <c r="V287" s="316"/>
      <c r="W287" s="316"/>
      <c r="X287" s="316"/>
      <c r="Y287" s="316"/>
      <c r="Z287" s="316"/>
      <c r="AA287" s="316"/>
      <c r="AB287" s="92"/>
      <c r="AC287" s="92"/>
      <c r="AD287" s="92"/>
      <c r="AE287" s="92"/>
    </row>
    <row r="288" spans="8:31" s="11" customFormat="1" ht="35.1" customHeight="1" x14ac:dyDescent="0.2">
      <c r="H288" s="390"/>
      <c r="I288" s="390"/>
      <c r="O288" s="316"/>
      <c r="Q288" s="316"/>
      <c r="R288" s="316"/>
      <c r="S288" s="316"/>
      <c r="T288" s="316"/>
      <c r="U288" s="316"/>
      <c r="V288" s="316"/>
      <c r="W288" s="316"/>
      <c r="X288" s="316"/>
      <c r="Y288" s="316"/>
      <c r="Z288" s="316"/>
      <c r="AA288" s="316"/>
      <c r="AB288" s="92"/>
      <c r="AC288" s="92"/>
      <c r="AD288" s="92"/>
      <c r="AE288" s="92"/>
    </row>
    <row r="289" spans="8:31" s="11" customFormat="1" ht="35.1" customHeight="1" x14ac:dyDescent="0.2">
      <c r="H289" s="390"/>
      <c r="I289" s="390"/>
      <c r="O289" s="316"/>
      <c r="Q289" s="316"/>
      <c r="R289" s="316"/>
      <c r="S289" s="316"/>
      <c r="T289" s="316"/>
      <c r="U289" s="316"/>
      <c r="V289" s="316"/>
      <c r="W289" s="316"/>
      <c r="X289" s="316"/>
      <c r="Y289" s="316"/>
      <c r="Z289" s="316"/>
      <c r="AA289" s="316"/>
      <c r="AB289" s="92"/>
      <c r="AC289" s="92"/>
      <c r="AD289" s="92"/>
      <c r="AE289" s="92"/>
    </row>
    <row r="290" spans="8:31" s="11" customFormat="1" ht="35.1" customHeight="1" x14ac:dyDescent="0.2">
      <c r="H290" s="390"/>
      <c r="I290" s="390"/>
      <c r="O290" s="316"/>
      <c r="Q290" s="316"/>
      <c r="R290" s="316"/>
      <c r="S290" s="316"/>
      <c r="T290" s="316"/>
      <c r="U290" s="316"/>
      <c r="V290" s="316"/>
      <c r="W290" s="316"/>
      <c r="X290" s="316"/>
      <c r="Y290" s="316"/>
      <c r="Z290" s="316"/>
      <c r="AA290" s="316"/>
      <c r="AB290" s="92"/>
      <c r="AC290" s="92"/>
      <c r="AD290" s="92"/>
      <c r="AE290" s="92"/>
    </row>
    <row r="291" spans="8:31" s="11" customFormat="1" ht="35.1" customHeight="1" x14ac:dyDescent="0.2">
      <c r="H291" s="390"/>
      <c r="I291" s="390"/>
      <c r="O291" s="316"/>
      <c r="Q291" s="316"/>
      <c r="R291" s="316"/>
      <c r="S291" s="316"/>
      <c r="T291" s="316"/>
      <c r="U291" s="316"/>
      <c r="V291" s="316"/>
      <c r="W291" s="316"/>
      <c r="X291" s="316"/>
      <c r="Y291" s="316"/>
      <c r="Z291" s="316"/>
      <c r="AA291" s="316"/>
      <c r="AB291" s="92"/>
      <c r="AC291" s="92"/>
      <c r="AD291" s="92"/>
      <c r="AE291" s="92"/>
    </row>
    <row r="292" spans="8:31" s="11" customFormat="1" ht="35.1" customHeight="1" x14ac:dyDescent="0.2">
      <c r="H292" s="390"/>
      <c r="I292" s="390"/>
      <c r="O292" s="316"/>
      <c r="Q292" s="316"/>
      <c r="R292" s="316"/>
      <c r="S292" s="316"/>
      <c r="T292" s="316"/>
      <c r="U292" s="316"/>
      <c r="V292" s="316"/>
      <c r="W292" s="316"/>
      <c r="X292" s="316"/>
      <c r="Y292" s="316"/>
      <c r="Z292" s="316"/>
      <c r="AA292" s="316"/>
      <c r="AB292" s="92"/>
      <c r="AC292" s="92"/>
      <c r="AD292" s="92"/>
      <c r="AE292" s="92"/>
    </row>
    <row r="293" spans="8:31" s="11" customFormat="1" ht="35.1" customHeight="1" x14ac:dyDescent="0.2">
      <c r="H293" s="390"/>
      <c r="I293" s="390"/>
      <c r="O293" s="316"/>
      <c r="Q293" s="316"/>
      <c r="R293" s="316"/>
      <c r="S293" s="316"/>
      <c r="T293" s="316"/>
      <c r="U293" s="316"/>
      <c r="V293" s="316"/>
      <c r="W293" s="316"/>
      <c r="X293" s="316"/>
      <c r="Y293" s="316"/>
      <c r="Z293" s="316"/>
      <c r="AA293" s="316"/>
      <c r="AB293" s="92"/>
      <c r="AC293" s="92"/>
      <c r="AD293" s="92"/>
      <c r="AE293" s="92"/>
    </row>
    <row r="294" spans="8:31" s="11" customFormat="1" ht="35.1" customHeight="1" x14ac:dyDescent="0.2">
      <c r="H294" s="390"/>
      <c r="I294" s="390"/>
      <c r="O294" s="316"/>
      <c r="Q294" s="316"/>
      <c r="R294" s="316"/>
      <c r="S294" s="316"/>
      <c r="T294" s="316"/>
      <c r="U294" s="316"/>
      <c r="V294" s="316"/>
      <c r="W294" s="316"/>
      <c r="X294" s="316"/>
      <c r="Y294" s="316"/>
      <c r="Z294" s="316"/>
      <c r="AA294" s="316"/>
      <c r="AB294" s="92"/>
      <c r="AC294" s="92"/>
      <c r="AD294" s="92"/>
      <c r="AE294" s="92"/>
    </row>
    <row r="295" spans="8:31" s="11" customFormat="1" ht="35.1" customHeight="1" x14ac:dyDescent="0.2">
      <c r="H295" s="390"/>
      <c r="I295" s="390"/>
      <c r="O295" s="316"/>
      <c r="Q295" s="316"/>
      <c r="R295" s="316"/>
      <c r="S295" s="316"/>
      <c r="T295" s="316"/>
      <c r="U295" s="316"/>
      <c r="V295" s="316"/>
      <c r="W295" s="316"/>
      <c r="X295" s="316"/>
      <c r="Y295" s="316"/>
      <c r="Z295" s="316"/>
      <c r="AA295" s="316"/>
      <c r="AB295" s="92"/>
      <c r="AC295" s="92"/>
      <c r="AD295" s="92"/>
      <c r="AE295" s="92"/>
    </row>
    <row r="296" spans="8:31" s="11" customFormat="1" ht="35.1" customHeight="1" x14ac:dyDescent="0.2">
      <c r="H296" s="390"/>
      <c r="I296" s="390"/>
      <c r="O296" s="316"/>
      <c r="Q296" s="316"/>
      <c r="R296" s="316"/>
      <c r="S296" s="316"/>
      <c r="T296" s="316"/>
      <c r="U296" s="316"/>
      <c r="V296" s="316"/>
      <c r="W296" s="316"/>
      <c r="X296" s="316"/>
      <c r="Y296" s="316"/>
      <c r="Z296" s="316"/>
      <c r="AA296" s="316"/>
      <c r="AB296" s="92"/>
      <c r="AC296" s="92"/>
      <c r="AD296" s="92"/>
      <c r="AE296" s="92"/>
    </row>
    <row r="297" spans="8:31" s="11" customFormat="1" ht="35.1" customHeight="1" x14ac:dyDescent="0.2">
      <c r="H297" s="390"/>
      <c r="I297" s="390"/>
      <c r="O297" s="316"/>
      <c r="Q297" s="316"/>
      <c r="R297" s="316"/>
      <c r="S297" s="316"/>
      <c r="T297" s="316"/>
      <c r="U297" s="316"/>
      <c r="V297" s="316"/>
      <c r="W297" s="316"/>
      <c r="X297" s="316"/>
      <c r="Y297" s="316"/>
      <c r="Z297" s="316"/>
      <c r="AA297" s="316"/>
      <c r="AB297" s="92"/>
      <c r="AC297" s="92"/>
      <c r="AD297" s="92"/>
      <c r="AE297" s="92"/>
    </row>
    <row r="298" spans="8:31" s="11" customFormat="1" ht="35.1" customHeight="1" x14ac:dyDescent="0.2">
      <c r="H298" s="390"/>
      <c r="I298" s="390"/>
      <c r="O298" s="316"/>
      <c r="Q298" s="316"/>
      <c r="R298" s="316"/>
      <c r="S298" s="316"/>
      <c r="T298" s="316"/>
      <c r="U298" s="316"/>
      <c r="V298" s="316"/>
      <c r="W298" s="316"/>
      <c r="X298" s="316"/>
      <c r="Y298" s="316"/>
      <c r="Z298" s="316"/>
      <c r="AA298" s="316"/>
      <c r="AB298" s="92"/>
      <c r="AC298" s="92"/>
      <c r="AD298" s="92"/>
      <c r="AE298" s="92"/>
    </row>
    <row r="299" spans="8:31" s="11" customFormat="1" ht="35.1" customHeight="1" x14ac:dyDescent="0.2">
      <c r="H299" s="390"/>
      <c r="I299" s="390"/>
      <c r="O299" s="316"/>
      <c r="Q299" s="316"/>
      <c r="R299" s="316"/>
      <c r="S299" s="316"/>
      <c r="T299" s="316"/>
      <c r="U299" s="316"/>
      <c r="V299" s="316"/>
      <c r="W299" s="316"/>
      <c r="X299" s="316"/>
      <c r="Y299" s="316"/>
      <c r="Z299" s="316"/>
      <c r="AA299" s="316"/>
      <c r="AB299" s="92"/>
      <c r="AC299" s="92"/>
      <c r="AD299" s="92"/>
      <c r="AE299" s="92"/>
    </row>
    <row r="300" spans="8:31" s="11" customFormat="1" ht="35.1" customHeight="1" x14ac:dyDescent="0.2">
      <c r="H300" s="390"/>
      <c r="I300" s="390"/>
      <c r="O300" s="316"/>
      <c r="Q300" s="316"/>
      <c r="R300" s="316"/>
      <c r="S300" s="316"/>
      <c r="T300" s="316"/>
      <c r="U300" s="316"/>
      <c r="V300" s="316"/>
      <c r="W300" s="316"/>
      <c r="X300" s="316"/>
      <c r="Y300" s="316"/>
      <c r="Z300" s="316"/>
      <c r="AA300" s="316"/>
      <c r="AB300" s="92"/>
      <c r="AC300" s="92"/>
      <c r="AD300" s="92"/>
      <c r="AE300" s="92"/>
    </row>
    <row r="301" spans="8:31" s="11" customFormat="1" ht="35.1" customHeight="1" x14ac:dyDescent="0.2">
      <c r="H301" s="390"/>
      <c r="I301" s="390"/>
      <c r="O301" s="316"/>
      <c r="Q301" s="316"/>
      <c r="R301" s="316"/>
      <c r="S301" s="316"/>
      <c r="T301" s="316"/>
      <c r="U301" s="316"/>
      <c r="V301" s="316"/>
      <c r="W301" s="316"/>
      <c r="X301" s="316"/>
      <c r="Y301" s="316"/>
      <c r="Z301" s="316"/>
      <c r="AA301" s="316"/>
      <c r="AB301" s="92"/>
      <c r="AC301" s="92"/>
      <c r="AD301" s="92"/>
      <c r="AE301" s="92"/>
    </row>
    <row r="302" spans="8:31" s="11" customFormat="1" ht="35.1" customHeight="1" x14ac:dyDescent="0.2">
      <c r="H302" s="390"/>
      <c r="I302" s="390"/>
      <c r="O302" s="316"/>
      <c r="Q302" s="316"/>
      <c r="R302" s="316"/>
      <c r="S302" s="316"/>
      <c r="T302" s="316"/>
      <c r="U302" s="316"/>
      <c r="V302" s="316"/>
      <c r="W302" s="316"/>
      <c r="X302" s="316"/>
      <c r="Y302" s="316"/>
      <c r="Z302" s="316"/>
      <c r="AA302" s="316"/>
      <c r="AB302" s="92"/>
      <c r="AC302" s="92"/>
      <c r="AD302" s="92"/>
      <c r="AE302" s="92"/>
    </row>
    <row r="303" spans="8:31" s="11" customFormat="1" ht="35.1" customHeight="1" x14ac:dyDescent="0.2">
      <c r="H303" s="390"/>
      <c r="I303" s="390"/>
      <c r="O303" s="316"/>
      <c r="Q303" s="316"/>
      <c r="R303" s="316"/>
      <c r="S303" s="316"/>
      <c r="T303" s="316"/>
      <c r="U303" s="316"/>
      <c r="V303" s="316"/>
      <c r="W303" s="316"/>
      <c r="X303" s="316"/>
      <c r="Y303" s="316"/>
      <c r="Z303" s="316"/>
      <c r="AA303" s="316"/>
      <c r="AB303" s="92"/>
      <c r="AC303" s="92"/>
      <c r="AD303" s="92"/>
      <c r="AE303" s="92"/>
    </row>
    <row r="304" spans="8:31" s="11" customFormat="1" ht="35.1" customHeight="1" x14ac:dyDescent="0.2">
      <c r="H304" s="390"/>
      <c r="I304" s="390"/>
      <c r="O304" s="316"/>
      <c r="Q304" s="316"/>
      <c r="R304" s="316"/>
      <c r="S304" s="316"/>
      <c r="T304" s="316"/>
      <c r="U304" s="316"/>
      <c r="V304" s="316"/>
      <c r="W304" s="316"/>
      <c r="X304" s="316"/>
      <c r="Y304" s="316"/>
      <c r="Z304" s="316"/>
      <c r="AA304" s="316"/>
      <c r="AB304" s="92"/>
      <c r="AC304" s="92"/>
      <c r="AD304" s="92"/>
      <c r="AE304" s="92"/>
    </row>
    <row r="305" spans="8:31" s="11" customFormat="1" ht="35.1" customHeight="1" x14ac:dyDescent="0.2">
      <c r="H305" s="390"/>
      <c r="I305" s="390"/>
      <c r="O305" s="316"/>
      <c r="Q305" s="316"/>
      <c r="R305" s="316"/>
      <c r="S305" s="316"/>
      <c r="T305" s="316"/>
      <c r="U305" s="316"/>
      <c r="V305" s="316"/>
      <c r="W305" s="316"/>
      <c r="X305" s="316"/>
      <c r="Y305" s="316"/>
      <c r="Z305" s="316"/>
      <c r="AA305" s="316"/>
      <c r="AB305" s="92"/>
      <c r="AC305" s="92"/>
      <c r="AD305" s="92"/>
      <c r="AE305" s="92"/>
    </row>
    <row r="306" spans="8:31" s="11" customFormat="1" ht="35.1" customHeight="1" x14ac:dyDescent="0.2">
      <c r="H306" s="390"/>
      <c r="I306" s="390"/>
      <c r="O306" s="316"/>
      <c r="Q306" s="316"/>
      <c r="R306" s="316"/>
      <c r="S306" s="316"/>
      <c r="T306" s="316"/>
      <c r="U306" s="316"/>
      <c r="V306" s="316"/>
      <c r="W306" s="316"/>
      <c r="X306" s="316"/>
      <c r="Y306" s="316"/>
      <c r="Z306" s="316"/>
      <c r="AA306" s="316"/>
      <c r="AB306" s="92"/>
      <c r="AC306" s="92"/>
      <c r="AD306" s="92"/>
      <c r="AE306" s="92"/>
    </row>
    <row r="307" spans="8:31" s="11" customFormat="1" ht="35.1" customHeight="1" x14ac:dyDescent="0.2">
      <c r="H307" s="390"/>
      <c r="I307" s="390"/>
      <c r="O307" s="316"/>
      <c r="Q307" s="316"/>
      <c r="R307" s="316"/>
      <c r="S307" s="316"/>
      <c r="T307" s="316"/>
      <c r="U307" s="316"/>
      <c r="V307" s="316"/>
      <c r="W307" s="316"/>
      <c r="X307" s="316"/>
      <c r="Y307" s="316"/>
      <c r="Z307" s="316"/>
      <c r="AA307" s="316"/>
      <c r="AB307" s="92"/>
      <c r="AC307" s="92"/>
      <c r="AD307" s="92"/>
      <c r="AE307" s="92"/>
    </row>
    <row r="308" spans="8:31" s="11" customFormat="1" ht="35.1" customHeight="1" x14ac:dyDescent="0.2">
      <c r="H308" s="390"/>
      <c r="I308" s="390"/>
      <c r="O308" s="316"/>
      <c r="Q308" s="316"/>
      <c r="R308" s="316"/>
      <c r="S308" s="316"/>
      <c r="T308" s="316"/>
      <c r="U308" s="316"/>
      <c r="V308" s="316"/>
      <c r="W308" s="316"/>
      <c r="X308" s="316"/>
      <c r="Y308" s="316"/>
      <c r="Z308" s="316"/>
      <c r="AA308" s="316"/>
      <c r="AB308" s="92"/>
      <c r="AC308" s="92"/>
      <c r="AD308" s="92"/>
      <c r="AE308" s="92"/>
    </row>
    <row r="309" spans="8:31" s="11" customFormat="1" ht="35.1" customHeight="1" x14ac:dyDescent="0.2">
      <c r="H309" s="390"/>
      <c r="I309" s="390"/>
      <c r="O309" s="316"/>
      <c r="Q309" s="316"/>
      <c r="R309" s="316"/>
      <c r="S309" s="316"/>
      <c r="T309" s="316"/>
      <c r="U309" s="316"/>
      <c r="V309" s="316"/>
      <c r="W309" s="316"/>
      <c r="X309" s="316"/>
      <c r="Y309" s="316"/>
      <c r="Z309" s="316"/>
      <c r="AA309" s="316"/>
      <c r="AB309" s="92"/>
      <c r="AC309" s="92"/>
      <c r="AD309" s="92"/>
      <c r="AE309" s="92"/>
    </row>
    <row r="310" spans="8:31" s="11" customFormat="1" ht="35.1" customHeight="1" x14ac:dyDescent="0.2">
      <c r="H310" s="390"/>
      <c r="I310" s="390"/>
      <c r="O310" s="316"/>
      <c r="Q310" s="316"/>
      <c r="R310" s="316"/>
      <c r="S310" s="316"/>
      <c r="T310" s="316"/>
      <c r="U310" s="316"/>
      <c r="V310" s="316"/>
      <c r="W310" s="316"/>
      <c r="X310" s="316"/>
      <c r="Y310" s="316"/>
      <c r="Z310" s="316"/>
      <c r="AA310" s="316"/>
      <c r="AB310" s="92"/>
      <c r="AC310" s="92"/>
      <c r="AD310" s="92"/>
      <c r="AE310" s="92"/>
    </row>
    <row r="311" spans="8:31" s="11" customFormat="1" ht="35.1" customHeight="1" x14ac:dyDescent="0.2">
      <c r="H311" s="390"/>
      <c r="I311" s="390"/>
      <c r="O311" s="316"/>
      <c r="Q311" s="316"/>
      <c r="R311" s="316"/>
      <c r="S311" s="316"/>
      <c r="T311" s="316"/>
      <c r="U311" s="316"/>
      <c r="V311" s="316"/>
      <c r="W311" s="316"/>
      <c r="X311" s="316"/>
      <c r="Y311" s="316"/>
      <c r="Z311" s="316"/>
      <c r="AA311" s="316"/>
      <c r="AB311" s="92"/>
      <c r="AC311" s="92"/>
      <c r="AD311" s="92"/>
      <c r="AE311" s="92"/>
    </row>
    <row r="312" spans="8:31" s="11" customFormat="1" ht="35.1" customHeight="1" x14ac:dyDescent="0.2">
      <c r="H312" s="390"/>
      <c r="I312" s="390"/>
      <c r="O312" s="316"/>
      <c r="Q312" s="316"/>
      <c r="R312" s="316"/>
      <c r="S312" s="316"/>
      <c r="T312" s="316"/>
      <c r="U312" s="316"/>
      <c r="V312" s="316"/>
      <c r="W312" s="316"/>
      <c r="X312" s="316"/>
      <c r="Y312" s="316"/>
      <c r="Z312" s="316"/>
      <c r="AA312" s="316"/>
      <c r="AB312" s="92"/>
      <c r="AC312" s="92"/>
      <c r="AD312" s="92"/>
      <c r="AE312" s="92"/>
    </row>
    <row r="313" spans="8:31" s="11" customFormat="1" ht="35.1" customHeight="1" x14ac:dyDescent="0.2">
      <c r="H313" s="390"/>
      <c r="I313" s="390"/>
      <c r="O313" s="316"/>
      <c r="Q313" s="316"/>
      <c r="R313" s="316"/>
      <c r="S313" s="316"/>
      <c r="T313" s="316"/>
      <c r="U313" s="316"/>
      <c r="V313" s="316"/>
      <c r="W313" s="316"/>
      <c r="X313" s="316"/>
      <c r="Y313" s="316"/>
      <c r="Z313" s="316"/>
      <c r="AA313" s="316"/>
      <c r="AB313" s="92"/>
      <c r="AC313" s="92"/>
      <c r="AD313" s="92"/>
      <c r="AE313" s="92"/>
    </row>
  </sheetData>
  <autoFilter ref="A14:AA46"/>
  <mergeCells count="31">
    <mergeCell ref="W36:W37"/>
    <mergeCell ref="N36:N37"/>
    <mergeCell ref="O36:O37"/>
    <mergeCell ref="T36:T37"/>
    <mergeCell ref="U36:U37"/>
    <mergeCell ref="A13:A14"/>
    <mergeCell ref="O13:O14"/>
    <mergeCell ref="B13:B14"/>
    <mergeCell ref="G13:G14"/>
    <mergeCell ref="H13:H14"/>
    <mergeCell ref="I13:I14"/>
    <mergeCell ref="K13:K14"/>
    <mergeCell ref="J13:J14"/>
    <mergeCell ref="C13:C14"/>
    <mergeCell ref="D13:D14"/>
    <mergeCell ref="S13:S14"/>
    <mergeCell ref="Z13:Z14"/>
    <mergeCell ref="E13:E14"/>
    <mergeCell ref="F13:F14"/>
    <mergeCell ref="Q13:Q14"/>
    <mergeCell ref="W13:W14"/>
    <mergeCell ref="R13:R14"/>
    <mergeCell ref="L13:L14"/>
    <mergeCell ref="M13:M14"/>
    <mergeCell ref="N13:N14"/>
    <mergeCell ref="P13:P14"/>
    <mergeCell ref="AA13:AA14"/>
    <mergeCell ref="T13:U13"/>
    <mergeCell ref="V13:V14"/>
    <mergeCell ref="Y13:Y14"/>
    <mergeCell ref="X13:X14"/>
  </mergeCells>
  <printOptions horizontalCentered="1"/>
  <pageMargins left="0.15748031496062992" right="0" top="0.19685039370078741" bottom="0" header="0.19685039370078741" footer="0"/>
  <pageSetup paperSize="8" scale="45" fitToHeight="10000" orientation="landscape" r:id="rId1"/>
  <rowBreaks count="1" manualBreakCount="1">
    <brk id="33"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296"/>
  <sheetViews>
    <sheetView showGridLines="0" view="pageBreakPreview" topLeftCell="U1" zoomScale="70" zoomScaleNormal="85" zoomScaleSheetLayoutView="70" zoomScalePageLayoutView="55" workbookViewId="0">
      <selection activeCell="AB6" sqref="AB6:AB8"/>
    </sheetView>
  </sheetViews>
  <sheetFormatPr baseColWidth="10" defaultRowHeight="35.1" customHeight="1" x14ac:dyDescent="0.2"/>
  <cols>
    <col min="1" max="1" width="4.5703125" style="13" customWidth="1"/>
    <col min="2" max="3" width="13.5703125" style="41" customWidth="1"/>
    <col min="4" max="4" width="18" style="41" customWidth="1"/>
    <col min="5" max="5" width="13.5703125" style="41" customWidth="1"/>
    <col min="6" max="6" width="38.28515625" style="41" customWidth="1"/>
    <col min="7" max="7" width="23.85546875" style="41" customWidth="1"/>
    <col min="8" max="8" width="25.28515625" style="41" bestFit="1" customWidth="1"/>
    <col min="9" max="9" width="17.28515625" style="41" customWidth="1"/>
    <col min="10" max="13" width="15.28515625" style="41" customWidth="1"/>
    <col min="14" max="14" width="24.140625" style="41" customWidth="1"/>
    <col min="15" max="15" width="18.42578125" style="41" customWidth="1"/>
    <col min="16" max="16" width="19.85546875" style="41" customWidth="1"/>
    <col min="17" max="17" width="19.85546875" style="279" customWidth="1"/>
    <col min="18" max="18" width="18.85546875" style="279" customWidth="1"/>
    <col min="19" max="19" width="17.85546875" style="83" customWidth="1"/>
    <col min="20" max="20" width="18.42578125" style="41" customWidth="1"/>
    <col min="21" max="25" width="18.5703125" style="41" customWidth="1"/>
    <col min="26" max="26" width="54.85546875" style="41" customWidth="1"/>
    <col min="27" max="27" width="11.42578125" style="13" customWidth="1"/>
    <col min="28" max="16384" width="11.42578125" style="13"/>
  </cols>
  <sheetData>
    <row r="1" spans="1:28" s="1" customFormat="1" ht="16.5" customHeight="1" x14ac:dyDescent="0.25">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row>
    <row r="2" spans="1:28" s="1" customFormat="1" ht="16.5" customHeight="1" x14ac:dyDescent="0.25">
      <c r="A2" s="278"/>
      <c r="B2" s="47"/>
      <c r="C2" s="47"/>
      <c r="D2" s="47"/>
      <c r="E2" s="47"/>
      <c r="F2" s="47"/>
      <c r="G2" s="47"/>
      <c r="H2" s="47"/>
      <c r="I2" s="47"/>
      <c r="J2" s="47"/>
      <c r="K2" s="47"/>
      <c r="L2" s="47"/>
      <c r="M2" s="47"/>
      <c r="N2" s="47"/>
      <c r="Q2" s="59"/>
      <c r="R2" s="59"/>
      <c r="S2" s="45"/>
    </row>
    <row r="3" spans="1:28" s="1" customFormat="1" ht="16.5" customHeight="1" x14ac:dyDescent="0.25">
      <c r="A3" s="278"/>
      <c r="B3" s="47"/>
      <c r="C3" s="47"/>
      <c r="D3" s="47"/>
      <c r="E3" s="47"/>
      <c r="F3" s="47"/>
      <c r="G3" s="47"/>
      <c r="H3" s="47"/>
      <c r="I3" s="47"/>
      <c r="J3" s="47"/>
      <c r="K3" s="47"/>
      <c r="L3" s="47"/>
      <c r="M3" s="47"/>
      <c r="N3" s="47"/>
      <c r="Q3" s="59"/>
      <c r="R3" s="59"/>
      <c r="S3" s="45"/>
    </row>
    <row r="4" spans="1:28" s="59" customFormat="1" ht="16.5" customHeight="1" x14ac:dyDescent="0.25">
      <c r="A4" s="56"/>
      <c r="B4" s="56"/>
      <c r="C4" s="56"/>
      <c r="D4" s="56"/>
      <c r="E4" s="56"/>
      <c r="F4" s="56"/>
      <c r="G4" s="56"/>
      <c r="H4" s="56"/>
      <c r="I4" s="56"/>
      <c r="J4" s="56"/>
      <c r="K4" s="56"/>
      <c r="L4" s="56"/>
      <c r="M4" s="56"/>
      <c r="N4" s="56"/>
      <c r="O4" s="56"/>
      <c r="P4" s="56"/>
      <c r="T4" s="56"/>
      <c r="U4" s="56"/>
      <c r="V4" s="56"/>
      <c r="W4" s="56"/>
      <c r="X4" s="56"/>
      <c r="Y4" s="56"/>
      <c r="Z4" s="56"/>
    </row>
    <row r="5" spans="1:28" s="59" customFormat="1" ht="12.75" customHeight="1" x14ac:dyDescent="0.25">
      <c r="A5" s="56"/>
      <c r="B5" s="56"/>
      <c r="C5" s="56"/>
      <c r="D5" s="56"/>
      <c r="E5" s="56"/>
      <c r="F5" s="56"/>
      <c r="G5" s="56"/>
      <c r="H5" s="56"/>
      <c r="I5" s="56"/>
      <c r="J5" s="56"/>
      <c r="K5" s="56"/>
      <c r="L5" s="56"/>
      <c r="M5" s="56"/>
      <c r="N5" s="56"/>
      <c r="O5" s="56"/>
      <c r="P5" s="56"/>
      <c r="T5" s="56"/>
      <c r="U5" s="56"/>
      <c r="V5" s="56"/>
      <c r="W5" s="56"/>
      <c r="X5" s="56"/>
      <c r="Y5" s="56"/>
      <c r="Z5" s="56"/>
    </row>
    <row r="6" spans="1:28" s="12" customFormat="1" ht="18.75" customHeight="1" x14ac:dyDescent="0.25">
      <c r="A6" s="763"/>
      <c r="B6" s="763"/>
      <c r="C6" s="763"/>
      <c r="D6" s="763"/>
      <c r="E6" s="763"/>
      <c r="F6" s="763"/>
      <c r="G6" s="763"/>
      <c r="H6" s="763"/>
      <c r="I6" s="763"/>
      <c r="J6" s="763"/>
      <c r="K6" s="763"/>
      <c r="L6" s="763"/>
      <c r="M6" s="763"/>
      <c r="N6" s="763"/>
      <c r="O6" s="763"/>
      <c r="P6" s="760" t="s">
        <v>754</v>
      </c>
      <c r="Q6" s="760"/>
      <c r="R6" s="760"/>
      <c r="S6" s="90"/>
      <c r="T6" s="46"/>
      <c r="U6" s="46"/>
      <c r="V6" s="46"/>
      <c r="W6" s="46"/>
      <c r="X6" s="46"/>
      <c r="Y6" s="46"/>
      <c r="Z6" s="46"/>
      <c r="AB6" s="12" t="s">
        <v>2696</v>
      </c>
    </row>
    <row r="7" spans="1:28" s="12" customFormat="1" ht="18.75" customHeight="1" x14ac:dyDescent="0.25">
      <c r="A7" s="763"/>
      <c r="B7" s="763"/>
      <c r="C7" s="763"/>
      <c r="D7" s="763"/>
      <c r="E7" s="763"/>
      <c r="F7" s="763"/>
      <c r="G7" s="763"/>
      <c r="H7" s="763"/>
      <c r="I7" s="763"/>
      <c r="J7" s="763"/>
      <c r="K7" s="763"/>
      <c r="L7" s="763"/>
      <c r="M7" s="763"/>
      <c r="N7" s="763"/>
      <c r="O7" s="253"/>
      <c r="P7" s="754" t="s">
        <v>2557</v>
      </c>
      <c r="Q7" s="755"/>
      <c r="R7" s="755"/>
      <c r="S7" s="90"/>
      <c r="T7" s="46"/>
      <c r="U7" s="46"/>
      <c r="V7" s="46"/>
      <c r="W7" s="46"/>
      <c r="X7" s="46"/>
      <c r="Y7" s="46"/>
      <c r="Z7" s="46"/>
      <c r="AB7" s="12" t="s">
        <v>2690</v>
      </c>
    </row>
    <row r="8" spans="1:28" s="12" customFormat="1" ht="18.75" customHeight="1" x14ac:dyDescent="0.25">
      <c r="A8" s="763"/>
      <c r="B8" s="763"/>
      <c r="C8" s="763"/>
      <c r="D8" s="763"/>
      <c r="E8" s="763"/>
      <c r="F8" s="763"/>
      <c r="G8" s="763"/>
      <c r="H8" s="763"/>
      <c r="I8" s="763"/>
      <c r="J8" s="763"/>
      <c r="K8" s="763"/>
      <c r="L8" s="763"/>
      <c r="M8" s="763"/>
      <c r="N8" s="763"/>
      <c r="O8" s="253"/>
      <c r="P8" s="756"/>
      <c r="Q8" s="757"/>
      <c r="R8" s="757"/>
      <c r="S8" s="90"/>
      <c r="T8" s="46"/>
      <c r="U8" s="46"/>
      <c r="V8" s="46"/>
      <c r="W8" s="46"/>
      <c r="X8" s="46"/>
      <c r="Y8" s="46"/>
      <c r="Z8" s="46"/>
    </row>
    <row r="9" spans="1:28" s="12" customFormat="1" ht="20.100000000000001" customHeight="1" x14ac:dyDescent="0.25">
      <c r="A9" s="762"/>
      <c r="B9" s="762"/>
      <c r="C9" s="762"/>
      <c r="D9" s="762"/>
      <c r="E9" s="762"/>
      <c r="F9" s="762"/>
      <c r="G9" s="762"/>
      <c r="H9" s="275"/>
      <c r="I9" s="275"/>
      <c r="J9" s="275"/>
      <c r="K9" s="275"/>
      <c r="L9" s="275"/>
      <c r="M9" s="275"/>
      <c r="N9" s="275"/>
      <c r="O9" s="254"/>
      <c r="P9" s="756"/>
      <c r="Q9" s="757"/>
      <c r="R9" s="757"/>
      <c r="S9" s="59"/>
      <c r="T9" s="437"/>
      <c r="U9" s="89"/>
      <c r="V9" s="642"/>
      <c r="W9" s="642"/>
      <c r="X9" s="642"/>
      <c r="Y9" s="642"/>
      <c r="Z9" s="89"/>
    </row>
    <row r="10" spans="1:28" s="12" customFormat="1" ht="20.100000000000001" customHeight="1" x14ac:dyDescent="0.25">
      <c r="A10" s="764" t="s">
        <v>2703</v>
      </c>
      <c r="B10" s="764"/>
      <c r="C10" s="764"/>
      <c r="D10" s="764"/>
      <c r="E10" s="764"/>
      <c r="F10" s="764"/>
      <c r="G10" s="764"/>
      <c r="H10" s="275"/>
      <c r="I10" s="275"/>
      <c r="J10" s="275"/>
      <c r="K10" s="275"/>
      <c r="L10" s="275"/>
      <c r="M10" s="275"/>
      <c r="N10" s="275"/>
      <c r="O10" s="276"/>
      <c r="P10" s="758"/>
      <c r="Q10" s="759"/>
      <c r="R10" s="759"/>
      <c r="S10" s="91"/>
      <c r="T10" s="47"/>
      <c r="U10" s="47"/>
      <c r="V10" s="47"/>
      <c r="W10" s="47"/>
      <c r="X10" s="47"/>
      <c r="Y10" s="47"/>
      <c r="Z10" s="47"/>
    </row>
    <row r="11" spans="1:28" s="61" customFormat="1" ht="20.100000000000001" customHeight="1" x14ac:dyDescent="0.25">
      <c r="A11" s="762" t="s">
        <v>2704</v>
      </c>
      <c r="B11" s="762"/>
      <c r="C11" s="762"/>
      <c r="D11" s="762"/>
      <c r="E11" s="762"/>
      <c r="F11" s="762"/>
      <c r="G11" s="762"/>
      <c r="H11" s="277"/>
      <c r="I11" s="277"/>
      <c r="J11" s="277"/>
      <c r="K11" s="277"/>
      <c r="L11" s="277"/>
      <c r="M11" s="277"/>
      <c r="N11" s="277"/>
      <c r="O11" s="254"/>
      <c r="P11" s="254"/>
      <c r="Q11" s="59"/>
      <c r="R11" s="59"/>
      <c r="S11" s="59"/>
      <c r="T11" s="59"/>
      <c r="U11" s="89"/>
      <c r="V11" s="642"/>
      <c r="W11" s="642"/>
      <c r="X11" s="642"/>
      <c r="Y11" s="642"/>
      <c r="Z11" s="89"/>
    </row>
    <row r="12" spans="1:28" s="61" customFormat="1" ht="20.100000000000001" customHeight="1" x14ac:dyDescent="0.25">
      <c r="A12" s="761" t="s">
        <v>2705</v>
      </c>
      <c r="B12" s="762"/>
      <c r="C12" s="762"/>
      <c r="D12" s="762"/>
      <c r="E12" s="762"/>
      <c r="F12" s="762"/>
      <c r="G12" s="762"/>
      <c r="H12" s="277"/>
      <c r="I12" s="277"/>
      <c r="J12" s="277"/>
      <c r="K12" s="277"/>
      <c r="L12" s="277"/>
      <c r="M12" s="277"/>
      <c r="N12" s="277"/>
      <c r="O12" s="254"/>
      <c r="P12" s="254"/>
      <c r="Q12" s="440"/>
      <c r="R12" s="440"/>
      <c r="S12" s="59"/>
      <c r="T12" s="437"/>
      <c r="U12" s="89"/>
      <c r="V12" s="642"/>
      <c r="W12" s="642"/>
      <c r="X12" s="642"/>
      <c r="Y12" s="642"/>
      <c r="Z12" s="89"/>
    </row>
    <row r="13" spans="1:28" s="12" customFormat="1" ht="144.75" customHeight="1" x14ac:dyDescent="0.25">
      <c r="A13" s="2" t="s">
        <v>23</v>
      </c>
      <c r="B13" s="2" t="s">
        <v>0</v>
      </c>
      <c r="C13" s="641" t="s">
        <v>2685</v>
      </c>
      <c r="D13" s="2" t="s">
        <v>2698</v>
      </c>
      <c r="E13" s="2" t="s">
        <v>2348</v>
      </c>
      <c r="F13" s="2" t="s">
        <v>722</v>
      </c>
      <c r="G13" s="637" t="s">
        <v>2689</v>
      </c>
      <c r="H13" s="654" t="s">
        <v>2696</v>
      </c>
      <c r="I13" s="654" t="s">
        <v>2693</v>
      </c>
      <c r="J13" s="654" t="s">
        <v>2694</v>
      </c>
      <c r="K13" s="654" t="s">
        <v>2695</v>
      </c>
      <c r="L13" s="654" t="s">
        <v>2699</v>
      </c>
      <c r="M13" s="654" t="s">
        <v>2318</v>
      </c>
      <c r="N13" s="495" t="s">
        <v>727</v>
      </c>
      <c r="O13" s="2" t="s">
        <v>6</v>
      </c>
      <c r="P13" s="85" t="s">
        <v>2553</v>
      </c>
      <c r="Q13" s="85" t="s">
        <v>2555</v>
      </c>
      <c r="R13" s="85" t="s">
        <v>2326</v>
      </c>
      <c r="S13" s="496" t="s">
        <v>2526</v>
      </c>
      <c r="T13" s="438" t="s">
        <v>2383</v>
      </c>
      <c r="U13" s="496" t="s">
        <v>2540</v>
      </c>
      <c r="V13" s="641"/>
      <c r="W13" s="641"/>
      <c r="X13" s="641"/>
      <c r="Y13" s="641"/>
      <c r="Z13" s="84" t="s">
        <v>723</v>
      </c>
    </row>
    <row r="14" spans="1:28" s="88" customFormat="1" ht="60" customHeight="1" x14ac:dyDescent="0.25">
      <c r="A14" s="233">
        <v>1</v>
      </c>
      <c r="B14" s="233">
        <v>340045</v>
      </c>
      <c r="C14" s="233"/>
      <c r="D14" s="234">
        <v>2014</v>
      </c>
      <c r="E14" s="238" t="s">
        <v>2353</v>
      </c>
      <c r="F14" s="243" t="s">
        <v>544</v>
      </c>
      <c r="G14" s="234" t="s">
        <v>2696</v>
      </c>
      <c r="H14" s="239"/>
      <c r="I14" s="239"/>
      <c r="J14" s="239"/>
      <c r="K14" s="239"/>
      <c r="L14" s="239"/>
      <c r="M14" s="239"/>
      <c r="N14" s="238" t="s">
        <v>564</v>
      </c>
      <c r="O14" s="242" t="s">
        <v>732</v>
      </c>
      <c r="P14" s="367">
        <v>845145</v>
      </c>
      <c r="Q14" s="368">
        <v>845145</v>
      </c>
      <c r="R14" s="446" t="s">
        <v>2396</v>
      </c>
      <c r="S14" s="266">
        <v>1</v>
      </c>
      <c r="T14" s="443" t="e">
        <f>P14-#REF!</f>
        <v>#REF!</v>
      </c>
      <c r="U14" s="244" t="s">
        <v>2639</v>
      </c>
      <c r="V14" s="244"/>
      <c r="W14" s="244"/>
      <c r="X14" s="244"/>
      <c r="Y14" s="244"/>
      <c r="Z14" s="370" t="s">
        <v>2662</v>
      </c>
    </row>
    <row r="15" spans="1:28" s="88" customFormat="1" ht="60" customHeight="1" x14ac:dyDescent="0.25">
      <c r="A15" s="233">
        <v>2</v>
      </c>
      <c r="B15" s="233">
        <v>309689</v>
      </c>
      <c r="C15" s="233"/>
      <c r="D15" s="234">
        <v>2014</v>
      </c>
      <c r="E15" s="238" t="s">
        <v>2353</v>
      </c>
      <c r="F15" s="243" t="s">
        <v>548</v>
      </c>
      <c r="G15" s="234" t="s">
        <v>2690</v>
      </c>
      <c r="H15" s="239"/>
      <c r="I15" s="239"/>
      <c r="J15" s="239"/>
      <c r="K15" s="239"/>
      <c r="L15" s="239"/>
      <c r="M15" s="239"/>
      <c r="N15" s="238" t="s">
        <v>564</v>
      </c>
      <c r="O15" s="242" t="s">
        <v>732</v>
      </c>
      <c r="P15" s="367">
        <v>22631</v>
      </c>
      <c r="Q15" s="368">
        <v>22631</v>
      </c>
      <c r="R15" s="446" t="s">
        <v>2402</v>
      </c>
      <c r="S15" s="266">
        <v>1</v>
      </c>
      <c r="T15" s="443" t="e">
        <f>P15-#REF!</f>
        <v>#REF!</v>
      </c>
      <c r="U15" s="244" t="s">
        <v>734</v>
      </c>
      <c r="V15" s="244"/>
      <c r="W15" s="244"/>
      <c r="X15" s="244"/>
      <c r="Y15" s="244"/>
      <c r="Z15" s="370" t="s">
        <v>2662</v>
      </c>
    </row>
    <row r="16" spans="1:28" s="88" customFormat="1" ht="60" customHeight="1" x14ac:dyDescent="0.25">
      <c r="A16" s="233">
        <v>3</v>
      </c>
      <c r="B16" s="233">
        <v>360426</v>
      </c>
      <c r="C16" s="233"/>
      <c r="D16" s="234">
        <v>2014</v>
      </c>
      <c r="E16" s="238" t="s">
        <v>2353</v>
      </c>
      <c r="F16" s="243" t="s">
        <v>566</v>
      </c>
      <c r="G16" s="234" t="s">
        <v>2696</v>
      </c>
      <c r="H16" s="239"/>
      <c r="I16" s="239"/>
      <c r="J16" s="239"/>
      <c r="K16" s="239"/>
      <c r="L16" s="239"/>
      <c r="M16" s="239"/>
      <c r="N16" s="238" t="s">
        <v>564</v>
      </c>
      <c r="O16" s="242" t="s">
        <v>732</v>
      </c>
      <c r="P16" s="367">
        <v>176294</v>
      </c>
      <c r="Q16" s="368">
        <v>176294</v>
      </c>
      <c r="R16" s="446" t="s">
        <v>2401</v>
      </c>
      <c r="S16" s="266">
        <v>1</v>
      </c>
      <c r="T16" s="443" t="e">
        <f>P16-#REF!</f>
        <v>#REF!</v>
      </c>
      <c r="U16" s="244" t="s">
        <v>734</v>
      </c>
      <c r="V16" s="244"/>
      <c r="W16" s="244"/>
      <c r="X16" s="244"/>
      <c r="Y16" s="244"/>
      <c r="Z16" s="370" t="s">
        <v>2662</v>
      </c>
    </row>
    <row r="17" spans="1:26" s="88" customFormat="1" ht="60" customHeight="1" x14ac:dyDescent="0.25">
      <c r="A17" s="233">
        <v>4</v>
      </c>
      <c r="B17" s="233">
        <v>324147</v>
      </c>
      <c r="C17" s="233"/>
      <c r="D17" s="234">
        <v>2014</v>
      </c>
      <c r="E17" s="238" t="s">
        <v>2353</v>
      </c>
      <c r="F17" s="243" t="s">
        <v>557</v>
      </c>
      <c r="G17" s="234" t="s">
        <v>2690</v>
      </c>
      <c r="H17" s="239"/>
      <c r="I17" s="239"/>
      <c r="J17" s="239"/>
      <c r="K17" s="239"/>
      <c r="L17" s="239"/>
      <c r="M17" s="239"/>
      <c r="N17" s="238" t="s">
        <v>564</v>
      </c>
      <c r="O17" s="242" t="s">
        <v>732</v>
      </c>
      <c r="P17" s="367">
        <v>296014</v>
      </c>
      <c r="Q17" s="368">
        <v>266412.42</v>
      </c>
      <c r="R17" s="446" t="s">
        <v>2403</v>
      </c>
      <c r="S17" s="266">
        <v>1</v>
      </c>
      <c r="T17" s="443" t="e">
        <f>P17-#REF!</f>
        <v>#REF!</v>
      </c>
      <c r="U17" s="244" t="s">
        <v>734</v>
      </c>
      <c r="V17" s="244"/>
      <c r="W17" s="244"/>
      <c r="X17" s="244"/>
      <c r="Y17" s="244"/>
      <c r="Z17" s="370" t="s">
        <v>2662</v>
      </c>
    </row>
    <row r="18" spans="1:26" s="88" customFormat="1" ht="60" customHeight="1" x14ac:dyDescent="0.25">
      <c r="A18" s="233">
        <v>5</v>
      </c>
      <c r="B18" s="233">
        <v>321746</v>
      </c>
      <c r="C18" s="233"/>
      <c r="D18" s="234">
        <v>2014</v>
      </c>
      <c r="E18" s="238" t="s">
        <v>2353</v>
      </c>
      <c r="F18" s="243" t="s">
        <v>2619</v>
      </c>
      <c r="G18" s="234" t="s">
        <v>2696</v>
      </c>
      <c r="H18" s="239"/>
      <c r="I18" s="239"/>
      <c r="J18" s="239"/>
      <c r="K18" s="239"/>
      <c r="L18" s="239"/>
      <c r="M18" s="239"/>
      <c r="N18" s="238" t="s">
        <v>564</v>
      </c>
      <c r="O18" s="242" t="s">
        <v>732</v>
      </c>
      <c r="P18" s="367">
        <v>395737</v>
      </c>
      <c r="Q18" s="368">
        <v>395736.79</v>
      </c>
      <c r="R18" s="446" t="s">
        <v>2404</v>
      </c>
      <c r="S18" s="266">
        <v>1</v>
      </c>
      <c r="T18" s="443" t="e">
        <f>P18-#REF!</f>
        <v>#REF!</v>
      </c>
      <c r="U18" s="244" t="s">
        <v>734</v>
      </c>
      <c r="V18" s="244"/>
      <c r="W18" s="244"/>
      <c r="X18" s="244"/>
      <c r="Y18" s="244"/>
      <c r="Z18" s="409" t="s">
        <v>2664</v>
      </c>
    </row>
    <row r="19" spans="1:26" s="88" customFormat="1" ht="60" customHeight="1" x14ac:dyDescent="0.25">
      <c r="A19" s="233">
        <v>6</v>
      </c>
      <c r="B19" s="233">
        <v>343938</v>
      </c>
      <c r="C19" s="233"/>
      <c r="D19" s="234">
        <v>2014</v>
      </c>
      <c r="E19" s="238" t="s">
        <v>2355</v>
      </c>
      <c r="F19" s="243" t="s">
        <v>496</v>
      </c>
      <c r="G19" s="234"/>
      <c r="H19" s="239"/>
      <c r="I19" s="239"/>
      <c r="J19" s="239"/>
      <c r="K19" s="239"/>
      <c r="L19" s="239"/>
      <c r="M19" s="239"/>
      <c r="N19" s="238" t="s">
        <v>564</v>
      </c>
      <c r="O19" s="242" t="s">
        <v>732</v>
      </c>
      <c r="P19" s="367">
        <v>91318</v>
      </c>
      <c r="Q19" s="368">
        <v>86752.1</v>
      </c>
      <c r="R19" s="509" t="s">
        <v>2391</v>
      </c>
      <c r="S19" s="266">
        <v>1</v>
      </c>
      <c r="T19" s="443" t="e">
        <f>P19-#REF!</f>
        <v>#REF!</v>
      </c>
      <c r="U19" s="244" t="s">
        <v>734</v>
      </c>
      <c r="V19" s="244"/>
      <c r="W19" s="244"/>
      <c r="X19" s="244"/>
      <c r="Y19" s="244"/>
      <c r="Z19" s="370" t="s">
        <v>2665</v>
      </c>
    </row>
    <row r="20" spans="1:26" s="88" customFormat="1" ht="60" customHeight="1" x14ac:dyDescent="0.25">
      <c r="A20" s="233">
        <v>7</v>
      </c>
      <c r="B20" s="233">
        <v>343908</v>
      </c>
      <c r="C20" s="233"/>
      <c r="D20" s="234">
        <v>2014</v>
      </c>
      <c r="E20" s="238" t="s">
        <v>2355</v>
      </c>
      <c r="F20" s="243" t="s">
        <v>493</v>
      </c>
      <c r="G20" s="234"/>
      <c r="H20" s="239"/>
      <c r="I20" s="239"/>
      <c r="J20" s="239"/>
      <c r="K20" s="239"/>
      <c r="L20" s="239"/>
      <c r="M20" s="239"/>
      <c r="N20" s="238" t="s">
        <v>564</v>
      </c>
      <c r="O20" s="242" t="s">
        <v>732</v>
      </c>
      <c r="P20" s="367">
        <v>212333</v>
      </c>
      <c r="Q20" s="368">
        <v>201717.3</v>
      </c>
      <c r="R20" s="509" t="s">
        <v>2391</v>
      </c>
      <c r="S20" s="266">
        <v>1</v>
      </c>
      <c r="T20" s="443" t="e">
        <f>P20-#REF!</f>
        <v>#REF!</v>
      </c>
      <c r="U20" s="244" t="s">
        <v>734</v>
      </c>
      <c r="V20" s="244"/>
      <c r="W20" s="244"/>
      <c r="X20" s="244"/>
      <c r="Y20" s="244"/>
      <c r="Z20" s="370" t="s">
        <v>2665</v>
      </c>
    </row>
    <row r="21" spans="1:26" s="88" customFormat="1" ht="60" customHeight="1" x14ac:dyDescent="0.25">
      <c r="A21" s="233">
        <v>8</v>
      </c>
      <c r="B21" s="233">
        <v>343928</v>
      </c>
      <c r="C21" s="233"/>
      <c r="D21" s="234">
        <v>2014</v>
      </c>
      <c r="E21" s="238" t="s">
        <v>2355</v>
      </c>
      <c r="F21" s="243" t="s">
        <v>497</v>
      </c>
      <c r="G21" s="234"/>
      <c r="H21" s="239"/>
      <c r="I21" s="239"/>
      <c r="J21" s="239"/>
      <c r="K21" s="239"/>
      <c r="L21" s="239"/>
      <c r="M21" s="239"/>
      <c r="N21" s="238" t="s">
        <v>564</v>
      </c>
      <c r="O21" s="242" t="s">
        <v>732</v>
      </c>
      <c r="P21" s="367">
        <v>92085</v>
      </c>
      <c r="Q21" s="368">
        <v>87481.7</v>
      </c>
      <c r="R21" s="509" t="s">
        <v>2391</v>
      </c>
      <c r="S21" s="266">
        <v>1</v>
      </c>
      <c r="T21" s="443" t="e">
        <f>P21-#REF!</f>
        <v>#REF!</v>
      </c>
      <c r="U21" s="244" t="s">
        <v>734</v>
      </c>
      <c r="V21" s="244"/>
      <c r="W21" s="244"/>
      <c r="X21" s="244"/>
      <c r="Y21" s="244"/>
      <c r="Z21" s="370" t="s">
        <v>2665</v>
      </c>
    </row>
    <row r="22" spans="1:26" s="88" customFormat="1" ht="60" customHeight="1" x14ac:dyDescent="0.25">
      <c r="A22" s="233">
        <v>9</v>
      </c>
      <c r="B22" s="233">
        <v>341448</v>
      </c>
      <c r="C22" s="233"/>
      <c r="D22" s="234">
        <v>2014</v>
      </c>
      <c r="E22" s="238" t="s">
        <v>2355</v>
      </c>
      <c r="F22" s="243" t="s">
        <v>498</v>
      </c>
      <c r="G22" s="234"/>
      <c r="H22" s="239"/>
      <c r="I22" s="239"/>
      <c r="J22" s="239"/>
      <c r="K22" s="239"/>
      <c r="L22" s="239"/>
      <c r="M22" s="239"/>
      <c r="N22" s="238" t="s">
        <v>564</v>
      </c>
      <c r="O22" s="242" t="s">
        <v>732</v>
      </c>
      <c r="P22" s="367">
        <v>125005</v>
      </c>
      <c r="Q22" s="368">
        <v>118754.75</v>
      </c>
      <c r="R22" s="446" t="s">
        <v>2389</v>
      </c>
      <c r="S22" s="266">
        <v>1</v>
      </c>
      <c r="T22" s="443" t="e">
        <f>P22-#REF!</f>
        <v>#REF!</v>
      </c>
      <c r="U22" s="244" t="s">
        <v>734</v>
      </c>
      <c r="V22" s="244"/>
      <c r="W22" s="244"/>
      <c r="X22" s="244"/>
      <c r="Y22" s="244"/>
      <c r="Z22" s="370" t="s">
        <v>2663</v>
      </c>
    </row>
    <row r="23" spans="1:26" s="88" customFormat="1" ht="60" customHeight="1" x14ac:dyDescent="0.25">
      <c r="A23" s="233">
        <v>10</v>
      </c>
      <c r="B23" s="233">
        <v>343302</v>
      </c>
      <c r="C23" s="233"/>
      <c r="D23" s="234">
        <v>2014</v>
      </c>
      <c r="E23" s="238" t="s">
        <v>2355</v>
      </c>
      <c r="F23" s="243" t="s">
        <v>491</v>
      </c>
      <c r="G23" s="234"/>
      <c r="H23" s="239"/>
      <c r="I23" s="239"/>
      <c r="J23" s="239"/>
      <c r="K23" s="239"/>
      <c r="L23" s="239"/>
      <c r="M23" s="239"/>
      <c r="N23" s="238" t="s">
        <v>564</v>
      </c>
      <c r="O23" s="242" t="s">
        <v>732</v>
      </c>
      <c r="P23" s="367">
        <v>25560</v>
      </c>
      <c r="Q23" s="368">
        <v>23516.12</v>
      </c>
      <c r="R23" s="510" t="s">
        <v>2390</v>
      </c>
      <c r="S23" s="266">
        <v>1</v>
      </c>
      <c r="T23" s="443" t="e">
        <f>P23-#REF!</f>
        <v>#REF!</v>
      </c>
      <c r="U23" s="244" t="s">
        <v>734</v>
      </c>
      <c r="V23" s="678"/>
      <c r="W23" s="678"/>
      <c r="X23" s="678"/>
      <c r="Y23" s="678"/>
      <c r="Z23" s="476" t="s">
        <v>2558</v>
      </c>
    </row>
    <row r="24" spans="1:26" s="88" customFormat="1" ht="60" customHeight="1" x14ac:dyDescent="0.25">
      <c r="A24" s="233">
        <v>11</v>
      </c>
      <c r="B24" s="233">
        <v>341782</v>
      </c>
      <c r="C24" s="233"/>
      <c r="D24" s="234">
        <v>2014</v>
      </c>
      <c r="E24" s="238" t="s">
        <v>2355</v>
      </c>
      <c r="F24" s="243" t="s">
        <v>494</v>
      </c>
      <c r="G24" s="234"/>
      <c r="H24" s="239"/>
      <c r="I24" s="239"/>
      <c r="J24" s="239"/>
      <c r="K24" s="239"/>
      <c r="L24" s="239"/>
      <c r="M24" s="239"/>
      <c r="N24" s="238" t="s">
        <v>564</v>
      </c>
      <c r="O24" s="242" t="s">
        <v>732</v>
      </c>
      <c r="P24" s="367">
        <v>26931</v>
      </c>
      <c r="Q24" s="368">
        <v>24776.52</v>
      </c>
      <c r="R24" s="510" t="s">
        <v>2390</v>
      </c>
      <c r="S24" s="266">
        <v>1</v>
      </c>
      <c r="T24" s="443" t="e">
        <f>P24-#REF!</f>
        <v>#REF!</v>
      </c>
      <c r="U24" s="244" t="s">
        <v>734</v>
      </c>
      <c r="V24" s="678"/>
      <c r="W24" s="678"/>
      <c r="X24" s="678"/>
      <c r="Y24" s="678"/>
      <c r="Z24" s="476" t="s">
        <v>2558</v>
      </c>
    </row>
    <row r="25" spans="1:26" s="88" customFormat="1" ht="60" customHeight="1" x14ac:dyDescent="0.25">
      <c r="A25" s="233">
        <v>12</v>
      </c>
      <c r="B25" s="233">
        <v>341713</v>
      </c>
      <c r="C25" s="233"/>
      <c r="D25" s="234">
        <v>2014</v>
      </c>
      <c r="E25" s="238" t="s">
        <v>2355</v>
      </c>
      <c r="F25" s="243" t="s">
        <v>499</v>
      </c>
      <c r="G25" s="234"/>
      <c r="H25" s="239"/>
      <c r="I25" s="239"/>
      <c r="J25" s="239"/>
      <c r="K25" s="239"/>
      <c r="L25" s="239"/>
      <c r="M25" s="239"/>
      <c r="N25" s="238" t="s">
        <v>564</v>
      </c>
      <c r="O25" s="242" t="s">
        <v>732</v>
      </c>
      <c r="P25" s="367">
        <v>166263</v>
      </c>
      <c r="Q25" s="368">
        <v>152961.96</v>
      </c>
      <c r="R25" s="510" t="s">
        <v>2390</v>
      </c>
      <c r="S25" s="266">
        <v>1</v>
      </c>
      <c r="T25" s="443" t="e">
        <f>P25-#REF!</f>
        <v>#REF!</v>
      </c>
      <c r="U25" s="244" t="s">
        <v>734</v>
      </c>
      <c r="V25" s="678"/>
      <c r="W25" s="678"/>
      <c r="X25" s="678"/>
      <c r="Y25" s="678"/>
      <c r="Z25" s="476" t="s">
        <v>2558</v>
      </c>
    </row>
    <row r="26" spans="1:26" s="88" customFormat="1" ht="60" customHeight="1" x14ac:dyDescent="0.25">
      <c r="A26" s="233">
        <v>13</v>
      </c>
      <c r="B26" s="233">
        <v>341783</v>
      </c>
      <c r="C26" s="233"/>
      <c r="D26" s="234">
        <v>2014</v>
      </c>
      <c r="E26" s="238" t="s">
        <v>2355</v>
      </c>
      <c r="F26" s="243" t="s">
        <v>495</v>
      </c>
      <c r="G26" s="234"/>
      <c r="H26" s="239"/>
      <c r="I26" s="239"/>
      <c r="J26" s="239"/>
      <c r="K26" s="239"/>
      <c r="L26" s="239"/>
      <c r="M26" s="239"/>
      <c r="N26" s="238" t="s">
        <v>564</v>
      </c>
      <c r="O26" s="242" t="s">
        <v>732</v>
      </c>
      <c r="P26" s="367">
        <v>79825</v>
      </c>
      <c r="Q26" s="368">
        <v>73439.92</v>
      </c>
      <c r="R26" s="510" t="s">
        <v>2390</v>
      </c>
      <c r="S26" s="266">
        <v>1</v>
      </c>
      <c r="T26" s="443" t="e">
        <f>P26-#REF!</f>
        <v>#REF!</v>
      </c>
      <c r="U26" s="244" t="s">
        <v>734</v>
      </c>
      <c r="V26" s="678"/>
      <c r="W26" s="678"/>
      <c r="X26" s="678"/>
      <c r="Y26" s="678"/>
      <c r="Z26" s="476" t="s">
        <v>2558</v>
      </c>
    </row>
    <row r="27" spans="1:26" s="88" customFormat="1" ht="60" customHeight="1" x14ac:dyDescent="0.25">
      <c r="A27" s="233">
        <v>14</v>
      </c>
      <c r="B27" s="233">
        <v>317482</v>
      </c>
      <c r="C27" s="233"/>
      <c r="D27" s="234">
        <v>2014</v>
      </c>
      <c r="E27" s="238" t="s">
        <v>2355</v>
      </c>
      <c r="F27" s="243" t="s">
        <v>543</v>
      </c>
      <c r="G27" s="234"/>
      <c r="H27" s="239"/>
      <c r="I27" s="239"/>
      <c r="J27" s="239"/>
      <c r="K27" s="239"/>
      <c r="L27" s="239"/>
      <c r="M27" s="239"/>
      <c r="N27" s="238" t="s">
        <v>564</v>
      </c>
      <c r="O27" s="242" t="s">
        <v>732</v>
      </c>
      <c r="P27" s="367">
        <v>30617</v>
      </c>
      <c r="Q27" s="368">
        <v>30617</v>
      </c>
      <c r="R27" s="446" t="s">
        <v>2400</v>
      </c>
      <c r="S27" s="266">
        <v>1</v>
      </c>
      <c r="T27" s="443" t="e">
        <f>P27-#REF!</f>
        <v>#REF!</v>
      </c>
      <c r="U27" s="244" t="s">
        <v>734</v>
      </c>
      <c r="V27" s="244"/>
      <c r="W27" s="244"/>
      <c r="X27" s="244"/>
      <c r="Y27" s="244"/>
      <c r="Z27" s="370" t="s">
        <v>2559</v>
      </c>
    </row>
    <row r="28" spans="1:26" s="88" customFormat="1" ht="60" customHeight="1" x14ac:dyDescent="0.25">
      <c r="A28" s="233">
        <v>15</v>
      </c>
      <c r="B28" s="233">
        <v>317464</v>
      </c>
      <c r="C28" s="233"/>
      <c r="D28" s="234">
        <v>2014</v>
      </c>
      <c r="E28" s="238" t="s">
        <v>2355</v>
      </c>
      <c r="F28" s="243" t="s">
        <v>542</v>
      </c>
      <c r="G28" s="234"/>
      <c r="H28" s="239"/>
      <c r="I28" s="239"/>
      <c r="J28" s="239"/>
      <c r="K28" s="239"/>
      <c r="L28" s="239"/>
      <c r="M28" s="239"/>
      <c r="N28" s="238" t="s">
        <v>564</v>
      </c>
      <c r="O28" s="242" t="s">
        <v>732</v>
      </c>
      <c r="P28" s="367">
        <v>43408</v>
      </c>
      <c r="Q28" s="368">
        <v>43408</v>
      </c>
      <c r="R28" s="446" t="s">
        <v>2399</v>
      </c>
      <c r="S28" s="266">
        <v>1</v>
      </c>
      <c r="T28" s="443" t="e">
        <f>P28-#REF!</f>
        <v>#REF!</v>
      </c>
      <c r="U28" s="244" t="s">
        <v>734</v>
      </c>
      <c r="V28" s="244"/>
      <c r="W28" s="244"/>
      <c r="X28" s="244"/>
      <c r="Y28" s="244"/>
      <c r="Z28" s="370" t="s">
        <v>2560</v>
      </c>
    </row>
    <row r="29" spans="1:26" s="88" customFormat="1" ht="60" customHeight="1" x14ac:dyDescent="0.25">
      <c r="A29" s="233">
        <v>16</v>
      </c>
      <c r="B29" s="233">
        <v>347190</v>
      </c>
      <c r="C29" s="233"/>
      <c r="D29" s="234">
        <v>2014</v>
      </c>
      <c r="E29" s="238" t="s">
        <v>2355</v>
      </c>
      <c r="F29" s="243" t="s">
        <v>538</v>
      </c>
      <c r="G29" s="234"/>
      <c r="H29" s="239"/>
      <c r="I29" s="239"/>
      <c r="J29" s="239"/>
      <c r="K29" s="239"/>
      <c r="L29" s="239"/>
      <c r="M29" s="239"/>
      <c r="N29" s="238" t="s">
        <v>564</v>
      </c>
      <c r="O29" s="242" t="s">
        <v>732</v>
      </c>
      <c r="P29" s="367">
        <v>85224</v>
      </c>
      <c r="Q29" s="368">
        <v>85224</v>
      </c>
      <c r="R29" s="446" t="s">
        <v>2421</v>
      </c>
      <c r="S29" s="266">
        <v>1</v>
      </c>
      <c r="T29" s="443" t="e">
        <f>P29-#REF!</f>
        <v>#REF!</v>
      </c>
      <c r="U29" s="244" t="s">
        <v>734</v>
      </c>
      <c r="V29" s="244"/>
      <c r="W29" s="244"/>
      <c r="X29" s="244"/>
      <c r="Y29" s="244"/>
      <c r="Z29" s="370" t="s">
        <v>2666</v>
      </c>
    </row>
    <row r="30" spans="1:26" s="88" customFormat="1" ht="60" customHeight="1" x14ac:dyDescent="0.25">
      <c r="A30" s="233">
        <v>17</v>
      </c>
      <c r="B30" s="233">
        <v>318506</v>
      </c>
      <c r="C30" s="233"/>
      <c r="D30" s="234">
        <v>2014</v>
      </c>
      <c r="E30" s="238" t="s">
        <v>2355</v>
      </c>
      <c r="F30" s="243" t="s">
        <v>537</v>
      </c>
      <c r="G30" s="234"/>
      <c r="H30" s="239"/>
      <c r="I30" s="239"/>
      <c r="J30" s="239"/>
      <c r="K30" s="239"/>
      <c r="L30" s="239"/>
      <c r="M30" s="239"/>
      <c r="N30" s="238" t="s">
        <v>564</v>
      </c>
      <c r="O30" s="242" t="s">
        <v>732</v>
      </c>
      <c r="P30" s="367">
        <v>170529</v>
      </c>
      <c r="Q30" s="368">
        <v>170529</v>
      </c>
      <c r="R30" s="446" t="s">
        <v>2398</v>
      </c>
      <c r="S30" s="266">
        <v>1</v>
      </c>
      <c r="T30" s="443" t="e">
        <f>P30-#REF!</f>
        <v>#REF!</v>
      </c>
      <c r="U30" s="244" t="s">
        <v>734</v>
      </c>
      <c r="V30" s="244"/>
      <c r="W30" s="244"/>
      <c r="X30" s="244"/>
      <c r="Y30" s="244"/>
      <c r="Z30" s="370" t="s">
        <v>2561</v>
      </c>
    </row>
    <row r="31" spans="1:26" s="88" customFormat="1" ht="60" customHeight="1" x14ac:dyDescent="0.25">
      <c r="A31" s="233">
        <v>18</v>
      </c>
      <c r="B31" s="233">
        <v>312101</v>
      </c>
      <c r="C31" s="233"/>
      <c r="D31" s="234">
        <v>2014</v>
      </c>
      <c r="E31" s="238" t="s">
        <v>2355</v>
      </c>
      <c r="F31" s="243" t="s">
        <v>536</v>
      </c>
      <c r="G31" s="234"/>
      <c r="H31" s="239"/>
      <c r="I31" s="239"/>
      <c r="J31" s="239"/>
      <c r="K31" s="239"/>
      <c r="L31" s="239"/>
      <c r="M31" s="239"/>
      <c r="N31" s="238" t="s">
        <v>564</v>
      </c>
      <c r="O31" s="242" t="s">
        <v>732</v>
      </c>
      <c r="P31" s="367">
        <v>46114</v>
      </c>
      <c r="Q31" s="368">
        <v>46114</v>
      </c>
      <c r="R31" s="446" t="s">
        <v>2397</v>
      </c>
      <c r="S31" s="266">
        <v>1</v>
      </c>
      <c r="T31" s="443" t="e">
        <f>P31-#REF!</f>
        <v>#REF!</v>
      </c>
      <c r="U31" s="244" t="s">
        <v>734</v>
      </c>
      <c r="V31" s="244"/>
      <c r="W31" s="244"/>
      <c r="X31" s="244"/>
      <c r="Y31" s="244"/>
      <c r="Z31" s="370" t="s">
        <v>2562</v>
      </c>
    </row>
    <row r="32" spans="1:26" s="88" customFormat="1" ht="60" customHeight="1" x14ac:dyDescent="0.25">
      <c r="A32" s="233">
        <v>19</v>
      </c>
      <c r="B32" s="233">
        <v>309324</v>
      </c>
      <c r="C32" s="233"/>
      <c r="D32" s="234">
        <v>2014</v>
      </c>
      <c r="E32" s="238" t="s">
        <v>2355</v>
      </c>
      <c r="F32" s="243" t="s">
        <v>526</v>
      </c>
      <c r="G32" s="234"/>
      <c r="H32" s="239"/>
      <c r="I32" s="239"/>
      <c r="J32" s="239"/>
      <c r="K32" s="239"/>
      <c r="L32" s="239"/>
      <c r="M32" s="239"/>
      <c r="N32" s="238" t="s">
        <v>564</v>
      </c>
      <c r="O32" s="242" t="s">
        <v>732</v>
      </c>
      <c r="P32" s="367">
        <v>195481</v>
      </c>
      <c r="Q32" s="368">
        <v>195481</v>
      </c>
      <c r="R32" s="446" t="s">
        <v>2395</v>
      </c>
      <c r="S32" s="266">
        <v>1</v>
      </c>
      <c r="T32" s="443" t="e">
        <f>P32-#REF!</f>
        <v>#REF!</v>
      </c>
      <c r="U32" s="244" t="s">
        <v>734</v>
      </c>
      <c r="V32" s="244"/>
      <c r="W32" s="244"/>
      <c r="X32" s="244"/>
      <c r="Y32" s="244"/>
      <c r="Z32" s="370" t="s">
        <v>2662</v>
      </c>
    </row>
    <row r="33" spans="1:26" s="88" customFormat="1" ht="60" customHeight="1" x14ac:dyDescent="0.25">
      <c r="A33" s="233">
        <v>20</v>
      </c>
      <c r="B33" s="233">
        <v>332897</v>
      </c>
      <c r="C33" s="233"/>
      <c r="D33" s="234">
        <v>2014</v>
      </c>
      <c r="E33" s="238" t="s">
        <v>2355</v>
      </c>
      <c r="F33" s="243" t="s">
        <v>520</v>
      </c>
      <c r="G33" s="234"/>
      <c r="H33" s="239"/>
      <c r="I33" s="239"/>
      <c r="J33" s="239"/>
      <c r="K33" s="239"/>
      <c r="L33" s="239"/>
      <c r="M33" s="239"/>
      <c r="N33" s="238" t="s">
        <v>564</v>
      </c>
      <c r="O33" s="242" t="s">
        <v>732</v>
      </c>
      <c r="P33" s="367">
        <v>63000</v>
      </c>
      <c r="Q33" s="368">
        <v>63000</v>
      </c>
      <c r="R33" s="446" t="s">
        <v>2419</v>
      </c>
      <c r="S33" s="266">
        <v>1</v>
      </c>
      <c r="T33" s="443" t="e">
        <f>P33-#REF!</f>
        <v>#REF!</v>
      </c>
      <c r="U33" s="244" t="s">
        <v>734</v>
      </c>
      <c r="V33" s="244"/>
      <c r="W33" s="244"/>
      <c r="X33" s="244"/>
      <c r="Y33" s="244"/>
      <c r="Z33" s="370" t="s">
        <v>2563</v>
      </c>
    </row>
    <row r="34" spans="1:26" s="88" customFormat="1" ht="60" customHeight="1" x14ac:dyDescent="0.25">
      <c r="A34" s="551">
        <v>21</v>
      </c>
      <c r="B34" s="551">
        <v>325295</v>
      </c>
      <c r="C34" s="551"/>
      <c r="D34" s="553">
        <v>2014</v>
      </c>
      <c r="E34" s="552" t="s">
        <v>2355</v>
      </c>
      <c r="F34" s="554" t="s">
        <v>523</v>
      </c>
      <c r="G34" s="234"/>
      <c r="H34" s="555"/>
      <c r="I34" s="555"/>
      <c r="J34" s="555"/>
      <c r="K34" s="555"/>
      <c r="L34" s="555"/>
      <c r="M34" s="555"/>
      <c r="N34" s="552" t="s">
        <v>564</v>
      </c>
      <c r="O34" s="557" t="s">
        <v>732</v>
      </c>
      <c r="P34" s="558">
        <v>229702</v>
      </c>
      <c r="Q34" s="559">
        <v>206732.7</v>
      </c>
      <c r="R34" s="560" t="s">
        <v>2412</v>
      </c>
      <c r="S34" s="561">
        <v>1</v>
      </c>
      <c r="T34" s="443" t="e">
        <f>P34-#REF!</f>
        <v>#REF!</v>
      </c>
      <c r="U34" s="561" t="s">
        <v>734</v>
      </c>
      <c r="V34" s="561"/>
      <c r="W34" s="561"/>
      <c r="X34" s="561"/>
      <c r="Y34" s="561"/>
      <c r="Z34" s="577" t="s">
        <v>2564</v>
      </c>
    </row>
    <row r="35" spans="1:26" s="88" customFormat="1" ht="60" customHeight="1" x14ac:dyDescent="0.25">
      <c r="A35" s="233">
        <v>22</v>
      </c>
      <c r="B35" s="233">
        <v>323087</v>
      </c>
      <c r="C35" s="233"/>
      <c r="D35" s="234">
        <v>2014</v>
      </c>
      <c r="E35" s="238" t="s">
        <v>2355</v>
      </c>
      <c r="F35" s="243" t="s">
        <v>524</v>
      </c>
      <c r="G35" s="234"/>
      <c r="H35" s="239"/>
      <c r="I35" s="239"/>
      <c r="J35" s="239"/>
      <c r="K35" s="239"/>
      <c r="L35" s="239"/>
      <c r="M35" s="239"/>
      <c r="N35" s="238" t="s">
        <v>564</v>
      </c>
      <c r="O35" s="242" t="s">
        <v>732</v>
      </c>
      <c r="P35" s="367">
        <v>90918</v>
      </c>
      <c r="Q35" s="368">
        <v>80007.839999999997</v>
      </c>
      <c r="R35" s="446" t="s">
        <v>2413</v>
      </c>
      <c r="S35" s="266">
        <v>1</v>
      </c>
      <c r="T35" s="443" t="e">
        <f>P35-#REF!</f>
        <v>#REF!</v>
      </c>
      <c r="U35" s="244" t="s">
        <v>734</v>
      </c>
      <c r="V35" s="244"/>
      <c r="W35" s="244"/>
      <c r="X35" s="244"/>
      <c r="Y35" s="244"/>
      <c r="Z35" s="370" t="s">
        <v>2565</v>
      </c>
    </row>
    <row r="36" spans="1:26" s="88" customFormat="1" ht="60" customHeight="1" x14ac:dyDescent="0.25">
      <c r="A36" s="233">
        <v>23</v>
      </c>
      <c r="B36" s="233">
        <v>323067</v>
      </c>
      <c r="C36" s="233"/>
      <c r="D36" s="234">
        <v>2014</v>
      </c>
      <c r="E36" s="238" t="s">
        <v>2355</v>
      </c>
      <c r="F36" s="243" t="s">
        <v>521</v>
      </c>
      <c r="G36" s="234"/>
      <c r="H36" s="239"/>
      <c r="I36" s="239"/>
      <c r="J36" s="239"/>
      <c r="K36" s="239"/>
      <c r="L36" s="239"/>
      <c r="M36" s="239"/>
      <c r="N36" s="238" t="s">
        <v>564</v>
      </c>
      <c r="O36" s="242" t="s">
        <v>732</v>
      </c>
      <c r="P36" s="367">
        <v>172499</v>
      </c>
      <c r="Q36" s="368">
        <v>151799.12</v>
      </c>
      <c r="R36" s="446" t="s">
        <v>2410</v>
      </c>
      <c r="S36" s="266">
        <v>1</v>
      </c>
      <c r="T36" s="443" t="e">
        <f>P36-#REF!</f>
        <v>#REF!</v>
      </c>
      <c r="U36" s="244" t="s">
        <v>734</v>
      </c>
      <c r="V36" s="244"/>
      <c r="W36" s="244"/>
      <c r="X36" s="244"/>
      <c r="Y36" s="244"/>
      <c r="Z36" s="370" t="s">
        <v>2566</v>
      </c>
    </row>
    <row r="37" spans="1:26" s="88" customFormat="1" ht="60" customHeight="1" x14ac:dyDescent="0.25">
      <c r="A37" s="233">
        <v>24</v>
      </c>
      <c r="B37" s="233">
        <v>317275</v>
      </c>
      <c r="C37" s="233"/>
      <c r="D37" s="234">
        <v>2014</v>
      </c>
      <c r="E37" s="238" t="s">
        <v>2355</v>
      </c>
      <c r="F37" s="243" t="s">
        <v>522</v>
      </c>
      <c r="G37" s="234"/>
      <c r="H37" s="239"/>
      <c r="I37" s="239"/>
      <c r="J37" s="239"/>
      <c r="K37" s="239"/>
      <c r="L37" s="239"/>
      <c r="M37" s="239"/>
      <c r="N37" s="238" t="s">
        <v>564</v>
      </c>
      <c r="O37" s="242" t="s">
        <v>732</v>
      </c>
      <c r="P37" s="367">
        <v>177692</v>
      </c>
      <c r="Q37" s="368">
        <v>177691.59</v>
      </c>
      <c r="R37" s="446" t="s">
        <v>2411</v>
      </c>
      <c r="S37" s="266">
        <v>1</v>
      </c>
      <c r="T37" s="443" t="e">
        <f>P37-#REF!</f>
        <v>#REF!</v>
      </c>
      <c r="U37" s="244" t="s">
        <v>734</v>
      </c>
      <c r="V37" s="244"/>
      <c r="W37" s="244"/>
      <c r="X37" s="244"/>
      <c r="Y37" s="244"/>
      <c r="Z37" s="370" t="s">
        <v>2567</v>
      </c>
    </row>
    <row r="38" spans="1:26" s="88" customFormat="1" ht="60" customHeight="1" x14ac:dyDescent="0.25">
      <c r="A38" s="551">
        <v>25</v>
      </c>
      <c r="B38" s="551">
        <v>340022</v>
      </c>
      <c r="C38" s="551"/>
      <c r="D38" s="553">
        <v>2014</v>
      </c>
      <c r="E38" s="552" t="s">
        <v>2353</v>
      </c>
      <c r="F38" s="554" t="s">
        <v>501</v>
      </c>
      <c r="G38" s="234"/>
      <c r="H38" s="555"/>
      <c r="I38" s="555"/>
      <c r="J38" s="555"/>
      <c r="K38" s="555"/>
      <c r="L38" s="555"/>
      <c r="M38" s="555"/>
      <c r="N38" s="552" t="s">
        <v>564</v>
      </c>
      <c r="O38" s="557" t="s">
        <v>732</v>
      </c>
      <c r="P38" s="558">
        <v>180651</v>
      </c>
      <c r="Q38" s="559">
        <v>151349.73000000001</v>
      </c>
      <c r="R38" s="566" t="s">
        <v>2436</v>
      </c>
      <c r="S38" s="561">
        <v>1</v>
      </c>
      <c r="T38" s="443" t="e">
        <f>P38-#REF!</f>
        <v>#REF!</v>
      </c>
      <c r="U38" s="561" t="s">
        <v>734</v>
      </c>
      <c r="V38" s="679"/>
      <c r="W38" s="679"/>
      <c r="X38" s="679"/>
      <c r="Y38" s="679"/>
      <c r="Z38" s="567" t="s">
        <v>2568</v>
      </c>
    </row>
    <row r="39" spans="1:26" s="88" customFormat="1" ht="60" customHeight="1" x14ac:dyDescent="0.25">
      <c r="A39" s="551">
        <v>26</v>
      </c>
      <c r="B39" s="551">
        <v>341331</v>
      </c>
      <c r="C39" s="551"/>
      <c r="D39" s="553">
        <v>2014</v>
      </c>
      <c r="E39" s="552" t="s">
        <v>2353</v>
      </c>
      <c r="F39" s="554" t="s">
        <v>502</v>
      </c>
      <c r="G39" s="234"/>
      <c r="H39" s="555"/>
      <c r="I39" s="555"/>
      <c r="J39" s="555"/>
      <c r="K39" s="555"/>
      <c r="L39" s="555"/>
      <c r="M39" s="555"/>
      <c r="N39" s="552" t="s">
        <v>564</v>
      </c>
      <c r="O39" s="557" t="s">
        <v>732</v>
      </c>
      <c r="P39" s="558">
        <v>62836</v>
      </c>
      <c r="Q39" s="559">
        <v>53521.52</v>
      </c>
      <c r="R39" s="566" t="s">
        <v>2436</v>
      </c>
      <c r="S39" s="561">
        <v>1</v>
      </c>
      <c r="T39" s="443" t="e">
        <f>P39-#REF!</f>
        <v>#REF!</v>
      </c>
      <c r="U39" s="561" t="s">
        <v>734</v>
      </c>
      <c r="V39" s="679"/>
      <c r="W39" s="679"/>
      <c r="X39" s="679"/>
      <c r="Y39" s="679"/>
      <c r="Z39" s="567" t="s">
        <v>2568</v>
      </c>
    </row>
    <row r="40" spans="1:26" s="88" customFormat="1" ht="60" customHeight="1" x14ac:dyDescent="0.25">
      <c r="A40" s="551">
        <v>27</v>
      </c>
      <c r="B40" s="551">
        <v>341281</v>
      </c>
      <c r="C40" s="551"/>
      <c r="D40" s="553">
        <v>2014</v>
      </c>
      <c r="E40" s="552" t="s">
        <v>2353</v>
      </c>
      <c r="F40" s="554" t="s">
        <v>500</v>
      </c>
      <c r="G40" s="234"/>
      <c r="H40" s="555"/>
      <c r="I40" s="555"/>
      <c r="J40" s="555"/>
      <c r="K40" s="555"/>
      <c r="L40" s="555"/>
      <c r="M40" s="555"/>
      <c r="N40" s="552" t="s">
        <v>564</v>
      </c>
      <c r="O40" s="557" t="s">
        <v>732</v>
      </c>
      <c r="P40" s="558">
        <v>62836</v>
      </c>
      <c r="Q40" s="559">
        <v>64692.88</v>
      </c>
      <c r="R40" s="566" t="s">
        <v>2436</v>
      </c>
      <c r="S40" s="561">
        <v>1</v>
      </c>
      <c r="T40" s="444" t="e">
        <f>P40-#REF!</f>
        <v>#REF!</v>
      </c>
      <c r="U40" s="561" t="s">
        <v>734</v>
      </c>
      <c r="V40" s="679"/>
      <c r="W40" s="679"/>
      <c r="X40" s="679"/>
      <c r="Y40" s="679"/>
      <c r="Z40" s="567" t="s">
        <v>2568</v>
      </c>
    </row>
    <row r="41" spans="1:26" s="88" customFormat="1" ht="60" customHeight="1" x14ac:dyDescent="0.25">
      <c r="A41" s="233">
        <v>28</v>
      </c>
      <c r="B41" s="233">
        <v>323876</v>
      </c>
      <c r="C41" s="233"/>
      <c r="D41" s="234">
        <v>2014</v>
      </c>
      <c r="E41" s="238" t="s">
        <v>2353</v>
      </c>
      <c r="F41" s="243" t="s">
        <v>488</v>
      </c>
      <c r="G41" s="234"/>
      <c r="H41" s="239"/>
      <c r="I41" s="239"/>
      <c r="J41" s="239"/>
      <c r="K41" s="239"/>
      <c r="L41" s="239"/>
      <c r="M41" s="239"/>
      <c r="N41" s="238" t="s">
        <v>564</v>
      </c>
      <c r="O41" s="242" t="s">
        <v>732</v>
      </c>
      <c r="P41" s="367">
        <v>172059</v>
      </c>
      <c r="Q41" s="368">
        <v>168617.82</v>
      </c>
      <c r="R41" s="446" t="s">
        <v>2406</v>
      </c>
      <c r="S41" s="266">
        <v>1</v>
      </c>
      <c r="T41" s="443" t="e">
        <f>P41-#REF!</f>
        <v>#REF!</v>
      </c>
      <c r="U41" s="244" t="s">
        <v>734</v>
      </c>
      <c r="V41" s="678"/>
      <c r="W41" s="678"/>
      <c r="X41" s="678"/>
      <c r="Y41" s="678"/>
      <c r="Z41" s="476" t="s">
        <v>2443</v>
      </c>
    </row>
    <row r="42" spans="1:26" s="88" customFormat="1" ht="60" customHeight="1" x14ac:dyDescent="0.25">
      <c r="A42" s="233">
        <v>29</v>
      </c>
      <c r="B42" s="233">
        <v>323926</v>
      </c>
      <c r="C42" s="233"/>
      <c r="D42" s="234">
        <v>2014</v>
      </c>
      <c r="E42" s="238" t="s">
        <v>2353</v>
      </c>
      <c r="F42" s="243" t="s">
        <v>332</v>
      </c>
      <c r="G42" s="234"/>
      <c r="H42" s="239"/>
      <c r="I42" s="239"/>
      <c r="J42" s="239"/>
      <c r="K42" s="239"/>
      <c r="L42" s="239"/>
      <c r="M42" s="239"/>
      <c r="N42" s="238" t="s">
        <v>564</v>
      </c>
      <c r="O42" s="242" t="s">
        <v>732</v>
      </c>
      <c r="P42" s="367">
        <v>122672</v>
      </c>
      <c r="Q42" s="368">
        <v>120218.56</v>
      </c>
      <c r="R42" s="446" t="s">
        <v>2406</v>
      </c>
      <c r="S42" s="266">
        <v>1</v>
      </c>
      <c r="T42" s="443" t="e">
        <f>P42-#REF!</f>
        <v>#REF!</v>
      </c>
      <c r="U42" s="244" t="s">
        <v>734</v>
      </c>
      <c r="V42" s="678"/>
      <c r="W42" s="678"/>
      <c r="X42" s="678"/>
      <c r="Y42" s="678"/>
      <c r="Z42" s="476" t="s">
        <v>2569</v>
      </c>
    </row>
    <row r="43" spans="1:26" s="88" customFormat="1" ht="64.5" customHeight="1" x14ac:dyDescent="0.25">
      <c r="A43" s="233">
        <v>30</v>
      </c>
      <c r="B43" s="233">
        <v>324890</v>
      </c>
      <c r="C43" s="233"/>
      <c r="D43" s="234">
        <v>2014</v>
      </c>
      <c r="E43" s="238" t="s">
        <v>2353</v>
      </c>
      <c r="F43" s="243" t="s">
        <v>487</v>
      </c>
      <c r="G43" s="234"/>
      <c r="H43" s="239"/>
      <c r="I43" s="239"/>
      <c r="J43" s="239"/>
      <c r="K43" s="239"/>
      <c r="L43" s="239"/>
      <c r="M43" s="239"/>
      <c r="N43" s="238" t="s">
        <v>564</v>
      </c>
      <c r="O43" s="242" t="s">
        <v>732</v>
      </c>
      <c r="P43" s="367">
        <v>107211</v>
      </c>
      <c r="Q43" s="368">
        <v>96480.7</v>
      </c>
      <c r="R43" s="524" t="s">
        <v>2388</v>
      </c>
      <c r="S43" s="266">
        <v>1</v>
      </c>
      <c r="T43" s="443" t="e">
        <f>P43-#REF!</f>
        <v>#REF!</v>
      </c>
      <c r="U43" s="244" t="s">
        <v>734</v>
      </c>
      <c r="V43" s="244"/>
      <c r="W43" s="244"/>
      <c r="X43" s="244"/>
      <c r="Y43" s="244"/>
      <c r="Z43" s="370" t="s">
        <v>2660</v>
      </c>
    </row>
    <row r="44" spans="1:26" s="88" customFormat="1" ht="64.5" customHeight="1" x14ac:dyDescent="0.25">
      <c r="A44" s="233">
        <v>31</v>
      </c>
      <c r="B44" s="233">
        <v>323712</v>
      </c>
      <c r="C44" s="233"/>
      <c r="D44" s="234">
        <v>2014</v>
      </c>
      <c r="E44" s="238" t="s">
        <v>2353</v>
      </c>
      <c r="F44" s="243" t="s">
        <v>486</v>
      </c>
      <c r="G44" s="234"/>
      <c r="H44" s="239"/>
      <c r="I44" s="239"/>
      <c r="J44" s="239"/>
      <c r="K44" s="239"/>
      <c r="L44" s="239"/>
      <c r="M44" s="239"/>
      <c r="N44" s="238" t="s">
        <v>564</v>
      </c>
      <c r="O44" s="242" t="s">
        <v>732</v>
      </c>
      <c r="P44" s="367">
        <v>66462</v>
      </c>
      <c r="Q44" s="368">
        <v>59825</v>
      </c>
      <c r="R44" s="524" t="s">
        <v>2388</v>
      </c>
      <c r="S44" s="266">
        <v>1</v>
      </c>
      <c r="T44" s="443" t="e">
        <f>P44-#REF!</f>
        <v>#REF!</v>
      </c>
      <c r="U44" s="244" t="s">
        <v>734</v>
      </c>
      <c r="V44" s="244"/>
      <c r="W44" s="244"/>
      <c r="X44" s="244"/>
      <c r="Y44" s="244"/>
      <c r="Z44" s="370" t="s">
        <v>2660</v>
      </c>
    </row>
    <row r="45" spans="1:26" s="88" customFormat="1" ht="60" customHeight="1" x14ac:dyDescent="0.25">
      <c r="A45" s="531">
        <v>32</v>
      </c>
      <c r="B45" s="531">
        <v>318036</v>
      </c>
      <c r="C45" s="531"/>
      <c r="D45" s="538">
        <v>2014</v>
      </c>
      <c r="E45" s="540" t="s">
        <v>2353</v>
      </c>
      <c r="F45" s="532" t="s">
        <v>540</v>
      </c>
      <c r="G45" s="234"/>
      <c r="H45" s="541"/>
      <c r="I45" s="541"/>
      <c r="J45" s="541"/>
      <c r="K45" s="541"/>
      <c r="L45" s="541"/>
      <c r="M45" s="541"/>
      <c r="N45" s="540" t="s">
        <v>564</v>
      </c>
      <c r="O45" s="542" t="s">
        <v>732</v>
      </c>
      <c r="P45" s="543">
        <v>63758</v>
      </c>
      <c r="Q45" s="544">
        <v>63758</v>
      </c>
      <c r="R45" s="545" t="s">
        <v>2428</v>
      </c>
      <c r="S45" s="546">
        <v>1</v>
      </c>
      <c r="T45" s="443" t="e">
        <f>P45-#REF!</f>
        <v>#REF!</v>
      </c>
      <c r="U45" s="546" t="s">
        <v>734</v>
      </c>
      <c r="V45" s="546"/>
      <c r="W45" s="546"/>
      <c r="X45" s="546"/>
      <c r="Y45" s="546"/>
      <c r="Z45" s="547" t="s">
        <v>2444</v>
      </c>
    </row>
    <row r="46" spans="1:26" s="88" customFormat="1" ht="60" customHeight="1" x14ac:dyDescent="0.25">
      <c r="A46" s="531">
        <v>33</v>
      </c>
      <c r="B46" s="531">
        <v>327407</v>
      </c>
      <c r="C46" s="531"/>
      <c r="D46" s="538">
        <v>2014</v>
      </c>
      <c r="E46" s="540" t="s">
        <v>2353</v>
      </c>
      <c r="F46" s="532" t="s">
        <v>541</v>
      </c>
      <c r="G46" s="234"/>
      <c r="H46" s="541"/>
      <c r="I46" s="541"/>
      <c r="J46" s="541"/>
      <c r="K46" s="541"/>
      <c r="L46" s="541"/>
      <c r="M46" s="541"/>
      <c r="N46" s="540" t="s">
        <v>564</v>
      </c>
      <c r="O46" s="542" t="s">
        <v>732</v>
      </c>
      <c r="P46" s="543">
        <v>377821</v>
      </c>
      <c r="Q46" s="544">
        <v>377821</v>
      </c>
      <c r="R46" s="545" t="s">
        <v>2429</v>
      </c>
      <c r="S46" s="546">
        <v>1</v>
      </c>
      <c r="T46" s="443" t="e">
        <f>P46-#REF!</f>
        <v>#REF!</v>
      </c>
      <c r="U46" s="546" t="s">
        <v>2639</v>
      </c>
      <c r="V46" s="546"/>
      <c r="W46" s="546"/>
      <c r="X46" s="546"/>
      <c r="Y46" s="546"/>
      <c r="Z46" s="547" t="s">
        <v>2444</v>
      </c>
    </row>
    <row r="47" spans="1:26" s="88" customFormat="1" ht="60" customHeight="1" x14ac:dyDescent="0.25">
      <c r="A47" s="531">
        <v>34</v>
      </c>
      <c r="B47" s="531">
        <v>319937</v>
      </c>
      <c r="C47" s="531"/>
      <c r="D47" s="538">
        <v>2014</v>
      </c>
      <c r="E47" s="540" t="s">
        <v>2353</v>
      </c>
      <c r="F47" s="532" t="s">
        <v>539</v>
      </c>
      <c r="G47" s="234"/>
      <c r="H47" s="541"/>
      <c r="I47" s="541"/>
      <c r="J47" s="541"/>
      <c r="K47" s="541"/>
      <c r="L47" s="541"/>
      <c r="M47" s="541"/>
      <c r="N47" s="540" t="s">
        <v>564</v>
      </c>
      <c r="O47" s="542" t="s">
        <v>732</v>
      </c>
      <c r="P47" s="543">
        <v>426089</v>
      </c>
      <c r="Q47" s="544">
        <v>426089</v>
      </c>
      <c r="R47" s="545" t="s">
        <v>2416</v>
      </c>
      <c r="S47" s="546">
        <v>1</v>
      </c>
      <c r="T47" s="443" t="e">
        <f>P47-#REF!</f>
        <v>#REF!</v>
      </c>
      <c r="U47" s="546" t="s">
        <v>2639</v>
      </c>
      <c r="V47" s="546"/>
      <c r="W47" s="546"/>
      <c r="X47" s="546"/>
      <c r="Y47" s="546"/>
      <c r="Z47" s="604" t="s">
        <v>2445</v>
      </c>
    </row>
    <row r="48" spans="1:26" s="88" customFormat="1" ht="60" customHeight="1" x14ac:dyDescent="0.25">
      <c r="A48" s="531">
        <v>35</v>
      </c>
      <c r="B48" s="531">
        <v>344243</v>
      </c>
      <c r="C48" s="531"/>
      <c r="D48" s="538">
        <v>2014</v>
      </c>
      <c r="E48" s="540" t="s">
        <v>2353</v>
      </c>
      <c r="F48" s="532" t="s">
        <v>513</v>
      </c>
      <c r="G48" s="234"/>
      <c r="H48" s="541"/>
      <c r="I48" s="541"/>
      <c r="J48" s="541"/>
      <c r="K48" s="541"/>
      <c r="L48" s="541"/>
      <c r="M48" s="541"/>
      <c r="N48" s="540" t="s">
        <v>564</v>
      </c>
      <c r="O48" s="542" t="s">
        <v>732</v>
      </c>
      <c r="P48" s="543">
        <v>284332</v>
      </c>
      <c r="Q48" s="544">
        <v>283838</v>
      </c>
      <c r="R48" s="545" t="s">
        <v>2435</v>
      </c>
      <c r="S48" s="546">
        <v>1</v>
      </c>
      <c r="T48" s="443"/>
      <c r="U48" s="546" t="s">
        <v>734</v>
      </c>
      <c r="V48" s="546"/>
      <c r="W48" s="546"/>
      <c r="X48" s="546"/>
      <c r="Y48" s="546"/>
      <c r="Z48" s="547" t="s">
        <v>2444</v>
      </c>
    </row>
    <row r="49" spans="1:27" s="88" customFormat="1" ht="60" customHeight="1" x14ac:dyDescent="0.25">
      <c r="A49" s="233">
        <v>36</v>
      </c>
      <c r="B49" s="233">
        <v>316897</v>
      </c>
      <c r="C49" s="233"/>
      <c r="D49" s="234">
        <v>2014</v>
      </c>
      <c r="E49" s="238" t="s">
        <v>2353</v>
      </c>
      <c r="F49" s="243" t="s">
        <v>512</v>
      </c>
      <c r="G49" s="234"/>
      <c r="H49" s="239"/>
      <c r="I49" s="239"/>
      <c r="J49" s="239"/>
      <c r="K49" s="239"/>
      <c r="L49" s="239"/>
      <c r="M49" s="239"/>
      <c r="N49" s="238" t="s">
        <v>564</v>
      </c>
      <c r="O49" s="242" t="s">
        <v>732</v>
      </c>
      <c r="P49" s="367">
        <v>32591</v>
      </c>
      <c r="Q49" s="368">
        <v>32591</v>
      </c>
      <c r="R49" s="446" t="s">
        <v>2422</v>
      </c>
      <c r="S49" s="266">
        <v>1</v>
      </c>
      <c r="T49" s="443" t="e">
        <f>P49-#REF!</f>
        <v>#REF!</v>
      </c>
      <c r="U49" s="244" t="s">
        <v>734</v>
      </c>
      <c r="V49" s="244"/>
      <c r="W49" s="244"/>
      <c r="X49" s="244"/>
      <c r="Y49" s="244"/>
      <c r="Z49" s="409" t="s">
        <v>2460</v>
      </c>
    </row>
    <row r="50" spans="1:27" s="88" customFormat="1" ht="60" customHeight="1" x14ac:dyDescent="0.25">
      <c r="A50" s="531">
        <v>37</v>
      </c>
      <c r="B50" s="531">
        <v>316066</v>
      </c>
      <c r="C50" s="531"/>
      <c r="D50" s="538">
        <v>2014</v>
      </c>
      <c r="E50" s="540" t="s">
        <v>2353</v>
      </c>
      <c r="F50" s="532" t="s">
        <v>511</v>
      </c>
      <c r="G50" s="234"/>
      <c r="H50" s="541"/>
      <c r="I50" s="541"/>
      <c r="J50" s="541"/>
      <c r="K50" s="541"/>
      <c r="L50" s="541"/>
      <c r="M50" s="541"/>
      <c r="N50" s="540" t="s">
        <v>564</v>
      </c>
      <c r="O50" s="542" t="s">
        <v>732</v>
      </c>
      <c r="P50" s="543">
        <v>304566</v>
      </c>
      <c r="Q50" s="544">
        <v>304566</v>
      </c>
      <c r="R50" s="545" t="s">
        <v>2423</v>
      </c>
      <c r="S50" s="546">
        <v>1</v>
      </c>
      <c r="T50" s="443" t="e">
        <f>P50-#REF!</f>
        <v>#REF!</v>
      </c>
      <c r="U50" s="546" t="s">
        <v>2639</v>
      </c>
      <c r="V50" s="546"/>
      <c r="W50" s="546"/>
      <c r="X50" s="546"/>
      <c r="Y50" s="546"/>
      <c r="Z50" s="604" t="s">
        <v>2461</v>
      </c>
    </row>
    <row r="51" spans="1:27" s="88" customFormat="1" ht="60" customHeight="1" x14ac:dyDescent="0.25">
      <c r="A51" s="233">
        <v>38</v>
      </c>
      <c r="B51" s="233">
        <v>309597</v>
      </c>
      <c r="C51" s="233"/>
      <c r="D51" s="234">
        <v>2014</v>
      </c>
      <c r="E51" s="238" t="s">
        <v>2353</v>
      </c>
      <c r="F51" s="243" t="s">
        <v>508</v>
      </c>
      <c r="G51" s="234"/>
      <c r="H51" s="239"/>
      <c r="I51" s="239"/>
      <c r="J51" s="239"/>
      <c r="K51" s="239"/>
      <c r="L51" s="239"/>
      <c r="M51" s="239"/>
      <c r="N51" s="238" t="s">
        <v>564</v>
      </c>
      <c r="O51" s="242" t="s">
        <v>732</v>
      </c>
      <c r="P51" s="367">
        <v>131251</v>
      </c>
      <c r="Q51" s="368">
        <v>131251</v>
      </c>
      <c r="R51" s="446" t="s">
        <v>2408</v>
      </c>
      <c r="S51" s="266">
        <v>1</v>
      </c>
      <c r="T51" s="443" t="e">
        <f>P51-#REF!</f>
        <v>#REF!</v>
      </c>
      <c r="U51" s="244" t="s">
        <v>734</v>
      </c>
      <c r="V51" s="244"/>
      <c r="W51" s="244"/>
      <c r="X51" s="244"/>
      <c r="Y51" s="244"/>
      <c r="Z51" s="409" t="s">
        <v>2644</v>
      </c>
    </row>
    <row r="52" spans="1:27" s="88" customFormat="1" ht="87" customHeight="1" x14ac:dyDescent="0.25">
      <c r="A52" s="531">
        <v>39</v>
      </c>
      <c r="B52" s="531">
        <v>318414</v>
      </c>
      <c r="C52" s="531"/>
      <c r="D52" s="538">
        <v>2014</v>
      </c>
      <c r="E52" s="540" t="s">
        <v>2353</v>
      </c>
      <c r="F52" s="532" t="s">
        <v>562</v>
      </c>
      <c r="G52" s="234"/>
      <c r="H52" s="541"/>
      <c r="I52" s="541"/>
      <c r="J52" s="541"/>
      <c r="K52" s="541"/>
      <c r="L52" s="541"/>
      <c r="M52" s="541"/>
      <c r="N52" s="540" t="s">
        <v>564</v>
      </c>
      <c r="O52" s="542" t="s">
        <v>732</v>
      </c>
      <c r="P52" s="543">
        <v>21190</v>
      </c>
      <c r="Q52" s="544">
        <v>203603.1</v>
      </c>
      <c r="R52" s="545" t="s">
        <v>2298</v>
      </c>
      <c r="S52" s="546">
        <v>1</v>
      </c>
      <c r="T52" s="443"/>
      <c r="U52" s="546" t="s">
        <v>734</v>
      </c>
      <c r="V52" s="546"/>
      <c r="W52" s="546"/>
      <c r="X52" s="546"/>
      <c r="Y52" s="546"/>
      <c r="Z52" s="547" t="s">
        <v>2570</v>
      </c>
    </row>
    <row r="53" spans="1:27" s="88" customFormat="1" ht="85.5" customHeight="1" x14ac:dyDescent="0.25">
      <c r="A53" s="531">
        <v>40</v>
      </c>
      <c r="B53" s="531">
        <v>318429</v>
      </c>
      <c r="C53" s="531"/>
      <c r="D53" s="538">
        <v>2014</v>
      </c>
      <c r="E53" s="540" t="s">
        <v>2353</v>
      </c>
      <c r="F53" s="532" t="s">
        <v>563</v>
      </c>
      <c r="G53" s="234"/>
      <c r="H53" s="541"/>
      <c r="I53" s="541"/>
      <c r="J53" s="541"/>
      <c r="K53" s="541"/>
      <c r="L53" s="541"/>
      <c r="M53" s="541"/>
      <c r="N53" s="540" t="s">
        <v>564</v>
      </c>
      <c r="O53" s="542" t="s">
        <v>732</v>
      </c>
      <c r="P53" s="543">
        <v>219063</v>
      </c>
      <c r="Q53" s="544">
        <v>203603.1</v>
      </c>
      <c r="R53" s="545" t="s">
        <v>2298</v>
      </c>
      <c r="S53" s="546">
        <v>1</v>
      </c>
      <c r="T53" s="443"/>
      <c r="U53" s="546" t="s">
        <v>2639</v>
      </c>
      <c r="V53" s="546"/>
      <c r="W53" s="546"/>
      <c r="X53" s="546"/>
      <c r="Y53" s="546"/>
      <c r="Z53" s="547" t="s">
        <v>2570</v>
      </c>
    </row>
    <row r="54" spans="1:27" s="88" customFormat="1" ht="77.25" customHeight="1" x14ac:dyDescent="0.25">
      <c r="A54" s="233">
        <v>41</v>
      </c>
      <c r="B54" s="233">
        <v>371143</v>
      </c>
      <c r="C54" s="233"/>
      <c r="D54" s="234">
        <v>2014</v>
      </c>
      <c r="E54" s="238" t="s">
        <v>2353</v>
      </c>
      <c r="F54" s="243" t="s">
        <v>560</v>
      </c>
      <c r="G54" s="234"/>
      <c r="H54" s="239"/>
      <c r="I54" s="239"/>
      <c r="J54" s="239"/>
      <c r="K54" s="239"/>
      <c r="L54" s="239"/>
      <c r="M54" s="239"/>
      <c r="N54" s="238" t="s">
        <v>564</v>
      </c>
      <c r="O54" s="242" t="s">
        <v>732</v>
      </c>
      <c r="P54" s="367">
        <v>45641</v>
      </c>
      <c r="Q54" s="368">
        <v>38000</v>
      </c>
      <c r="R54" s="446" t="s">
        <v>2592</v>
      </c>
      <c r="S54" s="266">
        <v>1</v>
      </c>
      <c r="T54" s="443" t="e">
        <f>P54-#REF!</f>
        <v>#REF!</v>
      </c>
      <c r="U54" s="244" t="s">
        <v>734</v>
      </c>
      <c r="V54" s="678"/>
      <c r="W54" s="678"/>
      <c r="X54" s="678"/>
      <c r="Y54" s="678"/>
      <c r="Z54" s="474" t="s">
        <v>2570</v>
      </c>
    </row>
    <row r="55" spans="1:27" s="88" customFormat="1" ht="60" customHeight="1" x14ac:dyDescent="0.25">
      <c r="A55" s="551">
        <v>42</v>
      </c>
      <c r="B55" s="551">
        <v>347107</v>
      </c>
      <c r="C55" s="551"/>
      <c r="D55" s="553">
        <v>2014</v>
      </c>
      <c r="E55" s="552" t="s">
        <v>2353</v>
      </c>
      <c r="F55" s="554" t="s">
        <v>580</v>
      </c>
      <c r="G55" s="234"/>
      <c r="H55" s="555"/>
      <c r="I55" s="555"/>
      <c r="J55" s="555"/>
      <c r="K55" s="555"/>
      <c r="L55" s="555"/>
      <c r="M55" s="555"/>
      <c r="N55" s="552" t="s">
        <v>564</v>
      </c>
      <c r="O55" s="557" t="s">
        <v>732</v>
      </c>
      <c r="P55" s="558">
        <v>25638</v>
      </c>
      <c r="Q55" s="558">
        <v>25638</v>
      </c>
      <c r="R55" s="560" t="s">
        <v>176</v>
      </c>
      <c r="S55" s="561">
        <v>1</v>
      </c>
      <c r="T55" s="443"/>
      <c r="U55" s="561" t="s">
        <v>2554</v>
      </c>
      <c r="V55" s="561"/>
      <c r="W55" s="561"/>
      <c r="X55" s="561"/>
      <c r="Y55" s="561"/>
      <c r="Z55" s="563" t="s">
        <v>2621</v>
      </c>
    </row>
    <row r="56" spans="1:27" s="299" customFormat="1" ht="60" customHeight="1" x14ac:dyDescent="0.25">
      <c r="A56" s="233">
        <v>43</v>
      </c>
      <c r="B56" s="233">
        <v>358768</v>
      </c>
      <c r="C56" s="233"/>
      <c r="D56" s="234">
        <v>2014</v>
      </c>
      <c r="E56" s="238" t="s">
        <v>2353</v>
      </c>
      <c r="F56" s="243" t="s">
        <v>559</v>
      </c>
      <c r="G56" s="234"/>
      <c r="H56" s="239"/>
      <c r="I56" s="239"/>
      <c r="J56" s="239"/>
      <c r="K56" s="239"/>
      <c r="L56" s="239"/>
      <c r="M56" s="239"/>
      <c r="N56" s="238" t="s">
        <v>564</v>
      </c>
      <c r="O56" s="525" t="s">
        <v>732</v>
      </c>
      <c r="P56" s="526">
        <v>154514</v>
      </c>
      <c r="Q56" s="368">
        <v>154263</v>
      </c>
      <c r="R56" s="509" t="s">
        <v>2433</v>
      </c>
      <c r="S56" s="266">
        <v>1</v>
      </c>
      <c r="T56" s="443" t="e">
        <f>P56-#REF!</f>
        <v>#REF!</v>
      </c>
      <c r="U56" s="244" t="s">
        <v>734</v>
      </c>
      <c r="V56" s="244"/>
      <c r="W56" s="244"/>
      <c r="X56" s="244"/>
      <c r="Y56" s="244"/>
      <c r="Z56" s="409" t="s">
        <v>2643</v>
      </c>
    </row>
    <row r="57" spans="1:27" s="299" customFormat="1" ht="60" customHeight="1" x14ac:dyDescent="0.25">
      <c r="A57" s="233">
        <v>44</v>
      </c>
      <c r="B57" s="233">
        <v>358540</v>
      </c>
      <c r="C57" s="233"/>
      <c r="D57" s="234">
        <v>2014</v>
      </c>
      <c r="E57" s="238" t="s">
        <v>2353</v>
      </c>
      <c r="F57" s="243" t="s">
        <v>558</v>
      </c>
      <c r="G57" s="234"/>
      <c r="H57" s="239"/>
      <c r="I57" s="239"/>
      <c r="J57" s="239"/>
      <c r="K57" s="239"/>
      <c r="L57" s="239"/>
      <c r="M57" s="239"/>
      <c r="N57" s="238" t="s">
        <v>564</v>
      </c>
      <c r="O57" s="525" t="s">
        <v>732</v>
      </c>
      <c r="P57" s="526">
        <v>114060</v>
      </c>
      <c r="Q57" s="368">
        <v>112311</v>
      </c>
      <c r="R57" s="509" t="s">
        <v>2433</v>
      </c>
      <c r="S57" s="266">
        <v>1</v>
      </c>
      <c r="T57" s="443" t="e">
        <f>P57-#REF!</f>
        <v>#REF!</v>
      </c>
      <c r="U57" s="244" t="s">
        <v>734</v>
      </c>
      <c r="V57" s="244"/>
      <c r="W57" s="244"/>
      <c r="X57" s="244"/>
      <c r="Y57" s="244"/>
      <c r="Z57" s="409" t="s">
        <v>2643</v>
      </c>
    </row>
    <row r="58" spans="1:27" s="88" customFormat="1" ht="60" customHeight="1" x14ac:dyDescent="0.25">
      <c r="A58" s="551">
        <v>45</v>
      </c>
      <c r="B58" s="551">
        <v>342763</v>
      </c>
      <c r="C58" s="551"/>
      <c r="D58" s="553">
        <v>2014</v>
      </c>
      <c r="E58" s="552" t="s">
        <v>2353</v>
      </c>
      <c r="F58" s="554" t="s">
        <v>552</v>
      </c>
      <c r="G58" s="234"/>
      <c r="H58" s="555"/>
      <c r="I58" s="555"/>
      <c r="J58" s="555"/>
      <c r="K58" s="555"/>
      <c r="L58" s="555"/>
      <c r="M58" s="555"/>
      <c r="N58" s="552" t="s">
        <v>564</v>
      </c>
      <c r="O58" s="557" t="s">
        <v>732</v>
      </c>
      <c r="P58" s="558">
        <v>68422</v>
      </c>
      <c r="Q58" s="559">
        <v>68400</v>
      </c>
      <c r="R58" s="560" t="s">
        <v>176</v>
      </c>
      <c r="S58" s="561">
        <v>1</v>
      </c>
      <c r="T58" s="443" t="e">
        <f>P58-#REF!</f>
        <v>#REF!</v>
      </c>
      <c r="U58" s="561" t="s">
        <v>734</v>
      </c>
      <c r="V58" s="561"/>
      <c r="W58" s="561"/>
      <c r="X58" s="561"/>
      <c r="Y58" s="561"/>
      <c r="Z58" s="563" t="s">
        <v>2611</v>
      </c>
      <c r="AA58" s="88" t="s">
        <v>2675</v>
      </c>
    </row>
    <row r="59" spans="1:27" s="88" customFormat="1" ht="60" customHeight="1" x14ac:dyDescent="0.25">
      <c r="A59" s="551">
        <v>46</v>
      </c>
      <c r="B59" s="551">
        <v>342598</v>
      </c>
      <c r="C59" s="551"/>
      <c r="D59" s="553">
        <v>2014</v>
      </c>
      <c r="E59" s="552" t="s">
        <v>2353</v>
      </c>
      <c r="F59" s="554" t="s">
        <v>553</v>
      </c>
      <c r="G59" s="234"/>
      <c r="H59" s="555"/>
      <c r="I59" s="555"/>
      <c r="J59" s="555"/>
      <c r="K59" s="555"/>
      <c r="L59" s="555"/>
      <c r="M59" s="555"/>
      <c r="N59" s="552" t="s">
        <v>564</v>
      </c>
      <c r="O59" s="557" t="s">
        <v>732</v>
      </c>
      <c r="P59" s="558">
        <v>71467</v>
      </c>
      <c r="Q59" s="559">
        <v>71400</v>
      </c>
      <c r="R59" s="560" t="s">
        <v>176</v>
      </c>
      <c r="S59" s="561">
        <v>1</v>
      </c>
      <c r="T59" s="443" t="e">
        <f>P59-#REF!</f>
        <v>#REF!</v>
      </c>
      <c r="U59" s="561" t="s">
        <v>734</v>
      </c>
      <c r="V59" s="561"/>
      <c r="W59" s="561"/>
      <c r="X59" s="561"/>
      <c r="Y59" s="561"/>
      <c r="Z59" s="563" t="s">
        <v>2611</v>
      </c>
      <c r="AA59" s="88" t="s">
        <v>2675</v>
      </c>
    </row>
    <row r="60" spans="1:27" s="88" customFormat="1" ht="60" customHeight="1" x14ac:dyDescent="0.25">
      <c r="A60" s="233">
        <v>47</v>
      </c>
      <c r="B60" s="233" t="s">
        <v>176</v>
      </c>
      <c r="C60" s="233"/>
      <c r="D60" s="234">
        <v>2014</v>
      </c>
      <c r="E60" s="238" t="s">
        <v>2353</v>
      </c>
      <c r="F60" s="243" t="s">
        <v>549</v>
      </c>
      <c r="G60" s="234"/>
      <c r="H60" s="239"/>
      <c r="I60" s="239"/>
      <c r="J60" s="239"/>
      <c r="K60" s="239"/>
      <c r="L60" s="239"/>
      <c r="M60" s="239"/>
      <c r="N60" s="238" t="s">
        <v>564</v>
      </c>
      <c r="O60" s="242" t="s">
        <v>732</v>
      </c>
      <c r="P60" s="367">
        <v>129726</v>
      </c>
      <c r="Q60" s="368">
        <v>129726</v>
      </c>
      <c r="R60" s="446" t="s">
        <v>176</v>
      </c>
      <c r="S60" s="267" t="s">
        <v>176</v>
      </c>
      <c r="T60" s="443"/>
      <c r="U60" s="244"/>
      <c r="V60" s="244"/>
      <c r="W60" s="244"/>
      <c r="X60" s="244"/>
      <c r="Y60" s="244"/>
      <c r="Z60" s="409" t="s">
        <v>2622</v>
      </c>
    </row>
    <row r="61" spans="1:27" s="88" customFormat="1" ht="60" customHeight="1" x14ac:dyDescent="0.25">
      <c r="A61" s="531">
        <v>48</v>
      </c>
      <c r="B61" s="531">
        <v>327435</v>
      </c>
      <c r="C61" s="531"/>
      <c r="D61" s="538">
        <v>2014</v>
      </c>
      <c r="E61" s="540" t="s">
        <v>2355</v>
      </c>
      <c r="F61" s="532" t="s">
        <v>515</v>
      </c>
      <c r="G61" s="234"/>
      <c r="H61" s="541"/>
      <c r="I61" s="541"/>
      <c r="J61" s="541"/>
      <c r="K61" s="541"/>
      <c r="L61" s="541"/>
      <c r="M61" s="541"/>
      <c r="N61" s="540" t="s">
        <v>564</v>
      </c>
      <c r="O61" s="542" t="s">
        <v>732</v>
      </c>
      <c r="P61" s="543">
        <v>364483</v>
      </c>
      <c r="Q61" s="544">
        <v>364483</v>
      </c>
      <c r="R61" s="564" t="s">
        <v>2427</v>
      </c>
      <c r="S61" s="546">
        <v>1</v>
      </c>
      <c r="T61" s="443" t="e">
        <f>P61-#REF!</f>
        <v>#REF!</v>
      </c>
      <c r="U61" s="546" t="s">
        <v>734</v>
      </c>
      <c r="V61" s="680"/>
      <c r="W61" s="680"/>
      <c r="X61" s="680"/>
      <c r="Y61" s="680"/>
      <c r="Z61" s="565" t="s">
        <v>2570</v>
      </c>
    </row>
    <row r="62" spans="1:27" s="88" customFormat="1" ht="60" customHeight="1" x14ac:dyDescent="0.25">
      <c r="A62" s="233">
        <v>49</v>
      </c>
      <c r="B62" s="233">
        <v>327463</v>
      </c>
      <c r="C62" s="233"/>
      <c r="D62" s="234">
        <v>2014</v>
      </c>
      <c r="E62" s="238" t="s">
        <v>2355</v>
      </c>
      <c r="F62" s="243" t="s">
        <v>514</v>
      </c>
      <c r="G62" s="234"/>
      <c r="H62" s="239"/>
      <c r="I62" s="239"/>
      <c r="J62" s="239"/>
      <c r="K62" s="239"/>
      <c r="L62" s="239"/>
      <c r="M62" s="239"/>
      <c r="N62" s="238" t="s">
        <v>564</v>
      </c>
      <c r="O62" s="242" t="s">
        <v>732</v>
      </c>
      <c r="P62" s="367">
        <v>38017</v>
      </c>
      <c r="Q62" s="368">
        <v>38017</v>
      </c>
      <c r="R62" s="509" t="s">
        <v>2427</v>
      </c>
      <c r="S62" s="266">
        <v>1</v>
      </c>
      <c r="T62" s="443" t="e">
        <f>P62-#REF!</f>
        <v>#REF!</v>
      </c>
      <c r="U62" s="244" t="s">
        <v>734</v>
      </c>
      <c r="V62" s="678"/>
      <c r="W62" s="678"/>
      <c r="X62" s="678"/>
      <c r="Y62" s="678"/>
      <c r="Z62" s="474" t="s">
        <v>2570</v>
      </c>
    </row>
    <row r="63" spans="1:27" s="88" customFormat="1" ht="60" customHeight="1" x14ac:dyDescent="0.25">
      <c r="A63" s="233">
        <v>50</v>
      </c>
      <c r="B63" s="233">
        <v>346341</v>
      </c>
      <c r="C63" s="233"/>
      <c r="D63" s="234">
        <v>2014</v>
      </c>
      <c r="E63" s="238" t="s">
        <v>2355</v>
      </c>
      <c r="F63" s="243" t="s">
        <v>581</v>
      </c>
      <c r="G63" s="234"/>
      <c r="H63" s="239"/>
      <c r="I63" s="239"/>
      <c r="J63" s="239"/>
      <c r="K63" s="239"/>
      <c r="L63" s="239"/>
      <c r="M63" s="239"/>
      <c r="N63" s="238" t="s">
        <v>564</v>
      </c>
      <c r="O63" s="242" t="s">
        <v>732</v>
      </c>
      <c r="P63" s="367">
        <v>43990</v>
      </c>
      <c r="Q63" s="368">
        <v>43990</v>
      </c>
      <c r="R63" s="509" t="s">
        <v>2427</v>
      </c>
      <c r="S63" s="266">
        <v>1</v>
      </c>
      <c r="T63" s="443" t="e">
        <f>P63-#REF!</f>
        <v>#REF!</v>
      </c>
      <c r="U63" s="244" t="s">
        <v>734</v>
      </c>
      <c r="V63" s="678"/>
      <c r="W63" s="678"/>
      <c r="X63" s="678"/>
      <c r="Y63" s="678"/>
      <c r="Z63" s="474" t="s">
        <v>2570</v>
      </c>
    </row>
    <row r="64" spans="1:27" s="88" customFormat="1" ht="60" customHeight="1" x14ac:dyDescent="0.25">
      <c r="A64" s="551">
        <v>51</v>
      </c>
      <c r="B64" s="551">
        <v>333535</v>
      </c>
      <c r="C64" s="551"/>
      <c r="D64" s="553">
        <v>2014</v>
      </c>
      <c r="E64" s="552" t="s">
        <v>2355</v>
      </c>
      <c r="F64" s="554" t="s">
        <v>510</v>
      </c>
      <c r="G64" s="234"/>
      <c r="H64" s="555"/>
      <c r="I64" s="555"/>
      <c r="J64" s="555"/>
      <c r="K64" s="555"/>
      <c r="L64" s="555"/>
      <c r="M64" s="555"/>
      <c r="N64" s="552" t="s">
        <v>564</v>
      </c>
      <c r="O64" s="557" t="s">
        <v>732</v>
      </c>
      <c r="P64" s="558">
        <v>24975</v>
      </c>
      <c r="Q64" s="559">
        <v>80695</v>
      </c>
      <c r="R64" s="560" t="s">
        <v>176</v>
      </c>
      <c r="S64" s="561">
        <v>1</v>
      </c>
      <c r="T64" s="443"/>
      <c r="U64" s="561" t="s">
        <v>734</v>
      </c>
      <c r="V64" s="561"/>
      <c r="W64" s="561"/>
      <c r="X64" s="561"/>
      <c r="Y64" s="561"/>
      <c r="Z64" s="563" t="s">
        <v>2584</v>
      </c>
      <c r="AA64" s="88" t="s">
        <v>2673</v>
      </c>
    </row>
    <row r="65" spans="1:27" s="88" customFormat="1" ht="60" customHeight="1" x14ac:dyDescent="0.25">
      <c r="A65" s="233">
        <v>52</v>
      </c>
      <c r="B65" s="233">
        <v>340528</v>
      </c>
      <c r="C65" s="233"/>
      <c r="D65" s="234">
        <v>2014</v>
      </c>
      <c r="E65" s="238" t="s">
        <v>2355</v>
      </c>
      <c r="F65" s="243" t="s">
        <v>2668</v>
      </c>
      <c r="G65" s="234"/>
      <c r="H65" s="239"/>
      <c r="I65" s="239"/>
      <c r="J65" s="239"/>
      <c r="K65" s="239"/>
      <c r="L65" s="239"/>
      <c r="M65" s="239"/>
      <c r="N65" s="238" t="s">
        <v>564</v>
      </c>
      <c r="O65" s="242" t="s">
        <v>732</v>
      </c>
      <c r="P65" s="367">
        <v>198443</v>
      </c>
      <c r="Q65" s="368">
        <v>178599.6</v>
      </c>
      <c r="R65" s="446" t="s">
        <v>2409</v>
      </c>
      <c r="S65" s="266">
        <v>1</v>
      </c>
      <c r="T65" s="443" t="e">
        <f>P65-#REF!</f>
        <v>#REF!</v>
      </c>
      <c r="U65" s="244" t="s">
        <v>734</v>
      </c>
      <c r="V65" s="244"/>
      <c r="W65" s="244"/>
      <c r="X65" s="244"/>
      <c r="Y65" s="244"/>
      <c r="Z65" s="409" t="s">
        <v>2669</v>
      </c>
    </row>
    <row r="66" spans="1:27" s="88" customFormat="1" ht="60" customHeight="1" x14ac:dyDescent="0.25">
      <c r="A66" s="233">
        <v>53</v>
      </c>
      <c r="B66" s="233">
        <v>317168</v>
      </c>
      <c r="C66" s="233"/>
      <c r="D66" s="234">
        <v>2014</v>
      </c>
      <c r="E66" s="238" t="s">
        <v>2353</v>
      </c>
      <c r="F66" s="243" t="s">
        <v>506</v>
      </c>
      <c r="G66" s="234"/>
      <c r="H66" s="239"/>
      <c r="I66" s="239"/>
      <c r="J66" s="239"/>
      <c r="K66" s="239"/>
      <c r="L66" s="239"/>
      <c r="M66" s="239"/>
      <c r="N66" s="238" t="s">
        <v>564</v>
      </c>
      <c r="O66" s="242" t="s">
        <v>732</v>
      </c>
      <c r="P66" s="367">
        <v>113154</v>
      </c>
      <c r="Q66" s="368">
        <v>96865.03</v>
      </c>
      <c r="R66" s="446" t="s">
        <v>2407</v>
      </c>
      <c r="S66" s="266">
        <v>1</v>
      </c>
      <c r="T66" s="443" t="e">
        <f>P66-#REF!</f>
        <v>#REF!</v>
      </c>
      <c r="U66" s="244" t="s">
        <v>734</v>
      </c>
      <c r="V66" s="244"/>
      <c r="W66" s="244"/>
      <c r="X66" s="244"/>
      <c r="Y66" s="244"/>
      <c r="Z66" s="500" t="s">
        <v>2667</v>
      </c>
    </row>
    <row r="67" spans="1:27" s="88" customFormat="1" ht="60" customHeight="1" x14ac:dyDescent="0.25">
      <c r="A67" s="233">
        <v>54</v>
      </c>
      <c r="B67" s="233">
        <v>339582</v>
      </c>
      <c r="C67" s="233"/>
      <c r="D67" s="234">
        <v>2014</v>
      </c>
      <c r="E67" s="238" t="s">
        <v>2353</v>
      </c>
      <c r="F67" s="243" t="s">
        <v>503</v>
      </c>
      <c r="G67" s="234"/>
      <c r="H67" s="239"/>
      <c r="I67" s="239"/>
      <c r="J67" s="239"/>
      <c r="K67" s="239"/>
      <c r="L67" s="239"/>
      <c r="M67" s="239"/>
      <c r="N67" s="238" t="s">
        <v>564</v>
      </c>
      <c r="O67" s="242" t="s">
        <v>732</v>
      </c>
      <c r="P67" s="367">
        <v>136790</v>
      </c>
      <c r="Q67" s="368">
        <v>134788.53</v>
      </c>
      <c r="R67" s="509" t="s">
        <v>2426</v>
      </c>
      <c r="S67" s="266">
        <v>1</v>
      </c>
      <c r="T67" s="443" t="e">
        <f>P67-#REF!</f>
        <v>#REF!</v>
      </c>
      <c r="U67" s="244" t="s">
        <v>734</v>
      </c>
      <c r="V67" s="678"/>
      <c r="W67" s="678"/>
      <c r="X67" s="678"/>
      <c r="Y67" s="678"/>
      <c r="Z67" s="474" t="s">
        <v>2444</v>
      </c>
    </row>
    <row r="68" spans="1:27" s="88" customFormat="1" ht="60" customHeight="1" x14ac:dyDescent="0.25">
      <c r="A68" s="551">
        <v>55</v>
      </c>
      <c r="B68" s="551">
        <v>339446</v>
      </c>
      <c r="C68" s="551"/>
      <c r="D68" s="553">
        <v>2014</v>
      </c>
      <c r="E68" s="552" t="s">
        <v>2353</v>
      </c>
      <c r="F68" s="554" t="s">
        <v>504</v>
      </c>
      <c r="G68" s="234"/>
      <c r="H68" s="555"/>
      <c r="I68" s="555"/>
      <c r="J68" s="555"/>
      <c r="K68" s="555"/>
      <c r="L68" s="555"/>
      <c r="M68" s="555"/>
      <c r="N68" s="552" t="s">
        <v>564</v>
      </c>
      <c r="O68" s="557" t="s">
        <v>732</v>
      </c>
      <c r="P68" s="558">
        <v>103461</v>
      </c>
      <c r="Q68" s="559">
        <v>101459.53</v>
      </c>
      <c r="R68" s="566" t="s">
        <v>2426</v>
      </c>
      <c r="S68" s="561">
        <v>1</v>
      </c>
      <c r="T68" s="443" t="e">
        <f>P68-#REF!</f>
        <v>#REF!</v>
      </c>
      <c r="U68" s="561" t="s">
        <v>734</v>
      </c>
      <c r="V68" s="679"/>
      <c r="W68" s="679"/>
      <c r="X68" s="679"/>
      <c r="Y68" s="679"/>
      <c r="Z68" s="589" t="s">
        <v>2444</v>
      </c>
    </row>
    <row r="69" spans="1:27" s="88" customFormat="1" ht="60" customHeight="1" x14ac:dyDescent="0.25">
      <c r="A69" s="233">
        <v>56</v>
      </c>
      <c r="B69" s="233">
        <v>339612</v>
      </c>
      <c r="C69" s="233"/>
      <c r="D69" s="234">
        <v>2014</v>
      </c>
      <c r="E69" s="238" t="s">
        <v>2353</v>
      </c>
      <c r="F69" s="243" t="s">
        <v>505</v>
      </c>
      <c r="G69" s="234"/>
      <c r="H69" s="239"/>
      <c r="I69" s="239"/>
      <c r="J69" s="239"/>
      <c r="K69" s="239"/>
      <c r="L69" s="239"/>
      <c r="M69" s="239"/>
      <c r="N69" s="238" t="s">
        <v>564</v>
      </c>
      <c r="O69" s="242" t="s">
        <v>732</v>
      </c>
      <c r="P69" s="367">
        <v>60851</v>
      </c>
      <c r="Q69" s="368">
        <v>58849.53</v>
      </c>
      <c r="R69" s="509" t="s">
        <v>2426</v>
      </c>
      <c r="S69" s="266">
        <v>1</v>
      </c>
      <c r="T69" s="443" t="e">
        <f>P69-#REF!</f>
        <v>#REF!</v>
      </c>
      <c r="U69" s="244" t="s">
        <v>734</v>
      </c>
      <c r="V69" s="678"/>
      <c r="W69" s="678"/>
      <c r="X69" s="678"/>
      <c r="Y69" s="678"/>
      <c r="Z69" s="474" t="s">
        <v>2444</v>
      </c>
    </row>
    <row r="70" spans="1:27" s="88" customFormat="1" ht="88.5" customHeight="1" x14ac:dyDescent="0.25">
      <c r="A70" s="233">
        <v>57</v>
      </c>
      <c r="B70" s="233">
        <v>321452</v>
      </c>
      <c r="C70" s="233"/>
      <c r="D70" s="234">
        <v>2014</v>
      </c>
      <c r="E70" s="238" t="s">
        <v>2353</v>
      </c>
      <c r="F70" s="243" t="s">
        <v>489</v>
      </c>
      <c r="G70" s="234"/>
      <c r="H70" s="239"/>
      <c r="I70" s="239"/>
      <c r="J70" s="239"/>
      <c r="K70" s="239"/>
      <c r="L70" s="239"/>
      <c r="M70" s="239"/>
      <c r="N70" s="238" t="s">
        <v>564</v>
      </c>
      <c r="O70" s="242" t="s">
        <v>732</v>
      </c>
      <c r="P70" s="367">
        <v>109892</v>
      </c>
      <c r="Q70" s="751">
        <v>138198</v>
      </c>
      <c r="R70" s="446" t="s">
        <v>176</v>
      </c>
      <c r="S70" s="749">
        <v>0.75</v>
      </c>
      <c r="T70" s="443"/>
      <c r="U70" s="244" t="s">
        <v>734</v>
      </c>
      <c r="V70" s="244"/>
      <c r="W70" s="244"/>
      <c r="X70" s="244"/>
      <c r="Y70" s="244"/>
      <c r="Z70" s="410" t="s">
        <v>2623</v>
      </c>
    </row>
    <row r="71" spans="1:27" s="88" customFormat="1" ht="60" customHeight="1" x14ac:dyDescent="0.25">
      <c r="A71" s="551">
        <v>58</v>
      </c>
      <c r="B71" s="551">
        <v>321453</v>
      </c>
      <c r="C71" s="551"/>
      <c r="D71" s="553">
        <v>2014</v>
      </c>
      <c r="E71" s="552" t="s">
        <v>2353</v>
      </c>
      <c r="F71" s="554" t="s">
        <v>490</v>
      </c>
      <c r="G71" s="234"/>
      <c r="H71" s="555"/>
      <c r="I71" s="555"/>
      <c r="J71" s="555"/>
      <c r="K71" s="555"/>
      <c r="L71" s="555"/>
      <c r="M71" s="555"/>
      <c r="N71" s="552" t="s">
        <v>564</v>
      </c>
      <c r="O71" s="557" t="s">
        <v>732</v>
      </c>
      <c r="P71" s="558">
        <v>28306</v>
      </c>
      <c r="Q71" s="752"/>
      <c r="R71" s="560" t="s">
        <v>176</v>
      </c>
      <c r="S71" s="750"/>
      <c r="T71" s="443"/>
      <c r="U71" s="561" t="s">
        <v>734</v>
      </c>
      <c r="V71" s="561"/>
      <c r="W71" s="561"/>
      <c r="X71" s="561"/>
      <c r="Y71" s="561"/>
      <c r="Z71" s="563" t="s">
        <v>2623</v>
      </c>
    </row>
    <row r="72" spans="1:27" s="88" customFormat="1" ht="60" customHeight="1" x14ac:dyDescent="0.25">
      <c r="A72" s="233">
        <v>59</v>
      </c>
      <c r="B72" s="233" t="s">
        <v>176</v>
      </c>
      <c r="C72" s="233"/>
      <c r="D72" s="234">
        <v>2014</v>
      </c>
      <c r="E72" s="238" t="s">
        <v>2353</v>
      </c>
      <c r="F72" s="243" t="s">
        <v>483</v>
      </c>
      <c r="G72" s="234"/>
      <c r="H72" s="239"/>
      <c r="I72" s="239"/>
      <c r="J72" s="239"/>
      <c r="K72" s="239"/>
      <c r="L72" s="239"/>
      <c r="M72" s="239"/>
      <c r="N72" s="238" t="s">
        <v>564</v>
      </c>
      <c r="O72" s="242" t="s">
        <v>732</v>
      </c>
      <c r="P72" s="367">
        <v>605534</v>
      </c>
      <c r="Q72" s="368">
        <v>605534</v>
      </c>
      <c r="R72" s="446" t="s">
        <v>176</v>
      </c>
      <c r="S72" s="266">
        <v>0</v>
      </c>
      <c r="T72" s="447"/>
      <c r="U72" s="244" t="s">
        <v>176</v>
      </c>
      <c r="V72" s="244"/>
      <c r="W72" s="244"/>
      <c r="X72" s="244"/>
      <c r="Y72" s="244"/>
      <c r="Z72" s="410" t="s">
        <v>2624</v>
      </c>
    </row>
    <row r="73" spans="1:27" s="88" customFormat="1" ht="60" customHeight="1" x14ac:dyDescent="0.25">
      <c r="A73" s="233">
        <v>60</v>
      </c>
      <c r="B73" s="233">
        <v>333469</v>
      </c>
      <c r="C73" s="233"/>
      <c r="D73" s="234">
        <v>2014</v>
      </c>
      <c r="E73" s="238" t="s">
        <v>2353</v>
      </c>
      <c r="F73" s="243" t="s">
        <v>482</v>
      </c>
      <c r="G73" s="234"/>
      <c r="H73" s="239"/>
      <c r="I73" s="239"/>
      <c r="J73" s="239"/>
      <c r="K73" s="239"/>
      <c r="L73" s="239"/>
      <c r="M73" s="239"/>
      <c r="N73" s="238" t="s">
        <v>564</v>
      </c>
      <c r="O73" s="242" t="s">
        <v>732</v>
      </c>
      <c r="P73" s="367">
        <v>624749</v>
      </c>
      <c r="Q73" s="368">
        <v>624749</v>
      </c>
      <c r="R73" s="446" t="s">
        <v>2405</v>
      </c>
      <c r="S73" s="266">
        <v>1</v>
      </c>
      <c r="T73" s="443" t="e">
        <f>P73-#REF!</f>
        <v>#REF!</v>
      </c>
      <c r="U73" s="244" t="s">
        <v>2639</v>
      </c>
      <c r="V73" s="244"/>
      <c r="W73" s="244"/>
      <c r="X73" s="244"/>
      <c r="Y73" s="244"/>
      <c r="Z73" s="409" t="s">
        <v>2613</v>
      </c>
    </row>
    <row r="74" spans="1:27" s="88" customFormat="1" ht="60" customHeight="1" x14ac:dyDescent="0.25">
      <c r="A74" s="233">
        <v>61</v>
      </c>
      <c r="B74" s="233">
        <v>343043</v>
      </c>
      <c r="C74" s="233"/>
      <c r="D74" s="234">
        <v>2014</v>
      </c>
      <c r="E74" s="238" t="s">
        <v>2353</v>
      </c>
      <c r="F74" s="243" t="s">
        <v>527</v>
      </c>
      <c r="G74" s="234"/>
      <c r="H74" s="239"/>
      <c r="I74" s="239"/>
      <c r="J74" s="239"/>
      <c r="K74" s="239"/>
      <c r="L74" s="239"/>
      <c r="M74" s="239"/>
      <c r="N74" s="238" t="s">
        <v>564</v>
      </c>
      <c r="O74" s="242" t="s">
        <v>732</v>
      </c>
      <c r="P74" s="367">
        <v>87337</v>
      </c>
      <c r="Q74" s="368">
        <v>87337</v>
      </c>
      <c r="R74" s="446" t="s">
        <v>2414</v>
      </c>
      <c r="S74" s="266">
        <v>1</v>
      </c>
      <c r="T74" s="443" t="e">
        <f>P74-#REF!</f>
        <v>#REF!</v>
      </c>
      <c r="U74" s="244" t="s">
        <v>734</v>
      </c>
      <c r="V74" s="244"/>
      <c r="W74" s="244"/>
      <c r="X74" s="244"/>
      <c r="Y74" s="244"/>
      <c r="Z74" s="409" t="s">
        <v>2572</v>
      </c>
    </row>
    <row r="75" spans="1:27" s="88" customFormat="1" ht="60" customHeight="1" x14ac:dyDescent="0.25">
      <c r="A75" s="233">
        <v>62</v>
      </c>
      <c r="B75" s="233">
        <v>342476</v>
      </c>
      <c r="C75" s="233"/>
      <c r="D75" s="234">
        <v>2014</v>
      </c>
      <c r="E75" s="238" t="s">
        <v>2353</v>
      </c>
      <c r="F75" s="243" t="s">
        <v>528</v>
      </c>
      <c r="G75" s="234"/>
      <c r="H75" s="239"/>
      <c r="I75" s="239"/>
      <c r="J75" s="239"/>
      <c r="K75" s="239"/>
      <c r="L75" s="239"/>
      <c r="M75" s="239"/>
      <c r="N75" s="238" t="s">
        <v>564</v>
      </c>
      <c r="O75" s="242" t="s">
        <v>732</v>
      </c>
      <c r="P75" s="367">
        <v>97817</v>
      </c>
      <c r="Q75" s="368">
        <v>97817</v>
      </c>
      <c r="R75" s="446" t="s">
        <v>2415</v>
      </c>
      <c r="S75" s="266">
        <v>1</v>
      </c>
      <c r="T75" s="443" t="e">
        <f>P75-#REF!</f>
        <v>#REF!</v>
      </c>
      <c r="U75" s="244" t="s">
        <v>734</v>
      </c>
      <c r="V75" s="244"/>
      <c r="W75" s="244"/>
      <c r="X75" s="244"/>
      <c r="Y75" s="244"/>
      <c r="Z75" s="409" t="s">
        <v>2571</v>
      </c>
    </row>
    <row r="76" spans="1:27" s="550" customFormat="1" ht="60" customHeight="1" x14ac:dyDescent="0.25">
      <c r="A76" s="551">
        <v>63</v>
      </c>
      <c r="B76" s="551">
        <v>375367</v>
      </c>
      <c r="C76" s="551"/>
      <c r="D76" s="553">
        <v>2014</v>
      </c>
      <c r="E76" s="552" t="s">
        <v>2353</v>
      </c>
      <c r="F76" s="554" t="s">
        <v>525</v>
      </c>
      <c r="G76" s="234"/>
      <c r="H76" s="555"/>
      <c r="I76" s="555"/>
      <c r="J76" s="555"/>
      <c r="K76" s="555"/>
      <c r="L76" s="555"/>
      <c r="M76" s="555"/>
      <c r="N76" s="552" t="s">
        <v>564</v>
      </c>
      <c r="O76" s="557" t="s">
        <v>732</v>
      </c>
      <c r="P76" s="558">
        <v>291506</v>
      </c>
      <c r="Q76" s="559">
        <v>291253</v>
      </c>
      <c r="R76" s="560" t="s">
        <v>176</v>
      </c>
      <c r="S76" s="561">
        <v>0.75</v>
      </c>
      <c r="T76" s="549"/>
      <c r="U76" s="561" t="s">
        <v>734</v>
      </c>
      <c r="V76" s="561"/>
      <c r="W76" s="561"/>
      <c r="X76" s="561"/>
      <c r="Y76" s="561"/>
      <c r="Z76" s="563" t="s">
        <v>2672</v>
      </c>
      <c r="AA76" s="550" t="s">
        <v>2674</v>
      </c>
    </row>
    <row r="77" spans="1:27" s="88" customFormat="1" ht="60" customHeight="1" x14ac:dyDescent="0.25">
      <c r="A77" s="233">
        <v>64</v>
      </c>
      <c r="B77" s="233">
        <v>344602</v>
      </c>
      <c r="C77" s="233"/>
      <c r="D77" s="234">
        <v>2014</v>
      </c>
      <c r="E77" s="238" t="s">
        <v>2353</v>
      </c>
      <c r="F77" s="243" t="s">
        <v>519</v>
      </c>
      <c r="G77" s="234"/>
      <c r="H77" s="239"/>
      <c r="I77" s="239"/>
      <c r="J77" s="239"/>
      <c r="K77" s="239"/>
      <c r="L77" s="239"/>
      <c r="M77" s="239"/>
      <c r="N77" s="238" t="s">
        <v>564</v>
      </c>
      <c r="O77" s="242" t="s">
        <v>732</v>
      </c>
      <c r="P77" s="367">
        <v>195481</v>
      </c>
      <c r="Q77" s="368">
        <v>195000</v>
      </c>
      <c r="R77" s="446" t="s">
        <v>2394</v>
      </c>
      <c r="S77" s="266">
        <v>1</v>
      </c>
      <c r="T77" s="443" t="e">
        <f>P77-#REF!</f>
        <v>#REF!</v>
      </c>
      <c r="U77" s="244" t="s">
        <v>734</v>
      </c>
      <c r="V77" s="244"/>
      <c r="W77" s="244"/>
      <c r="X77" s="244"/>
      <c r="Y77" s="244"/>
      <c r="Z77" s="370" t="s">
        <v>2659</v>
      </c>
    </row>
    <row r="78" spans="1:27" s="299" customFormat="1" ht="78" customHeight="1" x14ac:dyDescent="0.25">
      <c r="A78" s="551">
        <v>65</v>
      </c>
      <c r="B78" s="551">
        <v>342941</v>
      </c>
      <c r="C78" s="551"/>
      <c r="D78" s="551">
        <v>2014</v>
      </c>
      <c r="E78" s="552" t="s">
        <v>2353</v>
      </c>
      <c r="F78" s="554" t="s">
        <v>567</v>
      </c>
      <c r="G78" s="234"/>
      <c r="H78" s="555"/>
      <c r="I78" s="555"/>
      <c r="J78" s="555"/>
      <c r="K78" s="555"/>
      <c r="L78" s="555"/>
      <c r="M78" s="555"/>
      <c r="N78" s="552" t="s">
        <v>564</v>
      </c>
      <c r="O78" s="557" t="s">
        <v>732</v>
      </c>
      <c r="P78" s="558">
        <v>75522</v>
      </c>
      <c r="Q78" s="559">
        <v>75000</v>
      </c>
      <c r="R78" s="560" t="s">
        <v>2434</v>
      </c>
      <c r="S78" s="561">
        <v>1</v>
      </c>
      <c r="T78" s="465" t="e">
        <f>P78-#REF!</f>
        <v>#REF!</v>
      </c>
      <c r="U78" s="561" t="s">
        <v>734</v>
      </c>
      <c r="V78" s="561"/>
      <c r="W78" s="561"/>
      <c r="X78" s="561"/>
      <c r="Y78" s="561"/>
      <c r="Z78" s="562" t="s">
        <v>2573</v>
      </c>
      <c r="AA78" s="299" t="s">
        <v>2673</v>
      </c>
    </row>
    <row r="79" spans="1:27" s="88" customFormat="1" ht="60" customHeight="1" x14ac:dyDescent="0.25">
      <c r="A79" s="233">
        <v>66</v>
      </c>
      <c r="B79" s="233">
        <v>339823</v>
      </c>
      <c r="C79" s="233"/>
      <c r="D79" s="234">
        <v>2014</v>
      </c>
      <c r="E79" s="238" t="s">
        <v>2355</v>
      </c>
      <c r="F79" s="243" t="s">
        <v>561</v>
      </c>
      <c r="G79" s="234"/>
      <c r="H79" s="239"/>
      <c r="I79" s="239"/>
      <c r="J79" s="239"/>
      <c r="K79" s="239"/>
      <c r="L79" s="239"/>
      <c r="M79" s="239"/>
      <c r="N79" s="238" t="s">
        <v>564</v>
      </c>
      <c r="O79" s="242" t="s">
        <v>732</v>
      </c>
      <c r="P79" s="367">
        <v>148590</v>
      </c>
      <c r="Q79" s="368">
        <v>148590</v>
      </c>
      <c r="R79" s="446" t="s">
        <v>176</v>
      </c>
      <c r="S79" s="267" t="s">
        <v>176</v>
      </c>
      <c r="T79" s="443"/>
      <c r="U79" s="244" t="s">
        <v>734</v>
      </c>
      <c r="V79" s="244"/>
      <c r="W79" s="244"/>
      <c r="X79" s="244"/>
      <c r="Y79" s="244"/>
      <c r="Z79" s="410" t="s">
        <v>2623</v>
      </c>
    </row>
    <row r="80" spans="1:27" s="88" customFormat="1" ht="60" customHeight="1" x14ac:dyDescent="0.25">
      <c r="A80" s="233">
        <v>67</v>
      </c>
      <c r="B80" s="233">
        <v>319352</v>
      </c>
      <c r="C80" s="233"/>
      <c r="D80" s="234">
        <v>2014</v>
      </c>
      <c r="E80" s="238" t="s">
        <v>2355</v>
      </c>
      <c r="F80" s="243" t="s">
        <v>518</v>
      </c>
      <c r="G80" s="234"/>
      <c r="H80" s="239"/>
      <c r="I80" s="239"/>
      <c r="J80" s="239"/>
      <c r="K80" s="239"/>
      <c r="L80" s="239"/>
      <c r="M80" s="239"/>
      <c r="N80" s="238" t="s">
        <v>564</v>
      </c>
      <c r="O80" s="242" t="s">
        <v>732</v>
      </c>
      <c r="P80" s="367">
        <v>342203</v>
      </c>
      <c r="Q80" s="368">
        <v>342000</v>
      </c>
      <c r="R80" s="446" t="s">
        <v>2393</v>
      </c>
      <c r="S80" s="266">
        <v>1</v>
      </c>
      <c r="T80" s="443" t="e">
        <f>P80-#REF!</f>
        <v>#REF!</v>
      </c>
      <c r="U80" s="244" t="s">
        <v>2639</v>
      </c>
      <c r="V80" s="244"/>
      <c r="W80" s="244"/>
      <c r="X80" s="244"/>
      <c r="Y80" s="244"/>
      <c r="Z80" s="409" t="s">
        <v>2574</v>
      </c>
    </row>
    <row r="81" spans="1:27" s="88" customFormat="1" ht="60" customHeight="1" x14ac:dyDescent="0.25">
      <c r="A81" s="551">
        <v>68</v>
      </c>
      <c r="B81" s="551">
        <v>318496</v>
      </c>
      <c r="C81" s="551"/>
      <c r="D81" s="553">
        <v>2014</v>
      </c>
      <c r="E81" s="552" t="s">
        <v>2355</v>
      </c>
      <c r="F81" s="554" t="s">
        <v>517</v>
      </c>
      <c r="G81" s="234"/>
      <c r="H81" s="555"/>
      <c r="I81" s="555"/>
      <c r="J81" s="555"/>
      <c r="K81" s="555"/>
      <c r="L81" s="555"/>
      <c r="M81" s="555"/>
      <c r="N81" s="552" t="s">
        <v>564</v>
      </c>
      <c r="O81" s="557" t="s">
        <v>732</v>
      </c>
      <c r="P81" s="558">
        <v>80696</v>
      </c>
      <c r="Q81" s="559">
        <v>80600</v>
      </c>
      <c r="R81" s="560" t="s">
        <v>2417</v>
      </c>
      <c r="S81" s="561">
        <v>1</v>
      </c>
      <c r="T81" s="443" t="e">
        <f>P81-#REF!</f>
        <v>#REF!</v>
      </c>
      <c r="U81" s="561" t="s">
        <v>734</v>
      </c>
      <c r="V81" s="561"/>
      <c r="W81" s="561"/>
      <c r="X81" s="561"/>
      <c r="Y81" s="561"/>
      <c r="Z81" s="562" t="s">
        <v>2575</v>
      </c>
    </row>
    <row r="82" spans="1:27" s="88" customFormat="1" ht="60" customHeight="1" x14ac:dyDescent="0.25">
      <c r="A82" s="233">
        <v>69</v>
      </c>
      <c r="B82" s="233">
        <v>318772</v>
      </c>
      <c r="C82" s="233"/>
      <c r="D82" s="234">
        <v>2014</v>
      </c>
      <c r="E82" s="238" t="s">
        <v>2355</v>
      </c>
      <c r="F82" s="243" t="s">
        <v>516</v>
      </c>
      <c r="G82" s="234"/>
      <c r="H82" s="239"/>
      <c r="I82" s="239"/>
      <c r="J82" s="239"/>
      <c r="K82" s="239"/>
      <c r="L82" s="239"/>
      <c r="M82" s="239"/>
      <c r="N82" s="238" t="s">
        <v>564</v>
      </c>
      <c r="O82" s="242" t="s">
        <v>732</v>
      </c>
      <c r="P82" s="367">
        <v>179084</v>
      </c>
      <c r="Q82" s="368">
        <v>179000</v>
      </c>
      <c r="R82" s="446" t="s">
        <v>2418</v>
      </c>
      <c r="S82" s="266">
        <v>1</v>
      </c>
      <c r="T82" s="443" t="e">
        <f>P82-#REF!</f>
        <v>#REF!</v>
      </c>
      <c r="U82" s="244" t="s">
        <v>734</v>
      </c>
      <c r="V82" s="244"/>
      <c r="W82" s="244"/>
      <c r="X82" s="244"/>
      <c r="Y82" s="244"/>
      <c r="Z82" s="409" t="s">
        <v>2576</v>
      </c>
    </row>
    <row r="83" spans="1:27" s="88" customFormat="1" ht="60" customHeight="1" x14ac:dyDescent="0.25">
      <c r="A83" s="233">
        <v>70</v>
      </c>
      <c r="B83" s="233">
        <v>356198</v>
      </c>
      <c r="C83" s="233"/>
      <c r="D83" s="234">
        <v>2014</v>
      </c>
      <c r="E83" s="238" t="s">
        <v>2355</v>
      </c>
      <c r="F83" s="243" t="s">
        <v>546</v>
      </c>
      <c r="G83" s="234"/>
      <c r="H83" s="239"/>
      <c r="I83" s="239"/>
      <c r="J83" s="239"/>
      <c r="K83" s="239"/>
      <c r="L83" s="239"/>
      <c r="M83" s="239"/>
      <c r="N83" s="238" t="s">
        <v>564</v>
      </c>
      <c r="O83" s="242" t="s">
        <v>732</v>
      </c>
      <c r="P83" s="367">
        <v>63454</v>
      </c>
      <c r="Q83" s="368">
        <v>61000</v>
      </c>
      <c r="R83" s="446" t="s">
        <v>176</v>
      </c>
      <c r="S83" s="266">
        <v>1</v>
      </c>
      <c r="T83" s="443" t="e">
        <f>P83-#REF!</f>
        <v>#REF!</v>
      </c>
      <c r="U83" s="244" t="s">
        <v>734</v>
      </c>
      <c r="V83" s="244"/>
      <c r="W83" s="244"/>
      <c r="X83" s="244"/>
      <c r="Y83" s="244"/>
      <c r="Z83" s="410" t="s">
        <v>2611</v>
      </c>
    </row>
    <row r="84" spans="1:27" s="88" customFormat="1" ht="60" customHeight="1" x14ac:dyDescent="0.25">
      <c r="A84" s="531">
        <v>71</v>
      </c>
      <c r="B84" s="531">
        <v>338676</v>
      </c>
      <c r="C84" s="531"/>
      <c r="D84" s="538">
        <v>2014</v>
      </c>
      <c r="E84" s="540" t="s">
        <v>2355</v>
      </c>
      <c r="F84" s="532" t="s">
        <v>535</v>
      </c>
      <c r="G84" s="234"/>
      <c r="H84" s="541"/>
      <c r="I84" s="541"/>
      <c r="J84" s="541"/>
      <c r="K84" s="541"/>
      <c r="L84" s="541"/>
      <c r="M84" s="541"/>
      <c r="N84" s="540" t="s">
        <v>564</v>
      </c>
      <c r="O84" s="542" t="s">
        <v>732</v>
      </c>
      <c r="P84" s="543">
        <v>74787</v>
      </c>
      <c r="Q84" s="544">
        <v>74787</v>
      </c>
      <c r="R84" s="545" t="s">
        <v>2420</v>
      </c>
      <c r="S84" s="546">
        <v>1</v>
      </c>
      <c r="T84" s="443" t="e">
        <f>P84-#REF!</f>
        <v>#REF!</v>
      </c>
      <c r="U84" s="546" t="s">
        <v>734</v>
      </c>
      <c r="V84" s="546"/>
      <c r="W84" s="546"/>
      <c r="X84" s="546"/>
      <c r="Y84" s="546"/>
      <c r="Z84" s="604" t="s">
        <v>2570</v>
      </c>
      <c r="AA84" s="88" t="s">
        <v>2680</v>
      </c>
    </row>
    <row r="85" spans="1:27" s="88" customFormat="1" ht="81" customHeight="1" x14ac:dyDescent="0.25">
      <c r="A85" s="233">
        <v>72</v>
      </c>
      <c r="B85" s="233">
        <v>322725</v>
      </c>
      <c r="C85" s="233"/>
      <c r="D85" s="234">
        <v>2014</v>
      </c>
      <c r="E85" s="238" t="s">
        <v>2355</v>
      </c>
      <c r="F85" s="243" t="s">
        <v>530</v>
      </c>
      <c r="G85" s="234"/>
      <c r="H85" s="239"/>
      <c r="I85" s="239"/>
      <c r="J85" s="239"/>
      <c r="K85" s="239"/>
      <c r="L85" s="239"/>
      <c r="M85" s="239"/>
      <c r="N85" s="238" t="s">
        <v>564</v>
      </c>
      <c r="O85" s="242" t="s">
        <v>732</v>
      </c>
      <c r="P85" s="367">
        <v>50175</v>
      </c>
      <c r="Q85" s="368">
        <v>50175</v>
      </c>
      <c r="R85" s="446" t="s">
        <v>2424</v>
      </c>
      <c r="S85" s="266">
        <v>1</v>
      </c>
      <c r="T85" s="443" t="e">
        <f>P85-#REF!</f>
        <v>#REF!</v>
      </c>
      <c r="U85" s="244" t="s">
        <v>734</v>
      </c>
      <c r="V85" s="244"/>
      <c r="W85" s="244"/>
      <c r="X85" s="244"/>
      <c r="Y85" s="244"/>
      <c r="Z85" s="409" t="s">
        <v>2577</v>
      </c>
    </row>
    <row r="86" spans="1:27" s="88" customFormat="1" ht="79.5" customHeight="1" x14ac:dyDescent="0.25">
      <c r="A86" s="531" t="s">
        <v>2682</v>
      </c>
      <c r="B86" s="531">
        <v>321460</v>
      </c>
      <c r="C86" s="531"/>
      <c r="D86" s="538">
        <v>2014</v>
      </c>
      <c r="E86" s="540" t="s">
        <v>2355</v>
      </c>
      <c r="F86" s="532" t="s">
        <v>2681</v>
      </c>
      <c r="G86" s="234"/>
      <c r="H86" s="541"/>
      <c r="I86" s="541"/>
      <c r="J86" s="541"/>
      <c r="K86" s="541"/>
      <c r="L86" s="541"/>
      <c r="M86" s="541"/>
      <c r="N86" s="540" t="s">
        <v>564</v>
      </c>
      <c r="O86" s="542" t="s">
        <v>732</v>
      </c>
      <c r="P86" s="543">
        <v>68276</v>
      </c>
      <c r="Q86" s="544">
        <v>68276</v>
      </c>
      <c r="R86" s="545" t="s">
        <v>2430</v>
      </c>
      <c r="S86" s="546">
        <v>1</v>
      </c>
      <c r="T86" s="443" t="e">
        <f>P86-#REF!</f>
        <v>#REF!</v>
      </c>
      <c r="U86" s="546" t="s">
        <v>734</v>
      </c>
      <c r="V86" s="546"/>
      <c r="W86" s="546"/>
      <c r="X86" s="546"/>
      <c r="Y86" s="546"/>
      <c r="Z86" s="547" t="s">
        <v>2578</v>
      </c>
      <c r="AA86" s="88" t="s">
        <v>2680</v>
      </c>
    </row>
    <row r="87" spans="1:27" s="88" customFormat="1" ht="75" customHeight="1" x14ac:dyDescent="0.25">
      <c r="A87" s="531">
        <v>74</v>
      </c>
      <c r="B87" s="531">
        <v>321300</v>
      </c>
      <c r="C87" s="531"/>
      <c r="D87" s="538">
        <v>2014</v>
      </c>
      <c r="E87" s="540" t="s">
        <v>2355</v>
      </c>
      <c r="F87" s="532" t="s">
        <v>534</v>
      </c>
      <c r="G87" s="234"/>
      <c r="H87" s="541"/>
      <c r="I87" s="541"/>
      <c r="J87" s="541"/>
      <c r="K87" s="541"/>
      <c r="L87" s="541"/>
      <c r="M87" s="541"/>
      <c r="N87" s="540" t="s">
        <v>564</v>
      </c>
      <c r="O87" s="542" t="s">
        <v>732</v>
      </c>
      <c r="P87" s="543">
        <v>84947</v>
      </c>
      <c r="Q87" s="544">
        <v>83240</v>
      </c>
      <c r="R87" s="545" t="s">
        <v>2431</v>
      </c>
      <c r="S87" s="546">
        <v>1</v>
      </c>
      <c r="T87" s="443" t="e">
        <f>P87-#REF!</f>
        <v>#REF!</v>
      </c>
      <c r="U87" s="546" t="s">
        <v>734</v>
      </c>
      <c r="V87" s="546"/>
      <c r="W87" s="546"/>
      <c r="X87" s="546"/>
      <c r="Y87" s="546"/>
      <c r="Z87" s="547" t="s">
        <v>2578</v>
      </c>
      <c r="AA87" s="88" t="s">
        <v>2680</v>
      </c>
    </row>
    <row r="88" spans="1:27" s="88" customFormat="1" ht="82.5" customHeight="1" x14ac:dyDescent="0.25">
      <c r="A88" s="531">
        <v>75</v>
      </c>
      <c r="B88" s="531">
        <v>322580</v>
      </c>
      <c r="C88" s="531"/>
      <c r="D88" s="538">
        <v>2014</v>
      </c>
      <c r="E88" s="540" t="s">
        <v>2355</v>
      </c>
      <c r="F88" s="532" t="s">
        <v>532</v>
      </c>
      <c r="G88" s="234"/>
      <c r="H88" s="541"/>
      <c r="I88" s="541"/>
      <c r="J88" s="541"/>
      <c r="K88" s="541"/>
      <c r="L88" s="541"/>
      <c r="M88" s="541"/>
      <c r="N88" s="540" t="s">
        <v>564</v>
      </c>
      <c r="O88" s="542" t="s">
        <v>732</v>
      </c>
      <c r="P88" s="543">
        <v>42871</v>
      </c>
      <c r="Q88" s="544">
        <v>42871</v>
      </c>
      <c r="R88" s="545" t="s">
        <v>2425</v>
      </c>
      <c r="S88" s="546">
        <v>1</v>
      </c>
      <c r="T88" s="443" t="e">
        <f>P88-#REF!</f>
        <v>#REF!</v>
      </c>
      <c r="U88" s="546" t="s">
        <v>734</v>
      </c>
      <c r="V88" s="546"/>
      <c r="W88" s="546"/>
      <c r="X88" s="546"/>
      <c r="Y88" s="546"/>
      <c r="Z88" s="548" t="s">
        <v>2579</v>
      </c>
      <c r="AA88" s="88" t="s">
        <v>2680</v>
      </c>
    </row>
    <row r="89" spans="1:27" s="88" customFormat="1" ht="84.75" customHeight="1" x14ac:dyDescent="0.25">
      <c r="A89" s="531">
        <v>76</v>
      </c>
      <c r="B89" s="531">
        <v>336286</v>
      </c>
      <c r="C89" s="531"/>
      <c r="D89" s="538">
        <v>2014</v>
      </c>
      <c r="E89" s="540" t="s">
        <v>2355</v>
      </c>
      <c r="F89" s="532" t="s">
        <v>529</v>
      </c>
      <c r="G89" s="234"/>
      <c r="H89" s="541"/>
      <c r="I89" s="541"/>
      <c r="J89" s="541"/>
      <c r="K89" s="541"/>
      <c r="L89" s="541"/>
      <c r="M89" s="541"/>
      <c r="N89" s="540" t="s">
        <v>564</v>
      </c>
      <c r="O89" s="542" t="s">
        <v>732</v>
      </c>
      <c r="P89" s="543">
        <v>139755</v>
      </c>
      <c r="Q89" s="544">
        <v>122985.28</v>
      </c>
      <c r="R89" s="545" t="s">
        <v>2432</v>
      </c>
      <c r="S89" s="546">
        <v>1</v>
      </c>
      <c r="T89" s="443" t="e">
        <f>P89-#REF!</f>
        <v>#REF!</v>
      </c>
      <c r="U89" s="546" t="s">
        <v>734</v>
      </c>
      <c r="V89" s="546"/>
      <c r="W89" s="546"/>
      <c r="X89" s="546"/>
      <c r="Y89" s="546"/>
      <c r="Z89" s="548" t="s">
        <v>2580</v>
      </c>
    </row>
    <row r="90" spans="1:27" s="88" customFormat="1" ht="60" customHeight="1" x14ac:dyDescent="0.25">
      <c r="A90" s="233">
        <v>77</v>
      </c>
      <c r="B90" s="233">
        <v>330253</v>
      </c>
      <c r="C90" s="233"/>
      <c r="D90" s="234">
        <v>2014</v>
      </c>
      <c r="E90" s="238" t="s">
        <v>2355</v>
      </c>
      <c r="F90" s="243" t="s">
        <v>507</v>
      </c>
      <c r="G90" s="234"/>
      <c r="H90" s="239"/>
      <c r="I90" s="239"/>
      <c r="J90" s="239"/>
      <c r="K90" s="239"/>
      <c r="L90" s="239"/>
      <c r="M90" s="239"/>
      <c r="N90" s="238" t="s">
        <v>564</v>
      </c>
      <c r="O90" s="242" t="s">
        <v>732</v>
      </c>
      <c r="P90" s="367">
        <v>286964</v>
      </c>
      <c r="Q90" s="368">
        <v>286963.20000000001</v>
      </c>
      <c r="R90" s="446" t="s">
        <v>2392</v>
      </c>
      <c r="S90" s="266">
        <v>1</v>
      </c>
      <c r="T90" s="441" t="e">
        <f>P90-#REF!</f>
        <v>#REF!</v>
      </c>
      <c r="U90" s="244" t="s">
        <v>734</v>
      </c>
      <c r="V90" s="244"/>
      <c r="W90" s="244"/>
      <c r="X90" s="244"/>
      <c r="Y90" s="244"/>
      <c r="Z90" s="370" t="s">
        <v>2661</v>
      </c>
    </row>
    <row r="91" spans="1:27" s="88" customFormat="1" ht="60" customHeight="1" x14ac:dyDescent="0.25">
      <c r="A91" s="531">
        <v>78</v>
      </c>
      <c r="B91" s="531">
        <v>2333083</v>
      </c>
      <c r="C91" s="531"/>
      <c r="D91" s="538">
        <v>2014</v>
      </c>
      <c r="E91" s="540" t="s">
        <v>2355</v>
      </c>
      <c r="F91" s="532" t="s">
        <v>555</v>
      </c>
      <c r="G91" s="234"/>
      <c r="H91" s="541"/>
      <c r="I91" s="541"/>
      <c r="J91" s="541"/>
      <c r="K91" s="541"/>
      <c r="L91" s="541"/>
      <c r="M91" s="541"/>
      <c r="N91" s="540" t="s">
        <v>564</v>
      </c>
      <c r="O91" s="542" t="s">
        <v>732</v>
      </c>
      <c r="P91" s="543">
        <v>171981</v>
      </c>
      <c r="Q91" s="544">
        <v>170080</v>
      </c>
      <c r="R91" s="538" t="s">
        <v>2679</v>
      </c>
      <c r="S91" s="546">
        <v>1</v>
      </c>
      <c r="T91" s="441" t="e">
        <f>P91-#REF!</f>
        <v>#REF!</v>
      </c>
      <c r="U91" s="546" t="s">
        <v>734</v>
      </c>
      <c r="V91" s="546"/>
      <c r="W91" s="546"/>
      <c r="X91" s="546"/>
      <c r="Y91" s="546"/>
      <c r="Z91" s="547" t="s">
        <v>2611</v>
      </c>
      <c r="AA91" s="88" t="s">
        <v>2678</v>
      </c>
    </row>
    <row r="92" spans="1:27" s="88" customFormat="1" ht="78.75" customHeight="1" x14ac:dyDescent="0.25">
      <c r="A92" s="531">
        <v>79</v>
      </c>
      <c r="B92" s="531">
        <v>315224</v>
      </c>
      <c r="C92" s="531"/>
      <c r="D92" s="538">
        <v>2014</v>
      </c>
      <c r="E92" s="540" t="s">
        <v>2355</v>
      </c>
      <c r="F92" s="532" t="s">
        <v>565</v>
      </c>
      <c r="G92" s="234"/>
      <c r="H92" s="541"/>
      <c r="I92" s="541"/>
      <c r="J92" s="541"/>
      <c r="K92" s="541"/>
      <c r="L92" s="541"/>
      <c r="M92" s="541"/>
      <c r="N92" s="540" t="s">
        <v>564</v>
      </c>
      <c r="O92" s="542" t="s">
        <v>732</v>
      </c>
      <c r="P92" s="543">
        <v>129726</v>
      </c>
      <c r="Q92" s="544">
        <v>129726</v>
      </c>
      <c r="R92" s="545" t="s">
        <v>176</v>
      </c>
      <c r="S92" s="546">
        <v>1</v>
      </c>
      <c r="T92" s="441" t="e">
        <f>P92-#REF!</f>
        <v>#REF!</v>
      </c>
      <c r="U92" s="546" t="s">
        <v>734</v>
      </c>
      <c r="V92" s="546"/>
      <c r="W92" s="546"/>
      <c r="X92" s="546"/>
      <c r="Y92" s="546"/>
      <c r="Z92" s="548" t="s">
        <v>2580</v>
      </c>
    </row>
    <row r="93" spans="1:27" s="88" customFormat="1" ht="75" customHeight="1" x14ac:dyDescent="0.25">
      <c r="A93" s="613">
        <v>80</v>
      </c>
      <c r="B93" s="613">
        <v>309629</v>
      </c>
      <c r="C93" s="613"/>
      <c r="D93" s="614">
        <v>2014</v>
      </c>
      <c r="E93" s="615" t="s">
        <v>2355</v>
      </c>
      <c r="F93" s="616" t="s">
        <v>547</v>
      </c>
      <c r="G93" s="234"/>
      <c r="H93" s="617"/>
      <c r="I93" s="617"/>
      <c r="J93" s="617"/>
      <c r="K93" s="617"/>
      <c r="L93" s="617"/>
      <c r="M93" s="617"/>
      <c r="N93" s="615" t="s">
        <v>564</v>
      </c>
      <c r="O93" s="619" t="s">
        <v>732</v>
      </c>
      <c r="P93" s="620">
        <v>173199</v>
      </c>
      <c r="Q93" s="621">
        <v>161800</v>
      </c>
      <c r="R93" s="622" t="s">
        <v>176</v>
      </c>
      <c r="S93" s="623">
        <v>1</v>
      </c>
      <c r="T93" s="441" t="e">
        <f>P93-#REF!</f>
        <v>#REF!</v>
      </c>
      <c r="U93" s="623" t="s">
        <v>734</v>
      </c>
      <c r="V93" s="623"/>
      <c r="W93" s="623"/>
      <c r="X93" s="623"/>
      <c r="Y93" s="623"/>
      <c r="Z93" s="633" t="s">
        <v>2580</v>
      </c>
    </row>
    <row r="94" spans="1:27" s="88" customFormat="1" ht="60" customHeight="1" x14ac:dyDescent="0.25">
      <c r="A94" s="551">
        <v>81</v>
      </c>
      <c r="B94" s="551">
        <v>2301254</v>
      </c>
      <c r="C94" s="551"/>
      <c r="D94" s="553">
        <v>2014</v>
      </c>
      <c r="E94" s="552" t="s">
        <v>2355</v>
      </c>
      <c r="F94" s="554" t="s">
        <v>484</v>
      </c>
      <c r="G94" s="234"/>
      <c r="H94" s="555"/>
      <c r="I94" s="555"/>
      <c r="J94" s="555"/>
      <c r="K94" s="555"/>
      <c r="L94" s="555"/>
      <c r="M94" s="555"/>
      <c r="N94" s="552" t="s">
        <v>564</v>
      </c>
      <c r="O94" s="557" t="s">
        <v>732</v>
      </c>
      <c r="P94" s="558">
        <v>87028</v>
      </c>
      <c r="Q94" s="559">
        <v>87828</v>
      </c>
      <c r="R94" s="560" t="s">
        <v>176</v>
      </c>
      <c r="S94" s="561">
        <v>0.8</v>
      </c>
      <c r="T94" s="441"/>
      <c r="U94" s="561" t="s">
        <v>734</v>
      </c>
      <c r="V94" s="561"/>
      <c r="W94" s="561"/>
      <c r="X94" s="561"/>
      <c r="Y94" s="561"/>
      <c r="Z94" s="563" t="s">
        <v>2584</v>
      </c>
    </row>
    <row r="95" spans="1:27" s="88" customFormat="1" ht="60" customHeight="1" x14ac:dyDescent="0.25">
      <c r="A95" s="233">
        <v>82</v>
      </c>
      <c r="B95" s="233">
        <v>377520</v>
      </c>
      <c r="C95" s="233"/>
      <c r="D95" s="234">
        <v>2014</v>
      </c>
      <c r="E95" s="238" t="s">
        <v>2353</v>
      </c>
      <c r="F95" s="243" t="s">
        <v>551</v>
      </c>
      <c r="G95" s="234"/>
      <c r="H95" s="239"/>
      <c r="I95" s="239"/>
      <c r="J95" s="239"/>
      <c r="K95" s="239"/>
      <c r="L95" s="239"/>
      <c r="M95" s="239"/>
      <c r="N95" s="238" t="s">
        <v>564</v>
      </c>
      <c r="O95" s="242" t="s">
        <v>732</v>
      </c>
      <c r="P95" s="367">
        <v>163158</v>
      </c>
      <c r="Q95" s="368">
        <v>163158</v>
      </c>
      <c r="R95" s="446" t="s">
        <v>176</v>
      </c>
      <c r="S95" s="266">
        <v>0.35</v>
      </c>
      <c r="T95" s="441"/>
      <c r="U95" s="244" t="s">
        <v>2554</v>
      </c>
      <c r="V95" s="244"/>
      <c r="W95" s="244"/>
      <c r="X95" s="244"/>
      <c r="Y95" s="244"/>
      <c r="Z95" s="410" t="s">
        <v>2625</v>
      </c>
    </row>
    <row r="96" spans="1:27" s="88" customFormat="1" ht="60" customHeight="1" x14ac:dyDescent="0.25">
      <c r="A96" s="233">
        <v>83</v>
      </c>
      <c r="B96" s="233">
        <v>376241</v>
      </c>
      <c r="C96" s="233"/>
      <c r="D96" s="234">
        <v>2014</v>
      </c>
      <c r="E96" s="238" t="s">
        <v>2353</v>
      </c>
      <c r="F96" s="243" t="s">
        <v>550</v>
      </c>
      <c r="G96" s="234"/>
      <c r="H96" s="239"/>
      <c r="I96" s="239"/>
      <c r="J96" s="239"/>
      <c r="K96" s="239"/>
      <c r="L96" s="239"/>
      <c r="M96" s="239"/>
      <c r="N96" s="238" t="s">
        <v>564</v>
      </c>
      <c r="O96" s="242" t="s">
        <v>732</v>
      </c>
      <c r="P96" s="367">
        <v>90060</v>
      </c>
      <c r="Q96" s="368">
        <v>90060</v>
      </c>
      <c r="R96" s="446" t="s">
        <v>176</v>
      </c>
      <c r="S96" s="266">
        <v>0.35</v>
      </c>
      <c r="T96" s="441"/>
      <c r="U96" s="244" t="s">
        <v>2554</v>
      </c>
      <c r="V96" s="244"/>
      <c r="W96" s="244"/>
      <c r="X96" s="244"/>
      <c r="Y96" s="244"/>
      <c r="Z96" s="410" t="s">
        <v>2625</v>
      </c>
    </row>
    <row r="97" spans="1:32" s="88" customFormat="1" ht="60" customHeight="1" x14ac:dyDescent="0.25">
      <c r="A97" s="233">
        <v>84</v>
      </c>
      <c r="B97" s="233" t="s">
        <v>176</v>
      </c>
      <c r="C97" s="233"/>
      <c r="D97" s="234">
        <v>2016</v>
      </c>
      <c r="E97" s="238" t="s">
        <v>2354</v>
      </c>
      <c r="F97" s="243" t="s">
        <v>403</v>
      </c>
      <c r="G97" s="234"/>
      <c r="H97" s="466"/>
      <c r="I97" s="466"/>
      <c r="J97" s="466"/>
      <c r="K97" s="466"/>
      <c r="L97" s="466"/>
      <c r="M97" s="466"/>
      <c r="N97" s="238" t="s">
        <v>564</v>
      </c>
      <c r="O97" s="242" t="s">
        <v>2317</v>
      </c>
      <c r="P97" s="367">
        <v>313058</v>
      </c>
      <c r="Q97" s="368">
        <v>313000</v>
      </c>
      <c r="R97" s="446" t="s">
        <v>176</v>
      </c>
      <c r="S97" s="266">
        <v>0.8</v>
      </c>
      <c r="T97" s="441"/>
      <c r="U97" s="244" t="s">
        <v>176</v>
      </c>
      <c r="V97" s="244"/>
      <c r="W97" s="244"/>
      <c r="X97" s="244"/>
      <c r="Y97" s="244"/>
      <c r="Z97" s="410" t="s">
        <v>2626</v>
      </c>
    </row>
    <row r="98" spans="1:32" s="88" customFormat="1" ht="60" customHeight="1" x14ac:dyDescent="0.25">
      <c r="A98" s="233">
        <v>85</v>
      </c>
      <c r="B98" s="233" t="s">
        <v>176</v>
      </c>
      <c r="C98" s="233"/>
      <c r="D98" s="234">
        <v>2016</v>
      </c>
      <c r="E98" s="238" t="s">
        <v>2354</v>
      </c>
      <c r="F98" s="243" t="s">
        <v>404</v>
      </c>
      <c r="G98" s="234"/>
      <c r="H98" s="239"/>
      <c r="I98" s="239"/>
      <c r="J98" s="239"/>
      <c r="K98" s="239"/>
      <c r="L98" s="239"/>
      <c r="M98" s="239"/>
      <c r="N98" s="238" t="s">
        <v>564</v>
      </c>
      <c r="O98" s="242" t="s">
        <v>732</v>
      </c>
      <c r="P98" s="367">
        <v>342367</v>
      </c>
      <c r="Q98" s="368">
        <v>119828.45</v>
      </c>
      <c r="R98" s="446" t="s">
        <v>176</v>
      </c>
      <c r="S98" s="266">
        <v>0.75</v>
      </c>
      <c r="T98" s="441"/>
      <c r="U98" s="244" t="s">
        <v>176</v>
      </c>
      <c r="V98" s="244"/>
      <c r="W98" s="244"/>
      <c r="X98" s="244"/>
      <c r="Y98" s="244"/>
      <c r="Z98" s="410" t="s">
        <v>2626</v>
      </c>
    </row>
    <row r="99" spans="1:32" s="88" customFormat="1" ht="60" customHeight="1" x14ac:dyDescent="0.25">
      <c r="A99" s="233">
        <v>86</v>
      </c>
      <c r="B99" s="233" t="s">
        <v>176</v>
      </c>
      <c r="C99" s="233"/>
      <c r="D99" s="234">
        <v>2016</v>
      </c>
      <c r="E99" s="238" t="s">
        <v>2354</v>
      </c>
      <c r="F99" s="243" t="s">
        <v>405</v>
      </c>
      <c r="G99" s="234"/>
      <c r="H99" s="466"/>
      <c r="I99" s="466"/>
      <c r="J99" s="466"/>
      <c r="K99" s="466"/>
      <c r="L99" s="466"/>
      <c r="M99" s="466"/>
      <c r="N99" s="238" t="s">
        <v>564</v>
      </c>
      <c r="O99" s="242" t="s">
        <v>2317</v>
      </c>
      <c r="P99" s="367">
        <v>310416</v>
      </c>
      <c r="Q99" s="368">
        <v>0</v>
      </c>
      <c r="R99" s="446" t="s">
        <v>176</v>
      </c>
      <c r="S99" s="266">
        <v>0</v>
      </c>
      <c r="T99" s="441"/>
      <c r="U99" s="244" t="s">
        <v>176</v>
      </c>
      <c r="V99" s="244"/>
      <c r="W99" s="244"/>
      <c r="X99" s="244"/>
      <c r="Y99" s="244"/>
      <c r="Z99" s="410" t="s">
        <v>2626</v>
      </c>
    </row>
    <row r="100" spans="1:32" s="88" customFormat="1" ht="60" customHeight="1" x14ac:dyDescent="0.25">
      <c r="A100" s="613">
        <v>87</v>
      </c>
      <c r="B100" s="613">
        <v>309146</v>
      </c>
      <c r="C100" s="613"/>
      <c r="D100" s="614">
        <v>2014</v>
      </c>
      <c r="E100" s="615" t="s">
        <v>2355</v>
      </c>
      <c r="F100" s="616" t="s">
        <v>2277</v>
      </c>
      <c r="G100" s="234"/>
      <c r="H100" s="617"/>
      <c r="I100" s="617"/>
      <c r="J100" s="617"/>
      <c r="K100" s="617"/>
      <c r="L100" s="617"/>
      <c r="M100" s="617"/>
      <c r="N100" s="615" t="s">
        <v>564</v>
      </c>
      <c r="O100" s="619" t="s">
        <v>732</v>
      </c>
      <c r="P100" s="620">
        <v>245021</v>
      </c>
      <c r="Q100" s="621">
        <v>244928</v>
      </c>
      <c r="R100" s="622" t="s">
        <v>176</v>
      </c>
      <c r="S100" s="623" t="s">
        <v>176</v>
      </c>
      <c r="T100" s="441"/>
      <c r="U100" s="623" t="s">
        <v>176</v>
      </c>
      <c r="V100" s="623"/>
      <c r="W100" s="623"/>
      <c r="X100" s="623"/>
      <c r="Y100" s="623"/>
      <c r="Z100" s="624" t="s">
        <v>2320</v>
      </c>
      <c r="AA100" s="88" t="s">
        <v>2677</v>
      </c>
    </row>
    <row r="101" spans="1:32" s="88" customFormat="1" ht="60" customHeight="1" x14ac:dyDescent="0.25">
      <c r="A101" s="613">
        <v>88</v>
      </c>
      <c r="B101" s="613" t="s">
        <v>176</v>
      </c>
      <c r="C101" s="613"/>
      <c r="D101" s="614">
        <v>2014</v>
      </c>
      <c r="E101" s="615" t="s">
        <v>2355</v>
      </c>
      <c r="F101" s="616" t="s">
        <v>554</v>
      </c>
      <c r="G101" s="234"/>
      <c r="H101" s="617"/>
      <c r="I101" s="617"/>
      <c r="J101" s="617"/>
      <c r="K101" s="617"/>
      <c r="L101" s="617"/>
      <c r="M101" s="617"/>
      <c r="N101" s="615" t="s">
        <v>564</v>
      </c>
      <c r="O101" s="619" t="s">
        <v>732</v>
      </c>
      <c r="P101" s="620">
        <v>33017</v>
      </c>
      <c r="Q101" s="621">
        <v>33017</v>
      </c>
      <c r="R101" s="622" t="s">
        <v>176</v>
      </c>
      <c r="S101" s="614" t="s">
        <v>176</v>
      </c>
      <c r="T101" s="441"/>
      <c r="U101" s="623" t="s">
        <v>176</v>
      </c>
      <c r="V101" s="623"/>
      <c r="W101" s="623"/>
      <c r="X101" s="623"/>
      <c r="Y101" s="623"/>
      <c r="Z101" s="632" t="s">
        <v>2581</v>
      </c>
    </row>
    <row r="102" spans="1:32" s="88" customFormat="1" ht="60" customHeight="1" x14ac:dyDescent="0.25">
      <c r="A102" s="233">
        <v>89</v>
      </c>
      <c r="B102" s="233" t="s">
        <v>176</v>
      </c>
      <c r="C102" s="233"/>
      <c r="D102" s="234">
        <v>2014</v>
      </c>
      <c r="E102" s="238" t="s">
        <v>2355</v>
      </c>
      <c r="F102" s="243" t="s">
        <v>492</v>
      </c>
      <c r="G102" s="234"/>
      <c r="H102" s="239"/>
      <c r="I102" s="239"/>
      <c r="J102" s="239"/>
      <c r="K102" s="239"/>
      <c r="L102" s="239"/>
      <c r="M102" s="239"/>
      <c r="N102" s="238" t="s">
        <v>564</v>
      </c>
      <c r="O102" s="242" t="s">
        <v>732</v>
      </c>
      <c r="P102" s="367">
        <v>154600</v>
      </c>
      <c r="Q102" s="368" t="s">
        <v>176</v>
      </c>
      <c r="R102" s="446" t="s">
        <v>176</v>
      </c>
      <c r="S102" s="267" t="s">
        <v>176</v>
      </c>
      <c r="T102" s="441"/>
      <c r="U102" s="244" t="s">
        <v>176</v>
      </c>
      <c r="V102" s="244"/>
      <c r="W102" s="244"/>
      <c r="X102" s="244"/>
      <c r="Y102" s="244"/>
      <c r="Z102" s="409" t="s">
        <v>751</v>
      </c>
    </row>
    <row r="103" spans="1:32" s="88" customFormat="1" ht="60" customHeight="1" x14ac:dyDescent="0.25">
      <c r="A103" s="233">
        <v>90</v>
      </c>
      <c r="B103" s="233" t="s">
        <v>176</v>
      </c>
      <c r="C103" s="233"/>
      <c r="D103" s="234">
        <v>2014</v>
      </c>
      <c r="E103" s="238" t="s">
        <v>2355</v>
      </c>
      <c r="F103" s="243" t="s">
        <v>533</v>
      </c>
      <c r="G103" s="234"/>
      <c r="H103" s="239"/>
      <c r="I103" s="239"/>
      <c r="J103" s="239"/>
      <c r="K103" s="239"/>
      <c r="L103" s="239"/>
      <c r="M103" s="239"/>
      <c r="N103" s="238" t="s">
        <v>564</v>
      </c>
      <c r="O103" s="242" t="s">
        <v>732</v>
      </c>
      <c r="P103" s="367">
        <v>82724</v>
      </c>
      <c r="Q103" s="371" t="s">
        <v>176</v>
      </c>
      <c r="R103" s="468" t="s">
        <v>176</v>
      </c>
      <c r="S103" s="267" t="s">
        <v>176</v>
      </c>
      <c r="T103" s="441"/>
      <c r="U103" s="244" t="s">
        <v>176</v>
      </c>
      <c r="V103" s="244"/>
      <c r="W103" s="244"/>
      <c r="X103" s="244"/>
      <c r="Y103" s="244"/>
      <c r="Z103" s="409" t="s">
        <v>751</v>
      </c>
    </row>
    <row r="104" spans="1:32" s="88" customFormat="1" ht="60" customHeight="1" x14ac:dyDescent="0.25">
      <c r="A104" s="233">
        <v>91</v>
      </c>
      <c r="B104" s="233" t="s">
        <v>176</v>
      </c>
      <c r="C104" s="233"/>
      <c r="D104" s="234">
        <v>2014</v>
      </c>
      <c r="E104" s="238" t="s">
        <v>2355</v>
      </c>
      <c r="F104" s="243" t="s">
        <v>545</v>
      </c>
      <c r="G104" s="234"/>
      <c r="H104" s="239"/>
      <c r="I104" s="239"/>
      <c r="J104" s="239"/>
      <c r="K104" s="239"/>
      <c r="L104" s="239"/>
      <c r="M104" s="239"/>
      <c r="N104" s="239" t="s">
        <v>564</v>
      </c>
      <c r="O104" s="242" t="s">
        <v>732</v>
      </c>
      <c r="P104" s="367">
        <v>109141</v>
      </c>
      <c r="Q104" s="368" t="s">
        <v>176</v>
      </c>
      <c r="R104" s="446" t="s">
        <v>176</v>
      </c>
      <c r="S104" s="267" t="s">
        <v>176</v>
      </c>
      <c r="T104" s="441"/>
      <c r="U104" s="244" t="s">
        <v>176</v>
      </c>
      <c r="V104" s="244"/>
      <c r="W104" s="244"/>
      <c r="X104" s="244"/>
      <c r="Y104" s="244"/>
      <c r="Z104" s="409" t="s">
        <v>751</v>
      </c>
    </row>
    <row r="105" spans="1:32" s="306" customFormat="1" ht="35.1" customHeight="1" x14ac:dyDescent="0.3">
      <c r="A105" s="383" t="s">
        <v>720</v>
      </c>
      <c r="D105" s="307"/>
      <c r="E105" s="307"/>
      <c r="F105" s="307"/>
      <c r="G105" s="307"/>
      <c r="H105" s="307"/>
      <c r="I105" s="307"/>
      <c r="J105" s="307"/>
      <c r="K105" s="307"/>
      <c r="L105" s="307"/>
      <c r="M105" s="307"/>
      <c r="N105" s="307"/>
      <c r="O105" s="307"/>
      <c r="P105" s="307"/>
      <c r="Q105" s="307"/>
      <c r="R105" s="307"/>
      <c r="S105" s="249"/>
      <c r="T105" s="307"/>
      <c r="U105" s="307"/>
      <c r="V105" s="307"/>
      <c r="W105" s="307"/>
      <c r="X105" s="307"/>
      <c r="Y105" s="307"/>
      <c r="Z105" s="309"/>
    </row>
    <row r="106" spans="1:32" s="11" customFormat="1" ht="35.1" customHeight="1" x14ac:dyDescent="0.2">
      <c r="A106" s="354"/>
      <c r="B106" s="355"/>
      <c r="C106" s="355"/>
      <c r="D106" s="355"/>
      <c r="E106" s="355"/>
      <c r="F106" s="356"/>
      <c r="G106" s="356"/>
      <c r="H106" s="357"/>
      <c r="I106" s="357"/>
      <c r="J106" s="357"/>
      <c r="K106" s="357"/>
      <c r="L106" s="357"/>
      <c r="M106" s="357"/>
      <c r="N106" s="357"/>
      <c r="O106" s="358"/>
      <c r="P106" s="359"/>
      <c r="Q106" s="360"/>
      <c r="R106" s="360"/>
      <c r="S106" s="361"/>
      <c r="T106" s="361"/>
      <c r="U106" s="363"/>
      <c r="V106" s="363"/>
      <c r="W106" s="363"/>
      <c r="X106" s="363"/>
      <c r="Y106" s="363"/>
      <c r="Z106" s="362"/>
      <c r="AA106" s="88"/>
      <c r="AB106" s="88"/>
      <c r="AC106" s="88"/>
      <c r="AD106" s="88"/>
      <c r="AE106" s="88"/>
      <c r="AF106" s="88"/>
    </row>
    <row r="107" spans="1:32" s="11" customFormat="1" ht="35.1" customHeight="1" x14ac:dyDescent="0.2">
      <c r="A107" s="354"/>
      <c r="B107" s="355"/>
      <c r="C107" s="355"/>
      <c r="D107" s="355"/>
      <c r="E107" s="355"/>
      <c r="F107" s="356"/>
      <c r="G107" s="356"/>
      <c r="H107" s="357"/>
      <c r="I107" s="357"/>
      <c r="J107" s="357"/>
      <c r="K107" s="357"/>
      <c r="L107" s="357"/>
      <c r="M107" s="357"/>
      <c r="N107" s="357"/>
      <c r="O107" s="358"/>
      <c r="P107" s="359"/>
      <c r="Q107" s="360"/>
      <c r="R107" s="360"/>
      <c r="S107" s="361"/>
      <c r="T107" s="361"/>
      <c r="U107" s="363"/>
      <c r="V107" s="363"/>
      <c r="W107" s="363"/>
      <c r="X107" s="363"/>
      <c r="Y107" s="363"/>
      <c r="Z107" s="362"/>
      <c r="AA107" s="88"/>
      <c r="AB107" s="88"/>
      <c r="AC107" s="88"/>
      <c r="AD107" s="88"/>
      <c r="AE107" s="88"/>
      <c r="AF107" s="88"/>
    </row>
    <row r="108" spans="1:32" s="11" customFormat="1" ht="35.1" customHeight="1" x14ac:dyDescent="0.2">
      <c r="A108" s="354"/>
      <c r="B108" s="355"/>
      <c r="C108" s="355"/>
      <c r="D108" s="355"/>
      <c r="E108" s="355"/>
      <c r="F108" s="356"/>
      <c r="G108" s="356"/>
      <c r="H108" s="357"/>
      <c r="I108" s="357"/>
      <c r="J108" s="357"/>
      <c r="K108" s="357"/>
      <c r="L108" s="357"/>
      <c r="M108" s="357"/>
      <c r="N108" s="357"/>
      <c r="O108" s="358"/>
      <c r="P108" s="359"/>
      <c r="Q108" s="360"/>
      <c r="R108" s="360"/>
      <c r="S108" s="361"/>
      <c r="T108" s="361"/>
      <c r="U108" s="363"/>
      <c r="V108" s="363"/>
      <c r="W108" s="363"/>
      <c r="X108" s="363"/>
      <c r="Y108" s="363"/>
      <c r="Z108" s="362"/>
      <c r="AA108" s="88"/>
      <c r="AB108" s="88"/>
      <c r="AC108" s="88"/>
      <c r="AD108" s="88"/>
      <c r="AE108" s="88"/>
      <c r="AF108" s="88"/>
    </row>
    <row r="109" spans="1:32" s="11" customFormat="1" ht="35.1" customHeight="1" x14ac:dyDescent="0.2">
      <c r="A109" s="354"/>
      <c r="B109" s="355"/>
      <c r="C109" s="355"/>
      <c r="D109" s="355"/>
      <c r="E109" s="355"/>
      <c r="F109" s="356"/>
      <c r="G109" s="356"/>
      <c r="H109" s="357"/>
      <c r="I109" s="357"/>
      <c r="J109" s="357"/>
      <c r="K109" s="357"/>
      <c r="L109" s="357"/>
      <c r="M109" s="357"/>
      <c r="N109" s="357"/>
      <c r="O109" s="358"/>
      <c r="P109" s="359"/>
      <c r="Q109" s="360"/>
      <c r="R109" s="360"/>
      <c r="S109" s="361"/>
      <c r="T109" s="361"/>
      <c r="U109" s="363"/>
      <c r="V109" s="363"/>
      <c r="W109" s="363"/>
      <c r="X109" s="363"/>
      <c r="Y109" s="363"/>
      <c r="Z109" s="362"/>
      <c r="AA109" s="88"/>
      <c r="AB109" s="88"/>
      <c r="AC109" s="88"/>
      <c r="AD109" s="88"/>
      <c r="AE109" s="88"/>
      <c r="AF109" s="88"/>
    </row>
    <row r="110" spans="1:32" s="11" customFormat="1" ht="35.1" customHeight="1" x14ac:dyDescent="0.2">
      <c r="A110" s="354"/>
      <c r="B110" s="355"/>
      <c r="C110" s="355"/>
      <c r="D110" s="355"/>
      <c r="E110" s="355"/>
      <c r="F110" s="356"/>
      <c r="G110" s="356"/>
      <c r="H110" s="357"/>
      <c r="I110" s="357"/>
      <c r="J110" s="357"/>
      <c r="K110" s="357"/>
      <c r="L110" s="357"/>
      <c r="M110" s="357"/>
      <c r="N110" s="357"/>
      <c r="O110" s="358"/>
      <c r="P110" s="359"/>
      <c r="Q110" s="360"/>
      <c r="R110" s="360"/>
      <c r="S110" s="361"/>
      <c r="T110" s="361"/>
      <c r="U110" s="363"/>
      <c r="V110" s="363"/>
      <c r="W110" s="363"/>
      <c r="X110" s="363"/>
      <c r="Y110" s="363"/>
      <c r="Z110" s="362"/>
      <c r="AA110" s="88"/>
      <c r="AB110" s="88"/>
      <c r="AC110" s="88"/>
      <c r="AD110" s="88"/>
      <c r="AE110" s="88"/>
      <c r="AF110" s="88"/>
    </row>
    <row r="111" spans="1:32" s="11" customFormat="1" ht="35.1" customHeight="1" x14ac:dyDescent="0.2">
      <c r="A111" s="354"/>
      <c r="B111" s="355"/>
      <c r="C111" s="355"/>
      <c r="D111" s="355"/>
      <c r="E111" s="355"/>
      <c r="F111" s="356"/>
      <c r="G111" s="356"/>
      <c r="H111" s="357"/>
      <c r="I111" s="357"/>
      <c r="J111" s="357"/>
      <c r="K111" s="357"/>
      <c r="L111" s="357"/>
      <c r="M111" s="357"/>
      <c r="N111" s="357"/>
      <c r="O111" s="358"/>
      <c r="P111" s="359"/>
      <c r="Q111" s="360"/>
      <c r="R111" s="360"/>
      <c r="S111" s="361"/>
      <c r="T111" s="361"/>
      <c r="U111" s="363"/>
      <c r="V111" s="363"/>
      <c r="W111" s="363"/>
      <c r="X111" s="363"/>
      <c r="Y111" s="363"/>
      <c r="Z111" s="362"/>
      <c r="AA111" s="88"/>
      <c r="AB111" s="88"/>
      <c r="AC111" s="88"/>
      <c r="AD111" s="88"/>
      <c r="AE111" s="88"/>
      <c r="AF111" s="88"/>
    </row>
    <row r="112" spans="1:32" s="11" customFormat="1" ht="35.1" customHeight="1" x14ac:dyDescent="0.2">
      <c r="A112" s="354"/>
      <c r="B112" s="355"/>
      <c r="C112" s="355"/>
      <c r="D112" s="355"/>
      <c r="E112" s="355"/>
      <c r="F112" s="356"/>
      <c r="G112" s="356"/>
      <c r="H112" s="357"/>
      <c r="I112" s="357"/>
      <c r="J112" s="357"/>
      <c r="K112" s="357"/>
      <c r="L112" s="357"/>
      <c r="M112" s="357"/>
      <c r="N112" s="357"/>
      <c r="O112" s="358"/>
      <c r="P112" s="359"/>
      <c r="Q112" s="360"/>
      <c r="R112" s="360"/>
      <c r="S112" s="361"/>
      <c r="T112" s="361"/>
      <c r="U112" s="363"/>
      <c r="V112" s="363"/>
      <c r="W112" s="363"/>
      <c r="X112" s="363"/>
      <c r="Y112" s="363"/>
      <c r="Z112" s="362"/>
      <c r="AA112" s="88"/>
      <c r="AB112" s="88"/>
      <c r="AC112" s="88"/>
      <c r="AD112" s="88"/>
      <c r="AE112" s="88"/>
      <c r="AF112" s="88"/>
    </row>
    <row r="113" spans="1:32" s="11" customFormat="1" ht="35.1" customHeight="1" x14ac:dyDescent="0.2">
      <c r="A113" s="354"/>
      <c r="B113" s="355"/>
      <c r="C113" s="355"/>
      <c r="D113" s="355"/>
      <c r="E113" s="355"/>
      <c r="F113" s="356"/>
      <c r="G113" s="356"/>
      <c r="H113" s="357"/>
      <c r="I113" s="357"/>
      <c r="J113" s="357"/>
      <c r="K113" s="357"/>
      <c r="L113" s="357"/>
      <c r="M113" s="357"/>
      <c r="N113" s="357"/>
      <c r="O113" s="358"/>
      <c r="P113" s="359"/>
      <c r="Q113" s="360"/>
      <c r="R113" s="360"/>
      <c r="S113" s="361"/>
      <c r="T113" s="361"/>
      <c r="U113" s="363"/>
      <c r="V113" s="363"/>
      <c r="W113" s="363"/>
      <c r="X113" s="363"/>
      <c r="Y113" s="363"/>
      <c r="Z113" s="362"/>
      <c r="AA113" s="88"/>
      <c r="AB113" s="88"/>
      <c r="AC113" s="88"/>
      <c r="AD113" s="88"/>
      <c r="AE113" s="88"/>
      <c r="AF113" s="88"/>
    </row>
    <row r="114" spans="1:32" s="11" customFormat="1" ht="35.1" customHeight="1" x14ac:dyDescent="0.2">
      <c r="A114" s="354"/>
      <c r="B114" s="355"/>
      <c r="C114" s="355"/>
      <c r="D114" s="355"/>
      <c r="E114" s="355"/>
      <c r="F114" s="356"/>
      <c r="G114" s="356"/>
      <c r="H114" s="357"/>
      <c r="I114" s="357"/>
      <c r="J114" s="357"/>
      <c r="K114" s="357"/>
      <c r="L114" s="357"/>
      <c r="M114" s="357"/>
      <c r="N114" s="357"/>
      <c r="O114" s="358"/>
      <c r="P114" s="359"/>
      <c r="Q114" s="360"/>
      <c r="R114" s="360"/>
      <c r="S114" s="361"/>
      <c r="T114" s="361"/>
      <c r="U114" s="363"/>
      <c r="V114" s="363"/>
      <c r="W114" s="363"/>
      <c r="X114" s="363"/>
      <c r="Y114" s="363"/>
      <c r="Z114" s="362"/>
      <c r="AA114" s="88"/>
      <c r="AB114" s="88"/>
      <c r="AC114" s="88"/>
      <c r="AD114" s="88"/>
      <c r="AE114" s="88"/>
      <c r="AF114" s="88"/>
    </row>
    <row r="115" spans="1:32" s="11" customFormat="1" ht="35.1" customHeight="1" x14ac:dyDescent="0.2">
      <c r="A115" s="354"/>
      <c r="B115" s="355"/>
      <c r="C115" s="355"/>
      <c r="D115" s="355"/>
      <c r="E115" s="355"/>
      <c r="F115" s="356"/>
      <c r="G115" s="356"/>
      <c r="H115" s="357"/>
      <c r="I115" s="357"/>
      <c r="J115" s="357"/>
      <c r="K115" s="357"/>
      <c r="L115" s="357"/>
      <c r="M115" s="357"/>
      <c r="N115" s="357"/>
      <c r="O115" s="358"/>
      <c r="P115" s="359"/>
      <c r="Q115" s="360"/>
      <c r="R115" s="360"/>
      <c r="S115" s="361"/>
      <c r="T115" s="361"/>
      <c r="U115" s="363"/>
      <c r="V115" s="363"/>
      <c r="W115" s="363"/>
      <c r="X115" s="363"/>
      <c r="Y115" s="363"/>
      <c r="Z115" s="362"/>
      <c r="AA115" s="88"/>
      <c r="AB115" s="88"/>
      <c r="AC115" s="88"/>
      <c r="AD115" s="88"/>
      <c r="AE115" s="88"/>
      <c r="AF115" s="88"/>
    </row>
    <row r="116" spans="1:32" s="11" customFormat="1" ht="35.1" customHeight="1" x14ac:dyDescent="0.2">
      <c r="A116" s="354"/>
      <c r="B116" s="355"/>
      <c r="C116" s="355"/>
      <c r="D116" s="355"/>
      <c r="E116" s="355"/>
      <c r="F116" s="356"/>
      <c r="G116" s="356"/>
      <c r="H116" s="357"/>
      <c r="I116" s="357"/>
      <c r="J116" s="357"/>
      <c r="K116" s="357"/>
      <c r="L116" s="357"/>
      <c r="M116" s="357"/>
      <c r="N116" s="357"/>
      <c r="O116" s="358"/>
      <c r="P116" s="359"/>
      <c r="Q116" s="360"/>
      <c r="R116" s="360"/>
      <c r="S116" s="361"/>
      <c r="T116" s="361"/>
      <c r="U116" s="363"/>
      <c r="V116" s="363"/>
      <c r="W116" s="363"/>
      <c r="X116" s="363"/>
      <c r="Y116" s="363"/>
      <c r="Z116" s="362"/>
      <c r="AA116" s="88"/>
      <c r="AB116" s="88"/>
      <c r="AC116" s="88"/>
      <c r="AD116" s="88"/>
      <c r="AE116" s="88"/>
      <c r="AF116" s="88"/>
    </row>
    <row r="117" spans="1:32" s="11" customFormat="1" ht="35.1" customHeight="1" x14ac:dyDescent="0.2">
      <c r="A117" s="354"/>
      <c r="B117" s="355"/>
      <c r="C117" s="355"/>
      <c r="D117" s="355"/>
      <c r="E117" s="355"/>
      <c r="F117" s="356"/>
      <c r="G117" s="356"/>
      <c r="H117" s="357"/>
      <c r="I117" s="357"/>
      <c r="J117" s="357"/>
      <c r="K117" s="357"/>
      <c r="L117" s="357"/>
      <c r="M117" s="357"/>
      <c r="N117" s="357"/>
      <c r="O117" s="358"/>
      <c r="P117" s="359"/>
      <c r="Q117" s="360"/>
      <c r="R117" s="360"/>
      <c r="S117" s="361"/>
      <c r="T117" s="361"/>
      <c r="U117" s="363"/>
      <c r="V117" s="363"/>
      <c r="W117" s="363"/>
      <c r="X117" s="363"/>
      <c r="Y117" s="363"/>
      <c r="Z117" s="362"/>
      <c r="AA117" s="88"/>
      <c r="AB117" s="88"/>
      <c r="AC117" s="88"/>
      <c r="AD117" s="88"/>
      <c r="AE117" s="88"/>
      <c r="AF117" s="88"/>
    </row>
    <row r="118" spans="1:32" s="11" customFormat="1" ht="35.1" customHeight="1" x14ac:dyDescent="0.2">
      <c r="A118" s="354"/>
      <c r="B118" s="355"/>
      <c r="C118" s="355"/>
      <c r="D118" s="355"/>
      <c r="E118" s="355"/>
      <c r="F118" s="356"/>
      <c r="G118" s="356"/>
      <c r="H118" s="357"/>
      <c r="I118" s="357"/>
      <c r="J118" s="357"/>
      <c r="K118" s="357"/>
      <c r="L118" s="357"/>
      <c r="M118" s="357"/>
      <c r="N118" s="357"/>
      <c r="O118" s="358"/>
      <c r="P118" s="359"/>
      <c r="Q118" s="360"/>
      <c r="R118" s="360"/>
      <c r="S118" s="361"/>
      <c r="T118" s="361"/>
      <c r="U118" s="363"/>
      <c r="V118" s="363"/>
      <c r="W118" s="363"/>
      <c r="X118" s="363"/>
      <c r="Y118" s="363"/>
      <c r="Z118" s="362"/>
      <c r="AA118" s="88"/>
      <c r="AB118" s="88"/>
      <c r="AC118" s="88"/>
      <c r="AD118" s="88"/>
      <c r="AE118" s="88"/>
      <c r="AF118" s="88"/>
    </row>
    <row r="119" spans="1:32" s="11" customFormat="1" ht="35.1" customHeight="1" x14ac:dyDescent="0.2">
      <c r="A119" s="354"/>
      <c r="B119" s="355"/>
      <c r="C119" s="355"/>
      <c r="D119" s="355"/>
      <c r="E119" s="355"/>
      <c r="F119" s="356"/>
      <c r="G119" s="356"/>
      <c r="H119" s="357"/>
      <c r="I119" s="357"/>
      <c r="J119" s="357"/>
      <c r="K119" s="357"/>
      <c r="L119" s="357"/>
      <c r="M119" s="357"/>
      <c r="N119" s="357"/>
      <c r="O119" s="358"/>
      <c r="P119" s="359"/>
      <c r="Q119" s="360"/>
      <c r="R119" s="360"/>
      <c r="S119" s="361"/>
      <c r="T119" s="361"/>
      <c r="U119" s="363"/>
      <c r="V119" s="363"/>
      <c r="W119" s="363"/>
      <c r="X119" s="363"/>
      <c r="Y119" s="363"/>
      <c r="Z119" s="362"/>
      <c r="AA119" s="88"/>
      <c r="AB119" s="88"/>
      <c r="AC119" s="88"/>
      <c r="AD119" s="88"/>
      <c r="AE119" s="88"/>
      <c r="AF119" s="88"/>
    </row>
    <row r="120" spans="1:32" s="11" customFormat="1" ht="35.1" customHeight="1" x14ac:dyDescent="0.2">
      <c r="A120" s="354"/>
      <c r="B120" s="355"/>
      <c r="C120" s="355"/>
      <c r="D120" s="355"/>
      <c r="E120" s="355"/>
      <c r="F120" s="356"/>
      <c r="G120" s="356"/>
      <c r="H120" s="357"/>
      <c r="I120" s="357"/>
      <c r="J120" s="357"/>
      <c r="K120" s="357"/>
      <c r="L120" s="357"/>
      <c r="M120" s="357"/>
      <c r="N120" s="357"/>
      <c r="O120" s="358"/>
      <c r="P120" s="359"/>
      <c r="Q120" s="360"/>
      <c r="R120" s="360"/>
      <c r="S120" s="361"/>
      <c r="T120" s="361"/>
      <c r="U120" s="363"/>
      <c r="V120" s="363"/>
      <c r="W120" s="363"/>
      <c r="X120" s="363"/>
      <c r="Y120" s="363"/>
      <c r="Z120" s="362"/>
      <c r="AA120" s="88"/>
      <c r="AB120" s="88"/>
      <c r="AC120" s="88"/>
      <c r="AD120" s="88"/>
      <c r="AE120" s="88"/>
      <c r="AF120" s="88"/>
    </row>
    <row r="121" spans="1:32" s="11" customFormat="1" ht="35.1" customHeight="1" x14ac:dyDescent="0.2">
      <c r="A121" s="354"/>
      <c r="B121" s="355"/>
      <c r="C121" s="355"/>
      <c r="D121" s="355"/>
      <c r="E121" s="355"/>
      <c r="F121" s="356"/>
      <c r="G121" s="356"/>
      <c r="H121" s="357"/>
      <c r="I121" s="357"/>
      <c r="J121" s="357"/>
      <c r="K121" s="357"/>
      <c r="L121" s="357"/>
      <c r="M121" s="357"/>
      <c r="N121" s="357"/>
      <c r="O121" s="358"/>
      <c r="P121" s="359"/>
      <c r="Q121" s="360"/>
      <c r="R121" s="360"/>
      <c r="S121" s="361"/>
      <c r="T121" s="361"/>
      <c r="U121" s="363"/>
      <c r="V121" s="363"/>
      <c r="W121" s="363"/>
      <c r="X121" s="363"/>
      <c r="Y121" s="363"/>
      <c r="Z121" s="362"/>
      <c r="AA121" s="88"/>
      <c r="AB121" s="88"/>
      <c r="AC121" s="88"/>
      <c r="AD121" s="88"/>
      <c r="AE121" s="88"/>
      <c r="AF121" s="88"/>
    </row>
    <row r="122" spans="1:32" s="11" customFormat="1" ht="35.1" customHeight="1" x14ac:dyDescent="0.2">
      <c r="A122" s="354"/>
      <c r="B122" s="355"/>
      <c r="C122" s="355"/>
      <c r="D122" s="355"/>
      <c r="E122" s="355"/>
      <c r="F122" s="356"/>
      <c r="G122" s="356"/>
      <c r="H122" s="357"/>
      <c r="I122" s="357"/>
      <c r="J122" s="357"/>
      <c r="K122" s="357"/>
      <c r="L122" s="357"/>
      <c r="M122" s="357"/>
      <c r="N122" s="357"/>
      <c r="O122" s="358"/>
      <c r="P122" s="359"/>
      <c r="Q122" s="360"/>
      <c r="R122" s="360"/>
      <c r="S122" s="361"/>
      <c r="T122" s="361"/>
      <c r="U122" s="363"/>
      <c r="V122" s="363"/>
      <c r="W122" s="363"/>
      <c r="X122" s="363"/>
      <c r="Y122" s="363"/>
      <c r="Z122" s="362"/>
      <c r="AA122" s="88"/>
      <c r="AB122" s="88"/>
      <c r="AC122" s="88"/>
      <c r="AD122" s="88"/>
      <c r="AE122" s="88"/>
      <c r="AF122" s="88"/>
    </row>
    <row r="123" spans="1:32" s="11" customFormat="1" ht="35.1" customHeight="1" x14ac:dyDescent="0.2">
      <c r="A123" s="354"/>
      <c r="B123" s="355"/>
      <c r="C123" s="355"/>
      <c r="D123" s="355"/>
      <c r="E123" s="355"/>
      <c r="F123" s="356"/>
      <c r="G123" s="356"/>
      <c r="H123" s="357"/>
      <c r="I123" s="357"/>
      <c r="J123" s="357"/>
      <c r="K123" s="357"/>
      <c r="L123" s="357"/>
      <c r="M123" s="357"/>
      <c r="N123" s="357"/>
      <c r="O123" s="358"/>
      <c r="P123" s="359"/>
      <c r="Q123" s="360"/>
      <c r="R123" s="360"/>
      <c r="S123" s="361"/>
      <c r="T123" s="361"/>
      <c r="U123" s="363"/>
      <c r="V123" s="363"/>
      <c r="W123" s="363"/>
      <c r="X123" s="363"/>
      <c r="Y123" s="363"/>
      <c r="Z123" s="362"/>
      <c r="AA123" s="88"/>
      <c r="AB123" s="88"/>
      <c r="AC123" s="88"/>
      <c r="AD123" s="88"/>
      <c r="AE123" s="88"/>
      <c r="AF123" s="88"/>
    </row>
    <row r="124" spans="1:32" s="11" customFormat="1" ht="35.1" customHeight="1" x14ac:dyDescent="0.2">
      <c r="A124" s="354"/>
      <c r="B124" s="355"/>
      <c r="C124" s="355"/>
      <c r="D124" s="355"/>
      <c r="E124" s="355"/>
      <c r="F124" s="356"/>
      <c r="G124" s="356"/>
      <c r="H124" s="357"/>
      <c r="I124" s="357"/>
      <c r="J124" s="357"/>
      <c r="K124" s="357"/>
      <c r="L124" s="357"/>
      <c r="M124" s="357"/>
      <c r="N124" s="357"/>
      <c r="O124" s="358"/>
      <c r="P124" s="359"/>
      <c r="Q124" s="360"/>
      <c r="R124" s="360"/>
      <c r="S124" s="361"/>
      <c r="T124" s="361"/>
      <c r="U124" s="363"/>
      <c r="V124" s="363"/>
      <c r="W124" s="363"/>
      <c r="X124" s="363"/>
      <c r="Y124" s="363"/>
      <c r="Z124" s="362"/>
      <c r="AA124" s="88"/>
      <c r="AB124" s="88"/>
      <c r="AC124" s="88"/>
      <c r="AD124" s="88"/>
      <c r="AE124" s="88"/>
      <c r="AF124" s="88"/>
    </row>
    <row r="125" spans="1:32" s="11" customFormat="1" ht="35.1" customHeight="1" x14ac:dyDescent="0.2">
      <c r="A125" s="354"/>
      <c r="B125" s="355"/>
      <c r="C125" s="355"/>
      <c r="D125" s="355"/>
      <c r="E125" s="355"/>
      <c r="F125" s="356"/>
      <c r="G125" s="356"/>
      <c r="H125" s="357"/>
      <c r="I125" s="357"/>
      <c r="J125" s="357"/>
      <c r="K125" s="357"/>
      <c r="L125" s="357"/>
      <c r="M125" s="357"/>
      <c r="N125" s="357"/>
      <c r="O125" s="358"/>
      <c r="P125" s="359"/>
      <c r="Q125" s="360"/>
      <c r="R125" s="360"/>
      <c r="S125" s="361"/>
      <c r="T125" s="361"/>
      <c r="U125" s="363"/>
      <c r="V125" s="363"/>
      <c r="W125" s="363"/>
      <c r="X125" s="363"/>
      <c r="Y125" s="363"/>
      <c r="Z125" s="362"/>
      <c r="AA125" s="88"/>
      <c r="AB125" s="88"/>
      <c r="AC125" s="88"/>
      <c r="AD125" s="88"/>
      <c r="AE125" s="88"/>
      <c r="AF125" s="88"/>
    </row>
    <row r="126" spans="1:32" s="11" customFormat="1" ht="35.1" customHeight="1" x14ac:dyDescent="0.2">
      <c r="A126" s="354"/>
      <c r="B126" s="355"/>
      <c r="C126" s="355"/>
      <c r="D126" s="355"/>
      <c r="E126" s="355"/>
      <c r="F126" s="356"/>
      <c r="G126" s="356"/>
      <c r="H126" s="357"/>
      <c r="I126" s="357"/>
      <c r="J126" s="357"/>
      <c r="K126" s="357"/>
      <c r="L126" s="357"/>
      <c r="M126" s="357"/>
      <c r="N126" s="357"/>
      <c r="O126" s="358"/>
      <c r="P126" s="359"/>
      <c r="Q126" s="360"/>
      <c r="R126" s="360"/>
      <c r="S126" s="361"/>
      <c r="T126" s="361"/>
      <c r="U126" s="363"/>
      <c r="V126" s="363"/>
      <c r="W126" s="363"/>
      <c r="X126" s="363"/>
      <c r="Y126" s="363"/>
      <c r="Z126" s="362"/>
      <c r="AA126" s="88"/>
      <c r="AB126" s="88"/>
      <c r="AC126" s="88"/>
      <c r="AD126" s="88"/>
      <c r="AE126" s="88"/>
      <c r="AF126" s="88"/>
    </row>
    <row r="127" spans="1:32" s="11" customFormat="1" ht="35.1" customHeight="1" x14ac:dyDescent="0.2">
      <c r="A127" s="354"/>
      <c r="B127" s="355"/>
      <c r="C127" s="355"/>
      <c r="D127" s="355"/>
      <c r="E127" s="355"/>
      <c r="F127" s="356"/>
      <c r="G127" s="356"/>
      <c r="H127" s="357"/>
      <c r="I127" s="357"/>
      <c r="J127" s="357"/>
      <c r="K127" s="357"/>
      <c r="L127" s="357"/>
      <c r="M127" s="357"/>
      <c r="N127" s="357"/>
      <c r="O127" s="358"/>
      <c r="P127" s="359"/>
      <c r="Q127" s="360"/>
      <c r="R127" s="360"/>
      <c r="S127" s="361"/>
      <c r="T127" s="361"/>
      <c r="U127" s="363"/>
      <c r="V127" s="363"/>
      <c r="W127" s="363"/>
      <c r="X127" s="363"/>
      <c r="Y127" s="363"/>
      <c r="Z127" s="362"/>
      <c r="AA127" s="88"/>
      <c r="AB127" s="88"/>
      <c r="AC127" s="88"/>
      <c r="AD127" s="88"/>
      <c r="AE127" s="88"/>
      <c r="AF127" s="88"/>
    </row>
    <row r="128" spans="1:32" s="11" customFormat="1" ht="35.1" customHeight="1" x14ac:dyDescent="0.2">
      <c r="A128" s="354"/>
      <c r="B128" s="355"/>
      <c r="C128" s="355"/>
      <c r="D128" s="355"/>
      <c r="E128" s="355"/>
      <c r="F128" s="356"/>
      <c r="G128" s="356"/>
      <c r="H128" s="357"/>
      <c r="I128" s="357"/>
      <c r="J128" s="357"/>
      <c r="K128" s="357"/>
      <c r="L128" s="357"/>
      <c r="M128" s="357"/>
      <c r="N128" s="357"/>
      <c r="O128" s="358"/>
      <c r="P128" s="359"/>
      <c r="Q128" s="360"/>
      <c r="R128" s="360"/>
      <c r="S128" s="361"/>
      <c r="T128" s="361"/>
      <c r="U128" s="363"/>
      <c r="V128" s="363"/>
      <c r="W128" s="363"/>
      <c r="X128" s="363"/>
      <c r="Y128" s="363"/>
      <c r="Z128" s="362"/>
      <c r="AA128" s="88"/>
      <c r="AB128" s="88"/>
      <c r="AC128" s="88"/>
      <c r="AD128" s="88"/>
      <c r="AE128" s="88"/>
      <c r="AF128" s="88"/>
    </row>
    <row r="129" spans="1:32" s="11" customFormat="1" ht="35.1" customHeight="1" x14ac:dyDescent="0.2">
      <c r="A129" s="354"/>
      <c r="B129" s="355"/>
      <c r="C129" s="355"/>
      <c r="D129" s="355"/>
      <c r="E129" s="355"/>
      <c r="F129" s="356"/>
      <c r="G129" s="356"/>
      <c r="H129" s="357"/>
      <c r="I129" s="357"/>
      <c r="J129" s="357"/>
      <c r="K129" s="357"/>
      <c r="L129" s="357"/>
      <c r="M129" s="357"/>
      <c r="N129" s="357"/>
      <c r="O129" s="358"/>
      <c r="P129" s="359"/>
      <c r="Q129" s="360"/>
      <c r="R129" s="360"/>
      <c r="S129" s="361"/>
      <c r="T129" s="361"/>
      <c r="U129" s="363"/>
      <c r="V129" s="363"/>
      <c r="W129" s="363"/>
      <c r="X129" s="363"/>
      <c r="Y129" s="363"/>
      <c r="Z129" s="362"/>
      <c r="AA129" s="88"/>
      <c r="AB129" s="88"/>
      <c r="AC129" s="88"/>
      <c r="AD129" s="88"/>
      <c r="AE129" s="88"/>
      <c r="AF129" s="88"/>
    </row>
    <row r="130" spans="1:32" s="11" customFormat="1" ht="35.1" customHeight="1" x14ac:dyDescent="0.2">
      <c r="A130" s="354"/>
      <c r="B130" s="355"/>
      <c r="C130" s="355"/>
      <c r="D130" s="355"/>
      <c r="E130" s="355"/>
      <c r="F130" s="356"/>
      <c r="G130" s="356"/>
      <c r="H130" s="357"/>
      <c r="I130" s="357"/>
      <c r="J130" s="357"/>
      <c r="K130" s="357"/>
      <c r="L130" s="357"/>
      <c r="M130" s="357"/>
      <c r="N130" s="357"/>
      <c r="O130" s="358"/>
      <c r="P130" s="359"/>
      <c r="Q130" s="360"/>
      <c r="R130" s="360"/>
      <c r="S130" s="361"/>
      <c r="T130" s="361"/>
      <c r="U130" s="363"/>
      <c r="V130" s="363"/>
      <c r="W130" s="363"/>
      <c r="X130" s="363"/>
      <c r="Y130" s="363"/>
      <c r="Z130" s="362"/>
      <c r="AA130" s="88"/>
      <c r="AB130" s="88"/>
      <c r="AC130" s="88"/>
      <c r="AD130" s="88"/>
      <c r="AE130" s="88"/>
      <c r="AF130" s="88"/>
    </row>
    <row r="131" spans="1:32" s="11" customFormat="1" ht="35.1" customHeight="1" x14ac:dyDescent="0.2">
      <c r="A131" s="354"/>
      <c r="B131" s="355"/>
      <c r="C131" s="355"/>
      <c r="D131" s="355"/>
      <c r="E131" s="355"/>
      <c r="F131" s="356"/>
      <c r="G131" s="356"/>
      <c r="H131" s="357"/>
      <c r="I131" s="357"/>
      <c r="J131" s="357"/>
      <c r="K131" s="357"/>
      <c r="L131" s="357"/>
      <c r="M131" s="357"/>
      <c r="N131" s="357"/>
      <c r="O131" s="358"/>
      <c r="P131" s="359"/>
      <c r="Q131" s="360"/>
      <c r="R131" s="360"/>
      <c r="S131" s="361"/>
      <c r="T131" s="361"/>
      <c r="U131" s="363"/>
      <c r="V131" s="363"/>
      <c r="W131" s="363"/>
      <c r="X131" s="363"/>
      <c r="Y131" s="363"/>
      <c r="Z131" s="362"/>
      <c r="AA131" s="88"/>
      <c r="AB131" s="88"/>
      <c r="AC131" s="88"/>
      <c r="AD131" s="88"/>
      <c r="AE131" s="88"/>
      <c r="AF131" s="88"/>
    </row>
    <row r="132" spans="1:32" s="11" customFormat="1" ht="35.1" customHeight="1" x14ac:dyDescent="0.2">
      <c r="A132" s="354"/>
      <c r="B132" s="355"/>
      <c r="C132" s="355"/>
      <c r="D132" s="355"/>
      <c r="E132" s="355"/>
      <c r="F132" s="356"/>
      <c r="G132" s="356"/>
      <c r="H132" s="357"/>
      <c r="I132" s="357"/>
      <c r="J132" s="357"/>
      <c r="K132" s="357"/>
      <c r="L132" s="357"/>
      <c r="M132" s="357"/>
      <c r="N132" s="357"/>
      <c r="O132" s="358"/>
      <c r="P132" s="359"/>
      <c r="Q132" s="360"/>
      <c r="R132" s="360"/>
      <c r="S132" s="361"/>
      <c r="T132" s="361"/>
      <c r="U132" s="363"/>
      <c r="V132" s="363"/>
      <c r="W132" s="363"/>
      <c r="X132" s="363"/>
      <c r="Y132" s="363"/>
      <c r="Z132" s="362"/>
      <c r="AA132" s="88"/>
      <c r="AB132" s="88"/>
      <c r="AC132" s="88"/>
      <c r="AD132" s="88"/>
      <c r="AE132" s="88"/>
      <c r="AF132" s="88"/>
    </row>
    <row r="133" spans="1:32" s="11" customFormat="1" ht="35.1" customHeight="1" x14ac:dyDescent="0.2">
      <c r="A133" s="354"/>
      <c r="B133" s="355"/>
      <c r="C133" s="355"/>
      <c r="D133" s="355"/>
      <c r="E133" s="355"/>
      <c r="F133" s="356"/>
      <c r="G133" s="356"/>
      <c r="H133" s="357"/>
      <c r="I133" s="357"/>
      <c r="J133" s="357"/>
      <c r="K133" s="357"/>
      <c r="L133" s="357"/>
      <c r="M133" s="357"/>
      <c r="N133" s="357"/>
      <c r="O133" s="358"/>
      <c r="P133" s="359"/>
      <c r="Q133" s="360"/>
      <c r="R133" s="360"/>
      <c r="S133" s="361"/>
      <c r="T133" s="361"/>
      <c r="U133" s="363"/>
      <c r="V133" s="363"/>
      <c r="W133" s="363"/>
      <c r="X133" s="363"/>
      <c r="Y133" s="363"/>
      <c r="Z133" s="362"/>
      <c r="AA133" s="88"/>
      <c r="AB133" s="88"/>
      <c r="AC133" s="88"/>
      <c r="AD133" s="88"/>
      <c r="AE133" s="88"/>
      <c r="AF133" s="88"/>
    </row>
    <row r="134" spans="1:32" s="11" customFormat="1" ht="35.1" customHeight="1" x14ac:dyDescent="0.2">
      <c r="A134" s="354"/>
      <c r="B134" s="355"/>
      <c r="C134" s="355"/>
      <c r="D134" s="355"/>
      <c r="E134" s="355"/>
      <c r="F134" s="356"/>
      <c r="G134" s="356"/>
      <c r="H134" s="357"/>
      <c r="I134" s="357"/>
      <c r="J134" s="357"/>
      <c r="K134" s="357"/>
      <c r="L134" s="357"/>
      <c r="M134" s="357"/>
      <c r="N134" s="357"/>
      <c r="O134" s="358"/>
      <c r="P134" s="359"/>
      <c r="Q134" s="360"/>
      <c r="R134" s="360"/>
      <c r="S134" s="361"/>
      <c r="T134" s="361"/>
      <c r="U134" s="363"/>
      <c r="V134" s="363"/>
      <c r="W134" s="363"/>
      <c r="X134" s="363"/>
      <c r="Y134" s="363"/>
      <c r="Z134" s="362"/>
      <c r="AA134" s="88"/>
      <c r="AB134" s="88"/>
      <c r="AC134" s="88"/>
      <c r="AD134" s="88"/>
      <c r="AE134" s="88"/>
      <c r="AF134" s="88"/>
    </row>
    <row r="135" spans="1:32" s="11" customFormat="1" ht="35.1" customHeight="1" x14ac:dyDescent="0.2">
      <c r="A135" s="354"/>
      <c r="B135" s="355"/>
      <c r="C135" s="355"/>
      <c r="D135" s="355"/>
      <c r="E135" s="355"/>
      <c r="F135" s="356"/>
      <c r="G135" s="356"/>
      <c r="H135" s="357"/>
      <c r="I135" s="357"/>
      <c r="J135" s="357"/>
      <c r="K135" s="357"/>
      <c r="L135" s="357"/>
      <c r="M135" s="357"/>
      <c r="N135" s="357"/>
      <c r="O135" s="358"/>
      <c r="P135" s="359"/>
      <c r="Q135" s="360"/>
      <c r="R135" s="360"/>
      <c r="S135" s="361"/>
      <c r="T135" s="361"/>
      <c r="U135" s="363"/>
      <c r="V135" s="363"/>
      <c r="W135" s="363"/>
      <c r="X135" s="363"/>
      <c r="Y135" s="363"/>
      <c r="Z135" s="362"/>
      <c r="AA135" s="88"/>
      <c r="AB135" s="88"/>
      <c r="AC135" s="88"/>
      <c r="AD135" s="88"/>
      <c r="AE135" s="88"/>
      <c r="AF135" s="88"/>
    </row>
    <row r="136" spans="1:32" s="11" customFormat="1" ht="35.1" customHeight="1" x14ac:dyDescent="0.2">
      <c r="A136" s="354"/>
      <c r="B136" s="355"/>
      <c r="C136" s="355"/>
      <c r="D136" s="355"/>
      <c r="E136" s="355"/>
      <c r="F136" s="356"/>
      <c r="G136" s="356"/>
      <c r="H136" s="357"/>
      <c r="I136" s="357"/>
      <c r="J136" s="357"/>
      <c r="K136" s="357"/>
      <c r="L136" s="357"/>
      <c r="M136" s="357"/>
      <c r="N136" s="357"/>
      <c r="O136" s="358"/>
      <c r="P136" s="359"/>
      <c r="Q136" s="360"/>
      <c r="R136" s="360"/>
      <c r="S136" s="361"/>
      <c r="T136" s="361"/>
      <c r="U136" s="363"/>
      <c r="V136" s="363"/>
      <c r="W136" s="363"/>
      <c r="X136" s="363"/>
      <c r="Y136" s="363"/>
      <c r="Z136" s="362"/>
      <c r="AA136" s="88"/>
      <c r="AB136" s="88"/>
      <c r="AC136" s="88"/>
      <c r="AD136" s="88"/>
      <c r="AE136" s="88"/>
      <c r="AF136" s="88"/>
    </row>
    <row r="137" spans="1:32" s="11" customFormat="1" ht="35.1" customHeight="1" x14ac:dyDescent="0.2">
      <c r="A137" s="354"/>
      <c r="B137" s="355"/>
      <c r="C137" s="355"/>
      <c r="D137" s="355"/>
      <c r="E137" s="355"/>
      <c r="F137" s="356"/>
      <c r="G137" s="356"/>
      <c r="H137" s="357"/>
      <c r="I137" s="357"/>
      <c r="J137" s="357"/>
      <c r="K137" s="357"/>
      <c r="L137" s="357"/>
      <c r="M137" s="357"/>
      <c r="N137" s="357"/>
      <c r="O137" s="358"/>
      <c r="P137" s="359"/>
      <c r="Q137" s="360"/>
      <c r="R137" s="360"/>
      <c r="S137" s="361"/>
      <c r="T137" s="361"/>
      <c r="U137" s="363"/>
      <c r="V137" s="363"/>
      <c r="W137" s="363"/>
      <c r="X137" s="363"/>
      <c r="Y137" s="363"/>
      <c r="Z137" s="362"/>
      <c r="AA137" s="88"/>
      <c r="AB137" s="88"/>
      <c r="AC137" s="88"/>
      <c r="AD137" s="88"/>
      <c r="AE137" s="88"/>
      <c r="AF137" s="88"/>
    </row>
    <row r="138" spans="1:32" s="11" customFormat="1" ht="35.1" customHeight="1" x14ac:dyDescent="0.2">
      <c r="A138" s="354"/>
      <c r="B138" s="355"/>
      <c r="C138" s="355"/>
      <c r="D138" s="355"/>
      <c r="E138" s="355"/>
      <c r="F138" s="356"/>
      <c r="G138" s="356"/>
      <c r="H138" s="357"/>
      <c r="I138" s="357"/>
      <c r="J138" s="357"/>
      <c r="K138" s="357"/>
      <c r="L138" s="357"/>
      <c r="M138" s="357"/>
      <c r="N138" s="357"/>
      <c r="O138" s="358"/>
      <c r="P138" s="359"/>
      <c r="Q138" s="360"/>
      <c r="R138" s="360"/>
      <c r="S138" s="361"/>
      <c r="T138" s="361"/>
      <c r="U138" s="363"/>
      <c r="V138" s="363"/>
      <c r="W138" s="363"/>
      <c r="X138" s="363"/>
      <c r="Y138" s="363"/>
      <c r="Z138" s="362"/>
      <c r="AA138" s="88"/>
      <c r="AB138" s="88"/>
      <c r="AC138" s="88"/>
      <c r="AD138" s="88"/>
      <c r="AE138" s="88"/>
      <c r="AF138" s="88"/>
    </row>
    <row r="139" spans="1:32" s="11" customFormat="1" ht="35.1" customHeight="1" x14ac:dyDescent="0.2">
      <c r="A139" s="354"/>
      <c r="B139" s="355"/>
      <c r="C139" s="355"/>
      <c r="D139" s="355"/>
      <c r="E139" s="355"/>
      <c r="F139" s="356"/>
      <c r="G139" s="356"/>
      <c r="H139" s="357"/>
      <c r="I139" s="357"/>
      <c r="J139" s="357"/>
      <c r="K139" s="357"/>
      <c r="L139" s="357"/>
      <c r="M139" s="357"/>
      <c r="N139" s="357"/>
      <c r="O139" s="358"/>
      <c r="P139" s="359"/>
      <c r="Q139" s="360"/>
      <c r="R139" s="360"/>
      <c r="S139" s="361"/>
      <c r="T139" s="361"/>
      <c r="U139" s="363"/>
      <c r="V139" s="363"/>
      <c r="W139" s="363"/>
      <c r="X139" s="363"/>
      <c r="Y139" s="363"/>
      <c r="Z139" s="362"/>
      <c r="AA139" s="88"/>
      <c r="AB139" s="88"/>
      <c r="AC139" s="88"/>
      <c r="AD139" s="88"/>
      <c r="AE139" s="88"/>
      <c r="AF139" s="88"/>
    </row>
    <row r="140" spans="1:32" s="11" customFormat="1" ht="35.1" customHeight="1" x14ac:dyDescent="0.2">
      <c r="A140" s="354"/>
      <c r="B140" s="355"/>
      <c r="C140" s="355"/>
      <c r="D140" s="355"/>
      <c r="E140" s="355"/>
      <c r="F140" s="356"/>
      <c r="G140" s="356"/>
      <c r="H140" s="357"/>
      <c r="I140" s="357"/>
      <c r="J140" s="357"/>
      <c r="K140" s="357"/>
      <c r="L140" s="357"/>
      <c r="M140" s="357"/>
      <c r="N140" s="357"/>
      <c r="O140" s="358"/>
      <c r="P140" s="359"/>
      <c r="Q140" s="360"/>
      <c r="R140" s="360"/>
      <c r="S140" s="361"/>
      <c r="T140" s="361"/>
      <c r="U140" s="363"/>
      <c r="V140" s="363"/>
      <c r="W140" s="363"/>
      <c r="X140" s="363"/>
      <c r="Y140" s="363"/>
      <c r="Z140" s="362"/>
      <c r="AA140" s="88"/>
      <c r="AB140" s="88"/>
      <c r="AC140" s="88"/>
      <c r="AD140" s="88"/>
      <c r="AE140" s="88"/>
      <c r="AF140" s="88"/>
    </row>
    <row r="141" spans="1:32" s="11" customFormat="1" ht="35.1" customHeight="1" x14ac:dyDescent="0.2">
      <c r="A141" s="354"/>
      <c r="B141" s="355"/>
      <c r="C141" s="355"/>
      <c r="D141" s="355"/>
      <c r="E141" s="355"/>
      <c r="F141" s="356"/>
      <c r="G141" s="356"/>
      <c r="H141" s="357"/>
      <c r="I141" s="357"/>
      <c r="J141" s="357"/>
      <c r="K141" s="357"/>
      <c r="L141" s="357"/>
      <c r="M141" s="357"/>
      <c r="N141" s="357"/>
      <c r="O141" s="358"/>
      <c r="P141" s="359"/>
      <c r="Q141" s="360"/>
      <c r="R141" s="360"/>
      <c r="S141" s="361"/>
      <c r="T141" s="361"/>
      <c r="U141" s="363"/>
      <c r="V141" s="363"/>
      <c r="W141" s="363"/>
      <c r="X141" s="363"/>
      <c r="Y141" s="363"/>
      <c r="Z141" s="362"/>
      <c r="AA141" s="88"/>
      <c r="AB141" s="88"/>
      <c r="AC141" s="88"/>
      <c r="AD141" s="88"/>
      <c r="AE141" s="88"/>
      <c r="AF141" s="88"/>
    </row>
    <row r="142" spans="1:32" s="11" customFormat="1" ht="35.1" customHeight="1" x14ac:dyDescent="0.2">
      <c r="A142" s="354"/>
      <c r="B142" s="355"/>
      <c r="C142" s="355"/>
      <c r="D142" s="355"/>
      <c r="E142" s="355"/>
      <c r="F142" s="356"/>
      <c r="G142" s="356"/>
      <c r="H142" s="357"/>
      <c r="I142" s="357"/>
      <c r="J142" s="357"/>
      <c r="K142" s="357"/>
      <c r="L142" s="357"/>
      <c r="M142" s="357"/>
      <c r="N142" s="357"/>
      <c r="O142" s="358"/>
      <c r="P142" s="359"/>
      <c r="Q142" s="360"/>
      <c r="R142" s="360"/>
      <c r="S142" s="361"/>
      <c r="T142" s="361"/>
      <c r="U142" s="363"/>
      <c r="V142" s="363"/>
      <c r="W142" s="363"/>
      <c r="X142" s="363"/>
      <c r="Y142" s="363"/>
      <c r="Z142" s="362"/>
      <c r="AA142" s="88"/>
      <c r="AB142" s="88"/>
      <c r="AC142" s="88"/>
      <c r="AD142" s="88"/>
      <c r="AE142" s="88"/>
      <c r="AF142" s="88"/>
    </row>
    <row r="143" spans="1:32" s="11" customFormat="1" ht="35.1" customHeight="1" x14ac:dyDescent="0.2">
      <c r="A143" s="354"/>
      <c r="B143" s="355"/>
      <c r="C143" s="355"/>
      <c r="D143" s="355"/>
      <c r="E143" s="355"/>
      <c r="F143" s="356"/>
      <c r="G143" s="356"/>
      <c r="H143" s="357"/>
      <c r="I143" s="357"/>
      <c r="J143" s="357"/>
      <c r="K143" s="357"/>
      <c r="L143" s="357"/>
      <c r="M143" s="357"/>
      <c r="N143" s="357"/>
      <c r="O143" s="358"/>
      <c r="P143" s="359"/>
      <c r="Q143" s="360"/>
      <c r="R143" s="360"/>
      <c r="S143" s="361"/>
      <c r="T143" s="361"/>
      <c r="U143" s="363"/>
      <c r="V143" s="363"/>
      <c r="W143" s="363"/>
      <c r="X143" s="363"/>
      <c r="Y143" s="363"/>
      <c r="Z143" s="362"/>
      <c r="AA143" s="88"/>
      <c r="AB143" s="88"/>
      <c r="AC143" s="88"/>
      <c r="AD143" s="88"/>
      <c r="AE143" s="88"/>
      <c r="AF143" s="88"/>
    </row>
    <row r="144" spans="1:32" s="11" customFormat="1" ht="35.1" customHeight="1" x14ac:dyDescent="0.2">
      <c r="A144" s="354"/>
      <c r="B144" s="355"/>
      <c r="C144" s="355"/>
      <c r="D144" s="355"/>
      <c r="E144" s="355"/>
      <c r="F144" s="356"/>
      <c r="G144" s="356"/>
      <c r="H144" s="357"/>
      <c r="I144" s="357"/>
      <c r="J144" s="357"/>
      <c r="K144" s="357"/>
      <c r="L144" s="357"/>
      <c r="M144" s="357"/>
      <c r="N144" s="357"/>
      <c r="O144" s="358"/>
      <c r="P144" s="359"/>
      <c r="Q144" s="360"/>
      <c r="R144" s="360"/>
      <c r="S144" s="361"/>
      <c r="T144" s="361"/>
      <c r="U144" s="363"/>
      <c r="V144" s="363"/>
      <c r="W144" s="363"/>
      <c r="X144" s="363"/>
      <c r="Y144" s="363"/>
      <c r="Z144" s="362"/>
      <c r="AA144" s="88"/>
      <c r="AB144" s="88"/>
      <c r="AC144" s="88"/>
      <c r="AD144" s="88"/>
      <c r="AE144" s="88"/>
      <c r="AF144" s="88"/>
    </row>
    <row r="145" spans="1:32" s="11" customFormat="1" ht="35.1" customHeight="1" x14ac:dyDescent="0.2">
      <c r="A145" s="354"/>
      <c r="B145" s="355"/>
      <c r="C145" s="355"/>
      <c r="D145" s="355"/>
      <c r="E145" s="355"/>
      <c r="F145" s="356"/>
      <c r="G145" s="356"/>
      <c r="H145" s="357"/>
      <c r="I145" s="357"/>
      <c r="J145" s="357"/>
      <c r="K145" s="357"/>
      <c r="L145" s="357"/>
      <c r="M145" s="357"/>
      <c r="N145" s="357"/>
      <c r="O145" s="358"/>
      <c r="P145" s="359"/>
      <c r="Q145" s="360"/>
      <c r="R145" s="360"/>
      <c r="S145" s="361"/>
      <c r="T145" s="361"/>
      <c r="U145" s="363"/>
      <c r="V145" s="363"/>
      <c r="W145" s="363"/>
      <c r="X145" s="363"/>
      <c r="Y145" s="363"/>
      <c r="Z145" s="362"/>
      <c r="AA145" s="88"/>
      <c r="AB145" s="88"/>
      <c r="AC145" s="88"/>
      <c r="AD145" s="88"/>
      <c r="AE145" s="88"/>
      <c r="AF145" s="88"/>
    </row>
    <row r="146" spans="1:32" s="11" customFormat="1" ht="35.1" customHeight="1" x14ac:dyDescent="0.2">
      <c r="A146" s="354"/>
      <c r="B146" s="355"/>
      <c r="C146" s="355"/>
      <c r="D146" s="355"/>
      <c r="E146" s="355"/>
      <c r="F146" s="356"/>
      <c r="G146" s="356"/>
      <c r="H146" s="357"/>
      <c r="I146" s="357"/>
      <c r="J146" s="357"/>
      <c r="K146" s="357"/>
      <c r="L146" s="357"/>
      <c r="M146" s="357"/>
      <c r="N146" s="357"/>
      <c r="O146" s="358"/>
      <c r="P146" s="359"/>
      <c r="Q146" s="360"/>
      <c r="R146" s="360"/>
      <c r="S146" s="361"/>
      <c r="T146" s="361"/>
      <c r="U146" s="363"/>
      <c r="V146" s="363"/>
      <c r="W146" s="363"/>
      <c r="X146" s="363"/>
      <c r="Y146" s="363"/>
      <c r="Z146" s="362"/>
      <c r="AA146" s="88"/>
      <c r="AB146" s="88"/>
      <c r="AC146" s="88"/>
      <c r="AD146" s="88"/>
      <c r="AE146" s="88"/>
      <c r="AF146" s="88"/>
    </row>
    <row r="147" spans="1:32" s="11" customFormat="1" ht="35.1" customHeight="1" x14ac:dyDescent="0.2">
      <c r="A147" s="354"/>
      <c r="B147" s="355"/>
      <c r="C147" s="355"/>
      <c r="D147" s="355"/>
      <c r="E147" s="355"/>
      <c r="F147" s="356"/>
      <c r="G147" s="356"/>
      <c r="H147" s="357"/>
      <c r="I147" s="357"/>
      <c r="J147" s="357"/>
      <c r="K147" s="357"/>
      <c r="L147" s="357"/>
      <c r="M147" s="357"/>
      <c r="N147" s="357"/>
      <c r="O147" s="358"/>
      <c r="P147" s="359"/>
      <c r="Q147" s="360"/>
      <c r="R147" s="360"/>
      <c r="S147" s="361"/>
      <c r="T147" s="361"/>
      <c r="U147" s="363"/>
      <c r="V147" s="363"/>
      <c r="W147" s="363"/>
      <c r="X147" s="363"/>
      <c r="Y147" s="363"/>
      <c r="Z147" s="362"/>
      <c r="AA147" s="88"/>
      <c r="AB147" s="88"/>
      <c r="AC147" s="88"/>
      <c r="AD147" s="88"/>
      <c r="AE147" s="88"/>
      <c r="AF147" s="88"/>
    </row>
    <row r="148" spans="1:32" s="11" customFormat="1" ht="35.1" customHeight="1" x14ac:dyDescent="0.2">
      <c r="A148" s="354"/>
      <c r="B148" s="355"/>
      <c r="C148" s="355"/>
      <c r="D148" s="355"/>
      <c r="E148" s="355"/>
      <c r="F148" s="356"/>
      <c r="G148" s="356"/>
      <c r="H148" s="357"/>
      <c r="I148" s="357"/>
      <c r="J148" s="357"/>
      <c r="K148" s="357"/>
      <c r="L148" s="357"/>
      <c r="M148" s="357"/>
      <c r="N148" s="357"/>
      <c r="O148" s="358"/>
      <c r="P148" s="359"/>
      <c r="Q148" s="360"/>
      <c r="R148" s="360"/>
      <c r="S148" s="361"/>
      <c r="T148" s="361"/>
      <c r="U148" s="363"/>
      <c r="V148" s="363"/>
      <c r="W148" s="363"/>
      <c r="X148" s="363"/>
      <c r="Y148" s="363"/>
      <c r="Z148" s="362"/>
      <c r="AA148" s="88"/>
      <c r="AB148" s="88"/>
      <c r="AC148" s="88"/>
      <c r="AD148" s="88"/>
      <c r="AE148" s="88"/>
      <c r="AF148" s="88"/>
    </row>
    <row r="149" spans="1:32" s="11" customFormat="1" ht="35.1" customHeight="1" x14ac:dyDescent="0.2">
      <c r="A149" s="354"/>
      <c r="B149" s="355"/>
      <c r="C149" s="355"/>
      <c r="D149" s="355"/>
      <c r="E149" s="355"/>
      <c r="F149" s="356"/>
      <c r="G149" s="356"/>
      <c r="H149" s="357"/>
      <c r="I149" s="357"/>
      <c r="J149" s="357"/>
      <c r="K149" s="357"/>
      <c r="L149" s="357"/>
      <c r="M149" s="357"/>
      <c r="N149" s="357"/>
      <c r="O149" s="358"/>
      <c r="P149" s="359"/>
      <c r="Q149" s="360"/>
      <c r="R149" s="360"/>
      <c r="S149" s="361"/>
      <c r="T149" s="361"/>
      <c r="U149" s="363"/>
      <c r="V149" s="363"/>
      <c r="W149" s="363"/>
      <c r="X149" s="363"/>
      <c r="Y149" s="363"/>
      <c r="Z149" s="362"/>
      <c r="AA149" s="88"/>
      <c r="AB149" s="88"/>
      <c r="AC149" s="88"/>
      <c r="AD149" s="88"/>
      <c r="AE149" s="88"/>
      <c r="AF149" s="88"/>
    </row>
    <row r="150" spans="1:32" s="11" customFormat="1" ht="35.1" customHeight="1" x14ac:dyDescent="0.2">
      <c r="A150" s="354"/>
      <c r="B150" s="355"/>
      <c r="C150" s="355"/>
      <c r="D150" s="355"/>
      <c r="E150" s="355"/>
      <c r="F150" s="356"/>
      <c r="G150" s="356"/>
      <c r="H150" s="357"/>
      <c r="I150" s="357"/>
      <c r="J150" s="357"/>
      <c r="K150" s="357"/>
      <c r="L150" s="357"/>
      <c r="M150" s="357"/>
      <c r="N150" s="357"/>
      <c r="O150" s="358"/>
      <c r="P150" s="359"/>
      <c r="Q150" s="360"/>
      <c r="R150" s="360"/>
      <c r="S150" s="361"/>
      <c r="T150" s="361"/>
      <c r="U150" s="363"/>
      <c r="V150" s="363"/>
      <c r="W150" s="363"/>
      <c r="X150" s="363"/>
      <c r="Y150" s="363"/>
      <c r="Z150" s="362"/>
      <c r="AA150" s="88"/>
      <c r="AB150" s="88"/>
      <c r="AC150" s="88"/>
      <c r="AD150" s="88"/>
      <c r="AE150" s="88"/>
      <c r="AF150" s="88"/>
    </row>
    <row r="151" spans="1:32" s="11" customFormat="1" ht="35.1" customHeight="1" x14ac:dyDescent="0.2">
      <c r="A151" s="354"/>
      <c r="B151" s="355"/>
      <c r="C151" s="355"/>
      <c r="D151" s="355"/>
      <c r="E151" s="355"/>
      <c r="F151" s="356"/>
      <c r="G151" s="356"/>
      <c r="H151" s="357"/>
      <c r="I151" s="357"/>
      <c r="J151" s="357"/>
      <c r="K151" s="357"/>
      <c r="L151" s="357"/>
      <c r="M151" s="357"/>
      <c r="N151" s="357"/>
      <c r="O151" s="358"/>
      <c r="P151" s="359"/>
      <c r="Q151" s="360"/>
      <c r="R151" s="360"/>
      <c r="S151" s="361"/>
      <c r="T151" s="361"/>
      <c r="U151" s="363"/>
      <c r="V151" s="363"/>
      <c r="W151" s="363"/>
      <c r="X151" s="363"/>
      <c r="Y151" s="363"/>
      <c r="Z151" s="362"/>
      <c r="AA151" s="88"/>
      <c r="AB151" s="88"/>
      <c r="AC151" s="88"/>
      <c r="AD151" s="88"/>
      <c r="AE151" s="88"/>
      <c r="AF151" s="88"/>
    </row>
    <row r="152" spans="1:32" s="11" customFormat="1" ht="35.1" customHeight="1" x14ac:dyDescent="0.2">
      <c r="A152" s="354"/>
      <c r="B152" s="355"/>
      <c r="C152" s="355"/>
      <c r="D152" s="355"/>
      <c r="E152" s="355"/>
      <c r="F152" s="356"/>
      <c r="G152" s="356"/>
      <c r="H152" s="357"/>
      <c r="I152" s="357"/>
      <c r="J152" s="357"/>
      <c r="K152" s="357"/>
      <c r="L152" s="357"/>
      <c r="M152" s="357"/>
      <c r="N152" s="357"/>
      <c r="O152" s="358"/>
      <c r="P152" s="359"/>
      <c r="Q152" s="360"/>
      <c r="R152" s="360"/>
      <c r="S152" s="361"/>
      <c r="T152" s="361"/>
      <c r="U152" s="363"/>
      <c r="V152" s="363"/>
      <c r="W152" s="363"/>
      <c r="X152" s="363"/>
      <c r="Y152" s="363"/>
      <c r="Z152" s="362"/>
      <c r="AA152" s="88"/>
      <c r="AB152" s="88"/>
      <c r="AC152" s="88"/>
      <c r="AD152" s="88"/>
      <c r="AE152" s="88"/>
      <c r="AF152" s="88"/>
    </row>
    <row r="153" spans="1:32" s="11" customFormat="1" ht="35.1" customHeight="1" x14ac:dyDescent="0.2">
      <c r="A153" s="354"/>
      <c r="B153" s="355"/>
      <c r="C153" s="355"/>
      <c r="D153" s="355"/>
      <c r="E153" s="355"/>
      <c r="F153" s="356"/>
      <c r="G153" s="356"/>
      <c r="H153" s="357"/>
      <c r="I153" s="357"/>
      <c r="J153" s="357"/>
      <c r="K153" s="357"/>
      <c r="L153" s="357"/>
      <c r="M153" s="357"/>
      <c r="N153" s="357"/>
      <c r="O153" s="358"/>
      <c r="P153" s="359"/>
      <c r="Q153" s="360"/>
      <c r="R153" s="360"/>
      <c r="S153" s="361"/>
      <c r="T153" s="361"/>
      <c r="U153" s="363"/>
      <c r="V153" s="363"/>
      <c r="W153" s="363"/>
      <c r="X153" s="363"/>
      <c r="Y153" s="363"/>
      <c r="Z153" s="362"/>
      <c r="AA153" s="88"/>
      <c r="AB153" s="88"/>
      <c r="AC153" s="88"/>
      <c r="AD153" s="88"/>
      <c r="AE153" s="88"/>
      <c r="AF153" s="88"/>
    </row>
    <row r="154" spans="1:32" s="11" customFormat="1" ht="35.1" customHeight="1" x14ac:dyDescent="0.2">
      <c r="A154" s="354"/>
      <c r="B154" s="355"/>
      <c r="C154" s="355"/>
      <c r="D154" s="355"/>
      <c r="E154" s="355"/>
      <c r="F154" s="356"/>
      <c r="G154" s="356"/>
      <c r="H154" s="357"/>
      <c r="I154" s="357"/>
      <c r="J154" s="357"/>
      <c r="K154" s="357"/>
      <c r="L154" s="357"/>
      <c r="M154" s="357"/>
      <c r="N154" s="357"/>
      <c r="O154" s="358"/>
      <c r="P154" s="359"/>
      <c r="Q154" s="360"/>
      <c r="R154" s="360"/>
      <c r="S154" s="361"/>
      <c r="T154" s="361"/>
      <c r="U154" s="363"/>
      <c r="V154" s="363"/>
      <c r="W154" s="363"/>
      <c r="X154" s="363"/>
      <c r="Y154" s="363"/>
      <c r="Z154" s="362"/>
      <c r="AA154" s="88"/>
      <c r="AB154" s="88"/>
      <c r="AC154" s="88"/>
      <c r="AD154" s="88"/>
      <c r="AE154" s="88"/>
      <c r="AF154" s="88"/>
    </row>
    <row r="155" spans="1:32" s="11" customFormat="1" ht="35.1" customHeight="1" x14ac:dyDescent="0.2">
      <c r="A155" s="354"/>
      <c r="B155" s="355"/>
      <c r="C155" s="355"/>
      <c r="D155" s="355"/>
      <c r="E155" s="355"/>
      <c r="F155" s="356"/>
      <c r="G155" s="356"/>
      <c r="H155" s="357"/>
      <c r="I155" s="357"/>
      <c r="J155" s="357"/>
      <c r="K155" s="357"/>
      <c r="L155" s="357"/>
      <c r="M155" s="357"/>
      <c r="N155" s="357"/>
      <c r="O155" s="358"/>
      <c r="P155" s="359"/>
      <c r="Q155" s="360"/>
      <c r="R155" s="360"/>
      <c r="S155" s="361"/>
      <c r="T155" s="361"/>
      <c r="U155" s="363"/>
      <c r="V155" s="363"/>
      <c r="W155" s="363"/>
      <c r="X155" s="363"/>
      <c r="Y155" s="363"/>
      <c r="Z155" s="362"/>
      <c r="AA155" s="88"/>
      <c r="AB155" s="88"/>
      <c r="AC155" s="88"/>
      <c r="AD155" s="88"/>
      <c r="AE155" s="88"/>
      <c r="AF155" s="88"/>
    </row>
    <row r="156" spans="1:32" s="11" customFormat="1" ht="35.1" customHeight="1" x14ac:dyDescent="0.2">
      <c r="A156" s="354"/>
      <c r="B156" s="355"/>
      <c r="C156" s="355"/>
      <c r="D156" s="355"/>
      <c r="E156" s="355"/>
      <c r="F156" s="356"/>
      <c r="G156" s="356"/>
      <c r="H156" s="357"/>
      <c r="I156" s="357"/>
      <c r="J156" s="357"/>
      <c r="K156" s="357"/>
      <c r="L156" s="357"/>
      <c r="M156" s="357"/>
      <c r="N156" s="357"/>
      <c r="O156" s="358"/>
      <c r="P156" s="359"/>
      <c r="Q156" s="360"/>
      <c r="R156" s="360"/>
      <c r="S156" s="361"/>
      <c r="T156" s="361"/>
      <c r="U156" s="363"/>
      <c r="V156" s="363"/>
      <c r="W156" s="363"/>
      <c r="X156" s="363"/>
      <c r="Y156" s="363"/>
      <c r="Z156" s="362"/>
      <c r="AA156" s="88"/>
      <c r="AB156" s="88"/>
      <c r="AC156" s="88"/>
      <c r="AD156" s="88"/>
      <c r="AE156" s="88"/>
      <c r="AF156" s="88"/>
    </row>
    <row r="157" spans="1:32" s="11" customFormat="1" ht="35.1" customHeight="1" x14ac:dyDescent="0.2">
      <c r="A157" s="354"/>
      <c r="B157" s="355"/>
      <c r="C157" s="355"/>
      <c r="D157" s="355"/>
      <c r="E157" s="355"/>
      <c r="F157" s="356"/>
      <c r="G157" s="356"/>
      <c r="H157" s="357"/>
      <c r="I157" s="357"/>
      <c r="J157" s="357"/>
      <c r="K157" s="357"/>
      <c r="L157" s="357"/>
      <c r="M157" s="357"/>
      <c r="N157" s="357"/>
      <c r="O157" s="358"/>
      <c r="P157" s="359"/>
      <c r="Q157" s="360"/>
      <c r="R157" s="360"/>
      <c r="S157" s="361"/>
      <c r="T157" s="361"/>
      <c r="U157" s="363"/>
      <c r="V157" s="363"/>
      <c r="W157" s="363"/>
      <c r="X157" s="363"/>
      <c r="Y157" s="363"/>
      <c r="Z157" s="362"/>
      <c r="AA157" s="88"/>
      <c r="AB157" s="88"/>
      <c r="AC157" s="88"/>
      <c r="AD157" s="88"/>
      <c r="AE157" s="88"/>
      <c r="AF157" s="88"/>
    </row>
    <row r="158" spans="1:32" s="11" customFormat="1" ht="35.1" customHeight="1" x14ac:dyDescent="0.2">
      <c r="A158" s="354"/>
      <c r="B158" s="355"/>
      <c r="C158" s="355"/>
      <c r="D158" s="355"/>
      <c r="E158" s="355"/>
      <c r="F158" s="356"/>
      <c r="G158" s="356"/>
      <c r="H158" s="357"/>
      <c r="I158" s="357"/>
      <c r="J158" s="357"/>
      <c r="K158" s="357"/>
      <c r="L158" s="357"/>
      <c r="M158" s="357"/>
      <c r="N158" s="357"/>
      <c r="O158" s="358"/>
      <c r="P158" s="359"/>
      <c r="Q158" s="360"/>
      <c r="R158" s="360"/>
      <c r="S158" s="361"/>
      <c r="T158" s="361"/>
      <c r="U158" s="363"/>
      <c r="V158" s="363"/>
      <c r="W158" s="363"/>
      <c r="X158" s="363"/>
      <c r="Y158" s="363"/>
      <c r="Z158" s="362"/>
      <c r="AA158" s="88"/>
      <c r="AB158" s="88"/>
      <c r="AC158" s="88"/>
      <c r="AD158" s="88"/>
      <c r="AE158" s="88"/>
      <c r="AF158" s="88"/>
    </row>
    <row r="159" spans="1:32" ht="35.1" customHeight="1" x14ac:dyDescent="0.2">
      <c r="A159" s="354"/>
      <c r="B159" s="355"/>
      <c r="C159" s="355"/>
      <c r="D159" s="355"/>
      <c r="E159" s="355"/>
      <c r="F159" s="356"/>
      <c r="G159" s="356"/>
      <c r="H159" s="357"/>
      <c r="I159" s="357"/>
      <c r="J159" s="357"/>
      <c r="K159" s="357"/>
      <c r="L159" s="357"/>
      <c r="M159" s="357"/>
      <c r="N159" s="357"/>
      <c r="O159" s="358"/>
      <c r="P159" s="359"/>
      <c r="Q159" s="360"/>
      <c r="R159" s="360"/>
      <c r="S159" s="361"/>
      <c r="T159" s="361"/>
      <c r="U159" s="363"/>
      <c r="V159" s="363"/>
      <c r="W159" s="363"/>
      <c r="X159" s="363"/>
      <c r="Y159" s="363"/>
      <c r="Z159" s="362"/>
      <c r="AA159" s="237"/>
      <c r="AB159" s="237"/>
      <c r="AC159" s="237"/>
      <c r="AD159" s="237"/>
      <c r="AE159" s="237"/>
      <c r="AF159" s="237"/>
    </row>
    <row r="160" spans="1:32" ht="35.1" customHeight="1" x14ac:dyDescent="0.2">
      <c r="A160" s="354"/>
      <c r="B160" s="355"/>
      <c r="C160" s="355"/>
      <c r="D160" s="355"/>
      <c r="E160" s="355"/>
      <c r="F160" s="356"/>
      <c r="G160" s="356"/>
      <c r="H160" s="357"/>
      <c r="I160" s="357"/>
      <c r="J160" s="357"/>
      <c r="K160" s="357"/>
      <c r="L160" s="357"/>
      <c r="M160" s="357"/>
      <c r="N160" s="357"/>
      <c r="O160" s="358"/>
      <c r="P160" s="359"/>
      <c r="Q160" s="360"/>
      <c r="R160" s="360"/>
      <c r="S160" s="361"/>
      <c r="T160" s="361"/>
      <c r="U160" s="363"/>
      <c r="V160" s="363"/>
      <c r="W160" s="363"/>
      <c r="X160" s="363"/>
      <c r="Y160" s="363"/>
      <c r="Z160" s="362"/>
      <c r="AA160" s="237"/>
      <c r="AB160" s="237"/>
      <c r="AC160" s="237"/>
      <c r="AD160" s="237"/>
      <c r="AE160" s="237"/>
      <c r="AF160" s="237"/>
    </row>
    <row r="161" spans="1:32" ht="35.1" customHeight="1" x14ac:dyDescent="0.2">
      <c r="A161" s="354"/>
      <c r="B161" s="355"/>
      <c r="C161" s="355"/>
      <c r="D161" s="355"/>
      <c r="E161" s="355"/>
      <c r="F161" s="356"/>
      <c r="G161" s="356"/>
      <c r="H161" s="357"/>
      <c r="I161" s="357"/>
      <c r="J161" s="357"/>
      <c r="K161" s="357"/>
      <c r="L161" s="357"/>
      <c r="M161" s="357"/>
      <c r="N161" s="357"/>
      <c r="O161" s="358"/>
      <c r="P161" s="359"/>
      <c r="Q161" s="360"/>
      <c r="R161" s="360"/>
      <c r="S161" s="361"/>
      <c r="T161" s="361"/>
      <c r="U161" s="363"/>
      <c r="V161" s="363"/>
      <c r="W161" s="363"/>
      <c r="X161" s="363"/>
      <c r="Y161" s="363"/>
      <c r="Z161" s="362"/>
      <c r="AA161" s="237"/>
      <c r="AB161" s="237"/>
      <c r="AC161" s="237"/>
      <c r="AD161" s="237"/>
      <c r="AE161" s="237"/>
      <c r="AF161" s="237"/>
    </row>
    <row r="162" spans="1:32" ht="35.1" customHeight="1" x14ac:dyDescent="0.2">
      <c r="A162" s="354"/>
      <c r="B162" s="355"/>
      <c r="C162" s="355"/>
      <c r="D162" s="355"/>
      <c r="E162" s="355"/>
      <c r="F162" s="356"/>
      <c r="G162" s="356"/>
      <c r="H162" s="357"/>
      <c r="I162" s="357"/>
      <c r="J162" s="357"/>
      <c r="K162" s="357"/>
      <c r="L162" s="357"/>
      <c r="M162" s="357"/>
      <c r="N162" s="357"/>
      <c r="O162" s="358"/>
      <c r="P162" s="359"/>
      <c r="Q162" s="360"/>
      <c r="R162" s="360"/>
      <c r="S162" s="361"/>
      <c r="T162" s="361"/>
      <c r="U162" s="363"/>
      <c r="V162" s="363"/>
      <c r="W162" s="363"/>
      <c r="X162" s="363"/>
      <c r="Y162" s="363"/>
      <c r="Z162" s="362"/>
      <c r="AA162" s="237"/>
      <c r="AB162" s="237"/>
      <c r="AC162" s="237"/>
      <c r="AD162" s="237"/>
      <c r="AE162" s="237"/>
      <c r="AF162" s="237"/>
    </row>
    <row r="163" spans="1:32" ht="35.1" customHeight="1" x14ac:dyDescent="0.2">
      <c r="A163" s="354"/>
      <c r="B163" s="355"/>
      <c r="C163" s="355"/>
      <c r="D163" s="355"/>
      <c r="E163" s="355"/>
      <c r="F163" s="356"/>
      <c r="G163" s="356"/>
      <c r="H163" s="357"/>
      <c r="I163" s="357"/>
      <c r="J163" s="357"/>
      <c r="K163" s="357"/>
      <c r="L163" s="357"/>
      <c r="M163" s="357"/>
      <c r="N163" s="357"/>
      <c r="O163" s="358"/>
      <c r="P163" s="359"/>
      <c r="Q163" s="360"/>
      <c r="R163" s="360"/>
      <c r="S163" s="361"/>
      <c r="T163" s="361"/>
      <c r="U163" s="363"/>
      <c r="V163" s="363"/>
      <c r="W163" s="363"/>
      <c r="X163" s="363"/>
      <c r="Y163" s="363"/>
      <c r="Z163" s="362"/>
      <c r="AA163" s="237"/>
      <c r="AB163" s="237"/>
      <c r="AC163" s="237"/>
      <c r="AD163" s="237"/>
      <c r="AE163" s="237"/>
      <c r="AF163" s="237"/>
    </row>
    <row r="164" spans="1:32" ht="35.1" customHeight="1" x14ac:dyDescent="0.2">
      <c r="A164" s="354"/>
      <c r="B164" s="355"/>
      <c r="C164" s="355"/>
      <c r="D164" s="355"/>
      <c r="E164" s="355"/>
      <c r="F164" s="356"/>
      <c r="G164" s="356"/>
      <c r="H164" s="357"/>
      <c r="I164" s="357"/>
      <c r="J164" s="357"/>
      <c r="K164" s="357"/>
      <c r="L164" s="357"/>
      <c r="M164" s="357"/>
      <c r="N164" s="357"/>
      <c r="O164" s="358"/>
      <c r="P164" s="359"/>
      <c r="Q164" s="360"/>
      <c r="R164" s="360"/>
      <c r="S164" s="361"/>
      <c r="T164" s="361"/>
      <c r="U164" s="363"/>
      <c r="V164" s="363"/>
      <c r="W164" s="363"/>
      <c r="X164" s="363"/>
      <c r="Y164" s="363"/>
      <c r="Z164" s="362"/>
      <c r="AA164" s="237"/>
      <c r="AB164" s="237"/>
      <c r="AC164" s="237"/>
      <c r="AD164" s="237"/>
      <c r="AE164" s="237"/>
      <c r="AF164" s="237"/>
    </row>
    <row r="165" spans="1:32" ht="35.1" customHeight="1" x14ac:dyDescent="0.2">
      <c r="A165" s="354"/>
      <c r="B165" s="355"/>
      <c r="C165" s="355"/>
      <c r="D165" s="355"/>
      <c r="E165" s="355"/>
      <c r="F165" s="356"/>
      <c r="G165" s="356"/>
      <c r="H165" s="357"/>
      <c r="I165" s="357"/>
      <c r="J165" s="357"/>
      <c r="K165" s="357"/>
      <c r="L165" s="357"/>
      <c r="M165" s="357"/>
      <c r="N165" s="357"/>
      <c r="O165" s="358"/>
      <c r="P165" s="359"/>
      <c r="Q165" s="360"/>
      <c r="R165" s="360"/>
      <c r="S165" s="361"/>
      <c r="T165" s="361"/>
      <c r="U165" s="363"/>
      <c r="V165" s="363"/>
      <c r="W165" s="363"/>
      <c r="X165" s="363"/>
      <c r="Y165" s="363"/>
      <c r="Z165" s="362"/>
      <c r="AA165" s="237"/>
      <c r="AB165" s="237"/>
      <c r="AC165" s="237"/>
      <c r="AD165" s="237"/>
      <c r="AE165" s="237"/>
      <c r="AF165" s="237"/>
    </row>
    <row r="166" spans="1:32" ht="35.1" customHeight="1" x14ac:dyDescent="0.2">
      <c r="A166" s="354"/>
      <c r="B166" s="355"/>
      <c r="C166" s="355"/>
      <c r="D166" s="355"/>
      <c r="E166" s="355"/>
      <c r="F166" s="356"/>
      <c r="G166" s="356"/>
      <c r="H166" s="357"/>
      <c r="I166" s="357"/>
      <c r="J166" s="357"/>
      <c r="K166" s="357"/>
      <c r="L166" s="357"/>
      <c r="M166" s="357"/>
      <c r="N166" s="357"/>
      <c r="O166" s="358"/>
      <c r="P166" s="359"/>
      <c r="Q166" s="360"/>
      <c r="R166" s="360"/>
      <c r="S166" s="361"/>
      <c r="T166" s="361"/>
      <c r="U166" s="363"/>
      <c r="V166" s="363"/>
      <c r="W166" s="363"/>
      <c r="X166" s="363"/>
      <c r="Y166" s="363"/>
      <c r="Z166" s="362"/>
      <c r="AA166" s="237"/>
      <c r="AB166" s="237"/>
      <c r="AC166" s="237"/>
      <c r="AD166" s="237"/>
      <c r="AE166" s="237"/>
      <c r="AF166" s="237"/>
    </row>
    <row r="167" spans="1:32" ht="35.1" customHeight="1" x14ac:dyDescent="0.2">
      <c r="A167" s="354"/>
      <c r="B167" s="355"/>
      <c r="C167" s="355"/>
      <c r="D167" s="355"/>
      <c r="E167" s="355"/>
      <c r="F167" s="356"/>
      <c r="G167" s="356"/>
      <c r="H167" s="357"/>
      <c r="I167" s="357"/>
      <c r="J167" s="357"/>
      <c r="K167" s="357"/>
      <c r="L167" s="357"/>
      <c r="M167" s="357"/>
      <c r="N167" s="357"/>
      <c r="O167" s="358"/>
      <c r="P167" s="359"/>
      <c r="Q167" s="360"/>
      <c r="R167" s="360"/>
      <c r="S167" s="361"/>
      <c r="T167" s="361"/>
      <c r="U167" s="363"/>
      <c r="V167" s="363"/>
      <c r="W167" s="363"/>
      <c r="X167" s="363"/>
      <c r="Y167" s="363"/>
      <c r="Z167" s="362"/>
      <c r="AA167" s="237"/>
      <c r="AB167" s="237"/>
      <c r="AC167" s="237"/>
      <c r="AD167" s="237"/>
      <c r="AE167" s="237"/>
      <c r="AF167" s="237"/>
    </row>
    <row r="168" spans="1:32" ht="35.1" customHeight="1" x14ac:dyDescent="0.2">
      <c r="A168" s="354"/>
      <c r="B168" s="355"/>
      <c r="C168" s="355"/>
      <c r="D168" s="355"/>
      <c r="E168" s="355"/>
      <c r="F168" s="356"/>
      <c r="G168" s="356"/>
      <c r="H168" s="357"/>
      <c r="I168" s="357"/>
      <c r="J168" s="357"/>
      <c r="K168" s="357"/>
      <c r="L168" s="357"/>
      <c r="M168" s="357"/>
      <c r="N168" s="357"/>
      <c r="O168" s="358"/>
      <c r="P168" s="359"/>
      <c r="Q168" s="360"/>
      <c r="R168" s="360"/>
      <c r="S168" s="361"/>
      <c r="T168" s="361"/>
      <c r="U168" s="363"/>
      <c r="V168" s="363"/>
      <c r="W168" s="363"/>
      <c r="X168" s="363"/>
      <c r="Y168" s="363"/>
      <c r="Z168" s="362"/>
      <c r="AA168" s="237"/>
      <c r="AB168" s="237"/>
      <c r="AC168" s="237"/>
      <c r="AD168" s="237"/>
      <c r="AE168" s="237"/>
      <c r="AF168" s="237"/>
    </row>
    <row r="169" spans="1:32" ht="35.1" customHeight="1" x14ac:dyDescent="0.2">
      <c r="A169" s="354"/>
      <c r="B169" s="355"/>
      <c r="C169" s="355"/>
      <c r="D169" s="355"/>
      <c r="E169" s="355"/>
      <c r="F169" s="356"/>
      <c r="G169" s="356"/>
      <c r="H169" s="357"/>
      <c r="I169" s="357"/>
      <c r="J169" s="357"/>
      <c r="K169" s="357"/>
      <c r="L169" s="357"/>
      <c r="M169" s="357"/>
      <c r="N169" s="357"/>
      <c r="O169" s="358"/>
      <c r="P169" s="359"/>
      <c r="Q169" s="360"/>
      <c r="R169" s="360"/>
      <c r="S169" s="361"/>
      <c r="T169" s="361"/>
      <c r="U169" s="363"/>
      <c r="V169" s="363"/>
      <c r="W169" s="363"/>
      <c r="X169" s="363"/>
      <c r="Y169" s="363"/>
      <c r="Z169" s="362"/>
      <c r="AA169" s="237"/>
      <c r="AB169" s="237"/>
      <c r="AC169" s="237"/>
      <c r="AD169" s="237"/>
      <c r="AE169" s="237"/>
      <c r="AF169" s="237"/>
    </row>
    <row r="170" spans="1:32" ht="35.1" customHeight="1" x14ac:dyDescent="0.2">
      <c r="A170" s="354"/>
      <c r="B170" s="355"/>
      <c r="C170" s="355"/>
      <c r="D170" s="355"/>
      <c r="E170" s="355"/>
      <c r="F170" s="356"/>
      <c r="G170" s="356"/>
      <c r="H170" s="357"/>
      <c r="I170" s="357"/>
      <c r="J170" s="357"/>
      <c r="K170" s="357"/>
      <c r="L170" s="357"/>
      <c r="M170" s="357"/>
      <c r="N170" s="357"/>
      <c r="O170" s="358"/>
      <c r="P170" s="359"/>
      <c r="Q170" s="360"/>
      <c r="R170" s="360"/>
      <c r="S170" s="361"/>
      <c r="T170" s="361"/>
      <c r="U170" s="363"/>
      <c r="V170" s="363"/>
      <c r="W170" s="363"/>
      <c r="X170" s="363"/>
      <c r="Y170" s="363"/>
      <c r="Z170" s="362"/>
      <c r="AA170" s="237"/>
      <c r="AB170" s="237"/>
      <c r="AC170" s="237"/>
      <c r="AD170" s="237"/>
      <c r="AE170" s="237"/>
      <c r="AF170" s="237"/>
    </row>
    <row r="171" spans="1:32" ht="35.1" customHeight="1" x14ac:dyDescent="0.2">
      <c r="A171" s="354"/>
      <c r="B171" s="355"/>
      <c r="C171" s="355"/>
      <c r="D171" s="355"/>
      <c r="E171" s="355"/>
      <c r="F171" s="356"/>
      <c r="G171" s="356"/>
      <c r="H171" s="357"/>
      <c r="I171" s="357"/>
      <c r="J171" s="357"/>
      <c r="K171" s="357"/>
      <c r="L171" s="357"/>
      <c r="M171" s="357"/>
      <c r="N171" s="357"/>
      <c r="O171" s="358"/>
      <c r="P171" s="359"/>
      <c r="Q171" s="360"/>
      <c r="R171" s="360"/>
      <c r="S171" s="361"/>
      <c r="T171" s="361"/>
      <c r="U171" s="363"/>
      <c r="V171" s="363"/>
      <c r="W171" s="363"/>
      <c r="X171" s="363"/>
      <c r="Y171" s="363"/>
      <c r="Z171" s="362"/>
      <c r="AA171" s="237"/>
      <c r="AB171" s="237"/>
      <c r="AC171" s="237"/>
      <c r="AD171" s="237"/>
      <c r="AE171" s="237"/>
      <c r="AF171" s="237"/>
    </row>
    <row r="172" spans="1:32" ht="35.1" customHeight="1" x14ac:dyDescent="0.2">
      <c r="A172" s="354"/>
      <c r="B172" s="355"/>
      <c r="C172" s="355"/>
      <c r="D172" s="355"/>
      <c r="E172" s="355"/>
      <c r="F172" s="356"/>
      <c r="G172" s="356"/>
      <c r="H172" s="357"/>
      <c r="I172" s="357"/>
      <c r="J172" s="357"/>
      <c r="K172" s="357"/>
      <c r="L172" s="357"/>
      <c r="M172" s="357"/>
      <c r="N172" s="357"/>
      <c r="O172" s="358"/>
      <c r="P172" s="359"/>
      <c r="Q172" s="360"/>
      <c r="R172" s="360"/>
      <c r="S172" s="361"/>
      <c r="T172" s="361"/>
      <c r="U172" s="363"/>
      <c r="V172" s="363"/>
      <c r="W172" s="363"/>
      <c r="X172" s="363"/>
      <c r="Y172" s="363"/>
      <c r="Z172" s="362"/>
      <c r="AA172" s="237"/>
      <c r="AB172" s="237"/>
      <c r="AC172" s="237"/>
      <c r="AD172" s="237"/>
      <c r="AE172" s="237"/>
      <c r="AF172" s="237"/>
    </row>
    <row r="173" spans="1:32" ht="35.1" customHeight="1" x14ac:dyDescent="0.2">
      <c r="A173" s="354"/>
      <c r="B173" s="355"/>
      <c r="C173" s="355"/>
      <c r="D173" s="355"/>
      <c r="E173" s="355"/>
      <c r="F173" s="356"/>
      <c r="G173" s="356"/>
      <c r="H173" s="357"/>
      <c r="I173" s="357"/>
      <c r="J173" s="357"/>
      <c r="K173" s="357"/>
      <c r="L173" s="357"/>
      <c r="M173" s="357"/>
      <c r="N173" s="357"/>
      <c r="O173" s="358"/>
      <c r="P173" s="359"/>
      <c r="Q173" s="360"/>
      <c r="R173" s="360"/>
      <c r="S173" s="361"/>
      <c r="T173" s="361"/>
      <c r="U173" s="363"/>
      <c r="V173" s="363"/>
      <c r="W173" s="363"/>
      <c r="X173" s="363"/>
      <c r="Y173" s="363"/>
      <c r="Z173" s="362"/>
      <c r="AA173" s="237"/>
      <c r="AB173" s="237"/>
      <c r="AC173" s="237"/>
      <c r="AD173" s="237"/>
      <c r="AE173" s="237"/>
      <c r="AF173" s="237"/>
    </row>
    <row r="174" spans="1:32" ht="35.1" customHeight="1" x14ac:dyDescent="0.2">
      <c r="A174" s="354"/>
      <c r="B174" s="355"/>
      <c r="C174" s="355"/>
      <c r="D174" s="355"/>
      <c r="E174" s="355"/>
      <c r="F174" s="356"/>
      <c r="G174" s="356"/>
      <c r="H174" s="357"/>
      <c r="I174" s="357"/>
      <c r="J174" s="357"/>
      <c r="K174" s="357"/>
      <c r="L174" s="357"/>
      <c r="M174" s="357"/>
      <c r="N174" s="357"/>
      <c r="O174" s="358"/>
      <c r="P174" s="359"/>
      <c r="Q174" s="360"/>
      <c r="R174" s="360"/>
      <c r="S174" s="361"/>
      <c r="T174" s="361"/>
      <c r="U174" s="363"/>
      <c r="V174" s="363"/>
      <c r="W174" s="363"/>
      <c r="X174" s="363"/>
      <c r="Y174" s="363"/>
      <c r="Z174" s="362"/>
      <c r="AA174" s="237"/>
      <c r="AB174" s="237"/>
      <c r="AC174" s="237"/>
      <c r="AD174" s="237"/>
      <c r="AE174" s="237"/>
      <c r="AF174" s="237"/>
    </row>
    <row r="175" spans="1:32" ht="35.1" customHeight="1" x14ac:dyDescent="0.2">
      <c r="A175" s="354"/>
      <c r="B175" s="355"/>
      <c r="C175" s="355"/>
      <c r="D175" s="355"/>
      <c r="E175" s="355"/>
      <c r="F175" s="356"/>
      <c r="G175" s="356"/>
      <c r="H175" s="357"/>
      <c r="I175" s="357"/>
      <c r="J175" s="357"/>
      <c r="K175" s="357"/>
      <c r="L175" s="357"/>
      <c r="M175" s="357"/>
      <c r="N175" s="357"/>
      <c r="O175" s="358"/>
      <c r="P175" s="359"/>
      <c r="Q175" s="360"/>
      <c r="R175" s="360"/>
      <c r="S175" s="361"/>
      <c r="T175" s="361"/>
      <c r="U175" s="363"/>
      <c r="V175" s="363"/>
      <c r="W175" s="363"/>
      <c r="X175" s="363"/>
      <c r="Y175" s="363"/>
      <c r="Z175" s="362"/>
      <c r="AA175" s="237"/>
      <c r="AB175" s="237"/>
      <c r="AC175" s="237"/>
      <c r="AD175" s="237"/>
      <c r="AE175" s="237"/>
      <c r="AF175" s="237"/>
    </row>
    <row r="176" spans="1:32" ht="35.1" customHeight="1" x14ac:dyDescent="0.2">
      <c r="A176" s="354"/>
      <c r="B176" s="355"/>
      <c r="C176" s="355"/>
      <c r="D176" s="355"/>
      <c r="E176" s="355"/>
      <c r="F176" s="356"/>
      <c r="G176" s="356"/>
      <c r="H176" s="357"/>
      <c r="I176" s="357"/>
      <c r="J176" s="357"/>
      <c r="K176" s="357"/>
      <c r="L176" s="357"/>
      <c r="M176" s="357"/>
      <c r="N176" s="357"/>
      <c r="O176" s="358"/>
      <c r="P176" s="359"/>
      <c r="Q176" s="360"/>
      <c r="R176" s="360"/>
      <c r="S176" s="361"/>
      <c r="T176" s="361"/>
      <c r="U176" s="363"/>
      <c r="V176" s="363"/>
      <c r="W176" s="363"/>
      <c r="X176" s="363"/>
      <c r="Y176" s="363"/>
      <c r="Z176" s="362"/>
      <c r="AA176" s="237"/>
      <c r="AB176" s="237"/>
      <c r="AC176" s="237"/>
      <c r="AD176" s="237"/>
      <c r="AE176" s="237"/>
      <c r="AF176" s="237"/>
    </row>
    <row r="177" spans="1:32" ht="35.1" customHeight="1" x14ac:dyDescent="0.2">
      <c r="A177" s="354"/>
      <c r="B177" s="355"/>
      <c r="C177" s="355"/>
      <c r="D177" s="355"/>
      <c r="E177" s="355"/>
      <c r="F177" s="356"/>
      <c r="G177" s="356"/>
      <c r="H177" s="357"/>
      <c r="I177" s="357"/>
      <c r="J177" s="357"/>
      <c r="K177" s="357"/>
      <c r="L177" s="357"/>
      <c r="M177" s="357"/>
      <c r="N177" s="357"/>
      <c r="O177" s="358"/>
      <c r="P177" s="359"/>
      <c r="Q177" s="360"/>
      <c r="R177" s="360"/>
      <c r="S177" s="361"/>
      <c r="T177" s="361"/>
      <c r="U177" s="363"/>
      <c r="V177" s="363"/>
      <c r="W177" s="363"/>
      <c r="X177" s="363"/>
      <c r="Y177" s="363"/>
      <c r="Z177" s="362"/>
      <c r="AA177" s="237"/>
      <c r="AB177" s="237"/>
      <c r="AC177" s="237"/>
      <c r="AD177" s="237"/>
      <c r="AE177" s="237"/>
      <c r="AF177" s="237"/>
    </row>
    <row r="178" spans="1:32" ht="35.1" customHeight="1" x14ac:dyDescent="0.2">
      <c r="A178" s="354"/>
      <c r="B178" s="355"/>
      <c r="C178" s="355"/>
      <c r="D178" s="355"/>
      <c r="E178" s="355"/>
      <c r="F178" s="356"/>
      <c r="G178" s="356"/>
      <c r="H178" s="357"/>
      <c r="I178" s="357"/>
      <c r="J178" s="357"/>
      <c r="K178" s="357"/>
      <c r="L178" s="357"/>
      <c r="M178" s="357"/>
      <c r="N178" s="357"/>
      <c r="O178" s="358"/>
      <c r="P178" s="359"/>
      <c r="Q178" s="360"/>
      <c r="R178" s="360"/>
      <c r="S178" s="361"/>
      <c r="T178" s="361"/>
      <c r="U178" s="363"/>
      <c r="V178" s="363"/>
      <c r="W178" s="363"/>
      <c r="X178" s="363"/>
      <c r="Y178" s="363"/>
      <c r="Z178" s="362"/>
      <c r="AA178" s="237"/>
      <c r="AB178" s="237"/>
      <c r="AC178" s="237"/>
      <c r="AD178" s="237"/>
      <c r="AE178" s="237"/>
      <c r="AF178" s="237"/>
    </row>
    <row r="179" spans="1:32" ht="35.1" customHeight="1" x14ac:dyDescent="0.2">
      <c r="A179" s="354"/>
      <c r="B179" s="355"/>
      <c r="C179" s="355"/>
      <c r="D179" s="355"/>
      <c r="E179" s="355"/>
      <c r="F179" s="356"/>
      <c r="G179" s="356"/>
      <c r="H179" s="357"/>
      <c r="I179" s="357"/>
      <c r="J179" s="357"/>
      <c r="K179" s="357"/>
      <c r="L179" s="357"/>
      <c r="M179" s="357"/>
      <c r="N179" s="357"/>
      <c r="O179" s="358"/>
      <c r="P179" s="359"/>
      <c r="Q179" s="360"/>
      <c r="R179" s="360"/>
      <c r="S179" s="361"/>
      <c r="T179" s="361"/>
      <c r="U179" s="363"/>
      <c r="V179" s="363"/>
      <c r="W179" s="363"/>
      <c r="X179" s="363"/>
      <c r="Y179" s="363"/>
      <c r="Z179" s="362"/>
      <c r="AA179" s="237"/>
      <c r="AB179" s="237"/>
      <c r="AC179" s="237"/>
      <c r="AD179" s="237"/>
      <c r="AE179" s="237"/>
      <c r="AF179" s="237"/>
    </row>
    <row r="180" spans="1:32" ht="35.1" customHeight="1" x14ac:dyDescent="0.2">
      <c r="A180" s="354"/>
      <c r="B180" s="355"/>
      <c r="C180" s="355"/>
      <c r="D180" s="355"/>
      <c r="E180" s="355"/>
      <c r="F180" s="356"/>
      <c r="G180" s="356"/>
      <c r="H180" s="357"/>
      <c r="I180" s="357"/>
      <c r="J180" s="357"/>
      <c r="K180" s="357"/>
      <c r="L180" s="357"/>
      <c r="M180" s="357"/>
      <c r="N180" s="357"/>
      <c r="O180" s="358"/>
      <c r="P180" s="359"/>
      <c r="Q180" s="360"/>
      <c r="R180" s="360"/>
      <c r="S180" s="361"/>
      <c r="T180" s="361"/>
      <c r="U180" s="363"/>
      <c r="V180" s="363"/>
      <c r="W180" s="363"/>
      <c r="X180" s="363"/>
      <c r="Y180" s="363"/>
      <c r="Z180" s="362"/>
      <c r="AA180" s="237"/>
      <c r="AB180" s="237"/>
      <c r="AC180" s="237"/>
      <c r="AD180" s="237"/>
      <c r="AE180" s="237"/>
      <c r="AF180" s="237"/>
    </row>
    <row r="181" spans="1:32" ht="35.1" customHeight="1" x14ac:dyDescent="0.2">
      <c r="A181" s="354"/>
      <c r="B181" s="355"/>
      <c r="C181" s="355"/>
      <c r="D181" s="355"/>
      <c r="E181" s="355"/>
      <c r="F181" s="356"/>
      <c r="G181" s="356"/>
      <c r="H181" s="357"/>
      <c r="I181" s="357"/>
      <c r="J181" s="357"/>
      <c r="K181" s="357"/>
      <c r="L181" s="357"/>
      <c r="M181" s="357"/>
      <c r="N181" s="357"/>
      <c r="O181" s="358"/>
      <c r="P181" s="359"/>
      <c r="Q181" s="360"/>
      <c r="R181" s="360"/>
      <c r="S181" s="361"/>
      <c r="T181" s="361"/>
      <c r="U181" s="363"/>
      <c r="V181" s="363"/>
      <c r="W181" s="363"/>
      <c r="X181" s="363"/>
      <c r="Y181" s="363"/>
      <c r="Z181" s="362"/>
      <c r="AA181" s="237"/>
      <c r="AB181" s="237"/>
      <c r="AC181" s="237"/>
      <c r="AD181" s="237"/>
      <c r="AE181" s="237"/>
      <c r="AF181" s="237"/>
    </row>
    <row r="182" spans="1:32" ht="35.1" customHeight="1" x14ac:dyDescent="0.2">
      <c r="A182" s="354"/>
      <c r="B182" s="355"/>
      <c r="C182" s="355"/>
      <c r="D182" s="355"/>
      <c r="E182" s="355"/>
      <c r="F182" s="356"/>
      <c r="G182" s="356"/>
      <c r="H182" s="357"/>
      <c r="I182" s="357"/>
      <c r="J182" s="357"/>
      <c r="K182" s="357"/>
      <c r="L182" s="357"/>
      <c r="M182" s="357"/>
      <c r="N182" s="357"/>
      <c r="O182" s="358"/>
      <c r="P182" s="359"/>
      <c r="Q182" s="360"/>
      <c r="R182" s="360"/>
      <c r="S182" s="361"/>
      <c r="T182" s="361"/>
      <c r="U182" s="363"/>
      <c r="V182" s="363"/>
      <c r="W182" s="363"/>
      <c r="X182" s="363"/>
      <c r="Y182" s="363"/>
      <c r="Z182" s="362"/>
      <c r="AA182" s="237"/>
      <c r="AB182" s="237"/>
      <c r="AC182" s="237"/>
      <c r="AD182" s="237"/>
      <c r="AE182" s="237"/>
      <c r="AF182" s="237"/>
    </row>
    <row r="183" spans="1:32" ht="35.1" customHeight="1" x14ac:dyDescent="0.2">
      <c r="A183" s="354"/>
      <c r="B183" s="355"/>
      <c r="C183" s="355"/>
      <c r="D183" s="355"/>
      <c r="E183" s="355"/>
      <c r="F183" s="356"/>
      <c r="G183" s="356"/>
      <c r="H183" s="357"/>
      <c r="I183" s="357"/>
      <c r="J183" s="357"/>
      <c r="K183" s="357"/>
      <c r="L183" s="357"/>
      <c r="M183" s="357"/>
      <c r="N183" s="357"/>
      <c r="O183" s="358"/>
      <c r="P183" s="359"/>
      <c r="Q183" s="360"/>
      <c r="R183" s="360"/>
      <c r="S183" s="361"/>
      <c r="T183" s="361"/>
      <c r="U183" s="363"/>
      <c r="V183" s="363"/>
      <c r="W183" s="363"/>
      <c r="X183" s="363"/>
      <c r="Y183" s="363"/>
      <c r="Z183" s="362"/>
      <c r="AA183" s="237"/>
      <c r="AB183" s="237"/>
      <c r="AC183" s="237"/>
      <c r="AD183" s="237"/>
      <c r="AE183" s="237"/>
      <c r="AF183" s="237"/>
    </row>
    <row r="184" spans="1:32" ht="35.1" customHeight="1" x14ac:dyDescent="0.2">
      <c r="A184" s="354"/>
      <c r="B184" s="355"/>
      <c r="C184" s="355"/>
      <c r="D184" s="355"/>
      <c r="E184" s="355"/>
      <c r="F184" s="356"/>
      <c r="G184" s="356"/>
      <c r="H184" s="357"/>
      <c r="I184" s="357"/>
      <c r="J184" s="357"/>
      <c r="K184" s="357"/>
      <c r="L184" s="357"/>
      <c r="M184" s="357"/>
      <c r="N184" s="357"/>
      <c r="O184" s="358"/>
      <c r="P184" s="359"/>
      <c r="Q184" s="360"/>
      <c r="R184" s="360"/>
      <c r="S184" s="361"/>
      <c r="T184" s="361"/>
      <c r="U184" s="363"/>
      <c r="V184" s="363"/>
      <c r="W184" s="363"/>
      <c r="X184" s="363"/>
      <c r="Y184" s="363"/>
      <c r="Z184" s="362"/>
      <c r="AA184" s="237"/>
      <c r="AB184" s="237"/>
      <c r="AC184" s="237"/>
      <c r="AD184" s="237"/>
      <c r="AE184" s="237"/>
      <c r="AF184" s="237"/>
    </row>
    <row r="185" spans="1:32" ht="35.1" customHeight="1" x14ac:dyDescent="0.2">
      <c r="A185" s="354"/>
      <c r="B185" s="355"/>
      <c r="C185" s="355"/>
      <c r="D185" s="355"/>
      <c r="E185" s="355"/>
      <c r="F185" s="356"/>
      <c r="G185" s="356"/>
      <c r="H185" s="357"/>
      <c r="I185" s="357"/>
      <c r="J185" s="357"/>
      <c r="K185" s="357"/>
      <c r="L185" s="357"/>
      <c r="M185" s="357"/>
      <c r="N185" s="357"/>
      <c r="O185" s="358"/>
      <c r="P185" s="359"/>
      <c r="Q185" s="360"/>
      <c r="R185" s="360"/>
      <c r="S185" s="361"/>
      <c r="T185" s="361"/>
      <c r="U185" s="363"/>
      <c r="V185" s="363"/>
      <c r="W185" s="363"/>
      <c r="X185" s="363"/>
      <c r="Y185" s="363"/>
      <c r="Z185" s="362"/>
      <c r="AA185" s="237"/>
      <c r="AB185" s="237"/>
      <c r="AC185" s="237"/>
      <c r="AD185" s="237"/>
      <c r="AE185" s="237"/>
      <c r="AF185" s="237"/>
    </row>
    <row r="186" spans="1:32" ht="35.1" customHeight="1" x14ac:dyDescent="0.2">
      <c r="A186" s="354"/>
      <c r="B186" s="355"/>
      <c r="C186" s="355"/>
      <c r="D186" s="355"/>
      <c r="E186" s="355"/>
      <c r="F186" s="356"/>
      <c r="G186" s="356"/>
      <c r="H186" s="357"/>
      <c r="I186" s="357"/>
      <c r="J186" s="357"/>
      <c r="K186" s="357"/>
      <c r="L186" s="357"/>
      <c r="M186" s="357"/>
      <c r="N186" s="357"/>
      <c r="O186" s="358"/>
      <c r="P186" s="359"/>
      <c r="Q186" s="360"/>
      <c r="R186" s="360"/>
      <c r="S186" s="361"/>
      <c r="T186" s="361"/>
      <c r="U186" s="363"/>
      <c r="V186" s="363"/>
      <c r="W186" s="363"/>
      <c r="X186" s="363"/>
      <c r="Y186" s="363"/>
      <c r="Z186" s="362"/>
      <c r="AA186" s="237"/>
      <c r="AB186" s="237"/>
      <c r="AC186" s="237"/>
      <c r="AD186" s="237"/>
      <c r="AE186" s="237"/>
      <c r="AF186" s="237"/>
    </row>
    <row r="187" spans="1:32" ht="35.1" customHeight="1" x14ac:dyDescent="0.2">
      <c r="A187" s="354"/>
      <c r="B187" s="355"/>
      <c r="C187" s="355"/>
      <c r="D187" s="355"/>
      <c r="E187" s="355"/>
      <c r="F187" s="356"/>
      <c r="G187" s="356"/>
      <c r="H187" s="357"/>
      <c r="I187" s="357"/>
      <c r="J187" s="357"/>
      <c r="K187" s="357"/>
      <c r="L187" s="357"/>
      <c r="M187" s="357"/>
      <c r="N187" s="357"/>
      <c r="O187" s="358"/>
      <c r="P187" s="359"/>
      <c r="Q187" s="360"/>
      <c r="R187" s="360"/>
      <c r="S187" s="361"/>
      <c r="T187" s="361"/>
      <c r="U187" s="363"/>
      <c r="V187" s="363"/>
      <c r="W187" s="363"/>
      <c r="X187" s="363"/>
      <c r="Y187" s="363"/>
      <c r="Z187" s="362"/>
      <c r="AA187" s="237"/>
      <c r="AB187" s="237"/>
      <c r="AC187" s="237"/>
      <c r="AD187" s="237"/>
      <c r="AE187" s="237"/>
      <c r="AF187" s="237"/>
    </row>
    <row r="188" spans="1:32" ht="35.1" customHeight="1" x14ac:dyDescent="0.2">
      <c r="A188" s="354"/>
      <c r="B188" s="355"/>
      <c r="C188" s="355"/>
      <c r="D188" s="355"/>
      <c r="E188" s="355"/>
      <c r="F188" s="356"/>
      <c r="G188" s="356"/>
      <c r="H188" s="357"/>
      <c r="I188" s="357"/>
      <c r="J188" s="357"/>
      <c r="K188" s="357"/>
      <c r="L188" s="357"/>
      <c r="M188" s="357"/>
      <c r="N188" s="357"/>
      <c r="O188" s="358"/>
      <c r="P188" s="359"/>
      <c r="Q188" s="360"/>
      <c r="R188" s="360"/>
      <c r="S188" s="361"/>
      <c r="T188" s="361"/>
      <c r="U188" s="363"/>
      <c r="V188" s="363"/>
      <c r="W188" s="363"/>
      <c r="X188" s="363"/>
      <c r="Y188" s="363"/>
      <c r="Z188" s="362"/>
      <c r="AA188" s="237"/>
      <c r="AB188" s="237"/>
      <c r="AC188" s="237"/>
      <c r="AD188" s="237"/>
      <c r="AE188" s="237"/>
      <c r="AF188" s="237"/>
    </row>
    <row r="189" spans="1:32" ht="35.1" customHeight="1" x14ac:dyDescent="0.2">
      <c r="A189" s="354"/>
      <c r="B189" s="355"/>
      <c r="C189" s="355"/>
      <c r="D189" s="355"/>
      <c r="E189" s="355"/>
      <c r="F189" s="356"/>
      <c r="G189" s="356"/>
      <c r="H189" s="357"/>
      <c r="I189" s="357"/>
      <c r="J189" s="357"/>
      <c r="K189" s="357"/>
      <c r="L189" s="357"/>
      <c r="M189" s="357"/>
      <c r="N189" s="357"/>
      <c r="O189" s="358"/>
      <c r="P189" s="359"/>
      <c r="Q189" s="360"/>
      <c r="R189" s="360"/>
      <c r="S189" s="361"/>
      <c r="T189" s="361"/>
      <c r="U189" s="363"/>
      <c r="V189" s="363"/>
      <c r="W189" s="363"/>
      <c r="X189" s="363"/>
      <c r="Y189" s="363"/>
      <c r="Z189" s="362"/>
      <c r="AA189" s="237"/>
      <c r="AB189" s="237"/>
      <c r="AC189" s="237"/>
      <c r="AD189" s="237"/>
      <c r="AE189" s="237"/>
      <c r="AF189" s="237"/>
    </row>
    <row r="190" spans="1:32" ht="35.1" customHeight="1" x14ac:dyDescent="0.2">
      <c r="A190" s="354"/>
      <c r="B190" s="355"/>
      <c r="C190" s="355"/>
      <c r="D190" s="355"/>
      <c r="E190" s="355"/>
      <c r="F190" s="356"/>
      <c r="G190" s="356"/>
      <c r="H190" s="357"/>
      <c r="I190" s="357"/>
      <c r="J190" s="357"/>
      <c r="K190" s="357"/>
      <c r="L190" s="357"/>
      <c r="M190" s="357"/>
      <c r="N190" s="357"/>
      <c r="O190" s="358"/>
      <c r="P190" s="359"/>
      <c r="Q190" s="360"/>
      <c r="R190" s="360"/>
      <c r="S190" s="361"/>
      <c r="T190" s="361"/>
      <c r="U190" s="363"/>
      <c r="V190" s="363"/>
      <c r="W190" s="363"/>
      <c r="X190" s="363"/>
      <c r="Y190" s="363"/>
      <c r="Z190" s="362"/>
      <c r="AA190" s="237"/>
      <c r="AB190" s="237"/>
      <c r="AC190" s="237"/>
      <c r="AD190" s="237"/>
      <c r="AE190" s="237"/>
      <c r="AF190" s="237"/>
    </row>
    <row r="191" spans="1:32" ht="35.1" customHeight="1" x14ac:dyDescent="0.2">
      <c r="A191" s="303"/>
      <c r="B191" s="58"/>
      <c r="C191" s="58"/>
      <c r="D191" s="58"/>
      <c r="E191" s="58"/>
      <c r="F191" s="58"/>
      <c r="G191" s="58"/>
      <c r="H191" s="58"/>
      <c r="I191" s="58"/>
      <c r="J191" s="58"/>
      <c r="K191" s="58"/>
      <c r="L191" s="58"/>
      <c r="M191" s="58"/>
      <c r="N191" s="58"/>
      <c r="O191" s="58"/>
      <c r="P191" s="58"/>
      <c r="Q191" s="280"/>
      <c r="R191" s="280"/>
      <c r="S191" s="280"/>
      <c r="T191" s="58"/>
      <c r="U191" s="58"/>
      <c r="V191" s="58"/>
      <c r="W191" s="58"/>
      <c r="X191" s="58"/>
      <c r="Y191" s="58"/>
      <c r="Z191" s="58"/>
    </row>
    <row r="192" spans="1:32" ht="35.1" customHeight="1" x14ac:dyDescent="0.2">
      <c r="A192" s="11"/>
      <c r="B192" s="58"/>
      <c r="C192" s="58"/>
      <c r="D192" s="58"/>
      <c r="E192" s="58"/>
      <c r="F192" s="58"/>
      <c r="G192" s="58"/>
      <c r="H192" s="58"/>
      <c r="I192" s="58"/>
      <c r="J192" s="58"/>
      <c r="K192" s="58"/>
      <c r="L192" s="58"/>
      <c r="M192" s="58"/>
      <c r="N192" s="58"/>
      <c r="O192" s="58"/>
      <c r="P192" s="280">
        <f>+SUBTOTAL(109,P44:P90)</f>
        <v>7298701</v>
      </c>
      <c r="Q192" s="280">
        <f>+SUBTOTAL(109,Q44:Q90)</f>
        <v>7439805.9000000004</v>
      </c>
      <c r="R192" s="280"/>
      <c r="S192" s="280"/>
      <c r="T192" s="58"/>
      <c r="U192" s="58"/>
      <c r="V192" s="58"/>
      <c r="W192" s="58"/>
      <c r="X192" s="58"/>
      <c r="Y192" s="58"/>
      <c r="Z192" s="58"/>
    </row>
    <row r="193" spans="1:26" ht="35.1" customHeight="1" x14ac:dyDescent="0.2">
      <c r="A193" s="11"/>
      <c r="B193" s="58"/>
      <c r="C193" s="58"/>
      <c r="D193" s="58"/>
      <c r="E193" s="58"/>
      <c r="F193" s="58"/>
      <c r="G193" s="58"/>
      <c r="H193" s="58"/>
      <c r="I193" s="58"/>
      <c r="J193" s="58"/>
      <c r="K193" s="58"/>
      <c r="L193" s="58"/>
      <c r="M193" s="58"/>
      <c r="N193" s="58"/>
      <c r="O193" s="58"/>
      <c r="P193" s="58"/>
      <c r="Q193" s="280"/>
      <c r="R193" s="280"/>
      <c r="S193" s="280"/>
      <c r="T193" s="58"/>
      <c r="U193" s="58"/>
      <c r="V193" s="58"/>
      <c r="W193" s="58"/>
      <c r="X193" s="58"/>
      <c r="Y193" s="58"/>
      <c r="Z193" s="58"/>
    </row>
    <row r="194" spans="1:26" ht="35.1" customHeight="1" x14ac:dyDescent="0.2">
      <c r="A194" s="11"/>
      <c r="B194" s="58"/>
      <c r="C194" s="58"/>
      <c r="D194" s="58"/>
      <c r="E194" s="58"/>
      <c r="F194" s="58"/>
      <c r="G194" s="58"/>
      <c r="H194" s="58"/>
      <c r="I194" s="58"/>
      <c r="J194" s="58"/>
      <c r="K194" s="58"/>
      <c r="L194" s="58"/>
      <c r="M194" s="58"/>
      <c r="N194" s="58"/>
      <c r="O194" s="58"/>
      <c r="P194" s="58"/>
      <c r="Q194" s="280"/>
      <c r="R194" s="280"/>
      <c r="S194" s="280"/>
      <c r="T194" s="58"/>
      <c r="U194" s="58"/>
      <c r="V194" s="58"/>
      <c r="W194" s="58"/>
      <c r="X194" s="58"/>
      <c r="Y194" s="58"/>
      <c r="Z194" s="58"/>
    </row>
    <row r="195" spans="1:26" ht="35.1" customHeight="1" x14ac:dyDescent="0.2">
      <c r="A195" s="11"/>
      <c r="B195" s="58"/>
      <c r="C195" s="58"/>
      <c r="D195" s="58"/>
      <c r="E195" s="58"/>
      <c r="F195" s="58"/>
      <c r="G195" s="58"/>
      <c r="H195" s="58"/>
      <c r="I195" s="58"/>
      <c r="J195" s="58"/>
      <c r="K195" s="58"/>
      <c r="L195" s="58"/>
      <c r="M195" s="58"/>
      <c r="N195" s="58"/>
      <c r="O195" s="58"/>
      <c r="P195" s="58"/>
      <c r="Q195" s="280"/>
      <c r="R195" s="280"/>
      <c r="S195" s="280"/>
      <c r="T195" s="58"/>
      <c r="U195" s="58"/>
      <c r="V195" s="58"/>
      <c r="W195" s="58"/>
      <c r="X195" s="58"/>
      <c r="Y195" s="58"/>
      <c r="Z195" s="58"/>
    </row>
    <row r="196" spans="1:26" ht="35.1" customHeight="1" x14ac:dyDescent="0.2">
      <c r="A196" s="11"/>
      <c r="B196" s="304"/>
      <c r="C196" s="304"/>
      <c r="D196" s="304"/>
      <c r="E196" s="304"/>
      <c r="F196" s="304"/>
      <c r="G196" s="304"/>
      <c r="H196" s="304"/>
      <c r="I196" s="304"/>
      <c r="J196" s="304"/>
      <c r="K196" s="304"/>
      <c r="L196" s="304"/>
      <c r="M196" s="304"/>
      <c r="N196" s="304"/>
      <c r="O196" s="58"/>
      <c r="P196" s="58"/>
      <c r="Q196" s="280"/>
      <c r="R196" s="280"/>
      <c r="S196" s="280"/>
      <c r="T196" s="58"/>
      <c r="U196" s="58"/>
      <c r="V196" s="58"/>
      <c r="W196" s="58"/>
      <c r="X196" s="58"/>
      <c r="Y196" s="58"/>
      <c r="Z196" s="58"/>
    </row>
    <row r="197" spans="1:26" ht="35.1" customHeight="1" x14ac:dyDescent="0.2">
      <c r="A197" s="11"/>
      <c r="B197" s="58"/>
      <c r="C197" s="58"/>
      <c r="D197" s="58"/>
      <c r="E197" s="58"/>
      <c r="F197" s="58"/>
      <c r="G197" s="58"/>
      <c r="H197" s="58"/>
      <c r="I197" s="58"/>
      <c r="J197" s="58"/>
      <c r="K197" s="58"/>
      <c r="L197" s="58"/>
      <c r="M197" s="58"/>
      <c r="N197" s="58"/>
      <c r="O197" s="58"/>
      <c r="P197" s="58"/>
      <c r="Q197" s="280"/>
      <c r="R197" s="280"/>
      <c r="S197" s="280"/>
      <c r="T197" s="58"/>
      <c r="U197" s="58"/>
      <c r="V197" s="58"/>
      <c r="W197" s="58"/>
      <c r="X197" s="58"/>
      <c r="Y197" s="58"/>
      <c r="Z197" s="58"/>
    </row>
    <row r="198" spans="1:26" ht="35.1" customHeight="1" x14ac:dyDescent="0.2">
      <c r="A198" s="11"/>
      <c r="B198" s="58"/>
      <c r="C198" s="58"/>
      <c r="D198" s="58"/>
      <c r="E198" s="58"/>
      <c r="F198" s="58"/>
      <c r="G198" s="58"/>
      <c r="H198" s="58"/>
      <c r="I198" s="58"/>
      <c r="J198" s="58"/>
      <c r="K198" s="58"/>
      <c r="L198" s="58"/>
      <c r="M198" s="58"/>
      <c r="N198" s="58"/>
      <c r="O198" s="58"/>
      <c r="P198" s="58"/>
      <c r="Q198" s="280"/>
      <c r="R198" s="280"/>
      <c r="S198" s="280"/>
      <c r="T198" s="58"/>
      <c r="U198" s="58"/>
      <c r="V198" s="58"/>
      <c r="W198" s="58"/>
      <c r="X198" s="58"/>
      <c r="Y198" s="58"/>
      <c r="Z198" s="58"/>
    </row>
    <row r="199" spans="1:26" ht="35.1" customHeight="1" x14ac:dyDescent="0.2">
      <c r="A199" s="11"/>
      <c r="B199" s="58"/>
      <c r="C199" s="58"/>
      <c r="D199" s="58"/>
      <c r="E199" s="58"/>
      <c r="F199" s="58"/>
      <c r="G199" s="58"/>
      <c r="H199" s="58"/>
      <c r="I199" s="58"/>
      <c r="J199" s="58"/>
      <c r="K199" s="58"/>
      <c r="L199" s="58"/>
      <c r="M199" s="58"/>
      <c r="N199" s="58"/>
      <c r="O199" s="58"/>
      <c r="P199" s="58"/>
      <c r="Q199" s="280"/>
      <c r="R199" s="280"/>
      <c r="S199" s="280"/>
      <c r="T199" s="58"/>
      <c r="U199" s="58"/>
      <c r="V199" s="58"/>
      <c r="W199" s="58"/>
      <c r="X199" s="58"/>
      <c r="Y199" s="58"/>
      <c r="Z199" s="58"/>
    </row>
    <row r="200" spans="1:26" ht="35.1" customHeight="1" x14ac:dyDescent="0.2">
      <c r="A200" s="11"/>
      <c r="B200" s="58"/>
      <c r="C200" s="58"/>
      <c r="D200" s="58"/>
      <c r="E200" s="58"/>
      <c r="F200" s="58"/>
      <c r="G200" s="58"/>
      <c r="H200" s="58"/>
      <c r="I200" s="58"/>
      <c r="J200" s="58"/>
      <c r="K200" s="58"/>
      <c r="L200" s="58"/>
      <c r="M200" s="58"/>
      <c r="N200" s="58"/>
      <c r="O200" s="58"/>
      <c r="P200" s="58"/>
      <c r="Q200" s="280"/>
      <c r="R200" s="280"/>
      <c r="S200" s="280"/>
      <c r="T200" s="58"/>
      <c r="U200" s="58"/>
      <c r="V200" s="58"/>
      <c r="W200" s="58"/>
      <c r="X200" s="58"/>
      <c r="Y200" s="58"/>
      <c r="Z200" s="58"/>
    </row>
    <row r="201" spans="1:26" ht="35.1" customHeight="1" x14ac:dyDescent="0.2">
      <c r="A201" s="11"/>
      <c r="B201" s="58"/>
      <c r="C201" s="58"/>
      <c r="D201" s="58"/>
      <c r="E201" s="58"/>
      <c r="F201" s="58"/>
      <c r="G201" s="58"/>
      <c r="H201" s="58"/>
      <c r="I201" s="58"/>
      <c r="J201" s="58"/>
      <c r="K201" s="58"/>
      <c r="L201" s="58"/>
      <c r="M201" s="58"/>
      <c r="N201" s="58"/>
      <c r="O201" s="58"/>
      <c r="P201" s="58"/>
      <c r="Q201" s="280"/>
      <c r="R201" s="280"/>
      <c r="S201" s="280"/>
      <c r="Z201" s="58"/>
    </row>
    <row r="202" spans="1:26" ht="35.1" customHeight="1" x14ac:dyDescent="0.2">
      <c r="A202" s="11"/>
      <c r="B202" s="58"/>
      <c r="C202" s="58"/>
      <c r="D202" s="58"/>
      <c r="E202" s="58"/>
      <c r="F202" s="58"/>
      <c r="G202" s="58"/>
      <c r="H202" s="58"/>
      <c r="I202" s="58"/>
      <c r="J202" s="58"/>
      <c r="K202" s="58"/>
      <c r="L202" s="58"/>
      <c r="M202" s="58"/>
      <c r="N202" s="58"/>
      <c r="O202" s="58"/>
      <c r="P202" s="58"/>
      <c r="Q202" s="280"/>
      <c r="R202" s="280"/>
      <c r="S202" s="280"/>
      <c r="T202" s="58"/>
      <c r="U202" s="58"/>
      <c r="V202" s="58"/>
      <c r="W202" s="58"/>
      <c r="X202" s="58"/>
      <c r="Y202" s="58"/>
      <c r="Z202" s="58"/>
    </row>
    <row r="203" spans="1:26" ht="35.1" customHeight="1" x14ac:dyDescent="0.2">
      <c r="A203" s="11"/>
      <c r="B203" s="58"/>
      <c r="C203" s="58"/>
      <c r="D203" s="58"/>
      <c r="E203" s="58"/>
      <c r="F203" s="58"/>
      <c r="G203" s="58"/>
      <c r="H203" s="58"/>
      <c r="I203" s="58"/>
      <c r="J203" s="58"/>
      <c r="K203" s="58"/>
      <c r="L203" s="58"/>
      <c r="M203" s="58"/>
      <c r="N203" s="58"/>
      <c r="O203" s="58"/>
      <c r="P203" s="58"/>
      <c r="Q203" s="280"/>
      <c r="R203" s="280"/>
      <c r="S203" s="280"/>
      <c r="T203" s="58"/>
      <c r="U203" s="58"/>
      <c r="V203" s="58"/>
      <c r="W203" s="58"/>
      <c r="X203" s="58"/>
      <c r="Y203" s="58"/>
      <c r="Z203" s="58"/>
    </row>
    <row r="204" spans="1:26" ht="35.1" customHeight="1" x14ac:dyDescent="0.2">
      <c r="A204" s="11"/>
      <c r="B204" s="58"/>
      <c r="C204" s="58"/>
      <c r="D204" s="58"/>
      <c r="E204" s="58"/>
      <c r="F204" s="58"/>
      <c r="G204" s="58"/>
      <c r="H204" s="58"/>
      <c r="I204" s="58"/>
      <c r="J204" s="58"/>
      <c r="K204" s="58"/>
      <c r="L204" s="58"/>
      <c r="M204" s="58"/>
      <c r="N204" s="58"/>
      <c r="O204" s="58"/>
      <c r="P204" s="58"/>
      <c r="Q204" s="280"/>
      <c r="R204" s="280"/>
      <c r="S204" s="280"/>
      <c r="T204" s="58"/>
      <c r="U204" s="58"/>
      <c r="V204" s="58"/>
      <c r="W204" s="58"/>
      <c r="X204" s="58"/>
      <c r="Y204" s="58"/>
      <c r="Z204" s="58"/>
    </row>
    <row r="205" spans="1:26" ht="35.1" customHeight="1" x14ac:dyDescent="0.2">
      <c r="A205" s="11"/>
      <c r="B205" s="58"/>
      <c r="C205" s="58"/>
      <c r="D205" s="58"/>
      <c r="E205" s="58"/>
      <c r="F205" s="58"/>
      <c r="G205" s="58"/>
      <c r="H205" s="58"/>
      <c r="I205" s="58"/>
      <c r="J205" s="58"/>
      <c r="K205" s="58"/>
      <c r="L205" s="58"/>
      <c r="M205" s="58"/>
      <c r="N205" s="58"/>
      <c r="O205" s="58"/>
      <c r="P205" s="58"/>
      <c r="Q205" s="280"/>
      <c r="R205" s="280"/>
      <c r="S205" s="280"/>
      <c r="T205" s="58"/>
      <c r="U205" s="58"/>
      <c r="V205" s="58"/>
      <c r="W205" s="58"/>
      <c r="X205" s="58"/>
      <c r="Y205" s="58"/>
      <c r="Z205" s="58"/>
    </row>
    <row r="206" spans="1:26" ht="35.1" customHeight="1" x14ac:dyDescent="0.2">
      <c r="A206" s="11"/>
      <c r="B206" s="58"/>
      <c r="C206" s="58"/>
      <c r="D206" s="58"/>
      <c r="E206" s="58"/>
      <c r="F206" s="58"/>
      <c r="G206" s="58"/>
      <c r="H206" s="58"/>
      <c r="I206" s="58"/>
      <c r="J206" s="58"/>
      <c r="K206" s="58"/>
      <c r="L206" s="58"/>
      <c r="M206" s="58"/>
      <c r="N206" s="58"/>
      <c r="O206" s="58"/>
      <c r="P206" s="58"/>
      <c r="Q206" s="280"/>
      <c r="R206" s="280"/>
      <c r="S206" s="280"/>
      <c r="T206" s="58"/>
      <c r="U206" s="58"/>
      <c r="V206" s="58"/>
      <c r="W206" s="58"/>
      <c r="X206" s="58"/>
      <c r="Y206" s="58"/>
      <c r="Z206" s="58"/>
    </row>
    <row r="207" spans="1:26" ht="35.1" customHeight="1" x14ac:dyDescent="0.2">
      <c r="A207" s="11"/>
      <c r="B207" s="58"/>
      <c r="C207" s="58"/>
      <c r="D207" s="58"/>
      <c r="E207" s="58"/>
      <c r="F207" s="58"/>
      <c r="G207" s="58"/>
      <c r="H207" s="58"/>
      <c r="I207" s="58"/>
      <c r="J207" s="58"/>
      <c r="K207" s="58"/>
      <c r="L207" s="58"/>
      <c r="M207" s="58"/>
      <c r="N207" s="58"/>
      <c r="O207" s="58"/>
      <c r="P207" s="58"/>
      <c r="Q207" s="280"/>
      <c r="R207" s="280"/>
      <c r="S207" s="280"/>
      <c r="T207" s="58"/>
      <c r="U207" s="58"/>
      <c r="V207" s="58"/>
      <c r="W207" s="58"/>
      <c r="X207" s="58"/>
      <c r="Y207" s="58"/>
      <c r="Z207" s="58"/>
    </row>
    <row r="208" spans="1:26" ht="35.1" customHeight="1" x14ac:dyDescent="0.2">
      <c r="A208" s="11"/>
      <c r="B208" s="58"/>
      <c r="C208" s="58"/>
      <c r="D208" s="58"/>
      <c r="E208" s="58"/>
      <c r="F208" s="58"/>
      <c r="G208" s="58"/>
      <c r="H208" s="58"/>
      <c r="I208" s="58"/>
      <c r="J208" s="58"/>
      <c r="K208" s="58"/>
      <c r="L208" s="58"/>
      <c r="M208" s="58"/>
      <c r="N208" s="58"/>
      <c r="O208" s="58"/>
      <c r="P208" s="58"/>
      <c r="Q208" s="280"/>
      <c r="R208" s="280"/>
      <c r="S208" s="280"/>
      <c r="T208" s="58"/>
      <c r="U208" s="58"/>
      <c r="V208" s="58"/>
      <c r="W208" s="58"/>
      <c r="X208" s="58"/>
      <c r="Y208" s="58"/>
      <c r="Z208" s="58"/>
    </row>
    <row r="209" spans="1:26" ht="35.1" customHeight="1" x14ac:dyDescent="0.2">
      <c r="A209" s="11"/>
      <c r="B209" s="58"/>
      <c r="C209" s="58"/>
      <c r="D209" s="58"/>
      <c r="E209" s="58"/>
      <c r="F209" s="58"/>
      <c r="G209" s="58"/>
      <c r="H209" s="58"/>
      <c r="I209" s="58"/>
      <c r="J209" s="58"/>
      <c r="K209" s="58"/>
      <c r="L209" s="58"/>
      <c r="M209" s="58"/>
      <c r="N209" s="58"/>
      <c r="O209" s="58"/>
      <c r="P209" s="58"/>
      <c r="Q209" s="280"/>
      <c r="R209" s="280"/>
      <c r="S209" s="280"/>
      <c r="T209" s="58"/>
      <c r="U209" s="58"/>
      <c r="V209" s="58"/>
      <c r="W209" s="58"/>
      <c r="X209" s="58"/>
      <c r="Y209" s="58"/>
      <c r="Z209" s="58"/>
    </row>
    <row r="210" spans="1:26" ht="35.1" customHeight="1" x14ac:dyDescent="0.2">
      <c r="A210" s="11"/>
      <c r="B210" s="58"/>
      <c r="C210" s="58"/>
      <c r="D210" s="58"/>
      <c r="E210" s="58"/>
      <c r="F210" s="58"/>
      <c r="G210" s="58"/>
      <c r="H210" s="58"/>
      <c r="I210" s="58"/>
      <c r="J210" s="58"/>
      <c r="K210" s="58"/>
      <c r="L210" s="58"/>
      <c r="M210" s="58"/>
      <c r="N210" s="58"/>
      <c r="O210" s="58"/>
      <c r="P210" s="58"/>
      <c r="Q210" s="280"/>
      <c r="R210" s="280"/>
      <c r="S210" s="280"/>
      <c r="T210" s="58"/>
      <c r="U210" s="58"/>
      <c r="V210" s="58"/>
      <c r="W210" s="58"/>
      <c r="X210" s="58"/>
      <c r="Y210" s="58"/>
      <c r="Z210" s="58"/>
    </row>
    <row r="211" spans="1:26" ht="35.1" customHeight="1" x14ac:dyDescent="0.2">
      <c r="A211" s="11"/>
      <c r="B211" s="58"/>
      <c r="C211" s="58"/>
      <c r="D211" s="58"/>
      <c r="E211" s="58"/>
      <c r="F211" s="58"/>
      <c r="G211" s="58"/>
      <c r="H211" s="58"/>
      <c r="I211" s="58"/>
      <c r="J211" s="58"/>
      <c r="K211" s="58"/>
      <c r="L211" s="58"/>
      <c r="M211" s="58"/>
      <c r="N211" s="58"/>
      <c r="O211" s="58"/>
      <c r="P211" s="58"/>
      <c r="Q211" s="280"/>
      <c r="R211" s="280"/>
      <c r="S211" s="280"/>
      <c r="T211" s="58"/>
      <c r="U211" s="58"/>
      <c r="V211" s="58"/>
      <c r="W211" s="58"/>
      <c r="X211" s="58"/>
      <c r="Y211" s="58"/>
      <c r="Z211" s="58"/>
    </row>
    <row r="212" spans="1:26" ht="35.1" customHeight="1" x14ac:dyDescent="0.2">
      <c r="A212" s="11"/>
      <c r="B212" s="58"/>
      <c r="C212" s="58"/>
      <c r="D212" s="58"/>
      <c r="E212" s="58"/>
      <c r="F212" s="58"/>
      <c r="G212" s="58"/>
      <c r="H212" s="58"/>
      <c r="I212" s="58"/>
      <c r="J212" s="58"/>
      <c r="K212" s="58"/>
      <c r="L212" s="58"/>
      <c r="M212" s="58"/>
      <c r="N212" s="58"/>
      <c r="O212" s="58"/>
      <c r="P212" s="58"/>
      <c r="Q212" s="280"/>
      <c r="R212" s="280"/>
      <c r="S212" s="280"/>
      <c r="T212" s="58"/>
      <c r="U212" s="58"/>
      <c r="V212" s="58"/>
      <c r="W212" s="58"/>
      <c r="X212" s="58"/>
      <c r="Y212" s="58"/>
      <c r="Z212" s="58"/>
    </row>
    <row r="213" spans="1:26" ht="35.1" customHeight="1" x14ac:dyDescent="0.2">
      <c r="A213" s="11"/>
      <c r="B213" s="58"/>
      <c r="C213" s="58"/>
      <c r="D213" s="58"/>
      <c r="E213" s="58"/>
      <c r="F213" s="58"/>
      <c r="G213" s="58"/>
      <c r="H213" s="58"/>
      <c r="I213" s="58"/>
      <c r="J213" s="58"/>
      <c r="K213" s="58"/>
      <c r="L213" s="58"/>
      <c r="M213" s="58"/>
      <c r="N213" s="58"/>
      <c r="O213" s="58"/>
      <c r="P213" s="58"/>
      <c r="Q213" s="280"/>
      <c r="R213" s="280"/>
      <c r="S213" s="280"/>
      <c r="T213" s="58"/>
      <c r="U213" s="58"/>
      <c r="V213" s="58"/>
      <c r="W213" s="58"/>
      <c r="X213" s="58"/>
      <c r="Y213" s="58"/>
      <c r="Z213" s="58"/>
    </row>
    <row r="214" spans="1:26" ht="35.1" customHeight="1" x14ac:dyDescent="0.2">
      <c r="A214" s="11"/>
      <c r="B214" s="58"/>
      <c r="C214" s="58"/>
      <c r="D214" s="58"/>
      <c r="E214" s="58"/>
      <c r="F214" s="58"/>
      <c r="G214" s="58"/>
      <c r="H214" s="58"/>
      <c r="I214" s="58"/>
      <c r="J214" s="58"/>
      <c r="K214" s="58"/>
      <c r="L214" s="58"/>
      <c r="M214" s="58"/>
      <c r="N214" s="58"/>
      <c r="O214" s="58"/>
      <c r="P214" s="58"/>
      <c r="Q214" s="280"/>
      <c r="R214" s="280"/>
      <c r="S214" s="280"/>
      <c r="T214" s="58"/>
      <c r="U214" s="58"/>
      <c r="V214" s="58"/>
      <c r="W214" s="58"/>
      <c r="X214" s="58"/>
      <c r="Y214" s="58"/>
      <c r="Z214" s="58"/>
    </row>
    <row r="215" spans="1:26" ht="35.1" customHeight="1" x14ac:dyDescent="0.2">
      <c r="A215" s="11"/>
      <c r="B215" s="58"/>
      <c r="C215" s="58"/>
      <c r="D215" s="58"/>
      <c r="E215" s="58"/>
      <c r="F215" s="58"/>
      <c r="G215" s="58"/>
      <c r="H215" s="58"/>
      <c r="I215" s="58"/>
      <c r="J215" s="58"/>
      <c r="K215" s="58"/>
      <c r="L215" s="58"/>
      <c r="M215" s="58"/>
      <c r="N215" s="58"/>
      <c r="O215" s="58"/>
      <c r="P215" s="58"/>
      <c r="Q215" s="280"/>
      <c r="R215" s="280"/>
      <c r="S215" s="280"/>
      <c r="T215" s="58"/>
      <c r="U215" s="58"/>
      <c r="V215" s="58"/>
      <c r="W215" s="58"/>
      <c r="X215" s="58"/>
      <c r="Y215" s="58"/>
      <c r="Z215" s="58"/>
    </row>
    <row r="216" spans="1:26" ht="35.1" customHeight="1" x14ac:dyDescent="0.2">
      <c r="A216" s="11"/>
      <c r="B216" s="58"/>
      <c r="C216" s="58"/>
      <c r="D216" s="58"/>
      <c r="E216" s="58"/>
      <c r="F216" s="58"/>
      <c r="G216" s="58"/>
      <c r="H216" s="58"/>
      <c r="I216" s="58"/>
      <c r="J216" s="58"/>
      <c r="K216" s="58"/>
      <c r="L216" s="58"/>
      <c r="M216" s="58"/>
      <c r="N216" s="58"/>
      <c r="O216" s="58"/>
      <c r="P216" s="58"/>
      <c r="Q216" s="280"/>
      <c r="R216" s="280"/>
      <c r="S216" s="280"/>
      <c r="T216" s="58"/>
      <c r="U216" s="58"/>
      <c r="V216" s="58"/>
      <c r="W216" s="58"/>
      <c r="X216" s="58"/>
      <c r="Y216" s="58"/>
      <c r="Z216" s="58"/>
    </row>
    <row r="217" spans="1:26" ht="35.1" customHeight="1" x14ac:dyDescent="0.2">
      <c r="A217" s="11"/>
      <c r="B217" s="58"/>
      <c r="C217" s="58"/>
      <c r="D217" s="58"/>
      <c r="E217" s="58"/>
      <c r="F217" s="58"/>
      <c r="G217" s="58"/>
      <c r="H217" s="58"/>
      <c r="I217" s="58"/>
      <c r="J217" s="58"/>
      <c r="K217" s="58"/>
      <c r="L217" s="58"/>
      <c r="M217" s="58"/>
      <c r="N217" s="58"/>
      <c r="O217" s="58"/>
      <c r="P217" s="58"/>
      <c r="Q217" s="280"/>
      <c r="R217" s="280"/>
      <c r="S217" s="280"/>
      <c r="T217" s="58"/>
      <c r="U217" s="58"/>
      <c r="V217" s="58"/>
      <c r="W217" s="58"/>
      <c r="X217" s="58"/>
      <c r="Y217" s="58"/>
      <c r="Z217" s="58"/>
    </row>
    <row r="218" spans="1:26" ht="35.1" customHeight="1" x14ac:dyDescent="0.2">
      <c r="A218" s="11"/>
      <c r="B218" s="58"/>
      <c r="C218" s="58"/>
      <c r="D218" s="58"/>
      <c r="E218" s="58"/>
      <c r="F218" s="58"/>
      <c r="G218" s="58"/>
      <c r="H218" s="58"/>
      <c r="I218" s="58"/>
      <c r="J218" s="58"/>
      <c r="K218" s="58"/>
      <c r="L218" s="58"/>
      <c r="M218" s="58"/>
      <c r="N218" s="58"/>
      <c r="O218" s="58"/>
      <c r="P218" s="58"/>
      <c r="Q218" s="280"/>
      <c r="R218" s="280"/>
      <c r="S218" s="280"/>
      <c r="T218" s="58"/>
      <c r="U218" s="58"/>
      <c r="V218" s="58"/>
      <c r="W218" s="58"/>
      <c r="X218" s="58"/>
      <c r="Y218" s="58"/>
      <c r="Z218" s="58"/>
    </row>
    <row r="219" spans="1:26" ht="35.1" customHeight="1" x14ac:dyDescent="0.2">
      <c r="A219" s="11"/>
      <c r="B219" s="58"/>
      <c r="C219" s="58"/>
      <c r="D219" s="58"/>
      <c r="E219" s="58"/>
      <c r="F219" s="58"/>
      <c r="G219" s="58"/>
      <c r="H219" s="58"/>
      <c r="I219" s="58"/>
      <c r="J219" s="58"/>
      <c r="K219" s="58"/>
      <c r="L219" s="58"/>
      <c r="M219" s="58"/>
      <c r="N219" s="58"/>
      <c r="O219" s="58"/>
      <c r="P219" s="58"/>
      <c r="Q219" s="280"/>
      <c r="R219" s="280"/>
      <c r="S219" s="280"/>
      <c r="T219" s="58"/>
      <c r="U219" s="58"/>
      <c r="V219" s="58"/>
      <c r="W219" s="58"/>
      <c r="X219" s="58"/>
      <c r="Y219" s="58"/>
      <c r="Z219" s="58"/>
    </row>
    <row r="220" spans="1:26" ht="35.1" customHeight="1" x14ac:dyDescent="0.2">
      <c r="A220" s="11"/>
      <c r="B220" s="58"/>
      <c r="C220" s="58"/>
      <c r="D220" s="58"/>
      <c r="E220" s="58"/>
      <c r="F220" s="58"/>
      <c r="G220" s="58"/>
      <c r="H220" s="58"/>
      <c r="I220" s="58"/>
      <c r="J220" s="58"/>
      <c r="K220" s="58"/>
      <c r="L220" s="58"/>
      <c r="M220" s="58"/>
      <c r="N220" s="58"/>
      <c r="O220" s="58"/>
      <c r="P220" s="58"/>
      <c r="Q220" s="280"/>
      <c r="R220" s="280"/>
      <c r="S220" s="280"/>
      <c r="T220" s="58"/>
      <c r="U220" s="58"/>
      <c r="V220" s="58"/>
      <c r="W220" s="58"/>
      <c r="X220" s="58"/>
      <c r="Y220" s="58"/>
      <c r="Z220" s="58"/>
    </row>
    <row r="221" spans="1:26" ht="35.1" customHeight="1" x14ac:dyDescent="0.2">
      <c r="A221" s="11"/>
      <c r="B221" s="58"/>
      <c r="C221" s="58"/>
      <c r="D221" s="58"/>
      <c r="E221" s="58"/>
      <c r="F221" s="58"/>
      <c r="G221" s="58"/>
      <c r="H221" s="58"/>
      <c r="I221" s="58"/>
      <c r="J221" s="58"/>
      <c r="K221" s="58"/>
      <c r="L221" s="58"/>
      <c r="M221" s="58"/>
      <c r="N221" s="58"/>
      <c r="O221" s="58"/>
      <c r="P221" s="58"/>
      <c r="Q221" s="280"/>
      <c r="R221" s="280"/>
      <c r="S221" s="280"/>
      <c r="T221" s="58"/>
      <c r="U221" s="58"/>
      <c r="V221" s="58"/>
      <c r="W221" s="58"/>
      <c r="X221" s="58"/>
      <c r="Y221" s="58"/>
      <c r="Z221" s="58"/>
    </row>
    <row r="222" spans="1:26" ht="35.1" customHeight="1" x14ac:dyDescent="0.2">
      <c r="A222" s="11"/>
      <c r="B222" s="58"/>
      <c r="C222" s="58"/>
      <c r="D222" s="58"/>
      <c r="E222" s="58"/>
      <c r="F222" s="58"/>
      <c r="G222" s="58"/>
      <c r="H222" s="58"/>
      <c r="I222" s="58"/>
      <c r="J222" s="58"/>
      <c r="K222" s="58"/>
      <c r="L222" s="58"/>
      <c r="M222" s="58"/>
      <c r="N222" s="58"/>
      <c r="O222" s="58"/>
      <c r="P222" s="58"/>
      <c r="Q222" s="280"/>
      <c r="R222" s="280"/>
      <c r="S222" s="280"/>
      <c r="T222" s="58"/>
      <c r="U222" s="58"/>
      <c r="V222" s="58"/>
      <c r="W222" s="58"/>
      <c r="X222" s="58"/>
      <c r="Y222" s="58"/>
      <c r="Z222" s="58"/>
    </row>
    <row r="223" spans="1:26" ht="35.1" customHeight="1" x14ac:dyDescent="0.2">
      <c r="A223" s="11"/>
      <c r="B223" s="58"/>
      <c r="C223" s="58"/>
      <c r="D223" s="58"/>
      <c r="E223" s="58"/>
      <c r="F223" s="58"/>
      <c r="G223" s="58"/>
      <c r="H223" s="58"/>
      <c r="I223" s="58"/>
      <c r="J223" s="58"/>
      <c r="K223" s="58"/>
      <c r="L223" s="58"/>
      <c r="M223" s="58"/>
      <c r="N223" s="58"/>
      <c r="O223" s="58"/>
      <c r="P223" s="58"/>
      <c r="Q223" s="280"/>
      <c r="R223" s="280"/>
      <c r="S223" s="280"/>
      <c r="T223" s="58"/>
      <c r="U223" s="58"/>
      <c r="V223" s="58"/>
      <c r="W223" s="58"/>
      <c r="X223" s="58"/>
      <c r="Y223" s="58"/>
      <c r="Z223" s="58"/>
    </row>
    <row r="224" spans="1:26" ht="35.1" customHeight="1" x14ac:dyDescent="0.2">
      <c r="A224" s="11"/>
      <c r="B224" s="58"/>
      <c r="C224" s="58"/>
      <c r="D224" s="58"/>
      <c r="E224" s="58"/>
      <c r="F224" s="58"/>
      <c r="G224" s="58"/>
      <c r="H224" s="58"/>
      <c r="I224" s="58"/>
      <c r="J224" s="58"/>
      <c r="K224" s="58"/>
      <c r="L224" s="58"/>
      <c r="M224" s="58"/>
      <c r="N224" s="58"/>
      <c r="O224" s="58"/>
      <c r="P224" s="58"/>
      <c r="Q224" s="280"/>
      <c r="R224" s="280"/>
      <c r="S224" s="280"/>
      <c r="T224" s="58"/>
      <c r="U224" s="58"/>
      <c r="V224" s="58"/>
      <c r="W224" s="58"/>
      <c r="X224" s="58"/>
      <c r="Y224" s="58"/>
      <c r="Z224" s="58"/>
    </row>
    <row r="225" spans="1:26" ht="35.1" customHeight="1" x14ac:dyDescent="0.2">
      <c r="A225" s="11"/>
      <c r="B225" s="58"/>
      <c r="C225" s="58"/>
      <c r="D225" s="58"/>
      <c r="E225" s="58"/>
      <c r="F225" s="58"/>
      <c r="G225" s="58"/>
      <c r="H225" s="58"/>
      <c r="I225" s="58"/>
      <c r="J225" s="58"/>
      <c r="K225" s="58"/>
      <c r="L225" s="58"/>
      <c r="M225" s="58"/>
      <c r="N225" s="58"/>
      <c r="O225" s="58"/>
      <c r="P225" s="58"/>
      <c r="Q225" s="280"/>
      <c r="R225" s="280"/>
      <c r="S225" s="280"/>
      <c r="T225" s="58"/>
      <c r="U225" s="58"/>
      <c r="V225" s="58"/>
      <c r="W225" s="58"/>
      <c r="X225" s="58"/>
      <c r="Y225" s="58"/>
      <c r="Z225" s="58"/>
    </row>
    <row r="226" spans="1:26" ht="35.1" customHeight="1" x14ac:dyDescent="0.2">
      <c r="A226" s="11"/>
      <c r="B226" s="58"/>
      <c r="C226" s="58"/>
      <c r="D226" s="58"/>
      <c r="E226" s="58"/>
      <c r="F226" s="58"/>
      <c r="G226" s="58"/>
      <c r="H226" s="58"/>
      <c r="I226" s="58"/>
      <c r="J226" s="58"/>
      <c r="K226" s="58"/>
      <c r="L226" s="58"/>
      <c r="M226" s="58"/>
      <c r="N226" s="58"/>
      <c r="O226" s="58"/>
      <c r="P226" s="58"/>
      <c r="Q226" s="280"/>
      <c r="R226" s="280"/>
      <c r="S226" s="280"/>
      <c r="T226" s="58"/>
      <c r="U226" s="58"/>
      <c r="V226" s="58"/>
      <c r="W226" s="58"/>
      <c r="X226" s="58"/>
      <c r="Y226" s="58"/>
      <c r="Z226" s="58"/>
    </row>
    <row r="227" spans="1:26" ht="35.1" customHeight="1" x14ac:dyDescent="0.2">
      <c r="A227" s="11"/>
      <c r="B227" s="58"/>
      <c r="C227" s="58"/>
      <c r="D227" s="58"/>
      <c r="E227" s="58"/>
      <c r="F227" s="58"/>
      <c r="G227" s="58"/>
      <c r="H227" s="58"/>
      <c r="I227" s="58"/>
      <c r="J227" s="58"/>
      <c r="K227" s="58"/>
      <c r="L227" s="58"/>
      <c r="M227" s="58"/>
      <c r="N227" s="58"/>
      <c r="O227" s="58"/>
      <c r="P227" s="58"/>
      <c r="Q227" s="280"/>
      <c r="R227" s="280"/>
      <c r="S227" s="280"/>
      <c r="T227" s="58"/>
      <c r="U227" s="58"/>
      <c r="V227" s="58"/>
      <c r="W227" s="58"/>
      <c r="X227" s="58"/>
      <c r="Y227" s="58"/>
      <c r="Z227" s="58"/>
    </row>
    <row r="228" spans="1:26" ht="35.1" customHeight="1" x14ac:dyDescent="0.2">
      <c r="A228" s="11"/>
      <c r="B228" s="58"/>
      <c r="C228" s="58"/>
      <c r="D228" s="58"/>
      <c r="E228" s="58"/>
      <c r="F228" s="58"/>
      <c r="G228" s="58"/>
      <c r="H228" s="58"/>
      <c r="I228" s="58"/>
      <c r="J228" s="58"/>
      <c r="K228" s="58"/>
      <c r="L228" s="58"/>
      <c r="M228" s="58"/>
      <c r="N228" s="58"/>
      <c r="O228" s="58"/>
      <c r="P228" s="58"/>
      <c r="Q228" s="280"/>
      <c r="R228" s="280"/>
      <c r="S228" s="280"/>
      <c r="T228" s="58"/>
      <c r="U228" s="58"/>
      <c r="V228" s="58"/>
      <c r="W228" s="58"/>
      <c r="X228" s="58"/>
      <c r="Y228" s="58"/>
      <c r="Z228" s="58"/>
    </row>
    <row r="229" spans="1:26" ht="35.1" customHeight="1" x14ac:dyDescent="0.2">
      <c r="A229" s="11"/>
      <c r="B229" s="58"/>
      <c r="C229" s="58"/>
      <c r="D229" s="58"/>
      <c r="E229" s="58"/>
      <c r="F229" s="58"/>
      <c r="G229" s="58"/>
      <c r="H229" s="58"/>
      <c r="I229" s="58"/>
      <c r="J229" s="58"/>
      <c r="K229" s="58"/>
      <c r="L229" s="58"/>
      <c r="M229" s="58"/>
      <c r="N229" s="58"/>
      <c r="O229" s="58"/>
      <c r="P229" s="58"/>
      <c r="Q229" s="280"/>
      <c r="R229" s="280"/>
      <c r="S229" s="280"/>
      <c r="T229" s="58"/>
      <c r="U229" s="58"/>
      <c r="V229" s="58"/>
      <c r="W229" s="58"/>
      <c r="X229" s="58"/>
      <c r="Y229" s="58"/>
      <c r="Z229" s="58"/>
    </row>
    <row r="230" spans="1:26" ht="35.1" customHeight="1" x14ac:dyDescent="0.2">
      <c r="A230" s="11"/>
      <c r="B230" s="58"/>
      <c r="C230" s="58"/>
      <c r="D230" s="58"/>
      <c r="E230" s="58"/>
      <c r="F230" s="58"/>
      <c r="G230" s="58"/>
      <c r="H230" s="58"/>
      <c r="I230" s="58"/>
      <c r="J230" s="58"/>
      <c r="K230" s="58"/>
      <c r="L230" s="58"/>
      <c r="M230" s="58"/>
      <c r="N230" s="58"/>
      <c r="O230" s="58"/>
      <c r="P230" s="58"/>
      <c r="Q230" s="280"/>
      <c r="R230" s="280"/>
      <c r="S230" s="280"/>
      <c r="T230" s="58"/>
      <c r="U230" s="58"/>
      <c r="V230" s="58"/>
      <c r="W230" s="58"/>
      <c r="X230" s="58"/>
      <c r="Y230" s="58"/>
      <c r="Z230" s="58"/>
    </row>
    <row r="231" spans="1:26" ht="35.1" customHeight="1" x14ac:dyDescent="0.2">
      <c r="A231" s="11"/>
      <c r="B231" s="58"/>
      <c r="C231" s="58"/>
      <c r="D231" s="58"/>
      <c r="E231" s="58"/>
      <c r="F231" s="58"/>
      <c r="G231" s="58"/>
      <c r="H231" s="58"/>
      <c r="I231" s="58"/>
      <c r="J231" s="58"/>
      <c r="K231" s="58"/>
      <c r="L231" s="58"/>
      <c r="M231" s="58"/>
      <c r="N231" s="58"/>
      <c r="O231" s="58"/>
      <c r="P231" s="58"/>
      <c r="Q231" s="280"/>
      <c r="R231" s="280"/>
      <c r="S231" s="280"/>
      <c r="T231" s="58"/>
      <c r="U231" s="58"/>
      <c r="V231" s="58"/>
      <c r="W231" s="58"/>
      <c r="X231" s="58"/>
      <c r="Y231" s="58"/>
      <c r="Z231" s="58"/>
    </row>
    <row r="232" spans="1:26" ht="35.1" customHeight="1" x14ac:dyDescent="0.2">
      <c r="A232" s="11"/>
      <c r="B232" s="58"/>
      <c r="C232" s="58"/>
      <c r="D232" s="58"/>
      <c r="E232" s="58"/>
      <c r="F232" s="58"/>
      <c r="G232" s="58"/>
      <c r="H232" s="58"/>
      <c r="I232" s="58"/>
      <c r="J232" s="58"/>
      <c r="K232" s="58"/>
      <c r="L232" s="58"/>
      <c r="M232" s="58"/>
      <c r="N232" s="58"/>
      <c r="O232" s="58"/>
      <c r="P232" s="58"/>
      <c r="Q232" s="280"/>
      <c r="R232" s="280"/>
      <c r="S232" s="280"/>
      <c r="T232" s="58"/>
      <c r="U232" s="58"/>
      <c r="V232" s="58"/>
      <c r="W232" s="58"/>
      <c r="X232" s="58"/>
      <c r="Y232" s="58"/>
      <c r="Z232" s="58"/>
    </row>
    <row r="233" spans="1:26" ht="35.1" customHeight="1" x14ac:dyDescent="0.2">
      <c r="A233" s="11"/>
      <c r="B233" s="58"/>
      <c r="C233" s="58"/>
      <c r="D233" s="58"/>
      <c r="E233" s="58"/>
      <c r="F233" s="58"/>
      <c r="G233" s="58"/>
      <c r="H233" s="58"/>
      <c r="I233" s="58"/>
      <c r="J233" s="58"/>
      <c r="K233" s="58"/>
      <c r="L233" s="58"/>
      <c r="M233" s="58"/>
      <c r="N233" s="58"/>
      <c r="O233" s="58"/>
      <c r="P233" s="58"/>
      <c r="Q233" s="280"/>
      <c r="R233" s="280"/>
      <c r="S233" s="280"/>
      <c r="T233" s="58"/>
      <c r="U233" s="58"/>
      <c r="V233" s="58"/>
      <c r="W233" s="58"/>
      <c r="X233" s="58"/>
      <c r="Y233" s="58"/>
      <c r="Z233" s="58"/>
    </row>
    <row r="234" spans="1:26" ht="35.1" customHeight="1" x14ac:dyDescent="0.2">
      <c r="A234" s="11"/>
      <c r="B234" s="58"/>
      <c r="C234" s="58"/>
      <c r="D234" s="58"/>
      <c r="E234" s="58"/>
      <c r="F234" s="58"/>
      <c r="G234" s="58"/>
      <c r="H234" s="58"/>
      <c r="I234" s="58"/>
      <c r="J234" s="58"/>
      <c r="K234" s="58"/>
      <c r="L234" s="58"/>
      <c r="M234" s="58"/>
      <c r="N234" s="58"/>
      <c r="O234" s="58"/>
      <c r="P234" s="58"/>
      <c r="Q234" s="280"/>
      <c r="R234" s="280"/>
      <c r="S234" s="280"/>
      <c r="T234" s="58"/>
      <c r="U234" s="58"/>
      <c r="V234" s="58"/>
      <c r="W234" s="58"/>
      <c r="X234" s="58"/>
      <c r="Y234" s="58"/>
      <c r="Z234" s="58"/>
    </row>
    <row r="235" spans="1:26" ht="35.1" customHeight="1" x14ac:dyDescent="0.2">
      <c r="A235" s="11"/>
      <c r="B235" s="58"/>
      <c r="C235" s="58"/>
      <c r="D235" s="58"/>
      <c r="E235" s="58"/>
      <c r="F235" s="58"/>
      <c r="G235" s="58"/>
      <c r="H235" s="58"/>
      <c r="I235" s="58"/>
      <c r="J235" s="58"/>
      <c r="K235" s="58"/>
      <c r="L235" s="58"/>
      <c r="M235" s="58"/>
      <c r="N235" s="58"/>
      <c r="O235" s="58"/>
      <c r="P235" s="58"/>
      <c r="Q235" s="280"/>
      <c r="R235" s="280"/>
      <c r="S235" s="280"/>
      <c r="T235" s="58"/>
      <c r="U235" s="58"/>
      <c r="V235" s="58"/>
      <c r="W235" s="58"/>
      <c r="X235" s="58"/>
      <c r="Y235" s="58"/>
      <c r="Z235" s="58"/>
    </row>
    <row r="236" spans="1:26" ht="35.1" customHeight="1" x14ac:dyDescent="0.2">
      <c r="A236" s="11"/>
      <c r="B236" s="58"/>
      <c r="C236" s="58"/>
      <c r="D236" s="58"/>
      <c r="E236" s="58"/>
      <c r="F236" s="58"/>
      <c r="G236" s="58"/>
      <c r="H236" s="58"/>
      <c r="I236" s="58"/>
      <c r="J236" s="58"/>
      <c r="K236" s="58"/>
      <c r="L236" s="58"/>
      <c r="M236" s="58"/>
      <c r="N236" s="58"/>
      <c r="O236" s="58"/>
      <c r="P236" s="58"/>
      <c r="Q236" s="280"/>
      <c r="R236" s="280"/>
      <c r="S236" s="280"/>
      <c r="T236" s="58"/>
      <c r="U236" s="58"/>
      <c r="V236" s="58"/>
      <c r="W236" s="58"/>
      <c r="X236" s="58"/>
      <c r="Y236" s="58"/>
      <c r="Z236" s="58"/>
    </row>
    <row r="237" spans="1:26" ht="35.1" customHeight="1" x14ac:dyDescent="0.2">
      <c r="A237" s="11"/>
      <c r="B237" s="58"/>
      <c r="C237" s="58"/>
      <c r="D237" s="58"/>
      <c r="E237" s="58"/>
      <c r="F237" s="58"/>
      <c r="G237" s="58"/>
      <c r="H237" s="58"/>
      <c r="I237" s="58"/>
      <c r="J237" s="58"/>
      <c r="K237" s="58"/>
      <c r="L237" s="58"/>
      <c r="M237" s="58"/>
      <c r="N237" s="58"/>
      <c r="O237" s="58"/>
      <c r="P237" s="58"/>
      <c r="Q237" s="280"/>
      <c r="R237" s="280"/>
      <c r="S237" s="280"/>
      <c r="T237" s="58"/>
      <c r="U237" s="58"/>
      <c r="V237" s="58"/>
      <c r="W237" s="58"/>
      <c r="X237" s="58"/>
      <c r="Y237" s="58"/>
      <c r="Z237" s="58"/>
    </row>
    <row r="238" spans="1:26" ht="35.1" customHeight="1" x14ac:dyDescent="0.2">
      <c r="A238" s="11"/>
      <c r="B238" s="58"/>
      <c r="C238" s="58"/>
      <c r="D238" s="58"/>
      <c r="E238" s="58"/>
      <c r="F238" s="58"/>
      <c r="G238" s="58"/>
      <c r="H238" s="58"/>
      <c r="I238" s="58"/>
      <c r="J238" s="58"/>
      <c r="K238" s="58"/>
      <c r="L238" s="58"/>
      <c r="M238" s="58"/>
      <c r="N238" s="58"/>
      <c r="O238" s="58"/>
      <c r="P238" s="58"/>
      <c r="Q238" s="280"/>
      <c r="R238" s="280"/>
      <c r="S238" s="280"/>
      <c r="T238" s="58"/>
      <c r="U238" s="58"/>
      <c r="V238" s="58"/>
      <c r="W238" s="58"/>
      <c r="X238" s="58"/>
      <c r="Y238" s="58"/>
      <c r="Z238" s="58"/>
    </row>
    <row r="239" spans="1:26" ht="35.1" customHeight="1" x14ac:dyDescent="0.2">
      <c r="A239" s="11"/>
      <c r="B239" s="58"/>
      <c r="C239" s="58"/>
      <c r="D239" s="58"/>
      <c r="E239" s="58"/>
      <c r="F239" s="58"/>
      <c r="G239" s="58"/>
      <c r="H239" s="58"/>
      <c r="I239" s="58"/>
      <c r="J239" s="58"/>
      <c r="K239" s="58"/>
      <c r="L239" s="58"/>
      <c r="M239" s="58"/>
      <c r="N239" s="58"/>
      <c r="O239" s="58"/>
      <c r="P239" s="58"/>
      <c r="Q239" s="280"/>
      <c r="R239" s="280"/>
      <c r="S239" s="280"/>
      <c r="T239" s="58"/>
      <c r="U239" s="58"/>
      <c r="V239" s="58"/>
      <c r="W239" s="58"/>
      <c r="X239" s="58"/>
      <c r="Y239" s="58"/>
      <c r="Z239" s="58"/>
    </row>
    <row r="240" spans="1:26" ht="35.1" customHeight="1" x14ac:dyDescent="0.2">
      <c r="A240" s="11"/>
      <c r="B240" s="58"/>
      <c r="C240" s="58"/>
      <c r="D240" s="58"/>
      <c r="E240" s="58"/>
      <c r="F240" s="58"/>
      <c r="G240" s="58"/>
      <c r="H240" s="58"/>
      <c r="I240" s="58"/>
      <c r="J240" s="58"/>
      <c r="K240" s="58"/>
      <c r="L240" s="58"/>
      <c r="M240" s="58"/>
      <c r="N240" s="58"/>
      <c r="O240" s="58"/>
      <c r="P240" s="58"/>
      <c r="Q240" s="280"/>
      <c r="R240" s="280"/>
      <c r="S240" s="280"/>
      <c r="T240" s="58"/>
      <c r="U240" s="58"/>
      <c r="V240" s="58"/>
      <c r="W240" s="58"/>
      <c r="X240" s="58"/>
      <c r="Y240" s="58"/>
      <c r="Z240" s="58"/>
    </row>
    <row r="241" spans="1:26" ht="35.1" customHeight="1" x14ac:dyDescent="0.2">
      <c r="A241" s="11"/>
      <c r="B241" s="58"/>
      <c r="C241" s="58"/>
      <c r="D241" s="58"/>
      <c r="E241" s="58"/>
      <c r="F241" s="58"/>
      <c r="G241" s="58"/>
      <c r="H241" s="58"/>
      <c r="I241" s="58"/>
      <c r="J241" s="58"/>
      <c r="K241" s="58"/>
      <c r="L241" s="58"/>
      <c r="M241" s="58"/>
      <c r="N241" s="58"/>
      <c r="O241" s="58"/>
      <c r="P241" s="58"/>
      <c r="Q241" s="280"/>
      <c r="R241" s="280"/>
      <c r="S241" s="280"/>
      <c r="T241" s="58"/>
      <c r="U241" s="58"/>
      <c r="V241" s="58"/>
      <c r="W241" s="58"/>
      <c r="X241" s="58"/>
      <c r="Y241" s="58"/>
      <c r="Z241" s="58"/>
    </row>
    <row r="242" spans="1:26" ht="35.1" customHeight="1" x14ac:dyDescent="0.2">
      <c r="A242" s="11"/>
      <c r="B242" s="58"/>
      <c r="C242" s="58"/>
      <c r="D242" s="58"/>
      <c r="E242" s="58"/>
      <c r="F242" s="58"/>
      <c r="G242" s="58"/>
      <c r="H242" s="58"/>
      <c r="I242" s="58"/>
      <c r="J242" s="58"/>
      <c r="K242" s="58"/>
      <c r="L242" s="58"/>
      <c r="M242" s="58"/>
      <c r="N242" s="58"/>
      <c r="O242" s="58"/>
      <c r="P242" s="58"/>
      <c r="Q242" s="280"/>
      <c r="R242" s="280"/>
      <c r="S242" s="280"/>
      <c r="T242" s="58"/>
      <c r="U242" s="58"/>
      <c r="V242" s="58"/>
      <c r="W242" s="58"/>
      <c r="X242" s="58"/>
      <c r="Y242" s="58"/>
      <c r="Z242" s="58"/>
    </row>
    <row r="243" spans="1:26" ht="35.1" customHeight="1" x14ac:dyDescent="0.2">
      <c r="A243" s="11"/>
      <c r="B243" s="58"/>
      <c r="C243" s="58"/>
      <c r="D243" s="58"/>
      <c r="E243" s="58"/>
      <c r="F243" s="58"/>
      <c r="G243" s="58"/>
      <c r="H243" s="58"/>
      <c r="I243" s="58"/>
      <c r="J243" s="58"/>
      <c r="K243" s="58"/>
      <c r="L243" s="58"/>
      <c r="M243" s="58"/>
      <c r="N243" s="58"/>
      <c r="O243" s="58"/>
      <c r="P243" s="58"/>
      <c r="Q243" s="280"/>
      <c r="R243" s="280"/>
      <c r="S243" s="280"/>
      <c r="T243" s="58"/>
      <c r="U243" s="58"/>
      <c r="V243" s="58"/>
      <c r="W243" s="58"/>
      <c r="X243" s="58"/>
      <c r="Y243" s="58"/>
      <c r="Z243" s="58"/>
    </row>
    <row r="244" spans="1:26" ht="35.1" customHeight="1" x14ac:dyDescent="0.2">
      <c r="A244" s="11"/>
      <c r="B244" s="58"/>
      <c r="C244" s="58"/>
      <c r="D244" s="58"/>
      <c r="E244" s="58"/>
      <c r="F244" s="58"/>
      <c r="G244" s="58"/>
      <c r="H244" s="58"/>
      <c r="I244" s="58"/>
      <c r="J244" s="58"/>
      <c r="K244" s="58"/>
      <c r="L244" s="58"/>
      <c r="M244" s="58"/>
      <c r="N244" s="58"/>
      <c r="O244" s="58"/>
      <c r="P244" s="58"/>
      <c r="Q244" s="280"/>
      <c r="R244" s="280"/>
      <c r="S244" s="280"/>
      <c r="T244" s="58"/>
      <c r="U244" s="58"/>
      <c r="V244" s="58"/>
      <c r="W244" s="58"/>
      <c r="X244" s="58"/>
      <c r="Y244" s="58"/>
      <c r="Z244" s="58"/>
    </row>
    <row r="245" spans="1:26" ht="35.1" customHeight="1" x14ac:dyDescent="0.2">
      <c r="A245" s="11"/>
      <c r="B245" s="58"/>
      <c r="C245" s="58"/>
      <c r="D245" s="58"/>
      <c r="E245" s="58"/>
      <c r="F245" s="58"/>
      <c r="G245" s="58"/>
      <c r="H245" s="58"/>
      <c r="I245" s="58"/>
      <c r="J245" s="58"/>
      <c r="K245" s="58"/>
      <c r="L245" s="58"/>
      <c r="M245" s="58"/>
      <c r="N245" s="58"/>
      <c r="O245" s="58"/>
      <c r="P245" s="58"/>
      <c r="Q245" s="280"/>
      <c r="R245" s="280"/>
      <c r="S245" s="280"/>
      <c r="T245" s="58"/>
      <c r="U245" s="58"/>
      <c r="V245" s="58"/>
      <c r="W245" s="58"/>
      <c r="X245" s="58"/>
      <c r="Y245" s="58"/>
      <c r="Z245" s="58"/>
    </row>
    <row r="246" spans="1:26" ht="35.1" customHeight="1" x14ac:dyDescent="0.2">
      <c r="A246" s="11"/>
      <c r="B246" s="58"/>
      <c r="C246" s="58"/>
      <c r="D246" s="58"/>
      <c r="E246" s="58"/>
      <c r="F246" s="58"/>
      <c r="G246" s="58"/>
      <c r="H246" s="58"/>
      <c r="I246" s="58"/>
      <c r="J246" s="58"/>
      <c r="K246" s="58"/>
      <c r="L246" s="58"/>
      <c r="M246" s="58"/>
      <c r="N246" s="58"/>
      <c r="O246" s="58"/>
      <c r="P246" s="58"/>
      <c r="Q246" s="280"/>
      <c r="R246" s="280"/>
      <c r="S246" s="280"/>
      <c r="T246" s="58"/>
      <c r="U246" s="58"/>
      <c r="V246" s="58"/>
      <c r="W246" s="58"/>
      <c r="X246" s="58"/>
      <c r="Y246" s="58"/>
      <c r="Z246" s="58"/>
    </row>
    <row r="247" spans="1:26" ht="35.1" customHeight="1" x14ac:dyDescent="0.2">
      <c r="A247" s="11"/>
      <c r="B247" s="58"/>
      <c r="C247" s="58"/>
      <c r="D247" s="58"/>
      <c r="E247" s="58"/>
      <c r="F247" s="58"/>
      <c r="G247" s="58"/>
      <c r="H247" s="58"/>
      <c r="I247" s="58"/>
      <c r="J247" s="58"/>
      <c r="K247" s="58"/>
      <c r="L247" s="58"/>
      <c r="M247" s="58"/>
      <c r="N247" s="58"/>
      <c r="O247" s="58"/>
      <c r="P247" s="58"/>
      <c r="Q247" s="280"/>
      <c r="R247" s="280"/>
      <c r="S247" s="280"/>
      <c r="T247" s="58"/>
      <c r="U247" s="58"/>
      <c r="V247" s="58"/>
      <c r="W247" s="58"/>
      <c r="X247" s="58"/>
      <c r="Y247" s="58"/>
      <c r="Z247" s="58"/>
    </row>
    <row r="248" spans="1:26" ht="35.1" customHeight="1" x14ac:dyDescent="0.2">
      <c r="A248" s="11"/>
      <c r="B248" s="58"/>
      <c r="C248" s="58"/>
      <c r="D248" s="58"/>
      <c r="E248" s="58"/>
      <c r="F248" s="58"/>
      <c r="G248" s="58"/>
      <c r="H248" s="58"/>
      <c r="I248" s="58"/>
      <c r="J248" s="58"/>
      <c r="K248" s="58"/>
      <c r="L248" s="58"/>
      <c r="M248" s="58"/>
      <c r="N248" s="58"/>
      <c r="O248" s="58"/>
      <c r="P248" s="58"/>
      <c r="Q248" s="280"/>
      <c r="R248" s="280"/>
      <c r="S248" s="280"/>
      <c r="T248" s="58"/>
      <c r="U248" s="58"/>
      <c r="V248" s="58"/>
      <c r="W248" s="58"/>
      <c r="X248" s="58"/>
      <c r="Y248" s="58"/>
      <c r="Z248" s="58"/>
    </row>
    <row r="249" spans="1:26" ht="35.1" customHeight="1" x14ac:dyDescent="0.2">
      <c r="A249" s="11"/>
      <c r="B249" s="58"/>
      <c r="C249" s="58"/>
      <c r="D249" s="58"/>
      <c r="E249" s="58"/>
      <c r="F249" s="58"/>
      <c r="G249" s="58"/>
      <c r="H249" s="58"/>
      <c r="I249" s="58"/>
      <c r="J249" s="58"/>
      <c r="K249" s="58"/>
      <c r="L249" s="58"/>
      <c r="M249" s="58"/>
      <c r="N249" s="58"/>
      <c r="O249" s="58"/>
      <c r="P249" s="58"/>
      <c r="Q249" s="280"/>
      <c r="R249" s="280"/>
      <c r="S249" s="280"/>
      <c r="T249" s="58"/>
      <c r="U249" s="58"/>
      <c r="V249" s="58"/>
      <c r="W249" s="58"/>
      <c r="X249" s="58"/>
      <c r="Y249" s="58"/>
      <c r="Z249" s="58"/>
    </row>
    <row r="250" spans="1:26" ht="35.1" customHeight="1" x14ac:dyDescent="0.2">
      <c r="A250" s="11"/>
      <c r="B250" s="58"/>
      <c r="C250" s="58"/>
      <c r="D250" s="58"/>
      <c r="E250" s="58"/>
      <c r="F250" s="58"/>
      <c r="G250" s="58"/>
      <c r="H250" s="58"/>
      <c r="I250" s="58"/>
      <c r="J250" s="58"/>
      <c r="K250" s="58"/>
      <c r="L250" s="58"/>
      <c r="M250" s="58"/>
      <c r="N250" s="58"/>
      <c r="O250" s="58"/>
      <c r="P250" s="58"/>
      <c r="Q250" s="280"/>
      <c r="R250" s="280"/>
      <c r="S250" s="280"/>
      <c r="T250" s="58"/>
      <c r="U250" s="58"/>
      <c r="V250" s="58"/>
      <c r="W250" s="58"/>
      <c r="X250" s="58"/>
      <c r="Y250" s="58"/>
      <c r="Z250" s="58"/>
    </row>
    <row r="251" spans="1:26" ht="35.1" customHeight="1" x14ac:dyDescent="0.2">
      <c r="A251" s="11"/>
      <c r="B251" s="58"/>
      <c r="C251" s="58"/>
      <c r="D251" s="58"/>
      <c r="E251" s="58"/>
      <c r="F251" s="58"/>
      <c r="G251" s="58"/>
      <c r="H251" s="58"/>
      <c r="I251" s="58"/>
      <c r="J251" s="58"/>
      <c r="K251" s="58"/>
      <c r="L251" s="58"/>
      <c r="M251" s="58"/>
      <c r="N251" s="58"/>
      <c r="O251" s="58"/>
      <c r="P251" s="58"/>
      <c r="Q251" s="280"/>
      <c r="R251" s="280"/>
      <c r="S251" s="280"/>
      <c r="T251" s="58"/>
      <c r="U251" s="58"/>
      <c r="V251" s="58"/>
      <c r="W251" s="58"/>
      <c r="X251" s="58"/>
      <c r="Y251" s="58"/>
      <c r="Z251" s="58"/>
    </row>
    <row r="252" spans="1:26" ht="35.1" customHeight="1" x14ac:dyDescent="0.2">
      <c r="A252" s="11"/>
      <c r="B252" s="58"/>
      <c r="C252" s="58"/>
      <c r="D252" s="58"/>
      <c r="E252" s="58"/>
      <c r="F252" s="58"/>
      <c r="G252" s="58"/>
      <c r="H252" s="58"/>
      <c r="I252" s="58"/>
      <c r="J252" s="58"/>
      <c r="K252" s="58"/>
      <c r="L252" s="58"/>
      <c r="M252" s="58"/>
      <c r="N252" s="58"/>
      <c r="O252" s="58"/>
      <c r="P252" s="58"/>
      <c r="Q252" s="280"/>
      <c r="R252" s="280"/>
      <c r="S252" s="280"/>
      <c r="T252" s="58"/>
      <c r="U252" s="58"/>
      <c r="V252" s="58"/>
      <c r="W252" s="58"/>
      <c r="X252" s="58"/>
      <c r="Y252" s="58"/>
      <c r="Z252" s="58"/>
    </row>
    <row r="253" spans="1:26" ht="35.1" customHeight="1" x14ac:dyDescent="0.2">
      <c r="A253" s="11"/>
      <c r="B253" s="58"/>
      <c r="C253" s="58"/>
      <c r="D253" s="58"/>
      <c r="E253" s="58"/>
      <c r="F253" s="58"/>
      <c r="G253" s="58"/>
      <c r="H253" s="58"/>
      <c r="I253" s="58"/>
      <c r="J253" s="58"/>
      <c r="K253" s="58"/>
      <c r="L253" s="58"/>
      <c r="M253" s="58"/>
      <c r="N253" s="58"/>
      <c r="O253" s="58"/>
      <c r="P253" s="58"/>
      <c r="Q253" s="280"/>
      <c r="R253" s="280"/>
      <c r="S253" s="280"/>
      <c r="T253" s="58"/>
      <c r="U253" s="58"/>
      <c r="V253" s="58"/>
      <c r="W253" s="58"/>
      <c r="X253" s="58"/>
      <c r="Y253" s="58"/>
      <c r="Z253" s="58"/>
    </row>
    <row r="254" spans="1:26" ht="35.1" customHeight="1" x14ac:dyDescent="0.2">
      <c r="A254" s="11"/>
      <c r="B254" s="58"/>
      <c r="C254" s="58"/>
      <c r="D254" s="58"/>
      <c r="E254" s="58"/>
      <c r="F254" s="58"/>
      <c r="G254" s="58"/>
      <c r="H254" s="58"/>
      <c r="I254" s="58"/>
      <c r="J254" s="58"/>
      <c r="K254" s="58"/>
      <c r="L254" s="58"/>
      <c r="M254" s="58"/>
      <c r="N254" s="58"/>
      <c r="O254" s="58"/>
      <c r="P254" s="58"/>
      <c r="Q254" s="280"/>
      <c r="R254" s="280"/>
      <c r="S254" s="280"/>
      <c r="T254" s="58"/>
      <c r="U254" s="58"/>
      <c r="V254" s="58"/>
      <c r="W254" s="58"/>
      <c r="X254" s="58"/>
      <c r="Y254" s="58"/>
      <c r="Z254" s="58"/>
    </row>
    <row r="255" spans="1:26" ht="35.1" customHeight="1" x14ac:dyDescent="0.2">
      <c r="A255" s="11"/>
      <c r="B255" s="58"/>
      <c r="C255" s="58"/>
      <c r="D255" s="58"/>
      <c r="E255" s="58"/>
      <c r="F255" s="58"/>
      <c r="G255" s="58"/>
      <c r="H255" s="58"/>
      <c r="I255" s="58"/>
      <c r="J255" s="58"/>
      <c r="K255" s="58"/>
      <c r="L255" s="58"/>
      <c r="M255" s="58"/>
      <c r="N255" s="58"/>
      <c r="O255" s="58"/>
      <c r="P255" s="58"/>
      <c r="Q255" s="280"/>
      <c r="R255" s="280"/>
      <c r="S255" s="280"/>
      <c r="T255" s="58"/>
      <c r="U255" s="58"/>
      <c r="V255" s="58"/>
      <c r="W255" s="58"/>
      <c r="X255" s="58"/>
      <c r="Y255" s="58"/>
      <c r="Z255" s="58"/>
    </row>
    <row r="256" spans="1:26" ht="35.1" customHeight="1" x14ac:dyDescent="0.2">
      <c r="A256" s="11"/>
      <c r="B256" s="58"/>
      <c r="C256" s="58"/>
      <c r="D256" s="58"/>
      <c r="E256" s="58"/>
      <c r="F256" s="58"/>
      <c r="G256" s="58"/>
      <c r="H256" s="58"/>
      <c r="I256" s="58"/>
      <c r="J256" s="58"/>
      <c r="K256" s="58"/>
      <c r="L256" s="58"/>
      <c r="M256" s="58"/>
      <c r="N256" s="58"/>
      <c r="O256" s="58"/>
      <c r="P256" s="58"/>
      <c r="Q256" s="280"/>
      <c r="R256" s="280"/>
      <c r="S256" s="280"/>
      <c r="T256" s="58"/>
      <c r="U256" s="58"/>
      <c r="V256" s="58"/>
      <c r="W256" s="58"/>
      <c r="X256" s="58"/>
      <c r="Y256" s="58"/>
      <c r="Z256" s="58"/>
    </row>
    <row r="257" spans="1:26" ht="35.1" customHeight="1" x14ac:dyDescent="0.2">
      <c r="A257" s="11"/>
      <c r="B257" s="58"/>
      <c r="C257" s="58"/>
      <c r="D257" s="58"/>
      <c r="E257" s="58"/>
      <c r="F257" s="58"/>
      <c r="G257" s="58"/>
      <c r="H257" s="58"/>
      <c r="I257" s="58"/>
      <c r="J257" s="58"/>
      <c r="K257" s="58"/>
      <c r="L257" s="58"/>
      <c r="M257" s="58"/>
      <c r="N257" s="58"/>
      <c r="O257" s="58"/>
      <c r="P257" s="58"/>
      <c r="Q257" s="280"/>
      <c r="R257" s="280"/>
      <c r="S257" s="280"/>
      <c r="T257" s="58"/>
      <c r="U257" s="58"/>
      <c r="V257" s="58"/>
      <c r="W257" s="58"/>
      <c r="X257" s="58"/>
      <c r="Y257" s="58"/>
      <c r="Z257" s="58"/>
    </row>
    <row r="258" spans="1:26" ht="35.1" customHeight="1" x14ac:dyDescent="0.2">
      <c r="A258" s="11"/>
      <c r="B258" s="58"/>
      <c r="C258" s="58"/>
      <c r="D258" s="58"/>
      <c r="E258" s="58"/>
      <c r="F258" s="58"/>
      <c r="G258" s="58"/>
      <c r="H258" s="58"/>
      <c r="I258" s="58"/>
      <c r="J258" s="58"/>
      <c r="K258" s="58"/>
      <c r="L258" s="58"/>
      <c r="M258" s="58"/>
      <c r="N258" s="58"/>
      <c r="O258" s="58"/>
      <c r="P258" s="58"/>
      <c r="Q258" s="280"/>
      <c r="R258" s="280"/>
      <c r="S258" s="280"/>
      <c r="T258" s="58"/>
      <c r="U258" s="58"/>
      <c r="V258" s="58"/>
      <c r="W258" s="58"/>
      <c r="X258" s="58"/>
      <c r="Y258" s="58"/>
      <c r="Z258" s="58"/>
    </row>
    <row r="259" spans="1:26" ht="35.1" customHeight="1" x14ac:dyDescent="0.2">
      <c r="A259" s="11"/>
      <c r="B259" s="58"/>
      <c r="C259" s="58"/>
      <c r="D259" s="58"/>
      <c r="E259" s="58"/>
      <c r="F259" s="58"/>
      <c r="G259" s="58"/>
      <c r="H259" s="58"/>
      <c r="I259" s="58"/>
      <c r="J259" s="58"/>
      <c r="K259" s="58"/>
      <c r="L259" s="58"/>
      <c r="M259" s="58"/>
      <c r="N259" s="58"/>
      <c r="O259" s="58"/>
      <c r="P259" s="58"/>
      <c r="Q259" s="280"/>
      <c r="R259" s="280"/>
      <c r="S259" s="280"/>
      <c r="T259" s="58"/>
      <c r="U259" s="58"/>
      <c r="V259" s="58"/>
      <c r="W259" s="58"/>
      <c r="X259" s="58"/>
      <c r="Y259" s="58"/>
      <c r="Z259" s="58"/>
    </row>
    <row r="260" spans="1:26" ht="35.1" customHeight="1" x14ac:dyDescent="0.2">
      <c r="A260" s="11"/>
      <c r="B260" s="58"/>
      <c r="C260" s="58"/>
      <c r="D260" s="58"/>
      <c r="E260" s="58"/>
      <c r="F260" s="58"/>
      <c r="G260" s="58"/>
      <c r="H260" s="58"/>
      <c r="I260" s="58"/>
      <c r="J260" s="58"/>
      <c r="K260" s="58"/>
      <c r="L260" s="58"/>
      <c r="M260" s="58"/>
      <c r="N260" s="58"/>
      <c r="O260" s="58"/>
      <c r="P260" s="58"/>
      <c r="Q260" s="280"/>
      <c r="R260" s="280"/>
      <c r="S260" s="280"/>
      <c r="T260" s="58"/>
      <c r="U260" s="58"/>
      <c r="V260" s="58"/>
      <c r="W260" s="58"/>
      <c r="X260" s="58"/>
      <c r="Y260" s="58"/>
      <c r="Z260" s="58"/>
    </row>
    <row r="261" spans="1:26" ht="35.1" customHeight="1" x14ac:dyDescent="0.2">
      <c r="A261" s="11"/>
      <c r="B261" s="58"/>
      <c r="C261" s="58"/>
      <c r="D261" s="58"/>
      <c r="E261" s="58"/>
      <c r="F261" s="58"/>
      <c r="G261" s="58"/>
      <c r="H261" s="58"/>
      <c r="I261" s="58"/>
      <c r="J261" s="58"/>
      <c r="K261" s="58"/>
      <c r="L261" s="58"/>
      <c r="M261" s="58"/>
      <c r="N261" s="58"/>
      <c r="O261" s="58"/>
      <c r="P261" s="58"/>
      <c r="Q261" s="280"/>
      <c r="R261" s="280"/>
      <c r="S261" s="280"/>
      <c r="T261" s="58"/>
      <c r="U261" s="58"/>
      <c r="V261" s="58"/>
      <c r="W261" s="58"/>
      <c r="X261" s="58"/>
      <c r="Y261" s="58"/>
      <c r="Z261" s="58"/>
    </row>
    <row r="262" spans="1:26" ht="35.1" customHeight="1" x14ac:dyDescent="0.2">
      <c r="A262" s="11"/>
      <c r="B262" s="58"/>
      <c r="C262" s="58"/>
      <c r="D262" s="58"/>
      <c r="E262" s="58"/>
      <c r="F262" s="58"/>
      <c r="G262" s="58"/>
      <c r="H262" s="58"/>
      <c r="I262" s="58"/>
      <c r="J262" s="58"/>
      <c r="K262" s="58"/>
      <c r="L262" s="58"/>
      <c r="M262" s="58"/>
      <c r="N262" s="58"/>
      <c r="O262" s="58"/>
      <c r="P262" s="58"/>
      <c r="Q262" s="280"/>
      <c r="R262" s="280"/>
      <c r="S262" s="280"/>
      <c r="T262" s="58"/>
      <c r="U262" s="58"/>
      <c r="V262" s="58"/>
      <c r="W262" s="58"/>
      <c r="X262" s="58"/>
      <c r="Y262" s="58"/>
      <c r="Z262" s="58"/>
    </row>
    <row r="263" spans="1:26" ht="35.1" customHeight="1" x14ac:dyDescent="0.2">
      <c r="A263" s="11"/>
      <c r="B263" s="58"/>
      <c r="C263" s="58"/>
      <c r="D263" s="58"/>
      <c r="E263" s="58"/>
      <c r="F263" s="58"/>
      <c r="G263" s="58"/>
      <c r="H263" s="58"/>
      <c r="I263" s="58"/>
      <c r="J263" s="58"/>
      <c r="K263" s="58"/>
      <c r="L263" s="58"/>
      <c r="M263" s="58"/>
      <c r="N263" s="58"/>
      <c r="O263" s="58"/>
      <c r="P263" s="58"/>
      <c r="Q263" s="280"/>
      <c r="R263" s="280"/>
      <c r="S263" s="280"/>
      <c r="T263" s="58"/>
      <c r="U263" s="58"/>
      <c r="V263" s="58"/>
      <c r="W263" s="58"/>
      <c r="X263" s="58"/>
      <c r="Y263" s="58"/>
      <c r="Z263" s="58"/>
    </row>
    <row r="264" spans="1:26" ht="35.1" customHeight="1" x14ac:dyDescent="0.2">
      <c r="A264" s="11"/>
      <c r="B264" s="58"/>
      <c r="C264" s="58"/>
      <c r="D264" s="58"/>
      <c r="E264" s="58"/>
      <c r="F264" s="58"/>
      <c r="G264" s="58"/>
      <c r="H264" s="58"/>
      <c r="I264" s="58"/>
      <c r="J264" s="58"/>
      <c r="K264" s="58"/>
      <c r="L264" s="58"/>
      <c r="M264" s="58"/>
      <c r="N264" s="58"/>
      <c r="O264" s="58"/>
      <c r="P264" s="58"/>
      <c r="Q264" s="280"/>
      <c r="R264" s="280"/>
      <c r="S264" s="280"/>
      <c r="T264" s="58"/>
      <c r="U264" s="58"/>
      <c r="V264" s="58"/>
      <c r="W264" s="58"/>
      <c r="X264" s="58"/>
      <c r="Y264" s="58"/>
      <c r="Z264" s="58"/>
    </row>
    <row r="265" spans="1:26" ht="35.1" customHeight="1" x14ac:dyDescent="0.2">
      <c r="A265" s="11"/>
      <c r="B265" s="58"/>
      <c r="C265" s="58"/>
      <c r="D265" s="58"/>
      <c r="E265" s="58"/>
      <c r="F265" s="58"/>
      <c r="G265" s="58"/>
      <c r="H265" s="58"/>
      <c r="I265" s="58"/>
      <c r="J265" s="58"/>
      <c r="K265" s="58"/>
      <c r="L265" s="58"/>
      <c r="M265" s="58"/>
      <c r="N265" s="58"/>
      <c r="O265" s="58"/>
      <c r="P265" s="58"/>
      <c r="Q265" s="280"/>
      <c r="R265" s="280"/>
      <c r="S265" s="280"/>
      <c r="T265" s="58"/>
      <c r="U265" s="58"/>
      <c r="V265" s="58"/>
      <c r="W265" s="58"/>
      <c r="X265" s="58"/>
      <c r="Y265" s="58"/>
      <c r="Z265" s="58"/>
    </row>
    <row r="266" spans="1:26" ht="35.1" customHeight="1" x14ac:dyDescent="0.2">
      <c r="A266" s="11"/>
      <c r="B266" s="58"/>
      <c r="C266" s="58"/>
      <c r="D266" s="58"/>
      <c r="E266" s="58"/>
      <c r="F266" s="58"/>
      <c r="G266" s="58"/>
      <c r="H266" s="58"/>
      <c r="I266" s="58"/>
      <c r="J266" s="58"/>
      <c r="K266" s="58"/>
      <c r="L266" s="58"/>
      <c r="M266" s="58"/>
      <c r="N266" s="58"/>
      <c r="O266" s="58"/>
      <c r="P266" s="58"/>
      <c r="Q266" s="280"/>
      <c r="R266" s="280"/>
      <c r="S266" s="280"/>
      <c r="T266" s="58"/>
      <c r="U266" s="58"/>
      <c r="V266" s="58"/>
      <c r="W266" s="58"/>
      <c r="X266" s="58"/>
      <c r="Y266" s="58"/>
      <c r="Z266" s="58"/>
    </row>
    <row r="267" spans="1:26" ht="35.1" customHeight="1" x14ac:dyDescent="0.2">
      <c r="A267" s="11"/>
      <c r="B267" s="58"/>
      <c r="C267" s="58"/>
      <c r="D267" s="58"/>
      <c r="E267" s="58"/>
      <c r="F267" s="58"/>
      <c r="G267" s="58"/>
      <c r="H267" s="58"/>
      <c r="I267" s="58"/>
      <c r="J267" s="58"/>
      <c r="K267" s="58"/>
      <c r="L267" s="58"/>
      <c r="M267" s="58"/>
      <c r="N267" s="58"/>
      <c r="O267" s="58"/>
      <c r="P267" s="58"/>
      <c r="Q267" s="280"/>
      <c r="R267" s="280"/>
      <c r="S267" s="280"/>
      <c r="T267" s="58"/>
      <c r="U267" s="58"/>
      <c r="V267" s="58"/>
      <c r="W267" s="58"/>
      <c r="X267" s="58"/>
      <c r="Y267" s="58"/>
      <c r="Z267" s="58"/>
    </row>
    <row r="268" spans="1:26" ht="35.1" customHeight="1" x14ac:dyDescent="0.2">
      <c r="A268" s="11"/>
      <c r="B268" s="58"/>
      <c r="C268" s="58"/>
      <c r="D268" s="58"/>
      <c r="E268" s="58"/>
      <c r="F268" s="58"/>
      <c r="G268" s="58"/>
      <c r="H268" s="58"/>
      <c r="I268" s="58"/>
      <c r="J268" s="58"/>
      <c r="K268" s="58"/>
      <c r="L268" s="58"/>
      <c r="M268" s="58"/>
      <c r="N268" s="58"/>
      <c r="O268" s="58"/>
      <c r="P268" s="58"/>
      <c r="Q268" s="280"/>
      <c r="R268" s="280"/>
      <c r="S268" s="280"/>
      <c r="T268" s="58"/>
      <c r="U268" s="58"/>
      <c r="V268" s="58"/>
      <c r="W268" s="58"/>
      <c r="X268" s="58"/>
      <c r="Y268" s="58"/>
      <c r="Z268" s="58"/>
    </row>
    <row r="269" spans="1:26" ht="35.1" customHeight="1" x14ac:dyDescent="0.2">
      <c r="A269" s="11"/>
      <c r="B269" s="58"/>
      <c r="C269" s="58"/>
      <c r="D269" s="58"/>
      <c r="E269" s="58"/>
      <c r="F269" s="58"/>
      <c r="G269" s="58"/>
      <c r="H269" s="58"/>
      <c r="I269" s="58"/>
      <c r="J269" s="58"/>
      <c r="K269" s="58"/>
      <c r="L269" s="58"/>
      <c r="M269" s="58"/>
      <c r="N269" s="58"/>
      <c r="O269" s="58"/>
      <c r="P269" s="58"/>
      <c r="Q269" s="280"/>
      <c r="R269" s="280"/>
      <c r="S269" s="280"/>
      <c r="T269" s="58"/>
      <c r="U269" s="58"/>
      <c r="V269" s="58"/>
      <c r="W269" s="58"/>
      <c r="X269" s="58"/>
      <c r="Y269" s="58"/>
      <c r="Z269" s="58"/>
    </row>
    <row r="270" spans="1:26" ht="35.1" customHeight="1" x14ac:dyDescent="0.2">
      <c r="A270" s="11"/>
      <c r="B270" s="58"/>
      <c r="C270" s="58"/>
      <c r="D270" s="58"/>
      <c r="E270" s="58"/>
      <c r="F270" s="58"/>
      <c r="G270" s="58"/>
      <c r="H270" s="58"/>
      <c r="I270" s="58"/>
      <c r="J270" s="58"/>
      <c r="K270" s="58"/>
      <c r="L270" s="58"/>
      <c r="M270" s="58"/>
      <c r="N270" s="58"/>
      <c r="O270" s="58"/>
      <c r="P270" s="58"/>
      <c r="Q270" s="280"/>
      <c r="R270" s="280"/>
      <c r="S270" s="280"/>
      <c r="T270" s="58"/>
      <c r="U270" s="58"/>
      <c r="V270" s="58"/>
      <c r="W270" s="58"/>
      <c r="X270" s="58"/>
      <c r="Y270" s="58"/>
      <c r="Z270" s="58"/>
    </row>
    <row r="271" spans="1:26" ht="35.1" customHeight="1" x14ac:dyDescent="0.2">
      <c r="A271" s="11"/>
      <c r="B271" s="58"/>
      <c r="C271" s="58"/>
      <c r="D271" s="58"/>
      <c r="E271" s="58"/>
      <c r="F271" s="58"/>
      <c r="G271" s="58"/>
      <c r="H271" s="58"/>
      <c r="I271" s="58"/>
      <c r="J271" s="58"/>
      <c r="K271" s="58"/>
      <c r="L271" s="58"/>
      <c r="M271" s="58"/>
      <c r="N271" s="58"/>
      <c r="O271" s="58"/>
      <c r="P271" s="58"/>
      <c r="Q271" s="280"/>
      <c r="R271" s="280"/>
      <c r="S271" s="280"/>
      <c r="T271" s="58"/>
      <c r="U271" s="58"/>
      <c r="V271" s="58"/>
      <c r="W271" s="58"/>
      <c r="X271" s="58"/>
      <c r="Y271" s="58"/>
      <c r="Z271" s="58"/>
    </row>
    <row r="272" spans="1:26" ht="35.1" customHeight="1" x14ac:dyDescent="0.2">
      <c r="A272" s="11"/>
      <c r="B272" s="58"/>
      <c r="C272" s="58"/>
      <c r="D272" s="58"/>
      <c r="E272" s="58"/>
      <c r="F272" s="58"/>
      <c r="G272" s="58"/>
      <c r="H272" s="58"/>
      <c r="I272" s="58"/>
      <c r="J272" s="58"/>
      <c r="K272" s="58"/>
      <c r="L272" s="58"/>
      <c r="M272" s="58"/>
      <c r="N272" s="58"/>
      <c r="O272" s="58"/>
      <c r="P272" s="58"/>
      <c r="Q272" s="280"/>
      <c r="R272" s="280"/>
      <c r="S272" s="280"/>
      <c r="T272" s="58"/>
      <c r="U272" s="58"/>
      <c r="V272" s="58"/>
      <c r="W272" s="58"/>
      <c r="X272" s="58"/>
      <c r="Y272" s="58"/>
      <c r="Z272" s="58"/>
    </row>
    <row r="273" spans="1:26" ht="35.1" customHeight="1" x14ac:dyDescent="0.2">
      <c r="A273" s="11"/>
      <c r="B273" s="58"/>
      <c r="C273" s="58"/>
      <c r="D273" s="58"/>
      <c r="E273" s="58"/>
      <c r="F273" s="58"/>
      <c r="G273" s="58"/>
      <c r="H273" s="58"/>
      <c r="I273" s="58"/>
      <c r="J273" s="58"/>
      <c r="K273" s="58"/>
      <c r="L273" s="58"/>
      <c r="M273" s="58"/>
      <c r="N273" s="58"/>
      <c r="O273" s="58"/>
      <c r="P273" s="58"/>
      <c r="Q273" s="280"/>
      <c r="R273" s="280"/>
      <c r="S273" s="280"/>
      <c r="T273" s="58"/>
      <c r="U273" s="58"/>
      <c r="V273" s="58"/>
      <c r="W273" s="58"/>
      <c r="X273" s="58"/>
      <c r="Y273" s="58"/>
      <c r="Z273" s="58"/>
    </row>
    <row r="274" spans="1:26" ht="35.1" customHeight="1" x14ac:dyDescent="0.2">
      <c r="A274" s="11"/>
      <c r="B274" s="58"/>
      <c r="C274" s="58"/>
      <c r="D274" s="58"/>
      <c r="E274" s="58"/>
      <c r="F274" s="58"/>
      <c r="G274" s="58"/>
      <c r="H274" s="58"/>
      <c r="I274" s="58"/>
      <c r="J274" s="58"/>
      <c r="K274" s="58"/>
      <c r="L274" s="58"/>
      <c r="M274" s="58"/>
      <c r="N274" s="58"/>
      <c r="O274" s="58"/>
      <c r="P274" s="58"/>
      <c r="Q274" s="280"/>
      <c r="R274" s="280"/>
      <c r="S274" s="280"/>
      <c r="T274" s="58"/>
      <c r="U274" s="58"/>
      <c r="V274" s="58"/>
      <c r="W274" s="58"/>
      <c r="X274" s="58"/>
      <c r="Y274" s="58"/>
      <c r="Z274" s="58"/>
    </row>
    <row r="275" spans="1:26" ht="35.1" customHeight="1" x14ac:dyDescent="0.2">
      <c r="A275" s="11"/>
      <c r="B275" s="58"/>
      <c r="C275" s="58"/>
      <c r="D275" s="58"/>
      <c r="E275" s="58"/>
      <c r="F275" s="58"/>
      <c r="G275" s="58"/>
      <c r="H275" s="58"/>
      <c r="I275" s="58"/>
      <c r="J275" s="58"/>
      <c r="K275" s="58"/>
      <c r="L275" s="58"/>
      <c r="M275" s="58"/>
      <c r="N275" s="58"/>
      <c r="O275" s="58"/>
      <c r="P275" s="58"/>
      <c r="Q275" s="280"/>
      <c r="R275" s="280"/>
      <c r="S275" s="280"/>
      <c r="T275" s="58"/>
      <c r="U275" s="58"/>
      <c r="V275" s="58"/>
      <c r="W275" s="58"/>
      <c r="X275" s="58"/>
      <c r="Y275" s="58"/>
      <c r="Z275" s="58"/>
    </row>
    <row r="276" spans="1:26" ht="35.1" customHeight="1" x14ac:dyDescent="0.2">
      <c r="A276" s="11"/>
      <c r="B276" s="58"/>
      <c r="C276" s="58"/>
      <c r="D276" s="58"/>
      <c r="E276" s="58"/>
      <c r="F276" s="58"/>
      <c r="G276" s="58"/>
      <c r="H276" s="58"/>
      <c r="I276" s="58"/>
      <c r="J276" s="58"/>
      <c r="K276" s="58"/>
      <c r="L276" s="58"/>
      <c r="M276" s="58"/>
      <c r="N276" s="58"/>
      <c r="O276" s="58"/>
      <c r="P276" s="58"/>
      <c r="Q276" s="280"/>
      <c r="R276" s="280"/>
      <c r="S276" s="280"/>
      <c r="T276" s="58"/>
      <c r="U276" s="58"/>
      <c r="V276" s="58"/>
      <c r="W276" s="58"/>
      <c r="X276" s="58"/>
      <c r="Y276" s="58"/>
      <c r="Z276" s="58"/>
    </row>
    <row r="277" spans="1:26" ht="35.1" customHeight="1" x14ac:dyDescent="0.2">
      <c r="A277" s="11"/>
      <c r="B277" s="58"/>
      <c r="C277" s="58"/>
      <c r="D277" s="58"/>
      <c r="E277" s="58"/>
      <c r="F277" s="58"/>
      <c r="G277" s="58"/>
      <c r="H277" s="58"/>
      <c r="I277" s="58"/>
      <c r="J277" s="58"/>
      <c r="K277" s="58"/>
      <c r="L277" s="58"/>
      <c r="M277" s="58"/>
      <c r="N277" s="58"/>
      <c r="O277" s="58"/>
      <c r="P277" s="58"/>
      <c r="Q277" s="280"/>
      <c r="R277" s="280"/>
      <c r="S277" s="280"/>
      <c r="T277" s="58"/>
      <c r="U277" s="58"/>
      <c r="V277" s="58"/>
      <c r="W277" s="58"/>
      <c r="X277" s="58"/>
      <c r="Y277" s="58"/>
      <c r="Z277" s="58"/>
    </row>
    <row r="278" spans="1:26" ht="35.1" customHeight="1" x14ac:dyDescent="0.2">
      <c r="A278" s="11"/>
      <c r="B278" s="58"/>
      <c r="C278" s="58"/>
      <c r="D278" s="58"/>
      <c r="E278" s="58"/>
      <c r="F278" s="58"/>
      <c r="G278" s="58"/>
      <c r="H278" s="58"/>
      <c r="I278" s="58"/>
      <c r="J278" s="58"/>
      <c r="K278" s="58"/>
      <c r="L278" s="58"/>
      <c r="M278" s="58"/>
      <c r="N278" s="58"/>
      <c r="O278" s="58"/>
      <c r="P278" s="58"/>
      <c r="Q278" s="280"/>
      <c r="R278" s="280"/>
      <c r="S278" s="280"/>
      <c r="T278" s="58"/>
      <c r="U278" s="58"/>
      <c r="V278" s="58"/>
      <c r="W278" s="58"/>
      <c r="X278" s="58"/>
      <c r="Y278" s="58"/>
      <c r="Z278" s="58"/>
    </row>
    <row r="279" spans="1:26" ht="35.1" customHeight="1" x14ac:dyDescent="0.2">
      <c r="A279" s="11"/>
      <c r="B279" s="58"/>
      <c r="C279" s="58"/>
      <c r="D279" s="58"/>
      <c r="E279" s="58"/>
      <c r="F279" s="58"/>
      <c r="G279" s="58"/>
      <c r="H279" s="58"/>
      <c r="I279" s="58"/>
      <c r="J279" s="58"/>
      <c r="K279" s="58"/>
      <c r="L279" s="58"/>
      <c r="M279" s="58"/>
      <c r="N279" s="58"/>
      <c r="O279" s="58"/>
      <c r="P279" s="58"/>
      <c r="Q279" s="280"/>
      <c r="R279" s="280"/>
      <c r="S279" s="280"/>
      <c r="T279" s="58"/>
      <c r="U279" s="58"/>
      <c r="V279" s="58"/>
      <c r="W279" s="58"/>
      <c r="X279" s="58"/>
      <c r="Y279" s="58"/>
      <c r="Z279" s="58"/>
    </row>
    <row r="280" spans="1:26" ht="35.1" customHeight="1" x14ac:dyDescent="0.2">
      <c r="A280" s="11"/>
      <c r="B280" s="58"/>
      <c r="C280" s="58"/>
      <c r="D280" s="58"/>
      <c r="E280" s="58"/>
      <c r="F280" s="58"/>
      <c r="G280" s="58"/>
      <c r="H280" s="58"/>
      <c r="I280" s="58"/>
      <c r="J280" s="58"/>
      <c r="K280" s="58"/>
      <c r="L280" s="58"/>
      <c r="M280" s="58"/>
      <c r="N280" s="58"/>
      <c r="O280" s="58"/>
      <c r="P280" s="58"/>
      <c r="Q280" s="280"/>
      <c r="R280" s="280"/>
      <c r="S280" s="280"/>
      <c r="T280" s="58"/>
      <c r="U280" s="58"/>
      <c r="V280" s="58"/>
      <c r="W280" s="58"/>
      <c r="X280" s="58"/>
      <c r="Y280" s="58"/>
      <c r="Z280" s="58"/>
    </row>
    <row r="281" spans="1:26" ht="35.1" customHeight="1" x14ac:dyDescent="0.2">
      <c r="A281" s="11"/>
      <c r="B281" s="58"/>
      <c r="C281" s="58"/>
      <c r="D281" s="58"/>
      <c r="E281" s="58"/>
      <c r="F281" s="58"/>
      <c r="G281" s="58"/>
      <c r="H281" s="58"/>
      <c r="I281" s="58"/>
      <c r="J281" s="58"/>
      <c r="K281" s="58"/>
      <c r="L281" s="58"/>
      <c r="M281" s="58"/>
      <c r="N281" s="58"/>
      <c r="O281" s="58"/>
      <c r="P281" s="58"/>
      <c r="Q281" s="280"/>
      <c r="R281" s="280"/>
      <c r="S281" s="280"/>
      <c r="T281" s="58"/>
      <c r="U281" s="58"/>
      <c r="V281" s="58"/>
      <c r="W281" s="58"/>
      <c r="X281" s="58"/>
      <c r="Y281" s="58"/>
      <c r="Z281" s="58"/>
    </row>
    <row r="282" spans="1:26" ht="35.1" customHeight="1" x14ac:dyDescent="0.2">
      <c r="A282" s="11"/>
      <c r="B282" s="58"/>
      <c r="C282" s="58"/>
      <c r="D282" s="58"/>
      <c r="E282" s="58"/>
      <c r="F282" s="58"/>
      <c r="G282" s="58"/>
      <c r="H282" s="58"/>
      <c r="I282" s="58"/>
      <c r="J282" s="58"/>
      <c r="K282" s="58"/>
      <c r="L282" s="58"/>
      <c r="M282" s="58"/>
      <c r="N282" s="58"/>
      <c r="O282" s="58"/>
      <c r="P282" s="58"/>
      <c r="Q282" s="280"/>
      <c r="R282" s="280"/>
      <c r="S282" s="280"/>
      <c r="T282" s="58"/>
      <c r="U282" s="58"/>
      <c r="V282" s="58"/>
      <c r="W282" s="58"/>
      <c r="X282" s="58"/>
      <c r="Y282" s="58"/>
      <c r="Z282" s="58"/>
    </row>
    <row r="283" spans="1:26" ht="35.1" customHeight="1" x14ac:dyDescent="0.2">
      <c r="A283" s="11"/>
      <c r="B283" s="58"/>
      <c r="C283" s="58"/>
      <c r="D283" s="58"/>
      <c r="E283" s="58"/>
      <c r="F283" s="58"/>
      <c r="G283" s="58"/>
      <c r="H283" s="58"/>
      <c r="I283" s="58"/>
      <c r="J283" s="58"/>
      <c r="K283" s="58"/>
      <c r="L283" s="58"/>
      <c r="M283" s="58"/>
      <c r="N283" s="58"/>
      <c r="O283" s="58"/>
      <c r="P283" s="58"/>
      <c r="Q283" s="280"/>
      <c r="R283" s="280"/>
      <c r="S283" s="280"/>
      <c r="T283" s="58"/>
      <c r="U283" s="58"/>
      <c r="V283" s="58"/>
      <c r="W283" s="58"/>
      <c r="X283" s="58"/>
      <c r="Y283" s="58"/>
      <c r="Z283" s="58"/>
    </row>
    <row r="284" spans="1:26" ht="35.1" customHeight="1" x14ac:dyDescent="0.2">
      <c r="A284" s="11"/>
      <c r="B284" s="58"/>
      <c r="C284" s="58"/>
      <c r="D284" s="58"/>
      <c r="E284" s="58"/>
      <c r="F284" s="58"/>
      <c r="G284" s="58"/>
      <c r="H284" s="58"/>
      <c r="I284" s="58"/>
      <c r="J284" s="58"/>
      <c r="K284" s="58"/>
      <c r="L284" s="58"/>
      <c r="M284" s="58"/>
      <c r="N284" s="58"/>
      <c r="O284" s="58"/>
      <c r="P284" s="58"/>
      <c r="Q284" s="280"/>
      <c r="R284" s="280"/>
      <c r="S284" s="280"/>
      <c r="T284" s="58"/>
      <c r="U284" s="58"/>
      <c r="V284" s="58"/>
      <c r="W284" s="58"/>
      <c r="X284" s="58"/>
      <c r="Y284" s="58"/>
      <c r="Z284" s="58"/>
    </row>
    <row r="285" spans="1:26" ht="35.1" customHeight="1" x14ac:dyDescent="0.2">
      <c r="A285" s="11"/>
      <c r="B285" s="58"/>
      <c r="C285" s="58"/>
      <c r="D285" s="58"/>
      <c r="E285" s="58"/>
      <c r="F285" s="58"/>
      <c r="G285" s="58"/>
      <c r="H285" s="58"/>
      <c r="I285" s="58"/>
      <c r="J285" s="58"/>
      <c r="K285" s="58"/>
      <c r="L285" s="58"/>
      <c r="M285" s="58"/>
      <c r="N285" s="58"/>
      <c r="O285" s="58"/>
      <c r="P285" s="58"/>
      <c r="Q285" s="280"/>
      <c r="R285" s="280"/>
      <c r="S285" s="280"/>
      <c r="T285" s="58"/>
      <c r="U285" s="58"/>
      <c r="V285" s="58"/>
      <c r="W285" s="58"/>
      <c r="X285" s="58"/>
      <c r="Y285" s="58"/>
      <c r="Z285" s="58"/>
    </row>
    <row r="286" spans="1:26" ht="35.1" customHeight="1" x14ac:dyDescent="0.2">
      <c r="A286" s="11"/>
      <c r="B286" s="58"/>
      <c r="C286" s="58"/>
      <c r="D286" s="58"/>
      <c r="E286" s="58"/>
      <c r="F286" s="58"/>
      <c r="G286" s="58"/>
      <c r="H286" s="58"/>
      <c r="I286" s="58"/>
      <c r="J286" s="58"/>
      <c r="K286" s="58"/>
      <c r="L286" s="58"/>
      <c r="M286" s="58"/>
      <c r="N286" s="58"/>
      <c r="O286" s="58"/>
      <c r="P286" s="58"/>
      <c r="Q286" s="280"/>
      <c r="R286" s="280"/>
      <c r="S286" s="280"/>
      <c r="T286" s="58"/>
      <c r="U286" s="58"/>
      <c r="V286" s="58"/>
      <c r="W286" s="58"/>
      <c r="X286" s="58"/>
      <c r="Y286" s="58"/>
      <c r="Z286" s="58"/>
    </row>
    <row r="287" spans="1:26" ht="35.1" customHeight="1" x14ac:dyDescent="0.2">
      <c r="A287" s="11"/>
      <c r="B287" s="58"/>
      <c r="C287" s="58"/>
      <c r="D287" s="58"/>
      <c r="E287" s="58"/>
      <c r="F287" s="58"/>
      <c r="G287" s="58"/>
      <c r="H287" s="58"/>
      <c r="I287" s="58"/>
      <c r="J287" s="58"/>
      <c r="K287" s="58"/>
      <c r="L287" s="58"/>
      <c r="M287" s="58"/>
      <c r="N287" s="58"/>
      <c r="O287" s="58"/>
      <c r="P287" s="58"/>
      <c r="Q287" s="280"/>
      <c r="R287" s="280"/>
      <c r="S287" s="280"/>
      <c r="T287" s="58"/>
      <c r="U287" s="58"/>
      <c r="V287" s="58"/>
      <c r="W287" s="58"/>
      <c r="X287" s="58"/>
      <c r="Y287" s="58"/>
      <c r="Z287" s="58"/>
    </row>
    <row r="288" spans="1:26" ht="35.1" customHeight="1" x14ac:dyDescent="0.2">
      <c r="A288" s="11"/>
      <c r="B288" s="58"/>
      <c r="C288" s="58"/>
      <c r="D288" s="58"/>
      <c r="E288" s="58"/>
      <c r="F288" s="58"/>
      <c r="G288" s="58"/>
      <c r="H288" s="58"/>
      <c r="I288" s="58"/>
      <c r="J288" s="58"/>
      <c r="K288" s="58"/>
      <c r="L288" s="58"/>
      <c r="M288" s="58"/>
      <c r="N288" s="58"/>
      <c r="O288" s="58"/>
      <c r="P288" s="58"/>
      <c r="Q288" s="280"/>
      <c r="R288" s="280"/>
      <c r="S288" s="280"/>
      <c r="T288" s="58"/>
      <c r="U288" s="58"/>
      <c r="V288" s="58"/>
      <c r="W288" s="58"/>
      <c r="X288" s="58"/>
      <c r="Y288" s="58"/>
      <c r="Z288" s="58"/>
    </row>
    <row r="289" spans="1:26" ht="35.1" customHeight="1" x14ac:dyDescent="0.2">
      <c r="A289" s="11"/>
      <c r="B289" s="58"/>
      <c r="C289" s="58"/>
      <c r="D289" s="58"/>
      <c r="E289" s="58"/>
      <c r="F289" s="58"/>
      <c r="G289" s="58"/>
      <c r="H289" s="58"/>
      <c r="I289" s="58"/>
      <c r="J289" s="58"/>
      <c r="K289" s="58"/>
      <c r="L289" s="58"/>
      <c r="M289" s="58"/>
      <c r="N289" s="58"/>
      <c r="O289" s="58"/>
      <c r="P289" s="58"/>
      <c r="Q289" s="280"/>
      <c r="R289" s="280"/>
      <c r="S289" s="280"/>
      <c r="T289" s="58"/>
      <c r="U289" s="58"/>
      <c r="V289" s="58"/>
      <c r="W289" s="58"/>
      <c r="X289" s="58"/>
      <c r="Y289" s="58"/>
      <c r="Z289" s="58"/>
    </row>
    <row r="290" spans="1:26" ht="35.1" customHeight="1" x14ac:dyDescent="0.2">
      <c r="A290" s="11"/>
      <c r="B290" s="58"/>
      <c r="C290" s="58"/>
      <c r="D290" s="58"/>
      <c r="E290" s="58"/>
      <c r="F290" s="58"/>
      <c r="G290" s="58"/>
      <c r="H290" s="58"/>
      <c r="I290" s="58"/>
      <c r="J290" s="58"/>
      <c r="K290" s="58"/>
      <c r="L290" s="58"/>
      <c r="M290" s="58"/>
      <c r="N290" s="58"/>
      <c r="O290" s="58"/>
      <c r="P290" s="58"/>
      <c r="Q290" s="280"/>
      <c r="R290" s="280"/>
      <c r="S290" s="280"/>
      <c r="T290" s="58"/>
      <c r="U290" s="58"/>
      <c r="V290" s="58"/>
      <c r="W290" s="58"/>
      <c r="X290" s="58"/>
      <c r="Y290" s="58"/>
      <c r="Z290" s="58"/>
    </row>
    <row r="291" spans="1:26" ht="35.1" customHeight="1" x14ac:dyDescent="0.2">
      <c r="A291" s="11"/>
      <c r="B291" s="58"/>
      <c r="C291" s="58"/>
      <c r="D291" s="58"/>
      <c r="E291" s="58"/>
      <c r="F291" s="58"/>
      <c r="G291" s="58"/>
      <c r="H291" s="58"/>
      <c r="I291" s="58"/>
      <c r="J291" s="58"/>
      <c r="K291" s="58"/>
      <c r="L291" s="58"/>
      <c r="M291" s="58"/>
      <c r="N291" s="58"/>
      <c r="O291" s="58"/>
      <c r="P291" s="58"/>
      <c r="Q291" s="280"/>
      <c r="R291" s="280"/>
      <c r="S291" s="280"/>
      <c r="T291" s="58"/>
      <c r="U291" s="58"/>
      <c r="V291" s="58"/>
      <c r="W291" s="58"/>
      <c r="X291" s="58"/>
      <c r="Y291" s="58"/>
      <c r="Z291" s="58"/>
    </row>
    <row r="292" spans="1:26" ht="35.1" customHeight="1" x14ac:dyDescent="0.2">
      <c r="A292" s="11"/>
      <c r="B292" s="58"/>
      <c r="C292" s="58"/>
      <c r="D292" s="58"/>
      <c r="E292" s="58"/>
      <c r="F292" s="58"/>
      <c r="G292" s="58"/>
      <c r="H292" s="58"/>
      <c r="I292" s="58"/>
      <c r="J292" s="58"/>
      <c r="K292" s="58"/>
      <c r="L292" s="58"/>
      <c r="M292" s="58"/>
      <c r="N292" s="58"/>
      <c r="O292" s="58"/>
      <c r="P292" s="58"/>
      <c r="Q292" s="280"/>
      <c r="R292" s="280"/>
      <c r="S292" s="280"/>
      <c r="T292" s="58"/>
      <c r="U292" s="58"/>
      <c r="V292" s="58"/>
      <c r="W292" s="58"/>
      <c r="X292" s="58"/>
      <c r="Y292" s="58"/>
      <c r="Z292" s="58"/>
    </row>
    <row r="293" spans="1:26" ht="35.1" customHeight="1" x14ac:dyDescent="0.2">
      <c r="A293" s="11"/>
      <c r="B293" s="58"/>
      <c r="C293" s="58"/>
      <c r="D293" s="58"/>
      <c r="E293" s="58"/>
      <c r="F293" s="58"/>
      <c r="G293" s="58"/>
      <c r="H293" s="58"/>
      <c r="I293" s="58"/>
      <c r="J293" s="58"/>
      <c r="K293" s="58"/>
      <c r="L293" s="58"/>
      <c r="M293" s="58"/>
      <c r="N293" s="58"/>
      <c r="O293" s="58"/>
      <c r="P293" s="58"/>
      <c r="Q293" s="280"/>
      <c r="R293" s="280"/>
      <c r="S293" s="280"/>
      <c r="T293" s="58"/>
      <c r="U293" s="58"/>
      <c r="V293" s="58"/>
      <c r="W293" s="58"/>
      <c r="X293" s="58"/>
      <c r="Y293" s="58"/>
      <c r="Z293" s="58"/>
    </row>
    <row r="294" spans="1:26" ht="35.1" customHeight="1" x14ac:dyDescent="0.2">
      <c r="A294" s="11"/>
      <c r="B294" s="58"/>
      <c r="C294" s="58"/>
      <c r="D294" s="58"/>
      <c r="E294" s="58"/>
      <c r="F294" s="58"/>
      <c r="G294" s="58"/>
      <c r="H294" s="58"/>
      <c r="I294" s="58"/>
      <c r="J294" s="58"/>
      <c r="K294" s="58"/>
      <c r="L294" s="58"/>
      <c r="M294" s="58"/>
      <c r="N294" s="58"/>
      <c r="O294" s="58"/>
      <c r="P294" s="58"/>
      <c r="Q294" s="280"/>
      <c r="R294" s="280"/>
      <c r="S294" s="280"/>
      <c r="T294" s="58"/>
      <c r="U294" s="58"/>
      <c r="V294" s="58"/>
      <c r="W294" s="58"/>
      <c r="X294" s="58"/>
      <c r="Y294" s="58"/>
      <c r="Z294" s="58"/>
    </row>
    <row r="295" spans="1:26" ht="35.1" customHeight="1" x14ac:dyDescent="0.2">
      <c r="A295" s="11"/>
      <c r="B295" s="58"/>
      <c r="C295" s="58"/>
      <c r="D295" s="58"/>
      <c r="E295" s="58"/>
      <c r="F295" s="58"/>
      <c r="G295" s="58"/>
      <c r="H295" s="58"/>
      <c r="I295" s="58"/>
      <c r="J295" s="58"/>
      <c r="K295" s="58"/>
      <c r="L295" s="58"/>
      <c r="M295" s="58"/>
      <c r="N295" s="58"/>
      <c r="O295" s="58"/>
      <c r="P295" s="58"/>
      <c r="Q295" s="280"/>
      <c r="R295" s="280"/>
      <c r="S295" s="280"/>
      <c r="T295" s="58"/>
      <c r="U295" s="58"/>
      <c r="V295" s="58"/>
      <c r="W295" s="58"/>
      <c r="X295" s="58"/>
      <c r="Y295" s="58"/>
      <c r="Z295" s="58"/>
    </row>
    <row r="296" spans="1:26" ht="35.1" customHeight="1" x14ac:dyDescent="0.2">
      <c r="Q296" s="280"/>
      <c r="R296" s="280"/>
    </row>
  </sheetData>
  <mergeCells count="12">
    <mergeCell ref="S70:S71"/>
    <mergeCell ref="Q70:Q71"/>
    <mergeCell ref="A1:Z1"/>
    <mergeCell ref="P7:R10"/>
    <mergeCell ref="P6:R6"/>
    <mergeCell ref="A12:G12"/>
    <mergeCell ref="A6:O6"/>
    <mergeCell ref="A7:N7"/>
    <mergeCell ref="A9:G9"/>
    <mergeCell ref="A10:G10"/>
    <mergeCell ref="A11:G11"/>
    <mergeCell ref="A8:N8"/>
  </mergeCells>
  <dataValidations disablePrompts="1" count="1">
    <dataValidation type="list" allowBlank="1" showInputMessage="1" showErrorMessage="1" sqref="G14:G104">
      <formula1>$AB$6:$AB$8</formula1>
    </dataValidation>
  </dataValidations>
  <printOptions horizontalCentered="1"/>
  <pageMargins left="0" right="0" top="0.19685039370078741" bottom="0.39370078740157483" header="0" footer="0"/>
  <pageSetup paperSize="8" scale="40" fitToHeight="1000" orientation="landscape" r:id="rId1"/>
  <headerFooter>
    <oddFooter>&amp;R&amp;P de &amp;N</oddFooter>
  </headerFooter>
  <rowBreaks count="3" manualBreakCount="3">
    <brk id="40" max="25" man="1"/>
    <brk id="65" max="25" man="1"/>
    <brk id="89"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1048576"/>
  <sheetViews>
    <sheetView showGridLines="0" view="pageBreakPreview" zoomScale="70" zoomScaleNormal="70" zoomScaleSheetLayoutView="70" zoomScalePageLayoutView="40" workbookViewId="0">
      <selection activeCell="O15" sqref="O15"/>
    </sheetView>
  </sheetViews>
  <sheetFormatPr baseColWidth="10" defaultRowHeight="35.1" customHeight="1" x14ac:dyDescent="0.2"/>
  <cols>
    <col min="1" max="1" width="4.5703125" style="13" customWidth="1"/>
    <col min="2" max="2" width="9.7109375" style="13" customWidth="1"/>
    <col min="3" max="3" width="17" style="41" customWidth="1"/>
    <col min="4" max="4" width="7.7109375" style="41" customWidth="1"/>
    <col min="5" max="5" width="17" style="41" customWidth="1"/>
    <col min="6" max="6" width="28.42578125" style="41" customWidth="1"/>
    <col min="7" max="9" width="15" style="41" customWidth="1"/>
    <col min="10" max="10" width="24.140625" style="41" customWidth="1"/>
    <col min="11" max="11" width="17.140625" style="41" customWidth="1"/>
    <col min="12" max="12" width="22.7109375" style="41" customWidth="1"/>
    <col min="13" max="13" width="30.5703125" style="41" customWidth="1"/>
    <col min="14" max="14" width="25.85546875" style="83" customWidth="1"/>
    <col min="15" max="15" width="18" style="83" customWidth="1"/>
    <col min="16" max="16" width="22.140625" style="83" customWidth="1"/>
    <col min="17" max="17" width="19" style="83" customWidth="1"/>
    <col min="18" max="19" width="18.5703125" style="248" customWidth="1"/>
    <col min="20" max="20" width="19.85546875" style="41" customWidth="1"/>
    <col min="21" max="21" width="19.85546875" style="41" hidden="1" customWidth="1"/>
    <col min="22" max="22" width="18.28515625" style="41" customWidth="1"/>
    <col min="23" max="23" width="14.85546875" style="41" customWidth="1"/>
    <col min="24" max="24" width="19.140625" style="41" customWidth="1"/>
    <col min="25" max="25" width="19.140625" style="41" hidden="1" customWidth="1"/>
    <col min="26" max="26" width="19.140625" style="41" customWidth="1"/>
    <col min="27" max="27" width="40.85546875" style="118" customWidth="1"/>
    <col min="28" max="16384" width="11.42578125" style="13"/>
  </cols>
  <sheetData>
    <row r="1" spans="1:27" s="4" customFormat="1" ht="16.5" customHeight="1" x14ac:dyDescent="0.2">
      <c r="A1" s="770"/>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row>
    <row r="2" spans="1:27" s="101" customFormat="1" ht="20.100000000000001" customHeight="1" x14ac:dyDescent="0.25">
      <c r="A2" s="88"/>
      <c r="B2" s="88"/>
      <c r="C2" s="88"/>
      <c r="D2" s="88"/>
      <c r="E2" s="88"/>
      <c r="F2" s="88"/>
      <c r="G2" s="88"/>
      <c r="H2" s="88"/>
      <c r="J2" s="102"/>
      <c r="K2" s="102"/>
      <c r="L2" s="364"/>
      <c r="M2" s="364"/>
      <c r="N2" s="97"/>
      <c r="O2" s="97"/>
      <c r="P2" s="364"/>
      <c r="Q2" s="97"/>
      <c r="R2" s="97"/>
      <c r="S2" s="97"/>
      <c r="T2" s="258"/>
      <c r="U2" s="258"/>
      <c r="V2" s="364"/>
      <c r="W2" s="259"/>
      <c r="AA2" s="300"/>
    </row>
    <row r="3" spans="1:27" s="101" customFormat="1" ht="20.100000000000001" customHeight="1" x14ac:dyDescent="0.25">
      <c r="A3" s="88"/>
      <c r="B3" s="88"/>
      <c r="C3" s="88"/>
      <c r="D3" s="88"/>
      <c r="E3" s="88"/>
      <c r="F3" s="88"/>
      <c r="G3" s="88"/>
      <c r="H3" s="88"/>
      <c r="J3" s="102"/>
      <c r="K3" s="102"/>
      <c r="L3" s="364"/>
      <c r="M3" s="364"/>
      <c r="N3" s="97"/>
      <c r="O3" s="97"/>
      <c r="P3" s="364"/>
      <c r="Q3" s="97"/>
      <c r="R3" s="97"/>
      <c r="S3" s="97"/>
      <c r="T3" s="258"/>
      <c r="U3" s="258"/>
      <c r="V3" s="364"/>
      <c r="W3" s="259"/>
      <c r="AA3" s="300"/>
    </row>
    <row r="4" spans="1:27" s="101" customFormat="1" ht="12.75" x14ac:dyDescent="0.25">
      <c r="A4" s="285"/>
      <c r="B4" s="281"/>
      <c r="C4" s="281"/>
      <c r="D4" s="281"/>
      <c r="E4" s="281"/>
      <c r="F4" s="281"/>
      <c r="G4" s="281"/>
      <c r="H4" s="297"/>
      <c r="J4" s="102"/>
      <c r="K4" s="102"/>
      <c r="L4" s="364"/>
      <c r="M4" s="364"/>
      <c r="N4" s="97"/>
      <c r="O4" s="97"/>
      <c r="P4" s="364"/>
      <c r="Q4" s="97"/>
      <c r="R4" s="97"/>
      <c r="S4" s="97"/>
      <c r="T4" s="258"/>
      <c r="U4" s="258"/>
      <c r="V4" s="364"/>
      <c r="W4" s="259"/>
      <c r="AA4" s="300"/>
    </row>
    <row r="5" spans="1:27" s="101" customFormat="1" ht="12.75" x14ac:dyDescent="0.25">
      <c r="A5" s="285"/>
      <c r="B5" s="281"/>
      <c r="C5" s="281"/>
      <c r="D5" s="281"/>
      <c r="E5" s="281"/>
      <c r="F5" s="281"/>
      <c r="G5" s="281"/>
      <c r="H5" s="297"/>
      <c r="J5" s="102"/>
      <c r="K5" s="102"/>
      <c r="L5" s="364"/>
      <c r="M5" s="364"/>
      <c r="N5" s="97"/>
      <c r="O5" s="97"/>
      <c r="P5" s="364"/>
      <c r="Q5" s="97"/>
      <c r="R5" s="97"/>
      <c r="S5" s="97"/>
      <c r="T5" s="258"/>
      <c r="U5" s="258"/>
      <c r="V5" s="364"/>
      <c r="W5" s="259"/>
      <c r="AA5" s="300"/>
    </row>
    <row r="6" spans="1:27" s="12" customFormat="1" ht="18.75" customHeight="1" x14ac:dyDescent="0.25">
      <c r="A6" s="771" t="s">
        <v>2468</v>
      </c>
      <c r="B6" s="771"/>
      <c r="C6" s="771"/>
      <c r="D6" s="771"/>
      <c r="E6" s="771"/>
      <c r="F6" s="771"/>
      <c r="G6" s="771"/>
      <c r="H6" s="771"/>
      <c r="I6" s="771"/>
      <c r="J6" s="771"/>
      <c r="K6" s="771"/>
      <c r="L6" s="771"/>
      <c r="M6" s="46"/>
      <c r="N6" s="90"/>
      <c r="O6" s="90"/>
      <c r="P6" s="46"/>
      <c r="Q6" s="46"/>
      <c r="R6" s="46"/>
      <c r="S6" s="46"/>
      <c r="T6" s="46"/>
      <c r="U6" s="46"/>
      <c r="V6" s="46"/>
      <c r="AA6" s="301"/>
    </row>
    <row r="7" spans="1:27" s="12" customFormat="1" ht="18.75" customHeight="1" x14ac:dyDescent="0.25">
      <c r="A7" s="771" t="s">
        <v>2599</v>
      </c>
      <c r="B7" s="771"/>
      <c r="C7" s="771"/>
      <c r="D7" s="771"/>
      <c r="E7" s="771"/>
      <c r="F7" s="771"/>
      <c r="G7" s="771"/>
      <c r="H7" s="771"/>
      <c r="I7" s="771"/>
      <c r="J7" s="771"/>
      <c r="K7" s="366"/>
      <c r="L7" s="366"/>
      <c r="M7" s="90"/>
      <c r="N7" s="90"/>
      <c r="O7" s="90"/>
      <c r="P7" s="90"/>
      <c r="Q7" s="90"/>
      <c r="R7" s="90"/>
      <c r="S7" s="90"/>
      <c r="T7" s="90"/>
      <c r="U7" s="90"/>
      <c r="V7" s="90"/>
      <c r="AA7" s="301"/>
    </row>
    <row r="8" spans="1:27" s="12" customFormat="1" ht="18.75" customHeight="1" x14ac:dyDescent="0.25">
      <c r="A8" s="771" t="s">
        <v>2548</v>
      </c>
      <c r="B8" s="771"/>
      <c r="C8" s="771"/>
      <c r="D8" s="771"/>
      <c r="E8" s="771"/>
      <c r="F8" s="771"/>
      <c r="G8" s="771"/>
      <c r="H8" s="771"/>
      <c r="I8" s="771"/>
      <c r="J8" s="771"/>
      <c r="K8" s="771"/>
      <c r="L8" s="771"/>
      <c r="M8" s="771"/>
      <c r="N8" s="771"/>
      <c r="O8" s="771"/>
      <c r="P8" s="771"/>
      <c r="Q8" s="771"/>
      <c r="R8" s="771"/>
      <c r="S8" s="435"/>
      <c r="T8" s="90"/>
      <c r="U8" s="90"/>
      <c r="V8" s="90"/>
      <c r="AA8" s="301"/>
    </row>
    <row r="9" spans="1:27" s="12" customFormat="1" ht="20.100000000000001" customHeight="1" x14ac:dyDescent="0.25">
      <c r="A9" s="762" t="s">
        <v>2506</v>
      </c>
      <c r="B9" s="762"/>
      <c r="C9" s="762"/>
      <c r="D9" s="762"/>
      <c r="E9" s="762"/>
      <c r="F9" s="762"/>
      <c r="G9" s="762"/>
      <c r="H9" s="762"/>
      <c r="I9" s="275"/>
      <c r="J9" s="275"/>
      <c r="K9" s="365"/>
      <c r="L9" s="365"/>
      <c r="M9" s="365"/>
      <c r="N9" s="59"/>
      <c r="O9" s="59"/>
      <c r="P9" s="365"/>
      <c r="Q9" s="365"/>
      <c r="R9" s="365"/>
      <c r="S9" s="436"/>
      <c r="T9" s="365"/>
      <c r="U9" s="436"/>
      <c r="V9" s="365"/>
      <c r="AA9" s="301"/>
    </row>
    <row r="10" spans="1:27" s="12" customFormat="1" ht="20.100000000000001" customHeight="1" x14ac:dyDescent="0.25">
      <c r="A10" s="764" t="s">
        <v>2507</v>
      </c>
      <c r="B10" s="764"/>
      <c r="C10" s="764"/>
      <c r="D10" s="764"/>
      <c r="E10" s="764"/>
      <c r="F10" s="764"/>
      <c r="G10" s="764"/>
      <c r="H10" s="764"/>
      <c r="I10" s="275"/>
      <c r="J10" s="275"/>
      <c r="K10" s="276"/>
      <c r="L10" s="276"/>
      <c r="M10" s="47"/>
      <c r="N10" s="91"/>
      <c r="O10" s="91"/>
      <c r="P10" s="47"/>
      <c r="Q10" s="47"/>
      <c r="R10" s="47"/>
      <c r="S10" s="47"/>
      <c r="T10" s="47"/>
      <c r="U10" s="47"/>
      <c r="V10" s="47"/>
      <c r="AA10" s="301"/>
    </row>
    <row r="11" spans="1:27" s="61" customFormat="1" ht="20.100000000000001" customHeight="1" x14ac:dyDescent="0.25">
      <c r="A11" s="762" t="s">
        <v>2600</v>
      </c>
      <c r="B11" s="762"/>
      <c r="C11" s="762"/>
      <c r="D11" s="762"/>
      <c r="E11" s="762"/>
      <c r="F11" s="762"/>
      <c r="G11" s="762"/>
      <c r="H11" s="762"/>
      <c r="I11" s="277"/>
      <c r="J11" s="277"/>
      <c r="K11" s="365"/>
      <c r="L11" s="365"/>
      <c r="M11" s="365"/>
      <c r="N11" s="59"/>
      <c r="O11" s="437"/>
      <c r="P11" s="365"/>
      <c r="Q11" s="59"/>
      <c r="R11" s="59"/>
      <c r="S11" s="59"/>
      <c r="T11" s="365"/>
      <c r="U11" s="436"/>
      <c r="V11" s="365"/>
      <c r="W11" s="365"/>
      <c r="X11" s="365"/>
      <c r="Y11" s="498"/>
      <c r="Z11" s="516"/>
      <c r="AA11" s="117"/>
    </row>
    <row r="12" spans="1:27" s="101" customFormat="1" ht="20.100000000000001" customHeight="1" x14ac:dyDescent="0.25">
      <c r="A12" s="285"/>
      <c r="B12" s="281"/>
      <c r="C12" s="281"/>
      <c r="D12" s="281"/>
      <c r="E12" s="281"/>
      <c r="F12" s="281"/>
      <c r="G12" s="281"/>
      <c r="H12" s="297"/>
      <c r="J12" s="102"/>
      <c r="K12" s="102"/>
      <c r="L12" s="364"/>
      <c r="M12" s="364"/>
      <c r="N12" s="97"/>
      <c r="O12" s="97"/>
      <c r="P12" s="364"/>
      <c r="Q12" s="97"/>
      <c r="R12" s="97"/>
      <c r="S12" s="97"/>
      <c r="T12" s="258"/>
      <c r="U12" s="258"/>
      <c r="V12" s="364"/>
      <c r="W12" s="259"/>
      <c r="AA12" s="300"/>
    </row>
    <row r="13" spans="1:27" s="101" customFormat="1" ht="58.5" customHeight="1" x14ac:dyDescent="0.25">
      <c r="A13" s="742" t="s">
        <v>23</v>
      </c>
      <c r="B13" s="742" t="s">
        <v>0</v>
      </c>
      <c r="C13" s="767" t="s">
        <v>668</v>
      </c>
      <c r="D13" s="767" t="s">
        <v>2349</v>
      </c>
      <c r="E13" s="767" t="s">
        <v>2348</v>
      </c>
      <c r="F13" s="742" t="s">
        <v>2547</v>
      </c>
      <c r="G13" s="742" t="s">
        <v>614</v>
      </c>
      <c r="H13" s="742" t="s">
        <v>2</v>
      </c>
      <c r="I13" s="742" t="s">
        <v>3</v>
      </c>
      <c r="J13" s="740" t="s">
        <v>2546</v>
      </c>
      <c r="K13" s="742" t="s">
        <v>2545</v>
      </c>
      <c r="L13" s="742" t="s">
        <v>6</v>
      </c>
      <c r="M13" s="742" t="s">
        <v>2544</v>
      </c>
      <c r="N13" s="769" t="s">
        <v>2543</v>
      </c>
      <c r="O13" s="769" t="s">
        <v>2542</v>
      </c>
      <c r="P13" s="742" t="s">
        <v>730</v>
      </c>
      <c r="Q13" s="742" t="s">
        <v>2526</v>
      </c>
      <c r="R13" s="742" t="s">
        <v>2541</v>
      </c>
      <c r="S13" s="742"/>
      <c r="T13" s="742" t="s">
        <v>2527</v>
      </c>
      <c r="U13" s="767" t="s">
        <v>2383</v>
      </c>
      <c r="V13" s="742" t="s">
        <v>2540</v>
      </c>
      <c r="W13" s="773" t="s">
        <v>2549</v>
      </c>
      <c r="X13" s="772" t="s">
        <v>726</v>
      </c>
      <c r="Y13" s="774" t="s">
        <v>2590</v>
      </c>
      <c r="Z13" s="774" t="s">
        <v>2645</v>
      </c>
      <c r="AA13" s="769" t="s">
        <v>723</v>
      </c>
    </row>
    <row r="14" spans="1:27" s="12" customFormat="1" ht="96" customHeight="1" x14ac:dyDescent="0.25">
      <c r="A14" s="742"/>
      <c r="B14" s="742"/>
      <c r="C14" s="768"/>
      <c r="D14" s="768"/>
      <c r="E14" s="768"/>
      <c r="F14" s="742"/>
      <c r="G14" s="742"/>
      <c r="H14" s="742"/>
      <c r="I14" s="742"/>
      <c r="J14" s="741"/>
      <c r="K14" s="742"/>
      <c r="L14" s="742"/>
      <c r="M14" s="742"/>
      <c r="N14" s="769"/>
      <c r="O14" s="769"/>
      <c r="P14" s="742"/>
      <c r="Q14" s="742"/>
      <c r="R14" s="469" t="s">
        <v>2357</v>
      </c>
      <c r="S14" s="469" t="s">
        <v>2358</v>
      </c>
      <c r="T14" s="742"/>
      <c r="U14" s="768"/>
      <c r="V14" s="742"/>
      <c r="W14" s="773"/>
      <c r="X14" s="772"/>
      <c r="Y14" s="775"/>
      <c r="Z14" s="775"/>
      <c r="AA14" s="769"/>
    </row>
    <row r="15" spans="1:27" s="88" customFormat="1" ht="94.5" customHeight="1" x14ac:dyDescent="0.25">
      <c r="A15" s="233">
        <v>1</v>
      </c>
      <c r="B15" s="233">
        <v>340045</v>
      </c>
      <c r="C15" s="234" t="s">
        <v>2485</v>
      </c>
      <c r="D15" s="234">
        <v>2014</v>
      </c>
      <c r="E15" s="238" t="s">
        <v>2353</v>
      </c>
      <c r="F15" s="243" t="s">
        <v>544</v>
      </c>
      <c r="G15" s="239" t="s">
        <v>2512</v>
      </c>
      <c r="H15" s="239" t="s">
        <v>135</v>
      </c>
      <c r="I15" s="239" t="s">
        <v>136</v>
      </c>
      <c r="J15" s="238" t="s">
        <v>2267</v>
      </c>
      <c r="K15" s="241">
        <v>6740</v>
      </c>
      <c r="L15" s="242" t="s">
        <v>2439</v>
      </c>
      <c r="M15" s="332">
        <v>254072</v>
      </c>
      <c r="N15" s="382">
        <v>220889.81</v>
      </c>
      <c r="O15" s="343" t="s">
        <v>2281</v>
      </c>
      <c r="P15" s="251">
        <v>42094</v>
      </c>
      <c r="Q15" s="269">
        <v>1</v>
      </c>
      <c r="R15" s="448">
        <v>220889.81</v>
      </c>
      <c r="S15" s="445">
        <v>0</v>
      </c>
      <c r="T15" s="266">
        <f t="shared" ref="T15:T54" si="0">+R15/N15</f>
        <v>1</v>
      </c>
      <c r="U15" s="371">
        <f t="shared" ref="U15:U52" si="1">M15-R15</f>
        <v>33182.19</v>
      </c>
      <c r="V15" s="250" t="s">
        <v>2639</v>
      </c>
      <c r="W15" s="234" t="s">
        <v>803</v>
      </c>
      <c r="X15" s="234" t="s">
        <v>176</v>
      </c>
      <c r="Y15" s="234" t="s">
        <v>2593</v>
      </c>
      <c r="Z15" s="234" t="s">
        <v>2589</v>
      </c>
      <c r="AA15" s="370" t="s">
        <v>2616</v>
      </c>
    </row>
    <row r="16" spans="1:27" s="88" customFormat="1" ht="98.25" customHeight="1" x14ac:dyDescent="0.25">
      <c r="A16" s="233">
        <f t="shared" ref="A16:A47" si="2">1+A15</f>
        <v>2</v>
      </c>
      <c r="B16" s="233">
        <v>309689</v>
      </c>
      <c r="C16" s="511" t="s">
        <v>2640</v>
      </c>
      <c r="D16" s="234">
        <v>2014</v>
      </c>
      <c r="E16" s="238" t="s">
        <v>2353</v>
      </c>
      <c r="F16" s="243" t="s">
        <v>548</v>
      </c>
      <c r="G16" s="239" t="s">
        <v>140</v>
      </c>
      <c r="H16" s="239" t="s">
        <v>141</v>
      </c>
      <c r="I16" s="239" t="s">
        <v>161</v>
      </c>
      <c r="J16" s="238" t="s">
        <v>2267</v>
      </c>
      <c r="K16" s="241" t="s">
        <v>176</v>
      </c>
      <c r="L16" s="242" t="s">
        <v>2439</v>
      </c>
      <c r="M16" s="332">
        <v>5166</v>
      </c>
      <c r="N16" s="382">
        <v>4527.49</v>
      </c>
      <c r="O16" s="515" t="s">
        <v>2282</v>
      </c>
      <c r="P16" s="251">
        <v>41929</v>
      </c>
      <c r="Q16" s="269">
        <v>1</v>
      </c>
      <c r="R16" s="448">
        <v>4527.49</v>
      </c>
      <c r="S16" s="445">
        <v>0</v>
      </c>
      <c r="T16" s="266">
        <f t="shared" si="0"/>
        <v>1</v>
      </c>
      <c r="U16" s="371">
        <f t="shared" si="1"/>
        <v>638.51000000000022</v>
      </c>
      <c r="V16" s="250" t="s">
        <v>734</v>
      </c>
      <c r="W16" s="475" t="s">
        <v>803</v>
      </c>
      <c r="X16" s="234" t="s">
        <v>176</v>
      </c>
      <c r="Y16" s="234" t="s">
        <v>2593</v>
      </c>
      <c r="Z16" s="234" t="s">
        <v>2589</v>
      </c>
      <c r="AA16" s="370" t="s">
        <v>2616</v>
      </c>
    </row>
    <row r="17" spans="1:27" s="88" customFormat="1" ht="112.5" customHeight="1" x14ac:dyDescent="0.25">
      <c r="A17" s="233">
        <f t="shared" si="2"/>
        <v>3</v>
      </c>
      <c r="B17" s="233">
        <v>360426</v>
      </c>
      <c r="C17" s="511" t="s">
        <v>2640</v>
      </c>
      <c r="D17" s="234">
        <v>2014</v>
      </c>
      <c r="E17" s="238" t="s">
        <v>2353</v>
      </c>
      <c r="F17" s="243" t="s">
        <v>566</v>
      </c>
      <c r="G17" s="239" t="s">
        <v>140</v>
      </c>
      <c r="H17" s="239" t="s">
        <v>141</v>
      </c>
      <c r="I17" s="239" t="s">
        <v>142</v>
      </c>
      <c r="J17" s="238" t="s">
        <v>2267</v>
      </c>
      <c r="K17" s="241">
        <v>10159</v>
      </c>
      <c r="L17" s="242" t="s">
        <v>2439</v>
      </c>
      <c r="M17" s="332">
        <v>40244</v>
      </c>
      <c r="N17" s="382">
        <v>35269.93</v>
      </c>
      <c r="O17" s="515" t="s">
        <v>2282</v>
      </c>
      <c r="P17" s="251">
        <v>41929</v>
      </c>
      <c r="Q17" s="269">
        <v>1</v>
      </c>
      <c r="R17" s="448">
        <v>35269.93</v>
      </c>
      <c r="S17" s="445">
        <v>0</v>
      </c>
      <c r="T17" s="266">
        <f t="shared" si="0"/>
        <v>1</v>
      </c>
      <c r="U17" s="371">
        <f t="shared" si="1"/>
        <v>4974.07</v>
      </c>
      <c r="V17" s="234" t="s">
        <v>734</v>
      </c>
      <c r="W17" s="472" t="s">
        <v>803</v>
      </c>
      <c r="X17" s="234" t="s">
        <v>176</v>
      </c>
      <c r="Y17" s="234" t="s">
        <v>2593</v>
      </c>
      <c r="Z17" s="234" t="s">
        <v>2589</v>
      </c>
      <c r="AA17" s="370" t="s">
        <v>2616</v>
      </c>
    </row>
    <row r="18" spans="1:27" s="88" customFormat="1" ht="103.5" customHeight="1" x14ac:dyDescent="0.25">
      <c r="A18" s="233">
        <f t="shared" si="2"/>
        <v>4</v>
      </c>
      <c r="B18" s="233">
        <v>324147</v>
      </c>
      <c r="C18" s="511" t="s">
        <v>2640</v>
      </c>
      <c r="D18" s="234">
        <v>2014</v>
      </c>
      <c r="E18" s="238" t="s">
        <v>2353</v>
      </c>
      <c r="F18" s="243" t="s">
        <v>557</v>
      </c>
      <c r="G18" s="239" t="s">
        <v>140</v>
      </c>
      <c r="H18" s="239" t="s">
        <v>147</v>
      </c>
      <c r="I18" s="239" t="s">
        <v>148</v>
      </c>
      <c r="J18" s="238" t="s">
        <v>2267</v>
      </c>
      <c r="K18" s="241">
        <v>12027</v>
      </c>
      <c r="L18" s="242" t="s">
        <v>2439</v>
      </c>
      <c r="M18" s="332">
        <v>59153</v>
      </c>
      <c r="N18" s="382">
        <v>51841.83</v>
      </c>
      <c r="O18" s="515" t="s">
        <v>2282</v>
      </c>
      <c r="P18" s="251">
        <v>41929</v>
      </c>
      <c r="Q18" s="269">
        <v>1</v>
      </c>
      <c r="R18" s="448">
        <v>51841.83</v>
      </c>
      <c r="S18" s="445">
        <v>0</v>
      </c>
      <c r="T18" s="266">
        <f t="shared" si="0"/>
        <v>1</v>
      </c>
      <c r="U18" s="371">
        <f t="shared" si="1"/>
        <v>7311.1699999999983</v>
      </c>
      <c r="V18" s="234" t="s">
        <v>734</v>
      </c>
      <c r="W18" s="511" t="s">
        <v>803</v>
      </c>
      <c r="X18" s="234" t="s">
        <v>176</v>
      </c>
      <c r="Y18" s="234" t="s">
        <v>2593</v>
      </c>
      <c r="Z18" s="234" t="s">
        <v>2589</v>
      </c>
      <c r="AA18" s="370" t="s">
        <v>2616</v>
      </c>
    </row>
    <row r="19" spans="1:27" s="88" customFormat="1" ht="107.25" customHeight="1" x14ac:dyDescent="0.25">
      <c r="A19" s="233">
        <f t="shared" si="2"/>
        <v>5</v>
      </c>
      <c r="B19" s="233">
        <v>321746</v>
      </c>
      <c r="C19" s="511" t="s">
        <v>2640</v>
      </c>
      <c r="D19" s="234">
        <v>2014</v>
      </c>
      <c r="E19" s="238" t="s">
        <v>2353</v>
      </c>
      <c r="F19" s="243" t="s">
        <v>2619</v>
      </c>
      <c r="G19" s="239" t="s">
        <v>140</v>
      </c>
      <c r="H19" s="239" t="s">
        <v>147</v>
      </c>
      <c r="I19" s="239" t="s">
        <v>151</v>
      </c>
      <c r="J19" s="238" t="s">
        <v>2267</v>
      </c>
      <c r="K19" s="241">
        <v>75502</v>
      </c>
      <c r="L19" s="242" t="s">
        <v>2439</v>
      </c>
      <c r="M19" s="332">
        <v>97996</v>
      </c>
      <c r="N19" s="382">
        <v>85883.91</v>
      </c>
      <c r="O19" s="515" t="s">
        <v>2282</v>
      </c>
      <c r="P19" s="251">
        <v>41929</v>
      </c>
      <c r="Q19" s="269">
        <v>1</v>
      </c>
      <c r="R19" s="448">
        <v>85883.91</v>
      </c>
      <c r="S19" s="445">
        <v>0</v>
      </c>
      <c r="T19" s="266">
        <f t="shared" si="0"/>
        <v>1</v>
      </c>
      <c r="U19" s="371">
        <f t="shared" si="1"/>
        <v>12112.089999999997</v>
      </c>
      <c r="V19" s="234" t="s">
        <v>734</v>
      </c>
      <c r="W19" s="472" t="s">
        <v>803</v>
      </c>
      <c r="X19" s="234" t="s">
        <v>176</v>
      </c>
      <c r="Y19" s="234" t="s">
        <v>2593</v>
      </c>
      <c r="Z19" s="234" t="s">
        <v>2589</v>
      </c>
      <c r="AA19" s="409" t="s">
        <v>2615</v>
      </c>
    </row>
    <row r="20" spans="1:27" s="88" customFormat="1" ht="93.75" customHeight="1" x14ac:dyDescent="0.25">
      <c r="A20" s="233">
        <f t="shared" si="2"/>
        <v>6</v>
      </c>
      <c r="B20" s="233">
        <v>343938</v>
      </c>
      <c r="C20" s="511" t="s">
        <v>2484</v>
      </c>
      <c r="D20" s="234">
        <v>2014</v>
      </c>
      <c r="E20" s="238" t="s">
        <v>2355</v>
      </c>
      <c r="F20" s="243" t="s">
        <v>496</v>
      </c>
      <c r="G20" s="239" t="s">
        <v>2487</v>
      </c>
      <c r="H20" s="239" t="s">
        <v>46</v>
      </c>
      <c r="I20" s="239" t="s">
        <v>56</v>
      </c>
      <c r="J20" s="238" t="s">
        <v>2267</v>
      </c>
      <c r="K20" s="241">
        <v>7786</v>
      </c>
      <c r="L20" s="242" t="s">
        <v>2439</v>
      </c>
      <c r="M20" s="332">
        <v>23558</v>
      </c>
      <c r="N20" s="382">
        <v>20888.939999999999</v>
      </c>
      <c r="O20" s="515" t="s">
        <v>2284</v>
      </c>
      <c r="P20" s="251">
        <v>42190</v>
      </c>
      <c r="Q20" s="268">
        <v>1</v>
      </c>
      <c r="R20" s="449">
        <v>20888.939999999999</v>
      </c>
      <c r="S20" s="445">
        <v>0</v>
      </c>
      <c r="T20" s="266">
        <f t="shared" si="0"/>
        <v>1</v>
      </c>
      <c r="U20" s="371">
        <f t="shared" si="1"/>
        <v>2669.0600000000013</v>
      </c>
      <c r="V20" s="234" t="s">
        <v>734</v>
      </c>
      <c r="W20" s="511" t="s">
        <v>803</v>
      </c>
      <c r="X20" s="234" t="s">
        <v>176</v>
      </c>
      <c r="Y20" s="234" t="s">
        <v>2593</v>
      </c>
      <c r="Z20" s="234" t="s">
        <v>2671</v>
      </c>
      <c r="AA20" s="473" t="s">
        <v>2657</v>
      </c>
    </row>
    <row r="21" spans="1:27" s="88" customFormat="1" ht="87.75" customHeight="1" x14ac:dyDescent="0.25">
      <c r="A21" s="233">
        <f t="shared" si="2"/>
        <v>7</v>
      </c>
      <c r="B21" s="233">
        <v>343908</v>
      </c>
      <c r="C21" s="511" t="s">
        <v>2484</v>
      </c>
      <c r="D21" s="234">
        <v>2014</v>
      </c>
      <c r="E21" s="238" t="s">
        <v>2355</v>
      </c>
      <c r="F21" s="243" t="s">
        <v>493</v>
      </c>
      <c r="G21" s="239" t="s">
        <v>2487</v>
      </c>
      <c r="H21" s="239" t="s">
        <v>46</v>
      </c>
      <c r="I21" s="239" t="s">
        <v>49</v>
      </c>
      <c r="J21" s="238" t="s">
        <v>2267</v>
      </c>
      <c r="K21" s="241">
        <v>2174</v>
      </c>
      <c r="L21" s="242" t="s">
        <v>2439</v>
      </c>
      <c r="M21" s="332">
        <v>54312</v>
      </c>
      <c r="N21" s="382">
        <v>48570.93</v>
      </c>
      <c r="O21" s="515" t="s">
        <v>2284</v>
      </c>
      <c r="P21" s="251">
        <v>42190</v>
      </c>
      <c r="Q21" s="268">
        <v>1</v>
      </c>
      <c r="R21" s="449">
        <v>48570.93</v>
      </c>
      <c r="S21" s="445">
        <v>0</v>
      </c>
      <c r="T21" s="266">
        <f t="shared" si="0"/>
        <v>1</v>
      </c>
      <c r="U21" s="371">
        <f t="shared" si="1"/>
        <v>5741.07</v>
      </c>
      <c r="V21" s="234" t="s">
        <v>734</v>
      </c>
      <c r="W21" s="472" t="s">
        <v>803</v>
      </c>
      <c r="X21" s="234" t="s">
        <v>176</v>
      </c>
      <c r="Y21" s="234" t="s">
        <v>2593</v>
      </c>
      <c r="Z21" s="234" t="s">
        <v>2671</v>
      </c>
      <c r="AA21" s="473" t="s">
        <v>2657</v>
      </c>
    </row>
    <row r="22" spans="1:27" s="88" customFormat="1" ht="97.5" customHeight="1" x14ac:dyDescent="0.25">
      <c r="A22" s="233">
        <f t="shared" si="2"/>
        <v>8</v>
      </c>
      <c r="B22" s="233">
        <v>343928</v>
      </c>
      <c r="C22" s="511" t="s">
        <v>2484</v>
      </c>
      <c r="D22" s="234">
        <v>2014</v>
      </c>
      <c r="E22" s="238" t="s">
        <v>2355</v>
      </c>
      <c r="F22" s="243" t="s">
        <v>497</v>
      </c>
      <c r="G22" s="239" t="s">
        <v>2487</v>
      </c>
      <c r="H22" s="239" t="s">
        <v>46</v>
      </c>
      <c r="I22" s="239" t="s">
        <v>57</v>
      </c>
      <c r="J22" s="238" t="s">
        <v>2267</v>
      </c>
      <c r="K22" s="241">
        <v>1325</v>
      </c>
      <c r="L22" s="242" t="s">
        <v>2439</v>
      </c>
      <c r="M22" s="332">
        <v>23554</v>
      </c>
      <c r="N22" s="382">
        <v>21064.22</v>
      </c>
      <c r="O22" s="515" t="s">
        <v>2284</v>
      </c>
      <c r="P22" s="251">
        <v>42190</v>
      </c>
      <c r="Q22" s="268">
        <v>1</v>
      </c>
      <c r="R22" s="449">
        <v>21064.22</v>
      </c>
      <c r="S22" s="445">
        <v>0</v>
      </c>
      <c r="T22" s="266">
        <f t="shared" si="0"/>
        <v>1</v>
      </c>
      <c r="U22" s="371">
        <f t="shared" si="1"/>
        <v>2489.7799999999988</v>
      </c>
      <c r="V22" s="234" t="s">
        <v>734</v>
      </c>
      <c r="W22" s="511" t="s">
        <v>803</v>
      </c>
      <c r="X22" s="234" t="s">
        <v>176</v>
      </c>
      <c r="Y22" s="234" t="s">
        <v>2593</v>
      </c>
      <c r="Z22" s="234" t="s">
        <v>2671</v>
      </c>
      <c r="AA22" s="473" t="s">
        <v>2657</v>
      </c>
    </row>
    <row r="23" spans="1:27" s="88" customFormat="1" ht="93" customHeight="1" x14ac:dyDescent="0.25">
      <c r="A23" s="233">
        <f t="shared" si="2"/>
        <v>9</v>
      </c>
      <c r="B23" s="233">
        <v>341448</v>
      </c>
      <c r="C23" s="511" t="s">
        <v>2484</v>
      </c>
      <c r="D23" s="234">
        <v>2014</v>
      </c>
      <c r="E23" s="238" t="s">
        <v>2355</v>
      </c>
      <c r="F23" s="243" t="s">
        <v>498</v>
      </c>
      <c r="G23" s="239" t="s">
        <v>2487</v>
      </c>
      <c r="H23" s="239" t="s">
        <v>46</v>
      </c>
      <c r="I23" s="239" t="s">
        <v>62</v>
      </c>
      <c r="J23" s="238" t="s">
        <v>2267</v>
      </c>
      <c r="K23" s="241">
        <v>1126</v>
      </c>
      <c r="L23" s="242" t="s">
        <v>2439</v>
      </c>
      <c r="M23" s="332">
        <v>23554</v>
      </c>
      <c r="N23" s="382">
        <v>21064.22</v>
      </c>
      <c r="O23" s="515" t="s">
        <v>2284</v>
      </c>
      <c r="P23" s="251">
        <v>42190</v>
      </c>
      <c r="Q23" s="268">
        <v>1</v>
      </c>
      <c r="R23" s="449">
        <v>21064.22</v>
      </c>
      <c r="S23" s="445">
        <v>0</v>
      </c>
      <c r="T23" s="266">
        <f t="shared" si="0"/>
        <v>1</v>
      </c>
      <c r="U23" s="371">
        <f t="shared" si="1"/>
        <v>2489.7799999999988</v>
      </c>
      <c r="V23" s="234" t="s">
        <v>734</v>
      </c>
      <c r="W23" s="511" t="s">
        <v>803</v>
      </c>
      <c r="X23" s="234" t="s">
        <v>176</v>
      </c>
      <c r="Y23" s="234" t="s">
        <v>2593</v>
      </c>
      <c r="Z23" s="234" t="s">
        <v>2671</v>
      </c>
      <c r="AA23" s="473" t="s">
        <v>2657</v>
      </c>
    </row>
    <row r="24" spans="1:27" s="88" customFormat="1" ht="98.25" customHeight="1" x14ac:dyDescent="0.25">
      <c r="A24" s="233">
        <f t="shared" si="2"/>
        <v>10</v>
      </c>
      <c r="B24" s="233">
        <v>343302</v>
      </c>
      <c r="C24" s="511" t="s">
        <v>2484</v>
      </c>
      <c r="D24" s="234">
        <v>2014</v>
      </c>
      <c r="E24" s="238" t="s">
        <v>2355</v>
      </c>
      <c r="F24" s="243" t="s">
        <v>491</v>
      </c>
      <c r="G24" s="239" t="s">
        <v>2487</v>
      </c>
      <c r="H24" s="239" t="s">
        <v>46</v>
      </c>
      <c r="I24" s="239" t="s">
        <v>47</v>
      </c>
      <c r="J24" s="238" t="s">
        <v>2267</v>
      </c>
      <c r="K24" s="241">
        <v>378</v>
      </c>
      <c r="L24" s="242" t="s">
        <v>2439</v>
      </c>
      <c r="M24" s="332">
        <v>6223</v>
      </c>
      <c r="N24" s="382">
        <v>5565.2</v>
      </c>
      <c r="O24" s="515" t="s">
        <v>2284</v>
      </c>
      <c r="P24" s="251">
        <v>42190</v>
      </c>
      <c r="Q24" s="268">
        <v>1</v>
      </c>
      <c r="R24" s="449">
        <v>5565.2</v>
      </c>
      <c r="S24" s="445">
        <v>0</v>
      </c>
      <c r="T24" s="266">
        <f t="shared" si="0"/>
        <v>1</v>
      </c>
      <c r="U24" s="371">
        <f t="shared" si="1"/>
        <v>657.80000000000018</v>
      </c>
      <c r="V24" s="234" t="s">
        <v>734</v>
      </c>
      <c r="W24" s="511" t="s">
        <v>803</v>
      </c>
      <c r="X24" s="234" t="s">
        <v>176</v>
      </c>
      <c r="Y24" s="501" t="s">
        <v>2593</v>
      </c>
      <c r="Z24" s="234" t="s">
        <v>2671</v>
      </c>
      <c r="AA24" s="473" t="s">
        <v>2657</v>
      </c>
    </row>
    <row r="25" spans="1:27" s="88" customFormat="1" ht="99" customHeight="1" x14ac:dyDescent="0.25">
      <c r="A25" s="233">
        <f t="shared" si="2"/>
        <v>11</v>
      </c>
      <c r="B25" s="233">
        <v>341782</v>
      </c>
      <c r="C25" s="511" t="s">
        <v>2484</v>
      </c>
      <c r="D25" s="234">
        <v>2014</v>
      </c>
      <c r="E25" s="238" t="s">
        <v>2355</v>
      </c>
      <c r="F25" s="243" t="s">
        <v>494</v>
      </c>
      <c r="G25" s="239" t="s">
        <v>2487</v>
      </c>
      <c r="H25" s="239" t="s">
        <v>46</v>
      </c>
      <c r="I25" s="239" t="s">
        <v>51</v>
      </c>
      <c r="J25" s="238" t="s">
        <v>2267</v>
      </c>
      <c r="K25" s="241">
        <v>331</v>
      </c>
      <c r="L25" s="242" t="s">
        <v>2439</v>
      </c>
      <c r="M25" s="332">
        <v>6556</v>
      </c>
      <c r="N25" s="382">
        <v>5863</v>
      </c>
      <c r="O25" s="515" t="s">
        <v>2284</v>
      </c>
      <c r="P25" s="251">
        <v>42190</v>
      </c>
      <c r="Q25" s="268">
        <v>1</v>
      </c>
      <c r="R25" s="449">
        <v>5863</v>
      </c>
      <c r="S25" s="445">
        <v>0</v>
      </c>
      <c r="T25" s="266">
        <f t="shared" si="0"/>
        <v>1</v>
      </c>
      <c r="U25" s="371">
        <f t="shared" si="1"/>
        <v>693</v>
      </c>
      <c r="V25" s="234" t="s">
        <v>734</v>
      </c>
      <c r="W25" s="511" t="s">
        <v>803</v>
      </c>
      <c r="X25" s="234" t="s">
        <v>176</v>
      </c>
      <c r="Y25" s="501" t="s">
        <v>2593</v>
      </c>
      <c r="Z25" s="234" t="s">
        <v>2671</v>
      </c>
      <c r="AA25" s="473" t="s">
        <v>2657</v>
      </c>
    </row>
    <row r="26" spans="1:27" s="88" customFormat="1" ht="86.25" customHeight="1" x14ac:dyDescent="0.25">
      <c r="A26" s="233">
        <f t="shared" si="2"/>
        <v>12</v>
      </c>
      <c r="B26" s="233">
        <v>341713</v>
      </c>
      <c r="C26" s="511" t="s">
        <v>2484</v>
      </c>
      <c r="D26" s="234">
        <v>2014</v>
      </c>
      <c r="E26" s="238" t="s">
        <v>2355</v>
      </c>
      <c r="F26" s="243" t="s">
        <v>499</v>
      </c>
      <c r="G26" s="239" t="s">
        <v>2487</v>
      </c>
      <c r="H26" s="239" t="s">
        <v>46</v>
      </c>
      <c r="I26" s="239" t="s">
        <v>58</v>
      </c>
      <c r="J26" s="238" t="s">
        <v>2267</v>
      </c>
      <c r="K26" s="241">
        <v>652</v>
      </c>
      <c r="L26" s="242" t="s">
        <v>2439</v>
      </c>
      <c r="M26" s="332">
        <v>40474</v>
      </c>
      <c r="N26" s="382">
        <v>36195.69</v>
      </c>
      <c r="O26" s="515" t="s">
        <v>2284</v>
      </c>
      <c r="P26" s="251">
        <v>42190</v>
      </c>
      <c r="Q26" s="268">
        <v>1</v>
      </c>
      <c r="R26" s="449">
        <v>36195.69</v>
      </c>
      <c r="S26" s="445">
        <v>0</v>
      </c>
      <c r="T26" s="266">
        <f t="shared" si="0"/>
        <v>1</v>
      </c>
      <c r="U26" s="371">
        <f t="shared" si="1"/>
        <v>4278.3099999999977</v>
      </c>
      <c r="V26" s="234" t="s">
        <v>734</v>
      </c>
      <c r="W26" s="511" t="s">
        <v>803</v>
      </c>
      <c r="X26" s="234" t="s">
        <v>176</v>
      </c>
      <c r="Y26" s="501" t="s">
        <v>2593</v>
      </c>
      <c r="Z26" s="234" t="s">
        <v>2671</v>
      </c>
      <c r="AA26" s="473" t="s">
        <v>2657</v>
      </c>
    </row>
    <row r="27" spans="1:27" s="88" customFormat="1" ht="93" customHeight="1" x14ac:dyDescent="0.25">
      <c r="A27" s="233">
        <f t="shared" si="2"/>
        <v>13</v>
      </c>
      <c r="B27" s="233">
        <v>341783</v>
      </c>
      <c r="C27" s="511" t="s">
        <v>2484</v>
      </c>
      <c r="D27" s="234">
        <v>2014</v>
      </c>
      <c r="E27" s="238" t="s">
        <v>2355</v>
      </c>
      <c r="F27" s="243" t="s">
        <v>2617</v>
      </c>
      <c r="G27" s="239" t="s">
        <v>2487</v>
      </c>
      <c r="H27" s="239" t="s">
        <v>46</v>
      </c>
      <c r="I27" s="239" t="s">
        <v>55</v>
      </c>
      <c r="J27" s="238" t="s">
        <v>2267</v>
      </c>
      <c r="K27" s="241">
        <v>530</v>
      </c>
      <c r="L27" s="242" t="s">
        <v>2439</v>
      </c>
      <c r="M27" s="332">
        <v>19432</v>
      </c>
      <c r="N27" s="382">
        <v>17377.939999999999</v>
      </c>
      <c r="O27" s="515" t="s">
        <v>2284</v>
      </c>
      <c r="P27" s="251">
        <v>42190</v>
      </c>
      <c r="Q27" s="268">
        <v>1</v>
      </c>
      <c r="R27" s="449">
        <v>17377.939999999999</v>
      </c>
      <c r="S27" s="445">
        <v>0</v>
      </c>
      <c r="T27" s="266">
        <f t="shared" si="0"/>
        <v>1</v>
      </c>
      <c r="U27" s="371">
        <f t="shared" si="1"/>
        <v>2054.0600000000013</v>
      </c>
      <c r="V27" s="234" t="s">
        <v>734</v>
      </c>
      <c r="W27" s="511" t="s">
        <v>803</v>
      </c>
      <c r="X27" s="234" t="s">
        <v>176</v>
      </c>
      <c r="Y27" s="501" t="s">
        <v>2593</v>
      </c>
      <c r="Z27" s="234" t="s">
        <v>2671</v>
      </c>
      <c r="AA27" s="473" t="s">
        <v>2657</v>
      </c>
    </row>
    <row r="28" spans="1:27" s="88" customFormat="1" ht="121.5" customHeight="1" x14ac:dyDescent="0.25">
      <c r="A28" s="551">
        <f t="shared" si="2"/>
        <v>14</v>
      </c>
      <c r="B28" s="551">
        <v>317482</v>
      </c>
      <c r="C28" s="568" t="s">
        <v>2642</v>
      </c>
      <c r="D28" s="553">
        <v>2014</v>
      </c>
      <c r="E28" s="552" t="s">
        <v>2355</v>
      </c>
      <c r="F28" s="554" t="s">
        <v>543</v>
      </c>
      <c r="G28" s="555" t="s">
        <v>2511</v>
      </c>
      <c r="H28" s="555" t="s">
        <v>122</v>
      </c>
      <c r="I28" s="555" t="s">
        <v>128</v>
      </c>
      <c r="J28" s="552" t="s">
        <v>2267</v>
      </c>
      <c r="K28" s="556">
        <v>803</v>
      </c>
      <c r="L28" s="557" t="s">
        <v>2439</v>
      </c>
      <c r="M28" s="569">
        <v>7485</v>
      </c>
      <c r="N28" s="570">
        <v>7446.68</v>
      </c>
      <c r="O28" s="571" t="s">
        <v>2283</v>
      </c>
      <c r="P28" s="572">
        <v>41984</v>
      </c>
      <c r="Q28" s="573">
        <v>1</v>
      </c>
      <c r="R28" s="574">
        <v>7446.68</v>
      </c>
      <c r="S28" s="575">
        <v>0</v>
      </c>
      <c r="T28" s="561">
        <f t="shared" si="0"/>
        <v>1</v>
      </c>
      <c r="U28" s="371">
        <f t="shared" si="1"/>
        <v>38.319999999999709</v>
      </c>
      <c r="V28" s="553" t="s">
        <v>734</v>
      </c>
      <c r="W28" s="568" t="s">
        <v>803</v>
      </c>
      <c r="X28" s="553" t="s">
        <v>176</v>
      </c>
      <c r="Y28" s="511"/>
      <c r="Z28" s="553" t="s">
        <v>2589</v>
      </c>
      <c r="AA28" s="576" t="s">
        <v>2441</v>
      </c>
    </row>
    <row r="29" spans="1:27" s="88" customFormat="1" ht="102" customHeight="1" x14ac:dyDescent="0.25">
      <c r="A29" s="551">
        <f t="shared" si="2"/>
        <v>15</v>
      </c>
      <c r="B29" s="551">
        <v>317464</v>
      </c>
      <c r="C29" s="568" t="s">
        <v>2642</v>
      </c>
      <c r="D29" s="553">
        <v>2014</v>
      </c>
      <c r="E29" s="552" t="s">
        <v>2355</v>
      </c>
      <c r="F29" s="554" t="s">
        <v>542</v>
      </c>
      <c r="G29" s="555" t="s">
        <v>2511</v>
      </c>
      <c r="H29" s="555" t="s">
        <v>122</v>
      </c>
      <c r="I29" s="555" t="s">
        <v>123</v>
      </c>
      <c r="J29" s="552" t="s">
        <v>2267</v>
      </c>
      <c r="K29" s="556">
        <v>812</v>
      </c>
      <c r="L29" s="557" t="s">
        <v>2439</v>
      </c>
      <c r="M29" s="569">
        <v>8555</v>
      </c>
      <c r="N29" s="570">
        <v>8510.5</v>
      </c>
      <c r="O29" s="571" t="s">
        <v>2283</v>
      </c>
      <c r="P29" s="572">
        <v>41984</v>
      </c>
      <c r="Q29" s="573">
        <v>1</v>
      </c>
      <c r="R29" s="574">
        <v>8510.5</v>
      </c>
      <c r="S29" s="575">
        <v>0</v>
      </c>
      <c r="T29" s="561">
        <f t="shared" si="0"/>
        <v>1</v>
      </c>
      <c r="U29" s="371">
        <f t="shared" si="1"/>
        <v>44.5</v>
      </c>
      <c r="V29" s="553" t="s">
        <v>734</v>
      </c>
      <c r="W29" s="568" t="s">
        <v>803</v>
      </c>
      <c r="X29" s="553" t="s">
        <v>176</v>
      </c>
      <c r="Y29" s="512"/>
      <c r="Z29" s="553" t="s">
        <v>2589</v>
      </c>
      <c r="AA29" s="576" t="s">
        <v>2441</v>
      </c>
    </row>
    <row r="30" spans="1:27" s="88" customFormat="1" ht="96.75" customHeight="1" x14ac:dyDescent="0.25">
      <c r="A30" s="551">
        <f t="shared" si="2"/>
        <v>16</v>
      </c>
      <c r="B30" s="551">
        <v>347190</v>
      </c>
      <c r="C30" s="568" t="s">
        <v>2642</v>
      </c>
      <c r="D30" s="553">
        <v>2014</v>
      </c>
      <c r="E30" s="552" t="s">
        <v>2355</v>
      </c>
      <c r="F30" s="554" t="s">
        <v>538</v>
      </c>
      <c r="G30" s="555" t="s">
        <v>2511</v>
      </c>
      <c r="H30" s="555" t="s">
        <v>126</v>
      </c>
      <c r="I30" s="555" t="s">
        <v>127</v>
      </c>
      <c r="J30" s="552" t="s">
        <v>2267</v>
      </c>
      <c r="K30" s="556">
        <v>1731</v>
      </c>
      <c r="L30" s="557" t="s">
        <v>2439</v>
      </c>
      <c r="M30" s="569">
        <v>20655</v>
      </c>
      <c r="N30" s="570">
        <v>20548.580000000002</v>
      </c>
      <c r="O30" s="571" t="s">
        <v>2283</v>
      </c>
      <c r="P30" s="572">
        <v>41984</v>
      </c>
      <c r="Q30" s="573">
        <v>1</v>
      </c>
      <c r="R30" s="574">
        <v>20548.580000000002</v>
      </c>
      <c r="S30" s="575">
        <v>0</v>
      </c>
      <c r="T30" s="561">
        <f t="shared" si="0"/>
        <v>1</v>
      </c>
      <c r="U30" s="371">
        <f t="shared" si="1"/>
        <v>106.41999999999825</v>
      </c>
      <c r="V30" s="553" t="s">
        <v>734</v>
      </c>
      <c r="W30" s="568" t="s">
        <v>803</v>
      </c>
      <c r="X30" s="553" t="s">
        <v>176</v>
      </c>
      <c r="Y30" s="234" t="s">
        <v>2593</v>
      </c>
      <c r="Z30" s="553" t="s">
        <v>2671</v>
      </c>
      <c r="AA30" s="577" t="s">
        <v>2658</v>
      </c>
    </row>
    <row r="31" spans="1:27" s="88" customFormat="1" ht="96.75" customHeight="1" x14ac:dyDescent="0.25">
      <c r="A31" s="551">
        <f t="shared" si="2"/>
        <v>17</v>
      </c>
      <c r="B31" s="551">
        <v>318506</v>
      </c>
      <c r="C31" s="568" t="s">
        <v>2642</v>
      </c>
      <c r="D31" s="553">
        <v>2014</v>
      </c>
      <c r="E31" s="552" t="s">
        <v>2355</v>
      </c>
      <c r="F31" s="554" t="s">
        <v>537</v>
      </c>
      <c r="G31" s="555" t="s">
        <v>2511</v>
      </c>
      <c r="H31" s="555" t="s">
        <v>131</v>
      </c>
      <c r="I31" s="555" t="s">
        <v>133</v>
      </c>
      <c r="J31" s="552" t="s">
        <v>2267</v>
      </c>
      <c r="K31" s="556">
        <v>1038</v>
      </c>
      <c r="L31" s="557" t="s">
        <v>2439</v>
      </c>
      <c r="M31" s="578">
        <v>42366</v>
      </c>
      <c r="N31" s="570">
        <v>42148.22</v>
      </c>
      <c r="O31" s="571" t="s">
        <v>2283</v>
      </c>
      <c r="P31" s="572">
        <v>41984</v>
      </c>
      <c r="Q31" s="573">
        <v>1</v>
      </c>
      <c r="R31" s="574">
        <v>42148.22</v>
      </c>
      <c r="S31" s="575">
        <v>0</v>
      </c>
      <c r="T31" s="561">
        <f t="shared" si="0"/>
        <v>1</v>
      </c>
      <c r="U31" s="371">
        <f t="shared" si="1"/>
        <v>217.77999999999884</v>
      </c>
      <c r="V31" s="553" t="s">
        <v>734</v>
      </c>
      <c r="W31" s="568" t="s">
        <v>803</v>
      </c>
      <c r="X31" s="553" t="s">
        <v>176</v>
      </c>
      <c r="Y31" s="512"/>
      <c r="Z31" s="553" t="s">
        <v>2589</v>
      </c>
      <c r="AA31" s="576" t="s">
        <v>2440</v>
      </c>
    </row>
    <row r="32" spans="1:27" s="88" customFormat="1" ht="105" customHeight="1" x14ac:dyDescent="0.25">
      <c r="A32" s="551">
        <f t="shared" si="2"/>
        <v>18</v>
      </c>
      <c r="B32" s="551">
        <v>312101</v>
      </c>
      <c r="C32" s="568" t="s">
        <v>2642</v>
      </c>
      <c r="D32" s="553">
        <v>2014</v>
      </c>
      <c r="E32" s="552" t="s">
        <v>2355</v>
      </c>
      <c r="F32" s="554" t="s">
        <v>536</v>
      </c>
      <c r="G32" s="555" t="s">
        <v>2511</v>
      </c>
      <c r="H32" s="555" t="s">
        <v>131</v>
      </c>
      <c r="I32" s="555" t="s">
        <v>132</v>
      </c>
      <c r="J32" s="552" t="s">
        <v>2267</v>
      </c>
      <c r="K32" s="556">
        <v>746</v>
      </c>
      <c r="L32" s="557" t="s">
        <v>2439</v>
      </c>
      <c r="M32" s="569">
        <v>8982</v>
      </c>
      <c r="N32" s="570">
        <v>8936.02</v>
      </c>
      <c r="O32" s="571" t="s">
        <v>2283</v>
      </c>
      <c r="P32" s="572">
        <v>41984</v>
      </c>
      <c r="Q32" s="573">
        <v>1</v>
      </c>
      <c r="R32" s="574">
        <v>8936.02</v>
      </c>
      <c r="S32" s="575">
        <v>0</v>
      </c>
      <c r="T32" s="561">
        <f t="shared" si="0"/>
        <v>1</v>
      </c>
      <c r="U32" s="371">
        <f t="shared" si="1"/>
        <v>45.979999999999563</v>
      </c>
      <c r="V32" s="553" t="s">
        <v>734</v>
      </c>
      <c r="W32" s="568" t="s">
        <v>803</v>
      </c>
      <c r="X32" s="553" t="s">
        <v>176</v>
      </c>
      <c r="Y32" s="512"/>
      <c r="Z32" s="553" t="s">
        <v>2589</v>
      </c>
      <c r="AA32" s="576" t="s">
        <v>2441</v>
      </c>
    </row>
    <row r="33" spans="1:27" s="88" customFormat="1" ht="102.75" customHeight="1" x14ac:dyDescent="0.25">
      <c r="A33" s="551">
        <f t="shared" si="2"/>
        <v>19</v>
      </c>
      <c r="B33" s="551">
        <v>309324</v>
      </c>
      <c r="C33" s="568" t="s">
        <v>2484</v>
      </c>
      <c r="D33" s="553">
        <v>2014</v>
      </c>
      <c r="E33" s="552" t="s">
        <v>2355</v>
      </c>
      <c r="F33" s="554" t="s">
        <v>526</v>
      </c>
      <c r="G33" s="555" t="s">
        <v>94</v>
      </c>
      <c r="H33" s="555" t="s">
        <v>98</v>
      </c>
      <c r="I33" s="555" t="s">
        <v>99</v>
      </c>
      <c r="J33" s="552" t="s">
        <v>2267</v>
      </c>
      <c r="K33" s="556">
        <v>1500</v>
      </c>
      <c r="L33" s="557" t="s">
        <v>2439</v>
      </c>
      <c r="M33" s="569">
        <v>58615</v>
      </c>
      <c r="N33" s="570">
        <v>55392.37</v>
      </c>
      <c r="O33" s="571" t="s">
        <v>2285</v>
      </c>
      <c r="P33" s="572">
        <v>41985</v>
      </c>
      <c r="Q33" s="573">
        <v>1</v>
      </c>
      <c r="R33" s="574">
        <v>55392.37</v>
      </c>
      <c r="S33" s="575">
        <v>0</v>
      </c>
      <c r="T33" s="561">
        <f t="shared" si="0"/>
        <v>1</v>
      </c>
      <c r="U33" s="371">
        <f t="shared" si="1"/>
        <v>3222.6299999999974</v>
      </c>
      <c r="V33" s="553" t="s">
        <v>734</v>
      </c>
      <c r="W33" s="568" t="s">
        <v>803</v>
      </c>
      <c r="X33" s="553" t="s">
        <v>176</v>
      </c>
      <c r="Y33" s="234" t="s">
        <v>2593</v>
      </c>
      <c r="Z33" s="553" t="s">
        <v>2589</v>
      </c>
      <c r="AA33" s="576" t="s">
        <v>2442</v>
      </c>
    </row>
    <row r="34" spans="1:27" s="88" customFormat="1" ht="72" customHeight="1" x14ac:dyDescent="0.25">
      <c r="A34" s="551">
        <f t="shared" si="2"/>
        <v>20</v>
      </c>
      <c r="B34" s="551">
        <v>332897</v>
      </c>
      <c r="C34" s="568" t="s">
        <v>2484</v>
      </c>
      <c r="D34" s="553">
        <v>2014</v>
      </c>
      <c r="E34" s="552" t="s">
        <v>2355</v>
      </c>
      <c r="F34" s="554" t="s">
        <v>520</v>
      </c>
      <c r="G34" s="555" t="s">
        <v>94</v>
      </c>
      <c r="H34" s="555" t="s">
        <v>102</v>
      </c>
      <c r="I34" s="555" t="s">
        <v>103</v>
      </c>
      <c r="J34" s="552" t="s">
        <v>2267</v>
      </c>
      <c r="K34" s="556">
        <v>310</v>
      </c>
      <c r="L34" s="557" t="s">
        <v>2439</v>
      </c>
      <c r="M34" s="569">
        <v>19118</v>
      </c>
      <c r="N34" s="570">
        <v>18066.91</v>
      </c>
      <c r="O34" s="571" t="s">
        <v>2285</v>
      </c>
      <c r="P34" s="572">
        <v>41985</v>
      </c>
      <c r="Q34" s="573">
        <v>1</v>
      </c>
      <c r="R34" s="574">
        <v>18066.91</v>
      </c>
      <c r="S34" s="575">
        <v>0</v>
      </c>
      <c r="T34" s="561">
        <f t="shared" si="0"/>
        <v>1</v>
      </c>
      <c r="U34" s="371">
        <f t="shared" si="1"/>
        <v>1051.0900000000001</v>
      </c>
      <c r="V34" s="553" t="s">
        <v>734</v>
      </c>
      <c r="W34" s="568" t="s">
        <v>803</v>
      </c>
      <c r="X34" s="553" t="s">
        <v>176</v>
      </c>
      <c r="Y34" s="512"/>
      <c r="Z34" s="553" t="s">
        <v>2589</v>
      </c>
      <c r="AA34" s="576" t="s">
        <v>2442</v>
      </c>
    </row>
    <row r="35" spans="1:27" s="88" customFormat="1" ht="90.75" customHeight="1" x14ac:dyDescent="0.25">
      <c r="A35" s="551">
        <f t="shared" si="2"/>
        <v>21</v>
      </c>
      <c r="B35" s="551">
        <v>325295</v>
      </c>
      <c r="C35" s="568" t="s">
        <v>2484</v>
      </c>
      <c r="D35" s="553">
        <v>2014</v>
      </c>
      <c r="E35" s="552" t="s">
        <v>2355</v>
      </c>
      <c r="F35" s="554" t="s">
        <v>523</v>
      </c>
      <c r="G35" s="555" t="s">
        <v>94</v>
      </c>
      <c r="H35" s="555" t="s">
        <v>95</v>
      </c>
      <c r="I35" s="555" t="s">
        <v>109</v>
      </c>
      <c r="J35" s="552" t="s">
        <v>2267</v>
      </c>
      <c r="K35" s="556">
        <v>1910</v>
      </c>
      <c r="L35" s="557" t="s">
        <v>2439</v>
      </c>
      <c r="M35" s="569">
        <v>68877</v>
      </c>
      <c r="N35" s="570">
        <v>65090.17</v>
      </c>
      <c r="O35" s="571" t="s">
        <v>2285</v>
      </c>
      <c r="P35" s="572">
        <v>41985</v>
      </c>
      <c r="Q35" s="573">
        <v>1</v>
      </c>
      <c r="R35" s="574">
        <v>65090.17</v>
      </c>
      <c r="S35" s="575">
        <v>0</v>
      </c>
      <c r="T35" s="561">
        <f t="shared" si="0"/>
        <v>1</v>
      </c>
      <c r="U35" s="371">
        <f t="shared" si="1"/>
        <v>3786.8300000000017</v>
      </c>
      <c r="V35" s="553" t="s">
        <v>734</v>
      </c>
      <c r="W35" s="568" t="s">
        <v>803</v>
      </c>
      <c r="X35" s="553" t="s">
        <v>176</v>
      </c>
      <c r="Y35" s="512"/>
      <c r="Z35" s="553" t="s">
        <v>2589</v>
      </c>
      <c r="AA35" s="576" t="s">
        <v>2442</v>
      </c>
    </row>
    <row r="36" spans="1:27" s="88" customFormat="1" ht="95.25" customHeight="1" x14ac:dyDescent="0.25">
      <c r="A36" s="551">
        <f t="shared" si="2"/>
        <v>22</v>
      </c>
      <c r="B36" s="551">
        <v>323087</v>
      </c>
      <c r="C36" s="568" t="s">
        <v>2484</v>
      </c>
      <c r="D36" s="553">
        <v>2014</v>
      </c>
      <c r="E36" s="552" t="s">
        <v>2355</v>
      </c>
      <c r="F36" s="554" t="s">
        <v>524</v>
      </c>
      <c r="G36" s="555" t="s">
        <v>94</v>
      </c>
      <c r="H36" s="555" t="s">
        <v>95</v>
      </c>
      <c r="I36" s="555" t="s">
        <v>107</v>
      </c>
      <c r="J36" s="552" t="s">
        <v>2267</v>
      </c>
      <c r="K36" s="556">
        <v>804</v>
      </c>
      <c r="L36" s="557" t="s">
        <v>2439</v>
      </c>
      <c r="M36" s="569">
        <v>27262</v>
      </c>
      <c r="N36" s="570">
        <v>25763.15</v>
      </c>
      <c r="O36" s="571" t="s">
        <v>2285</v>
      </c>
      <c r="P36" s="572">
        <v>41985</v>
      </c>
      <c r="Q36" s="573">
        <v>1</v>
      </c>
      <c r="R36" s="574">
        <v>25763.15</v>
      </c>
      <c r="S36" s="575">
        <v>0</v>
      </c>
      <c r="T36" s="561">
        <f t="shared" si="0"/>
        <v>1</v>
      </c>
      <c r="U36" s="371">
        <f t="shared" si="1"/>
        <v>1498.8499999999985</v>
      </c>
      <c r="V36" s="553" t="s">
        <v>734</v>
      </c>
      <c r="W36" s="568" t="s">
        <v>803</v>
      </c>
      <c r="X36" s="553" t="s">
        <v>176</v>
      </c>
      <c r="Y36" s="512"/>
      <c r="Z36" s="553" t="s">
        <v>2589</v>
      </c>
      <c r="AA36" s="576" t="s">
        <v>2442</v>
      </c>
    </row>
    <row r="37" spans="1:27" s="88" customFormat="1" ht="97.5" customHeight="1" x14ac:dyDescent="0.25">
      <c r="A37" s="551">
        <f t="shared" si="2"/>
        <v>23</v>
      </c>
      <c r="B37" s="551">
        <v>323067</v>
      </c>
      <c r="C37" s="568" t="s">
        <v>2484</v>
      </c>
      <c r="D37" s="553">
        <v>2014</v>
      </c>
      <c r="E37" s="552" t="s">
        <v>2355</v>
      </c>
      <c r="F37" s="554" t="s">
        <v>521</v>
      </c>
      <c r="G37" s="555" t="s">
        <v>94</v>
      </c>
      <c r="H37" s="555" t="s">
        <v>95</v>
      </c>
      <c r="I37" s="555" t="s">
        <v>96</v>
      </c>
      <c r="J37" s="552" t="s">
        <v>2267</v>
      </c>
      <c r="K37" s="556">
        <v>928</v>
      </c>
      <c r="L37" s="557" t="s">
        <v>2439</v>
      </c>
      <c r="M37" s="569">
        <v>51724</v>
      </c>
      <c r="N37" s="570">
        <v>48880.24</v>
      </c>
      <c r="O37" s="571" t="s">
        <v>2285</v>
      </c>
      <c r="P37" s="572">
        <v>41985</v>
      </c>
      <c r="Q37" s="573">
        <v>1</v>
      </c>
      <c r="R37" s="574">
        <v>48880.24</v>
      </c>
      <c r="S37" s="575">
        <v>0</v>
      </c>
      <c r="T37" s="561">
        <f t="shared" si="0"/>
        <v>1</v>
      </c>
      <c r="U37" s="371">
        <f t="shared" si="1"/>
        <v>2843.760000000002</v>
      </c>
      <c r="V37" s="553" t="s">
        <v>734</v>
      </c>
      <c r="W37" s="568" t="s">
        <v>803</v>
      </c>
      <c r="X37" s="553" t="s">
        <v>176</v>
      </c>
      <c r="Y37" s="512"/>
      <c r="Z37" s="553" t="s">
        <v>2589</v>
      </c>
      <c r="AA37" s="576" t="s">
        <v>2442</v>
      </c>
    </row>
    <row r="38" spans="1:27" s="88" customFormat="1" ht="94.5" customHeight="1" x14ac:dyDescent="0.25">
      <c r="A38" s="551">
        <f t="shared" si="2"/>
        <v>24</v>
      </c>
      <c r="B38" s="551">
        <v>317275</v>
      </c>
      <c r="C38" s="568" t="s">
        <v>2484</v>
      </c>
      <c r="D38" s="553">
        <v>2014</v>
      </c>
      <c r="E38" s="552" t="s">
        <v>2355</v>
      </c>
      <c r="F38" s="554" t="s">
        <v>522</v>
      </c>
      <c r="G38" s="555" t="s">
        <v>94</v>
      </c>
      <c r="H38" s="555" t="s">
        <v>95</v>
      </c>
      <c r="I38" s="555" t="s">
        <v>2609</v>
      </c>
      <c r="J38" s="552" t="s">
        <v>2267</v>
      </c>
      <c r="K38" s="556">
        <v>900</v>
      </c>
      <c r="L38" s="557" t="s">
        <v>2439</v>
      </c>
      <c r="M38" s="569">
        <v>53281</v>
      </c>
      <c r="N38" s="570">
        <v>50351.63</v>
      </c>
      <c r="O38" s="571" t="s">
        <v>2285</v>
      </c>
      <c r="P38" s="572">
        <v>41985</v>
      </c>
      <c r="Q38" s="573">
        <v>1</v>
      </c>
      <c r="R38" s="574">
        <v>50351.63</v>
      </c>
      <c r="S38" s="575">
        <v>0</v>
      </c>
      <c r="T38" s="561">
        <f t="shared" si="0"/>
        <v>1</v>
      </c>
      <c r="U38" s="371">
        <f t="shared" si="1"/>
        <v>2929.3700000000026</v>
      </c>
      <c r="V38" s="553" t="s">
        <v>734</v>
      </c>
      <c r="W38" s="568" t="s">
        <v>803</v>
      </c>
      <c r="X38" s="553" t="s">
        <v>176</v>
      </c>
      <c r="Y38" s="512"/>
      <c r="Z38" s="553" t="s">
        <v>2589</v>
      </c>
      <c r="AA38" s="576" t="s">
        <v>2442</v>
      </c>
    </row>
    <row r="39" spans="1:27" s="237" customFormat="1" ht="78" customHeight="1" x14ac:dyDescent="0.25">
      <c r="A39" s="233">
        <f t="shared" si="2"/>
        <v>25</v>
      </c>
      <c r="B39" s="233">
        <v>340022</v>
      </c>
      <c r="C39" s="511" t="s">
        <v>2484</v>
      </c>
      <c r="D39" s="234">
        <v>2014</v>
      </c>
      <c r="E39" s="238" t="s">
        <v>2353</v>
      </c>
      <c r="F39" s="243" t="s">
        <v>501</v>
      </c>
      <c r="G39" s="239" t="s">
        <v>2487</v>
      </c>
      <c r="H39" s="239" t="s">
        <v>42</v>
      </c>
      <c r="I39" s="239" t="s">
        <v>65</v>
      </c>
      <c r="J39" s="238" t="s">
        <v>2267</v>
      </c>
      <c r="K39" s="241">
        <v>1098</v>
      </c>
      <c r="L39" s="242" t="s">
        <v>2439</v>
      </c>
      <c r="M39" s="332">
        <v>43233</v>
      </c>
      <c r="N39" s="382">
        <v>43049.56</v>
      </c>
      <c r="O39" s="515" t="s">
        <v>2294</v>
      </c>
      <c r="P39" s="251">
        <v>41960</v>
      </c>
      <c r="Q39" s="268">
        <v>1</v>
      </c>
      <c r="R39" s="449">
        <v>43049.56</v>
      </c>
      <c r="S39" s="445">
        <v>0</v>
      </c>
      <c r="T39" s="266">
        <f t="shared" si="0"/>
        <v>1</v>
      </c>
      <c r="U39" s="371">
        <f t="shared" si="1"/>
        <v>183.44000000000233</v>
      </c>
      <c r="V39" s="234" t="s">
        <v>734</v>
      </c>
      <c r="W39" s="511" t="s">
        <v>803</v>
      </c>
      <c r="X39" s="234" t="s">
        <v>176</v>
      </c>
      <c r="Y39" s="511"/>
      <c r="Z39" s="511" t="s">
        <v>2594</v>
      </c>
      <c r="AA39" s="413" t="s">
        <v>2550</v>
      </c>
    </row>
    <row r="40" spans="1:27" s="237" customFormat="1" ht="81.75" customHeight="1" x14ac:dyDescent="0.25">
      <c r="A40" s="233">
        <f t="shared" si="2"/>
        <v>26</v>
      </c>
      <c r="B40" s="233">
        <v>341331</v>
      </c>
      <c r="C40" s="511" t="s">
        <v>2484</v>
      </c>
      <c r="D40" s="234">
        <v>2014</v>
      </c>
      <c r="E40" s="238" t="s">
        <v>2353</v>
      </c>
      <c r="F40" s="243" t="s">
        <v>2618</v>
      </c>
      <c r="G40" s="239" t="s">
        <v>2487</v>
      </c>
      <c r="H40" s="239" t="s">
        <v>42</v>
      </c>
      <c r="I40" s="239" t="s">
        <v>54</v>
      </c>
      <c r="J40" s="238" t="s">
        <v>2267</v>
      </c>
      <c r="K40" s="241">
        <v>3352</v>
      </c>
      <c r="L40" s="242" t="s">
        <v>2439</v>
      </c>
      <c r="M40" s="332">
        <v>15038</v>
      </c>
      <c r="N40" s="382">
        <v>14974.19</v>
      </c>
      <c r="O40" s="515" t="s">
        <v>2294</v>
      </c>
      <c r="P40" s="251">
        <v>41960</v>
      </c>
      <c r="Q40" s="268">
        <v>1</v>
      </c>
      <c r="R40" s="449">
        <v>14974.19</v>
      </c>
      <c r="S40" s="445">
        <v>0</v>
      </c>
      <c r="T40" s="266">
        <f t="shared" si="0"/>
        <v>1</v>
      </c>
      <c r="U40" s="371">
        <f t="shared" si="1"/>
        <v>63.809999999999491</v>
      </c>
      <c r="V40" s="234" t="s">
        <v>734</v>
      </c>
      <c r="W40" s="472" t="s">
        <v>803</v>
      </c>
      <c r="X40" s="234" t="s">
        <v>176</v>
      </c>
      <c r="Y40" s="512"/>
      <c r="Z40" s="511" t="s">
        <v>2594</v>
      </c>
      <c r="AA40" s="413" t="s">
        <v>2550</v>
      </c>
    </row>
    <row r="41" spans="1:27" s="237" customFormat="1" ht="75" customHeight="1" x14ac:dyDescent="0.25">
      <c r="A41" s="233">
        <f t="shared" si="2"/>
        <v>27</v>
      </c>
      <c r="B41" s="233">
        <v>341281</v>
      </c>
      <c r="C41" s="511" t="s">
        <v>2484</v>
      </c>
      <c r="D41" s="234">
        <v>2014</v>
      </c>
      <c r="E41" s="238" t="s">
        <v>2353</v>
      </c>
      <c r="F41" s="243" t="s">
        <v>500</v>
      </c>
      <c r="G41" s="239" t="s">
        <v>2487</v>
      </c>
      <c r="H41" s="239" t="s">
        <v>42</v>
      </c>
      <c r="I41" s="239" t="s">
        <v>43</v>
      </c>
      <c r="J41" s="238" t="s">
        <v>2267</v>
      </c>
      <c r="K41" s="241">
        <v>15497</v>
      </c>
      <c r="L41" s="242" t="s">
        <v>2439</v>
      </c>
      <c r="M41" s="332">
        <v>15038</v>
      </c>
      <c r="N41" s="382">
        <v>14974.19</v>
      </c>
      <c r="O41" s="515" t="s">
        <v>2294</v>
      </c>
      <c r="P41" s="251">
        <v>41960</v>
      </c>
      <c r="Q41" s="268">
        <v>1</v>
      </c>
      <c r="R41" s="449">
        <v>14974.19</v>
      </c>
      <c r="S41" s="445">
        <v>0</v>
      </c>
      <c r="T41" s="266">
        <f t="shared" si="0"/>
        <v>1</v>
      </c>
      <c r="U41" s="371">
        <f t="shared" si="1"/>
        <v>63.809999999999491</v>
      </c>
      <c r="V41" s="234" t="s">
        <v>734</v>
      </c>
      <c r="W41" s="472" t="s">
        <v>803</v>
      </c>
      <c r="X41" s="234" t="s">
        <v>176</v>
      </c>
      <c r="Y41" s="512"/>
      <c r="Z41" s="511" t="s">
        <v>2594</v>
      </c>
      <c r="AA41" s="413" t="s">
        <v>2550</v>
      </c>
    </row>
    <row r="42" spans="1:27" s="237" customFormat="1" ht="67.5" customHeight="1" x14ac:dyDescent="0.25">
      <c r="A42" s="233">
        <f t="shared" si="2"/>
        <v>28</v>
      </c>
      <c r="B42" s="233">
        <v>323876</v>
      </c>
      <c r="C42" s="511" t="s">
        <v>2484</v>
      </c>
      <c r="D42" s="234">
        <v>2014</v>
      </c>
      <c r="E42" s="238" t="s">
        <v>2353</v>
      </c>
      <c r="F42" s="243" t="s">
        <v>488</v>
      </c>
      <c r="G42" s="239" t="s">
        <v>2487</v>
      </c>
      <c r="H42" s="239" t="s">
        <v>44</v>
      </c>
      <c r="I42" s="239" t="s">
        <v>50</v>
      </c>
      <c r="J42" s="238" t="s">
        <v>2267</v>
      </c>
      <c r="K42" s="241">
        <v>1921</v>
      </c>
      <c r="L42" s="242" t="s">
        <v>2439</v>
      </c>
      <c r="M42" s="332">
        <v>40601</v>
      </c>
      <c r="N42" s="382">
        <v>40428.730000000003</v>
      </c>
      <c r="O42" s="515" t="s">
        <v>2294</v>
      </c>
      <c r="P42" s="251">
        <v>41960</v>
      </c>
      <c r="Q42" s="268">
        <v>1</v>
      </c>
      <c r="R42" s="450">
        <v>40428.730000000003</v>
      </c>
      <c r="S42" s="445">
        <v>0</v>
      </c>
      <c r="T42" s="266">
        <f t="shared" si="0"/>
        <v>1</v>
      </c>
      <c r="U42" s="371">
        <f t="shared" si="1"/>
        <v>172.2699999999968</v>
      </c>
      <c r="V42" s="234" t="s">
        <v>734</v>
      </c>
      <c r="W42" s="511" t="s">
        <v>803</v>
      </c>
      <c r="X42" s="234" t="s">
        <v>176</v>
      </c>
      <c r="Y42" s="512"/>
      <c r="Z42" s="511" t="s">
        <v>2594</v>
      </c>
      <c r="AA42" s="413" t="s">
        <v>2550</v>
      </c>
    </row>
    <row r="43" spans="1:27" s="237" customFormat="1" ht="67.5" customHeight="1" x14ac:dyDescent="0.25">
      <c r="A43" s="233">
        <f t="shared" si="2"/>
        <v>29</v>
      </c>
      <c r="B43" s="233">
        <v>323926</v>
      </c>
      <c r="C43" s="511" t="s">
        <v>2484</v>
      </c>
      <c r="D43" s="234">
        <v>2014</v>
      </c>
      <c r="E43" s="238" t="s">
        <v>2353</v>
      </c>
      <c r="F43" s="243" t="s">
        <v>332</v>
      </c>
      <c r="G43" s="239" t="s">
        <v>2487</v>
      </c>
      <c r="H43" s="239" t="s">
        <v>44</v>
      </c>
      <c r="I43" s="239" t="s">
        <v>45</v>
      </c>
      <c r="J43" s="238" t="s">
        <v>2267</v>
      </c>
      <c r="K43" s="241">
        <v>1920</v>
      </c>
      <c r="L43" s="242" t="s">
        <v>2439</v>
      </c>
      <c r="M43" s="332">
        <v>28947</v>
      </c>
      <c r="N43" s="382">
        <v>28824.18</v>
      </c>
      <c r="O43" s="515" t="s">
        <v>2294</v>
      </c>
      <c r="P43" s="251">
        <v>41960</v>
      </c>
      <c r="Q43" s="268">
        <v>1</v>
      </c>
      <c r="R43" s="450">
        <v>28824.18</v>
      </c>
      <c r="S43" s="445">
        <v>0</v>
      </c>
      <c r="T43" s="266">
        <f t="shared" si="0"/>
        <v>1</v>
      </c>
      <c r="U43" s="371">
        <f t="shared" si="1"/>
        <v>122.81999999999971</v>
      </c>
      <c r="V43" s="234" t="s">
        <v>734</v>
      </c>
      <c r="W43" s="472" t="s">
        <v>803</v>
      </c>
      <c r="X43" s="234" t="s">
        <v>176</v>
      </c>
      <c r="Y43" s="512"/>
      <c r="Z43" s="511" t="s">
        <v>2594</v>
      </c>
      <c r="AA43" s="413" t="s">
        <v>2550</v>
      </c>
    </row>
    <row r="44" spans="1:27" s="237" customFormat="1" ht="67.5" customHeight="1" x14ac:dyDescent="0.25">
      <c r="A44" s="233">
        <f t="shared" si="2"/>
        <v>30</v>
      </c>
      <c r="B44" s="233">
        <v>324890</v>
      </c>
      <c r="C44" s="511" t="s">
        <v>2484</v>
      </c>
      <c r="D44" s="234">
        <v>2014</v>
      </c>
      <c r="E44" s="238" t="s">
        <v>2353</v>
      </c>
      <c r="F44" s="243" t="s">
        <v>487</v>
      </c>
      <c r="G44" s="239" t="s">
        <v>2487</v>
      </c>
      <c r="H44" s="239" t="s">
        <v>40</v>
      </c>
      <c r="I44" s="239" t="s">
        <v>64</v>
      </c>
      <c r="J44" s="238" t="s">
        <v>2267</v>
      </c>
      <c r="K44" s="241">
        <v>1053</v>
      </c>
      <c r="L44" s="242" t="s">
        <v>2439</v>
      </c>
      <c r="M44" s="332">
        <v>23402</v>
      </c>
      <c r="N44" s="382">
        <v>23302.7</v>
      </c>
      <c r="O44" s="515" t="s">
        <v>2294</v>
      </c>
      <c r="P44" s="251">
        <v>41960</v>
      </c>
      <c r="Q44" s="268">
        <v>1</v>
      </c>
      <c r="R44" s="450">
        <v>23302.7</v>
      </c>
      <c r="S44" s="445">
        <v>0</v>
      </c>
      <c r="T44" s="266">
        <f t="shared" si="0"/>
        <v>1</v>
      </c>
      <c r="U44" s="371">
        <f t="shared" si="1"/>
        <v>99.299999999999272</v>
      </c>
      <c r="V44" s="234" t="s">
        <v>734</v>
      </c>
      <c r="W44" s="511" t="s">
        <v>803</v>
      </c>
      <c r="X44" s="234" t="s">
        <v>176</v>
      </c>
      <c r="Y44" s="234" t="s">
        <v>2593</v>
      </c>
      <c r="Z44" s="527" t="s">
        <v>2594</v>
      </c>
      <c r="AA44" s="413" t="s">
        <v>2550</v>
      </c>
    </row>
    <row r="45" spans="1:27" s="237" customFormat="1" ht="67.5" customHeight="1" x14ac:dyDescent="0.25">
      <c r="A45" s="233">
        <f t="shared" si="2"/>
        <v>31</v>
      </c>
      <c r="B45" s="233">
        <v>323712</v>
      </c>
      <c r="C45" s="511" t="s">
        <v>2484</v>
      </c>
      <c r="D45" s="234">
        <v>2014</v>
      </c>
      <c r="E45" s="238" t="s">
        <v>2353</v>
      </c>
      <c r="F45" s="243" t="s">
        <v>486</v>
      </c>
      <c r="G45" s="239" t="s">
        <v>2487</v>
      </c>
      <c r="H45" s="239" t="s">
        <v>40</v>
      </c>
      <c r="I45" s="239" t="s">
        <v>41</v>
      </c>
      <c r="J45" s="238" t="s">
        <v>2267</v>
      </c>
      <c r="K45" s="241">
        <v>320</v>
      </c>
      <c r="L45" s="242" t="s">
        <v>2439</v>
      </c>
      <c r="M45" s="332">
        <v>14508</v>
      </c>
      <c r="N45" s="382">
        <v>14446.45</v>
      </c>
      <c r="O45" s="515" t="s">
        <v>2294</v>
      </c>
      <c r="P45" s="251">
        <v>41960</v>
      </c>
      <c r="Q45" s="268">
        <v>1</v>
      </c>
      <c r="R45" s="450">
        <v>14446.45</v>
      </c>
      <c r="S45" s="445">
        <v>0</v>
      </c>
      <c r="T45" s="266">
        <f t="shared" si="0"/>
        <v>1</v>
      </c>
      <c r="U45" s="371">
        <f t="shared" si="1"/>
        <v>61.549999999999272</v>
      </c>
      <c r="V45" s="234" t="s">
        <v>734</v>
      </c>
      <c r="W45" s="511" t="s">
        <v>803</v>
      </c>
      <c r="X45" s="234" t="s">
        <v>176</v>
      </c>
      <c r="Y45" s="234" t="s">
        <v>2593</v>
      </c>
      <c r="Z45" s="527" t="s">
        <v>2594</v>
      </c>
      <c r="AA45" s="413" t="s">
        <v>2550</v>
      </c>
    </row>
    <row r="46" spans="1:27" s="237" customFormat="1" ht="85.5" customHeight="1" x14ac:dyDescent="0.25">
      <c r="A46" s="233">
        <f t="shared" si="2"/>
        <v>32</v>
      </c>
      <c r="B46" s="233">
        <v>318036</v>
      </c>
      <c r="C46" s="511" t="s">
        <v>2387</v>
      </c>
      <c r="D46" s="234">
        <v>2014</v>
      </c>
      <c r="E46" s="238" t="s">
        <v>2353</v>
      </c>
      <c r="F46" s="243" t="s">
        <v>540</v>
      </c>
      <c r="G46" s="239" t="s">
        <v>2511</v>
      </c>
      <c r="H46" s="239" t="s">
        <v>124</v>
      </c>
      <c r="I46" s="239" t="s">
        <v>125</v>
      </c>
      <c r="J46" s="238" t="s">
        <v>2267</v>
      </c>
      <c r="K46" s="241">
        <v>204</v>
      </c>
      <c r="L46" s="242" t="s">
        <v>2439</v>
      </c>
      <c r="M46" s="332">
        <v>16333</v>
      </c>
      <c r="N46" s="382">
        <v>16310.71</v>
      </c>
      <c r="O46" s="515" t="s">
        <v>2289</v>
      </c>
      <c r="P46" s="251">
        <v>41946</v>
      </c>
      <c r="Q46" s="269">
        <v>1</v>
      </c>
      <c r="R46" s="448">
        <v>16310.71</v>
      </c>
      <c r="S46" s="445">
        <v>0</v>
      </c>
      <c r="T46" s="266">
        <f t="shared" si="0"/>
        <v>1</v>
      </c>
      <c r="U46" s="371">
        <f t="shared" si="1"/>
        <v>22.290000000000873</v>
      </c>
      <c r="V46" s="250" t="s">
        <v>734</v>
      </c>
      <c r="W46" s="511" t="s">
        <v>803</v>
      </c>
      <c r="X46" s="234" t="s">
        <v>176</v>
      </c>
      <c r="Y46" s="511"/>
      <c r="Z46" s="234" t="s">
        <v>2594</v>
      </c>
      <c r="AA46" s="412" t="s">
        <v>2551</v>
      </c>
    </row>
    <row r="47" spans="1:27" s="237" customFormat="1" ht="84.75" customHeight="1" x14ac:dyDescent="0.25">
      <c r="A47" s="233">
        <f t="shared" si="2"/>
        <v>33</v>
      </c>
      <c r="B47" s="233">
        <v>327407</v>
      </c>
      <c r="C47" s="511" t="s">
        <v>2387</v>
      </c>
      <c r="D47" s="234">
        <v>2014</v>
      </c>
      <c r="E47" s="238" t="s">
        <v>2353</v>
      </c>
      <c r="F47" s="243" t="s">
        <v>541</v>
      </c>
      <c r="G47" s="239" t="s">
        <v>2511</v>
      </c>
      <c r="H47" s="239" t="s">
        <v>124</v>
      </c>
      <c r="I47" s="239" t="s">
        <v>124</v>
      </c>
      <c r="J47" s="238" t="s">
        <v>2267</v>
      </c>
      <c r="K47" s="241">
        <v>1926</v>
      </c>
      <c r="L47" s="242" t="s">
        <v>2439</v>
      </c>
      <c r="M47" s="332">
        <v>83869</v>
      </c>
      <c r="N47" s="382">
        <v>83758.039999999994</v>
      </c>
      <c r="O47" s="515" t="s">
        <v>2289</v>
      </c>
      <c r="P47" s="251">
        <v>41946</v>
      </c>
      <c r="Q47" s="269">
        <v>1</v>
      </c>
      <c r="R47" s="448">
        <v>83758.039999999994</v>
      </c>
      <c r="S47" s="445">
        <v>0</v>
      </c>
      <c r="T47" s="266">
        <f t="shared" si="0"/>
        <v>1</v>
      </c>
      <c r="U47" s="371">
        <f t="shared" si="1"/>
        <v>110.9600000000064</v>
      </c>
      <c r="V47" s="250" t="s">
        <v>2639</v>
      </c>
      <c r="W47" s="472" t="s">
        <v>803</v>
      </c>
      <c r="X47" s="234" t="s">
        <v>176</v>
      </c>
      <c r="Y47" s="512"/>
      <c r="Z47" s="234" t="s">
        <v>2594</v>
      </c>
      <c r="AA47" s="412" t="s">
        <v>2551</v>
      </c>
    </row>
    <row r="48" spans="1:27" s="237" customFormat="1" ht="74.25" customHeight="1" x14ac:dyDescent="0.25">
      <c r="A48" s="531">
        <f t="shared" ref="A48:A79" si="3">1+A47</f>
        <v>34</v>
      </c>
      <c r="B48" s="531">
        <v>319937</v>
      </c>
      <c r="C48" s="605" t="s">
        <v>2387</v>
      </c>
      <c r="D48" s="538">
        <v>2014</v>
      </c>
      <c r="E48" s="540" t="s">
        <v>2353</v>
      </c>
      <c r="F48" s="532" t="s">
        <v>539</v>
      </c>
      <c r="G48" s="541" t="s">
        <v>2511</v>
      </c>
      <c r="H48" s="541" t="s">
        <v>129</v>
      </c>
      <c r="I48" s="541" t="s">
        <v>2612</v>
      </c>
      <c r="J48" s="540" t="s">
        <v>2267</v>
      </c>
      <c r="K48" s="533">
        <v>1227</v>
      </c>
      <c r="L48" s="542" t="s">
        <v>2439</v>
      </c>
      <c r="M48" s="580">
        <v>99319</v>
      </c>
      <c r="N48" s="581">
        <v>99187.97</v>
      </c>
      <c r="O48" s="582" t="s">
        <v>2289</v>
      </c>
      <c r="P48" s="583">
        <v>41946</v>
      </c>
      <c r="Q48" s="584">
        <v>1</v>
      </c>
      <c r="R48" s="585">
        <v>99187.97</v>
      </c>
      <c r="S48" s="586">
        <v>0</v>
      </c>
      <c r="T48" s="546">
        <f t="shared" si="0"/>
        <v>1</v>
      </c>
      <c r="U48" s="371">
        <f t="shared" si="1"/>
        <v>131.02999999999884</v>
      </c>
      <c r="V48" s="607" t="s">
        <v>2639</v>
      </c>
      <c r="W48" s="605" t="s">
        <v>803</v>
      </c>
      <c r="X48" s="538" t="s">
        <v>176</v>
      </c>
      <c r="Y48" s="513"/>
      <c r="Z48" s="538" t="s">
        <v>2594</v>
      </c>
      <c r="AA48" s="604" t="s">
        <v>2552</v>
      </c>
    </row>
    <row r="49" spans="1:27" s="237" customFormat="1" ht="87.75" customHeight="1" x14ac:dyDescent="0.25">
      <c r="A49" s="233">
        <f t="shared" si="3"/>
        <v>35</v>
      </c>
      <c r="B49" s="233">
        <v>344243</v>
      </c>
      <c r="C49" s="511" t="s">
        <v>2484</v>
      </c>
      <c r="D49" s="234">
        <v>2014</v>
      </c>
      <c r="E49" s="238" t="s">
        <v>2353</v>
      </c>
      <c r="F49" s="243" t="s">
        <v>513</v>
      </c>
      <c r="G49" s="239" t="s">
        <v>72</v>
      </c>
      <c r="H49" s="239" t="s">
        <v>2604</v>
      </c>
      <c r="I49" s="239" t="s">
        <v>86</v>
      </c>
      <c r="J49" s="238" t="s">
        <v>2267</v>
      </c>
      <c r="K49" s="241">
        <v>2691</v>
      </c>
      <c r="L49" s="242" t="s">
        <v>2439</v>
      </c>
      <c r="M49" s="332">
        <v>56875</v>
      </c>
      <c r="N49" s="382">
        <v>47423.4</v>
      </c>
      <c r="O49" s="515" t="s">
        <v>2293</v>
      </c>
      <c r="P49" s="251">
        <v>41925</v>
      </c>
      <c r="Q49" s="268">
        <v>1</v>
      </c>
      <c r="R49" s="449">
        <v>47423.4</v>
      </c>
      <c r="S49" s="445">
        <v>0</v>
      </c>
      <c r="T49" s="266">
        <f t="shared" si="0"/>
        <v>1</v>
      </c>
      <c r="U49" s="371">
        <f t="shared" si="1"/>
        <v>9451.5999999999985</v>
      </c>
      <c r="V49" s="234" t="s">
        <v>734</v>
      </c>
      <c r="W49" s="511" t="s">
        <v>803</v>
      </c>
      <c r="X49" s="234" t="s">
        <v>176</v>
      </c>
      <c r="Y49" s="511"/>
      <c r="Z49" s="234" t="s">
        <v>2594</v>
      </c>
      <c r="AA49" s="412" t="s">
        <v>2551</v>
      </c>
    </row>
    <row r="50" spans="1:27" s="237" customFormat="1" ht="78" customHeight="1" x14ac:dyDescent="0.25">
      <c r="A50" s="531">
        <f t="shared" si="3"/>
        <v>36</v>
      </c>
      <c r="B50" s="531">
        <v>316897</v>
      </c>
      <c r="C50" s="605" t="s">
        <v>2484</v>
      </c>
      <c r="D50" s="538">
        <v>2014</v>
      </c>
      <c r="E50" s="540" t="s">
        <v>2353</v>
      </c>
      <c r="F50" s="532" t="s">
        <v>512</v>
      </c>
      <c r="G50" s="541" t="s">
        <v>72</v>
      </c>
      <c r="H50" s="541" t="s">
        <v>74</v>
      </c>
      <c r="I50" s="541" t="s">
        <v>82</v>
      </c>
      <c r="J50" s="540" t="s">
        <v>2267</v>
      </c>
      <c r="K50" s="533">
        <v>2795</v>
      </c>
      <c r="L50" s="542" t="s">
        <v>2439</v>
      </c>
      <c r="M50" s="580">
        <v>8281</v>
      </c>
      <c r="N50" s="581">
        <v>7957.17</v>
      </c>
      <c r="O50" s="582" t="s">
        <v>2293</v>
      </c>
      <c r="P50" s="583">
        <v>41925</v>
      </c>
      <c r="Q50" s="608">
        <v>1</v>
      </c>
      <c r="R50" s="609">
        <f>7177.66+797.51</f>
        <v>7975.17</v>
      </c>
      <c r="S50" s="586">
        <v>0</v>
      </c>
      <c r="T50" s="546">
        <f t="shared" si="0"/>
        <v>1.0022621107755647</v>
      </c>
      <c r="U50" s="371">
        <f t="shared" si="1"/>
        <v>305.82999999999993</v>
      </c>
      <c r="V50" s="538" t="s">
        <v>734</v>
      </c>
      <c r="W50" s="605" t="s">
        <v>803</v>
      </c>
      <c r="X50" s="538" t="s">
        <v>176</v>
      </c>
      <c r="Y50" s="512"/>
      <c r="Z50" s="538" t="s">
        <v>2594</v>
      </c>
      <c r="AA50" s="604" t="s">
        <v>2552</v>
      </c>
    </row>
    <row r="51" spans="1:27" s="237" customFormat="1" ht="93" customHeight="1" x14ac:dyDescent="0.25">
      <c r="A51" s="531">
        <f t="shared" si="3"/>
        <v>37</v>
      </c>
      <c r="B51" s="531">
        <v>316066</v>
      </c>
      <c r="C51" s="605" t="s">
        <v>2484</v>
      </c>
      <c r="D51" s="538">
        <v>2014</v>
      </c>
      <c r="E51" s="540" t="s">
        <v>2353</v>
      </c>
      <c r="F51" s="532" t="s">
        <v>511</v>
      </c>
      <c r="G51" s="541" t="s">
        <v>72</v>
      </c>
      <c r="H51" s="541" t="s">
        <v>74</v>
      </c>
      <c r="I51" s="541" t="s">
        <v>81</v>
      </c>
      <c r="J51" s="540" t="s">
        <v>2267</v>
      </c>
      <c r="K51" s="533">
        <v>2650</v>
      </c>
      <c r="L51" s="542" t="s">
        <v>2439</v>
      </c>
      <c r="M51" s="580">
        <v>77388</v>
      </c>
      <c r="N51" s="581">
        <v>74529.98</v>
      </c>
      <c r="O51" s="582" t="s">
        <v>2293</v>
      </c>
      <c r="P51" s="583">
        <v>41925</v>
      </c>
      <c r="Q51" s="608">
        <v>1</v>
      </c>
      <c r="R51" s="609">
        <v>74529.98</v>
      </c>
      <c r="S51" s="586">
        <v>0</v>
      </c>
      <c r="T51" s="546">
        <f t="shared" si="0"/>
        <v>1</v>
      </c>
      <c r="U51" s="371">
        <f t="shared" si="1"/>
        <v>2858.0200000000041</v>
      </c>
      <c r="V51" s="607" t="s">
        <v>2639</v>
      </c>
      <c r="W51" s="605" t="s">
        <v>803</v>
      </c>
      <c r="X51" s="538" t="s">
        <v>176</v>
      </c>
      <c r="Y51" s="512"/>
      <c r="Z51" s="538" t="s">
        <v>2594</v>
      </c>
      <c r="AA51" s="604" t="s">
        <v>2552</v>
      </c>
    </row>
    <row r="52" spans="1:27" s="237" customFormat="1" ht="74.25" customHeight="1" x14ac:dyDescent="0.25">
      <c r="A52" s="233">
        <f t="shared" si="3"/>
        <v>38</v>
      </c>
      <c r="B52" s="233">
        <v>309597</v>
      </c>
      <c r="C52" s="511" t="s">
        <v>2484</v>
      </c>
      <c r="D52" s="234">
        <v>2014</v>
      </c>
      <c r="E52" s="238" t="s">
        <v>2353</v>
      </c>
      <c r="F52" s="243" t="s">
        <v>508</v>
      </c>
      <c r="G52" s="239" t="s">
        <v>72</v>
      </c>
      <c r="H52" s="239" t="s">
        <v>76</v>
      </c>
      <c r="I52" s="239" t="s">
        <v>84</v>
      </c>
      <c r="J52" s="238" t="s">
        <v>2267</v>
      </c>
      <c r="K52" s="241">
        <v>506</v>
      </c>
      <c r="L52" s="242" t="s">
        <v>2439</v>
      </c>
      <c r="M52" s="332">
        <v>30860</v>
      </c>
      <c r="N52" s="382">
        <v>29720.31</v>
      </c>
      <c r="O52" s="515" t="s">
        <v>2293</v>
      </c>
      <c r="P52" s="251">
        <v>41925</v>
      </c>
      <c r="Q52" s="268">
        <v>1</v>
      </c>
      <c r="R52" s="449">
        <f>26748.27+2972.03</f>
        <v>29720.3</v>
      </c>
      <c r="S52" s="445">
        <v>0</v>
      </c>
      <c r="T52" s="266">
        <f t="shared" si="0"/>
        <v>0.99999966352975445</v>
      </c>
      <c r="U52" s="371">
        <f t="shared" si="1"/>
        <v>1139.7000000000007</v>
      </c>
      <c r="V52" s="234" t="s">
        <v>734</v>
      </c>
      <c r="W52" s="514" t="s">
        <v>803</v>
      </c>
      <c r="X52" s="234" t="s">
        <v>176</v>
      </c>
      <c r="Y52" s="513"/>
      <c r="Z52" s="234" t="s">
        <v>2594</v>
      </c>
      <c r="AA52" s="409" t="s">
        <v>2552</v>
      </c>
    </row>
    <row r="53" spans="1:27" s="237" customFormat="1" ht="111.75" customHeight="1" x14ac:dyDescent="0.25">
      <c r="A53" s="233">
        <f t="shared" si="3"/>
        <v>39</v>
      </c>
      <c r="B53" s="233">
        <v>318414</v>
      </c>
      <c r="C53" s="234" t="s">
        <v>2485</v>
      </c>
      <c r="D53" s="234">
        <v>2014</v>
      </c>
      <c r="E53" s="238" t="s">
        <v>2353</v>
      </c>
      <c r="F53" s="243" t="s">
        <v>562</v>
      </c>
      <c r="G53" s="239" t="s">
        <v>172</v>
      </c>
      <c r="H53" s="239" t="s">
        <v>173</v>
      </c>
      <c r="I53" s="239" t="s">
        <v>174</v>
      </c>
      <c r="J53" s="238" t="s">
        <v>2267</v>
      </c>
      <c r="K53" s="241">
        <v>1160</v>
      </c>
      <c r="L53" s="242" t="s">
        <v>2439</v>
      </c>
      <c r="M53" s="332">
        <v>7340</v>
      </c>
      <c r="N53" s="382">
        <v>7329.97</v>
      </c>
      <c r="O53" s="515" t="s">
        <v>2286</v>
      </c>
      <c r="P53" s="251">
        <v>41915</v>
      </c>
      <c r="Q53" s="269">
        <v>0.9</v>
      </c>
      <c r="R53" s="448">
        <v>6596.97</v>
      </c>
      <c r="S53" s="445">
        <v>0</v>
      </c>
      <c r="T53" s="266">
        <f t="shared" si="0"/>
        <v>0.8999995907213808</v>
      </c>
      <c r="U53" s="371"/>
      <c r="V53" s="234" t="s">
        <v>734</v>
      </c>
      <c r="W53" s="234" t="s">
        <v>2539</v>
      </c>
      <c r="X53" s="234" t="s">
        <v>2325</v>
      </c>
      <c r="Y53" s="234"/>
      <c r="Z53" s="234" t="s">
        <v>176</v>
      </c>
      <c r="AA53" s="412" t="s">
        <v>2582</v>
      </c>
    </row>
    <row r="54" spans="1:27" s="88" customFormat="1" ht="114" customHeight="1" x14ac:dyDescent="0.25">
      <c r="A54" s="233">
        <f t="shared" si="3"/>
        <v>40</v>
      </c>
      <c r="B54" s="233">
        <v>318429</v>
      </c>
      <c r="C54" s="234" t="s">
        <v>2485</v>
      </c>
      <c r="D54" s="234">
        <v>2014</v>
      </c>
      <c r="E54" s="238" t="s">
        <v>2353</v>
      </c>
      <c r="F54" s="243" t="s">
        <v>563</v>
      </c>
      <c r="G54" s="239" t="s">
        <v>172</v>
      </c>
      <c r="H54" s="239" t="s">
        <v>173</v>
      </c>
      <c r="I54" s="239" t="s">
        <v>175</v>
      </c>
      <c r="J54" s="238" t="s">
        <v>2267</v>
      </c>
      <c r="K54" s="241">
        <v>3000</v>
      </c>
      <c r="L54" s="242" t="s">
        <v>2439</v>
      </c>
      <c r="M54" s="332">
        <v>75880</v>
      </c>
      <c r="N54" s="382">
        <v>75778.509999999995</v>
      </c>
      <c r="O54" s="515" t="s">
        <v>2286</v>
      </c>
      <c r="P54" s="251">
        <v>41915</v>
      </c>
      <c r="Q54" s="269">
        <v>0.9</v>
      </c>
      <c r="R54" s="448">
        <v>68200.67</v>
      </c>
      <c r="S54" s="445">
        <v>0</v>
      </c>
      <c r="T54" s="266">
        <f t="shared" si="0"/>
        <v>0.90000014515988769</v>
      </c>
      <c r="U54" s="371"/>
      <c r="V54" s="250" t="s">
        <v>2639</v>
      </c>
      <c r="W54" s="234" t="s">
        <v>2539</v>
      </c>
      <c r="X54" s="234" t="s">
        <v>2325</v>
      </c>
      <c r="Y54" s="234"/>
      <c r="Z54" s="234" t="s">
        <v>176</v>
      </c>
      <c r="AA54" s="412" t="s">
        <v>2582</v>
      </c>
    </row>
    <row r="55" spans="1:27" s="237" customFormat="1" ht="108.75" customHeight="1" x14ac:dyDescent="0.25">
      <c r="A55" s="531">
        <f t="shared" si="3"/>
        <v>41</v>
      </c>
      <c r="B55" s="531">
        <v>371143</v>
      </c>
      <c r="C55" s="538" t="s">
        <v>2485</v>
      </c>
      <c r="D55" s="538">
        <v>2014</v>
      </c>
      <c r="E55" s="540" t="s">
        <v>2353</v>
      </c>
      <c r="F55" s="532" t="s">
        <v>560</v>
      </c>
      <c r="G55" s="541" t="s">
        <v>2556</v>
      </c>
      <c r="H55" s="541" t="s">
        <v>165</v>
      </c>
      <c r="I55" s="541" t="s">
        <v>2610</v>
      </c>
      <c r="J55" s="540" t="s">
        <v>2267</v>
      </c>
      <c r="K55" s="533" t="s">
        <v>176</v>
      </c>
      <c r="L55" s="542" t="s">
        <v>2439</v>
      </c>
      <c r="M55" s="580">
        <v>16735</v>
      </c>
      <c r="N55" s="581">
        <v>16734.810000000001</v>
      </c>
      <c r="O55" s="582" t="s">
        <v>2286</v>
      </c>
      <c r="P55" s="583">
        <v>41915</v>
      </c>
      <c r="Q55" s="584">
        <v>0.9</v>
      </c>
      <c r="R55" s="585">
        <v>15061.32</v>
      </c>
      <c r="S55" s="586">
        <v>0</v>
      </c>
      <c r="T55" s="546">
        <v>0.9</v>
      </c>
      <c r="U55" s="371"/>
      <c r="V55" s="538" t="s">
        <v>734</v>
      </c>
      <c r="W55" s="538" t="s">
        <v>2539</v>
      </c>
      <c r="X55" s="538" t="s">
        <v>2325</v>
      </c>
      <c r="Y55" s="234"/>
      <c r="Z55" s="538" t="s">
        <v>176</v>
      </c>
      <c r="AA55" s="587" t="s">
        <v>2446</v>
      </c>
    </row>
    <row r="56" spans="1:27" s="237" customFormat="1" ht="60" customHeight="1" x14ac:dyDescent="0.25">
      <c r="A56" s="233">
        <f t="shared" si="3"/>
        <v>42</v>
      </c>
      <c r="B56" s="233">
        <v>347107</v>
      </c>
      <c r="C56" s="234" t="s">
        <v>2485</v>
      </c>
      <c r="D56" s="234">
        <v>2014</v>
      </c>
      <c r="E56" s="238" t="s">
        <v>2353</v>
      </c>
      <c r="F56" s="243" t="s">
        <v>580</v>
      </c>
      <c r="G56" s="239" t="s">
        <v>2556</v>
      </c>
      <c r="H56" s="239" t="s">
        <v>2605</v>
      </c>
      <c r="I56" s="239" t="s">
        <v>168</v>
      </c>
      <c r="J56" s="238" t="s">
        <v>2267</v>
      </c>
      <c r="K56" s="302">
        <v>1.6519999999999999</v>
      </c>
      <c r="L56" s="242" t="s">
        <v>2439</v>
      </c>
      <c r="M56" s="332">
        <v>7393</v>
      </c>
      <c r="N56" s="382">
        <v>7393.2</v>
      </c>
      <c r="O56" s="515" t="s">
        <v>2286</v>
      </c>
      <c r="P56" s="251">
        <v>41915</v>
      </c>
      <c r="Q56" s="269">
        <v>0.9</v>
      </c>
      <c r="R56" s="448">
        <v>6653.88</v>
      </c>
      <c r="S56" s="445">
        <v>0</v>
      </c>
      <c r="T56" s="266">
        <f t="shared" ref="T56:T66" si="4">+R56/N56</f>
        <v>0.9</v>
      </c>
      <c r="U56" s="371"/>
      <c r="V56" s="250" t="s">
        <v>2639</v>
      </c>
      <c r="W56" s="234" t="s">
        <v>2539</v>
      </c>
      <c r="X56" s="234" t="s">
        <v>2325</v>
      </c>
      <c r="Y56" s="234"/>
      <c r="Z56" s="234" t="s">
        <v>176</v>
      </c>
      <c r="AA56" s="412" t="s">
        <v>2583</v>
      </c>
    </row>
    <row r="57" spans="1:27" s="237" customFormat="1" ht="65.25" customHeight="1" x14ac:dyDescent="0.25">
      <c r="A57" s="531">
        <f t="shared" si="3"/>
        <v>43</v>
      </c>
      <c r="B57" s="531">
        <v>358768</v>
      </c>
      <c r="C57" s="605" t="s">
        <v>2640</v>
      </c>
      <c r="D57" s="538">
        <v>2014</v>
      </c>
      <c r="E57" s="540" t="s">
        <v>2353</v>
      </c>
      <c r="F57" s="532" t="s">
        <v>559</v>
      </c>
      <c r="G57" s="541" t="s">
        <v>140</v>
      </c>
      <c r="H57" s="541" t="s">
        <v>149</v>
      </c>
      <c r="I57" s="541" t="s">
        <v>157</v>
      </c>
      <c r="J57" s="540" t="s">
        <v>2267</v>
      </c>
      <c r="K57" s="603">
        <v>42.701999999999998</v>
      </c>
      <c r="L57" s="542" t="s">
        <v>2439</v>
      </c>
      <c r="M57" s="580">
        <v>35954</v>
      </c>
      <c r="N57" s="581">
        <v>31701.86</v>
      </c>
      <c r="O57" s="582" t="s">
        <v>2287</v>
      </c>
      <c r="P57" s="583">
        <v>41933</v>
      </c>
      <c r="Q57" s="584">
        <v>0.9</v>
      </c>
      <c r="R57" s="585">
        <v>28531.67</v>
      </c>
      <c r="S57" s="586">
        <v>0</v>
      </c>
      <c r="T57" s="546">
        <f t="shared" si="4"/>
        <v>0.89999987382443802</v>
      </c>
      <c r="U57" s="371"/>
      <c r="V57" s="538" t="s">
        <v>734</v>
      </c>
      <c r="W57" s="538" t="s">
        <v>2539</v>
      </c>
      <c r="X57" s="538" t="s">
        <v>2325</v>
      </c>
      <c r="Y57" s="234"/>
      <c r="Z57" s="538" t="s">
        <v>176</v>
      </c>
      <c r="AA57" s="587" t="s">
        <v>2438</v>
      </c>
    </row>
    <row r="58" spans="1:27" s="237" customFormat="1" ht="68.25" customHeight="1" x14ac:dyDescent="0.25">
      <c r="A58" s="531">
        <f t="shared" si="3"/>
        <v>44</v>
      </c>
      <c r="B58" s="531">
        <v>358540</v>
      </c>
      <c r="C58" s="605" t="s">
        <v>2640</v>
      </c>
      <c r="D58" s="538">
        <v>2014</v>
      </c>
      <c r="E58" s="540" t="s">
        <v>2353</v>
      </c>
      <c r="F58" s="532" t="s">
        <v>558</v>
      </c>
      <c r="G58" s="541" t="s">
        <v>140</v>
      </c>
      <c r="H58" s="541" t="s">
        <v>149</v>
      </c>
      <c r="I58" s="541" t="s">
        <v>150</v>
      </c>
      <c r="J58" s="540" t="s">
        <v>2267</v>
      </c>
      <c r="K58" s="603">
        <v>10.185</v>
      </c>
      <c r="L58" s="542" t="s">
        <v>2439</v>
      </c>
      <c r="M58" s="580">
        <v>26541</v>
      </c>
      <c r="N58" s="581">
        <v>23402.1</v>
      </c>
      <c r="O58" s="582" t="s">
        <v>2287</v>
      </c>
      <c r="P58" s="583">
        <v>41933</v>
      </c>
      <c r="Q58" s="584">
        <v>0.9</v>
      </c>
      <c r="R58" s="585">
        <v>21061.89</v>
      </c>
      <c r="S58" s="586">
        <v>0</v>
      </c>
      <c r="T58" s="546">
        <f t="shared" si="4"/>
        <v>0.9</v>
      </c>
      <c r="U58" s="371"/>
      <c r="V58" s="538" t="s">
        <v>734</v>
      </c>
      <c r="W58" s="538" t="s">
        <v>2539</v>
      </c>
      <c r="X58" s="538" t="s">
        <v>2325</v>
      </c>
      <c r="Y58" s="234"/>
      <c r="Z58" s="538" t="s">
        <v>176</v>
      </c>
      <c r="AA58" s="587" t="s">
        <v>2438</v>
      </c>
    </row>
    <row r="59" spans="1:27" s="237" customFormat="1" ht="66" customHeight="1" x14ac:dyDescent="0.25">
      <c r="A59" s="233">
        <f t="shared" si="3"/>
        <v>45</v>
      </c>
      <c r="B59" s="233">
        <v>342763</v>
      </c>
      <c r="C59" s="511" t="s">
        <v>2640</v>
      </c>
      <c r="D59" s="234">
        <v>2014</v>
      </c>
      <c r="E59" s="238" t="s">
        <v>2353</v>
      </c>
      <c r="F59" s="243" t="s">
        <v>552</v>
      </c>
      <c r="G59" s="239" t="s">
        <v>140</v>
      </c>
      <c r="H59" s="239" t="s">
        <v>158</v>
      </c>
      <c r="I59" s="239" t="s">
        <v>159</v>
      </c>
      <c r="J59" s="238" t="s">
        <v>2267</v>
      </c>
      <c r="K59" s="241">
        <v>2391</v>
      </c>
      <c r="L59" s="242" t="s">
        <v>2439</v>
      </c>
      <c r="M59" s="332">
        <v>14315</v>
      </c>
      <c r="N59" s="382">
        <v>12622.02</v>
      </c>
      <c r="O59" s="515" t="s">
        <v>2287</v>
      </c>
      <c r="P59" s="251">
        <v>41933</v>
      </c>
      <c r="Q59" s="269">
        <v>0.9</v>
      </c>
      <c r="R59" s="448">
        <v>11359.82</v>
      </c>
      <c r="S59" s="445">
        <v>0</v>
      </c>
      <c r="T59" s="266">
        <f t="shared" si="4"/>
        <v>0.90000015845324277</v>
      </c>
      <c r="U59" s="371"/>
      <c r="V59" s="234" t="s">
        <v>734</v>
      </c>
      <c r="W59" s="234" t="s">
        <v>2539</v>
      </c>
      <c r="X59" s="234" t="s">
        <v>2325</v>
      </c>
      <c r="Y59" s="234"/>
      <c r="Z59" s="234" t="s">
        <v>176</v>
      </c>
      <c r="AA59" s="413" t="s">
        <v>2448</v>
      </c>
    </row>
    <row r="60" spans="1:27" s="237" customFormat="1" ht="71.25" customHeight="1" x14ac:dyDescent="0.25">
      <c r="A60" s="233">
        <f t="shared" si="3"/>
        <v>46</v>
      </c>
      <c r="B60" s="233">
        <v>342598</v>
      </c>
      <c r="C60" s="511" t="s">
        <v>2640</v>
      </c>
      <c r="D60" s="234">
        <v>2014</v>
      </c>
      <c r="E60" s="238" t="s">
        <v>2353</v>
      </c>
      <c r="F60" s="243" t="s">
        <v>553</v>
      </c>
      <c r="G60" s="239" t="s">
        <v>140</v>
      </c>
      <c r="H60" s="239" t="s">
        <v>158</v>
      </c>
      <c r="I60" s="239" t="s">
        <v>160</v>
      </c>
      <c r="J60" s="238" t="s">
        <v>2267</v>
      </c>
      <c r="K60" s="241">
        <v>6849</v>
      </c>
      <c r="L60" s="242" t="s">
        <v>2439</v>
      </c>
      <c r="M60" s="332">
        <v>14952</v>
      </c>
      <c r="N60" s="382">
        <v>13183.68</v>
      </c>
      <c r="O60" s="515" t="s">
        <v>2287</v>
      </c>
      <c r="P60" s="251">
        <v>41933</v>
      </c>
      <c r="Q60" s="269">
        <v>0.9</v>
      </c>
      <c r="R60" s="448">
        <v>11865.31</v>
      </c>
      <c r="S60" s="445">
        <v>0</v>
      </c>
      <c r="T60" s="266">
        <f t="shared" si="4"/>
        <v>0.89999984829728874</v>
      </c>
      <c r="U60" s="371"/>
      <c r="V60" s="234" t="s">
        <v>734</v>
      </c>
      <c r="W60" s="234" t="s">
        <v>2539</v>
      </c>
      <c r="X60" s="234" t="s">
        <v>2325</v>
      </c>
      <c r="Y60" s="234"/>
      <c r="Z60" s="234" t="s">
        <v>176</v>
      </c>
      <c r="AA60" s="413" t="s">
        <v>2448</v>
      </c>
    </row>
    <row r="61" spans="1:27" s="237" customFormat="1" ht="60" customHeight="1" x14ac:dyDescent="0.25">
      <c r="A61" s="233">
        <f t="shared" si="3"/>
        <v>47</v>
      </c>
      <c r="B61" s="233" t="s">
        <v>176</v>
      </c>
      <c r="C61" s="511" t="s">
        <v>2640</v>
      </c>
      <c r="D61" s="234">
        <v>2014</v>
      </c>
      <c r="E61" s="238" t="s">
        <v>2353</v>
      </c>
      <c r="F61" s="243" t="s">
        <v>549</v>
      </c>
      <c r="G61" s="239" t="s">
        <v>140</v>
      </c>
      <c r="H61" s="239" t="s">
        <v>143</v>
      </c>
      <c r="I61" s="239" t="s">
        <v>144</v>
      </c>
      <c r="J61" s="238" t="s">
        <v>2267</v>
      </c>
      <c r="K61" s="241" t="s">
        <v>176</v>
      </c>
      <c r="L61" s="242" t="s">
        <v>2439</v>
      </c>
      <c r="M61" s="332">
        <v>26541</v>
      </c>
      <c r="N61" s="382">
        <v>23402.1</v>
      </c>
      <c r="O61" s="515" t="s">
        <v>2287</v>
      </c>
      <c r="P61" s="251">
        <v>41933</v>
      </c>
      <c r="Q61" s="269">
        <v>0</v>
      </c>
      <c r="R61" s="448">
        <v>0</v>
      </c>
      <c r="S61" s="445">
        <v>0</v>
      </c>
      <c r="T61" s="266">
        <f t="shared" si="4"/>
        <v>0</v>
      </c>
      <c r="U61" s="371"/>
      <c r="V61" s="234" t="s">
        <v>176</v>
      </c>
      <c r="W61" s="234" t="s">
        <v>2539</v>
      </c>
      <c r="X61" s="234" t="s">
        <v>2325</v>
      </c>
      <c r="Y61" s="234"/>
      <c r="Z61" s="234" t="s">
        <v>176</v>
      </c>
      <c r="AA61" s="413" t="s">
        <v>2449</v>
      </c>
    </row>
    <row r="62" spans="1:27" s="237" customFormat="1" ht="93.75" customHeight="1" x14ac:dyDescent="0.25">
      <c r="A62" s="233">
        <f t="shared" si="3"/>
        <v>48</v>
      </c>
      <c r="B62" s="233">
        <v>327435</v>
      </c>
      <c r="C62" s="511" t="s">
        <v>2640</v>
      </c>
      <c r="D62" s="234">
        <v>2014</v>
      </c>
      <c r="E62" s="238" t="s">
        <v>2355</v>
      </c>
      <c r="F62" s="243" t="s">
        <v>515</v>
      </c>
      <c r="G62" s="239" t="s">
        <v>72</v>
      </c>
      <c r="H62" s="239" t="s">
        <v>73</v>
      </c>
      <c r="I62" s="239" t="s">
        <v>80</v>
      </c>
      <c r="J62" s="238" t="s">
        <v>2267</v>
      </c>
      <c r="K62" s="241">
        <v>1236</v>
      </c>
      <c r="L62" s="242" t="s">
        <v>2439</v>
      </c>
      <c r="M62" s="332">
        <v>98409</v>
      </c>
      <c r="N62" s="382">
        <v>89015.360000000001</v>
      </c>
      <c r="O62" s="515" t="s">
        <v>2288</v>
      </c>
      <c r="P62" s="251">
        <v>42002</v>
      </c>
      <c r="Q62" s="269">
        <v>1</v>
      </c>
      <c r="R62" s="448">
        <v>89015.360000000001</v>
      </c>
      <c r="S62" s="445">
        <v>0</v>
      </c>
      <c r="T62" s="266">
        <f t="shared" si="4"/>
        <v>1</v>
      </c>
      <c r="U62" s="371">
        <f>M62-R62</f>
        <v>9393.64</v>
      </c>
      <c r="V62" s="234" t="s">
        <v>734</v>
      </c>
      <c r="W62" s="234" t="s">
        <v>2311</v>
      </c>
      <c r="X62" s="234" t="s">
        <v>176</v>
      </c>
      <c r="Y62" s="234"/>
      <c r="Z62" s="234" t="s">
        <v>176</v>
      </c>
      <c r="AA62" s="409" t="s">
        <v>2551</v>
      </c>
    </row>
    <row r="63" spans="1:27" s="237" customFormat="1" ht="74.25" customHeight="1" x14ac:dyDescent="0.25">
      <c r="A63" s="233">
        <f t="shared" si="3"/>
        <v>49</v>
      </c>
      <c r="B63" s="233">
        <v>327463</v>
      </c>
      <c r="C63" s="511" t="s">
        <v>2640</v>
      </c>
      <c r="D63" s="234">
        <v>2014</v>
      </c>
      <c r="E63" s="238" t="s">
        <v>2355</v>
      </c>
      <c r="F63" s="243" t="s">
        <v>514</v>
      </c>
      <c r="G63" s="239" t="s">
        <v>72</v>
      </c>
      <c r="H63" s="239" t="s">
        <v>73</v>
      </c>
      <c r="I63" s="239" t="s">
        <v>79</v>
      </c>
      <c r="J63" s="238" t="s">
        <v>2267</v>
      </c>
      <c r="K63" s="241">
        <v>271</v>
      </c>
      <c r="L63" s="242" t="s">
        <v>2439</v>
      </c>
      <c r="M63" s="332">
        <v>9326</v>
      </c>
      <c r="N63" s="382">
        <v>9284.94</v>
      </c>
      <c r="O63" s="515" t="s">
        <v>2288</v>
      </c>
      <c r="P63" s="251">
        <v>42002</v>
      </c>
      <c r="Q63" s="269">
        <v>1</v>
      </c>
      <c r="R63" s="448">
        <v>9284.94</v>
      </c>
      <c r="S63" s="445">
        <v>0</v>
      </c>
      <c r="T63" s="266">
        <f t="shared" si="4"/>
        <v>1</v>
      </c>
      <c r="U63" s="371">
        <f>M63-R63</f>
        <v>41.059999999999491</v>
      </c>
      <c r="V63" s="234" t="s">
        <v>734</v>
      </c>
      <c r="W63" s="234" t="s">
        <v>2311</v>
      </c>
      <c r="X63" s="234" t="s">
        <v>176</v>
      </c>
      <c r="Y63" s="234"/>
      <c r="Z63" s="234" t="s">
        <v>176</v>
      </c>
      <c r="AA63" s="409" t="s">
        <v>2551</v>
      </c>
    </row>
    <row r="64" spans="1:27" s="237" customFormat="1" ht="85.5" customHeight="1" x14ac:dyDescent="0.25">
      <c r="A64" s="233">
        <f t="shared" si="3"/>
        <v>50</v>
      </c>
      <c r="B64" s="233">
        <v>346341</v>
      </c>
      <c r="C64" s="511" t="s">
        <v>2640</v>
      </c>
      <c r="D64" s="234">
        <v>2014</v>
      </c>
      <c r="E64" s="238" t="s">
        <v>2355</v>
      </c>
      <c r="F64" s="243" t="s">
        <v>581</v>
      </c>
      <c r="G64" s="239" t="s">
        <v>72</v>
      </c>
      <c r="H64" s="239" t="s">
        <v>73</v>
      </c>
      <c r="I64" s="239" t="s">
        <v>85</v>
      </c>
      <c r="J64" s="238" t="s">
        <v>2267</v>
      </c>
      <c r="K64" s="241">
        <v>1400</v>
      </c>
      <c r="L64" s="242" t="s">
        <v>2439</v>
      </c>
      <c r="M64" s="332">
        <v>10791</v>
      </c>
      <c r="N64" s="382">
        <v>10743.49</v>
      </c>
      <c r="O64" s="515" t="s">
        <v>2288</v>
      </c>
      <c r="P64" s="251">
        <v>42002</v>
      </c>
      <c r="Q64" s="269">
        <v>1</v>
      </c>
      <c r="R64" s="448">
        <v>10743.49</v>
      </c>
      <c r="S64" s="445">
        <v>0</v>
      </c>
      <c r="T64" s="266">
        <f t="shared" si="4"/>
        <v>1</v>
      </c>
      <c r="U64" s="371">
        <f>M64-R64</f>
        <v>47.510000000000218</v>
      </c>
      <c r="V64" s="234" t="s">
        <v>734</v>
      </c>
      <c r="W64" s="234" t="s">
        <v>2311</v>
      </c>
      <c r="X64" s="234" t="s">
        <v>176</v>
      </c>
      <c r="Y64" s="234"/>
      <c r="Z64" s="234" t="s">
        <v>176</v>
      </c>
      <c r="AA64" s="409" t="s">
        <v>2551</v>
      </c>
    </row>
    <row r="65" spans="1:32" s="237" customFormat="1" ht="60" customHeight="1" x14ac:dyDescent="0.25">
      <c r="A65" s="233">
        <f t="shared" si="3"/>
        <v>51</v>
      </c>
      <c r="B65" s="233">
        <v>333535</v>
      </c>
      <c r="C65" s="511" t="s">
        <v>2640</v>
      </c>
      <c r="D65" s="234">
        <v>2014</v>
      </c>
      <c r="E65" s="238" t="s">
        <v>2355</v>
      </c>
      <c r="F65" s="243" t="s">
        <v>510</v>
      </c>
      <c r="G65" s="239" t="s">
        <v>72</v>
      </c>
      <c r="H65" s="239" t="s">
        <v>78</v>
      </c>
      <c r="I65" s="239" t="s">
        <v>87</v>
      </c>
      <c r="J65" s="238" t="s">
        <v>2267</v>
      </c>
      <c r="K65" s="241">
        <v>1795</v>
      </c>
      <c r="L65" s="242" t="s">
        <v>2439</v>
      </c>
      <c r="M65" s="332">
        <v>5359</v>
      </c>
      <c r="N65" s="382">
        <v>5335</v>
      </c>
      <c r="O65" s="515" t="s">
        <v>2288</v>
      </c>
      <c r="P65" s="251">
        <v>42002</v>
      </c>
      <c r="Q65" s="269">
        <v>0</v>
      </c>
      <c r="R65" s="448">
        <v>0</v>
      </c>
      <c r="S65" s="445">
        <v>0</v>
      </c>
      <c r="T65" s="266">
        <f t="shared" si="4"/>
        <v>0</v>
      </c>
      <c r="U65" s="371"/>
      <c r="V65" s="250" t="s">
        <v>2639</v>
      </c>
      <c r="W65" s="234" t="s">
        <v>2539</v>
      </c>
      <c r="X65" s="234" t="s">
        <v>2325</v>
      </c>
      <c r="Y65" s="234"/>
      <c r="Z65" s="234" t="s">
        <v>176</v>
      </c>
      <c r="AA65" s="410" t="s">
        <v>2584</v>
      </c>
    </row>
    <row r="66" spans="1:32" s="237" customFormat="1" ht="75" customHeight="1" x14ac:dyDescent="0.25">
      <c r="A66" s="531">
        <f t="shared" si="3"/>
        <v>52</v>
      </c>
      <c r="B66" s="531">
        <v>340528</v>
      </c>
      <c r="C66" s="605" t="s">
        <v>2640</v>
      </c>
      <c r="D66" s="538">
        <v>2014</v>
      </c>
      <c r="E66" s="540" t="s">
        <v>2355</v>
      </c>
      <c r="F66" s="532" t="s">
        <v>509</v>
      </c>
      <c r="G66" s="541" t="s">
        <v>72</v>
      </c>
      <c r="H66" s="541" t="s">
        <v>75</v>
      </c>
      <c r="I66" s="541" t="s">
        <v>83</v>
      </c>
      <c r="J66" s="540" t="s">
        <v>2267</v>
      </c>
      <c r="K66" s="533">
        <v>333</v>
      </c>
      <c r="L66" s="542" t="s">
        <v>2439</v>
      </c>
      <c r="M66" s="580">
        <v>42066</v>
      </c>
      <c r="N66" s="581">
        <v>41880</v>
      </c>
      <c r="O66" s="582" t="s">
        <v>2288</v>
      </c>
      <c r="P66" s="583">
        <v>42002</v>
      </c>
      <c r="Q66" s="584">
        <v>0.9</v>
      </c>
      <c r="R66" s="585">
        <v>37692.720000000001</v>
      </c>
      <c r="S66" s="586">
        <v>0</v>
      </c>
      <c r="T66" s="546">
        <f t="shared" si="4"/>
        <v>0.90001719197707741</v>
      </c>
      <c r="U66" s="371"/>
      <c r="V66" s="538" t="s">
        <v>734</v>
      </c>
      <c r="W66" s="538" t="s">
        <v>2539</v>
      </c>
      <c r="X66" s="538" t="s">
        <v>2325</v>
      </c>
      <c r="Y66" s="234" t="s">
        <v>2593</v>
      </c>
      <c r="Z66" s="538" t="s">
        <v>176</v>
      </c>
      <c r="AA66" s="610" t="s">
        <v>2651</v>
      </c>
      <c r="AB66" s="765" t="s">
        <v>2676</v>
      </c>
      <c r="AC66" s="766"/>
      <c r="AD66" s="766"/>
      <c r="AE66" s="766"/>
      <c r="AF66" s="766"/>
    </row>
    <row r="67" spans="1:32" s="237" customFormat="1" ht="74.25" customHeight="1" x14ac:dyDescent="0.25">
      <c r="A67" s="531">
        <f t="shared" si="3"/>
        <v>53</v>
      </c>
      <c r="B67" s="531">
        <v>317168</v>
      </c>
      <c r="C67" s="605" t="s">
        <v>2387</v>
      </c>
      <c r="D67" s="538">
        <v>2014</v>
      </c>
      <c r="E67" s="540" t="s">
        <v>2353</v>
      </c>
      <c r="F67" s="532" t="s">
        <v>506</v>
      </c>
      <c r="G67" s="541" t="s">
        <v>2487</v>
      </c>
      <c r="H67" s="541" t="s">
        <v>52</v>
      </c>
      <c r="I67" s="541" t="s">
        <v>53</v>
      </c>
      <c r="J67" s="540" t="s">
        <v>2267</v>
      </c>
      <c r="K67" s="533">
        <v>687</v>
      </c>
      <c r="L67" s="542" t="s">
        <v>2439</v>
      </c>
      <c r="M67" s="580">
        <v>26827.45</v>
      </c>
      <c r="N67" s="581">
        <v>27638.89</v>
      </c>
      <c r="O67" s="582" t="s">
        <v>2290</v>
      </c>
      <c r="P67" s="583">
        <v>41936</v>
      </c>
      <c r="Q67" s="608">
        <v>1</v>
      </c>
      <c r="R67" s="585">
        <v>26827.45</v>
      </c>
      <c r="S67" s="586">
        <v>811.44</v>
      </c>
      <c r="T67" s="546">
        <f>(R67+S67)/N67</f>
        <v>1</v>
      </c>
      <c r="U67" s="371">
        <f>M67-R67</f>
        <v>0</v>
      </c>
      <c r="V67" s="538" t="s">
        <v>734</v>
      </c>
      <c r="W67" s="538" t="s">
        <v>2311</v>
      </c>
      <c r="X67" s="538" t="s">
        <v>176</v>
      </c>
      <c r="Y67" s="234" t="s">
        <v>2593</v>
      </c>
      <c r="Z67" s="538" t="s">
        <v>176</v>
      </c>
      <c r="AA67" s="604" t="s">
        <v>2650</v>
      </c>
    </row>
    <row r="68" spans="1:32" s="237" customFormat="1" ht="81" customHeight="1" x14ac:dyDescent="0.25">
      <c r="A68" s="551">
        <f t="shared" si="3"/>
        <v>54</v>
      </c>
      <c r="B68" s="551">
        <v>339582</v>
      </c>
      <c r="C68" s="568" t="s">
        <v>2387</v>
      </c>
      <c r="D68" s="553">
        <v>2014</v>
      </c>
      <c r="E68" s="552" t="s">
        <v>2353</v>
      </c>
      <c r="F68" s="554" t="s">
        <v>503</v>
      </c>
      <c r="G68" s="555" t="s">
        <v>2487</v>
      </c>
      <c r="H68" s="555" t="s">
        <v>59</v>
      </c>
      <c r="I68" s="555" t="s">
        <v>60</v>
      </c>
      <c r="J68" s="552" t="s">
        <v>2267</v>
      </c>
      <c r="K68" s="556">
        <v>1414</v>
      </c>
      <c r="L68" s="557" t="s">
        <v>2439</v>
      </c>
      <c r="M68" s="569">
        <v>33015</v>
      </c>
      <c r="N68" s="570">
        <v>34014.17</v>
      </c>
      <c r="O68" s="571" t="s">
        <v>2290</v>
      </c>
      <c r="P68" s="572">
        <v>41936</v>
      </c>
      <c r="Q68" s="579">
        <v>1</v>
      </c>
      <c r="R68" s="574">
        <v>33014.04</v>
      </c>
      <c r="S68" s="575">
        <v>1000.13</v>
      </c>
      <c r="T68" s="561">
        <f>(R68+S68)/N68</f>
        <v>1</v>
      </c>
      <c r="U68" s="371">
        <f>M68-R68</f>
        <v>0.95999999999912689</v>
      </c>
      <c r="V68" s="553" t="s">
        <v>734</v>
      </c>
      <c r="W68" s="553" t="s">
        <v>2311</v>
      </c>
      <c r="X68" s="553" t="s">
        <v>176</v>
      </c>
      <c r="Y68" s="234"/>
      <c r="Z68" s="553" t="s">
        <v>176</v>
      </c>
      <c r="AA68" s="562" t="s">
        <v>2587</v>
      </c>
    </row>
    <row r="69" spans="1:32" s="237" customFormat="1" ht="81.75" customHeight="1" x14ac:dyDescent="0.25">
      <c r="A69" s="551">
        <f t="shared" si="3"/>
        <v>55</v>
      </c>
      <c r="B69" s="551">
        <v>339446</v>
      </c>
      <c r="C69" s="568" t="s">
        <v>2387</v>
      </c>
      <c r="D69" s="553">
        <v>2014</v>
      </c>
      <c r="E69" s="552" t="s">
        <v>2353</v>
      </c>
      <c r="F69" s="554" t="s">
        <v>504</v>
      </c>
      <c r="G69" s="555" t="s">
        <v>2487</v>
      </c>
      <c r="H69" s="555" t="s">
        <v>59</v>
      </c>
      <c r="I69" s="555" t="s">
        <v>61</v>
      </c>
      <c r="J69" s="552" t="s">
        <v>2267</v>
      </c>
      <c r="K69" s="556">
        <v>2076</v>
      </c>
      <c r="L69" s="557" t="s">
        <v>2439</v>
      </c>
      <c r="M69" s="569">
        <v>24971</v>
      </c>
      <c r="N69" s="570">
        <v>25726.720000000001</v>
      </c>
      <c r="O69" s="571" t="s">
        <v>2290</v>
      </c>
      <c r="P69" s="572">
        <v>41936</v>
      </c>
      <c r="Q69" s="579">
        <v>1</v>
      </c>
      <c r="R69" s="574">
        <v>24970.36</v>
      </c>
      <c r="S69" s="575">
        <v>756.36</v>
      </c>
      <c r="T69" s="561">
        <f>(R69+S69)/N69</f>
        <v>1</v>
      </c>
      <c r="U69" s="371">
        <f>M69-R69</f>
        <v>0.63999999999941792</v>
      </c>
      <c r="V69" s="553" t="s">
        <v>734</v>
      </c>
      <c r="W69" s="553" t="s">
        <v>2311</v>
      </c>
      <c r="X69" s="553" t="s">
        <v>176</v>
      </c>
      <c r="Y69" s="234"/>
      <c r="Z69" s="553" t="s">
        <v>176</v>
      </c>
      <c r="AA69" s="562" t="s">
        <v>2587</v>
      </c>
    </row>
    <row r="70" spans="1:32" s="237" customFormat="1" ht="74.25" customHeight="1" x14ac:dyDescent="0.25">
      <c r="A70" s="551">
        <f t="shared" si="3"/>
        <v>56</v>
      </c>
      <c r="B70" s="551">
        <v>339612</v>
      </c>
      <c r="C70" s="568" t="s">
        <v>2387</v>
      </c>
      <c r="D70" s="553">
        <v>2014</v>
      </c>
      <c r="E70" s="552" t="s">
        <v>2353</v>
      </c>
      <c r="F70" s="554" t="s">
        <v>505</v>
      </c>
      <c r="G70" s="555" t="s">
        <v>2487</v>
      </c>
      <c r="H70" s="555" t="s">
        <v>59</v>
      </c>
      <c r="I70" s="555" t="s">
        <v>63</v>
      </c>
      <c r="J70" s="552" t="s">
        <v>2267</v>
      </c>
      <c r="K70" s="556">
        <v>686</v>
      </c>
      <c r="L70" s="557" t="s">
        <v>2439</v>
      </c>
      <c r="M70" s="569">
        <v>14686.23</v>
      </c>
      <c r="N70" s="570">
        <v>15130.46</v>
      </c>
      <c r="O70" s="571" t="s">
        <v>2290</v>
      </c>
      <c r="P70" s="572">
        <v>41936</v>
      </c>
      <c r="Q70" s="579">
        <v>1</v>
      </c>
      <c r="R70" s="574">
        <v>14686.23</v>
      </c>
      <c r="S70" s="575">
        <v>444.23</v>
      </c>
      <c r="T70" s="561">
        <f>(R70+S70)/N70</f>
        <v>1</v>
      </c>
      <c r="U70" s="371">
        <f>M70-R70</f>
        <v>0</v>
      </c>
      <c r="V70" s="553" t="s">
        <v>734</v>
      </c>
      <c r="W70" s="553" t="s">
        <v>2311</v>
      </c>
      <c r="X70" s="553" t="s">
        <v>176</v>
      </c>
      <c r="Y70" s="234"/>
      <c r="Z70" s="553" t="s">
        <v>176</v>
      </c>
      <c r="AA70" s="562" t="s">
        <v>2587</v>
      </c>
    </row>
    <row r="71" spans="1:32" s="237" customFormat="1" ht="84.75" customHeight="1" x14ac:dyDescent="0.25">
      <c r="A71" s="551">
        <f t="shared" si="3"/>
        <v>57</v>
      </c>
      <c r="B71" s="551">
        <v>321452</v>
      </c>
      <c r="C71" s="568" t="s">
        <v>2387</v>
      </c>
      <c r="D71" s="553">
        <v>2014</v>
      </c>
      <c r="E71" s="552" t="s">
        <v>2353</v>
      </c>
      <c r="F71" s="554" t="s">
        <v>489</v>
      </c>
      <c r="G71" s="555" t="s">
        <v>2487</v>
      </c>
      <c r="H71" s="555" t="s">
        <v>66</v>
      </c>
      <c r="I71" s="555" t="s">
        <v>67</v>
      </c>
      <c r="J71" s="552" t="s">
        <v>2267</v>
      </c>
      <c r="K71" s="556">
        <v>2345</v>
      </c>
      <c r="L71" s="557" t="s">
        <v>2439</v>
      </c>
      <c r="M71" s="569">
        <v>25848</v>
      </c>
      <c r="N71" s="570">
        <v>26630.26</v>
      </c>
      <c r="O71" s="571" t="s">
        <v>2290</v>
      </c>
      <c r="P71" s="572">
        <v>41936</v>
      </c>
      <c r="Q71" s="579">
        <v>0.9</v>
      </c>
      <c r="R71" s="574">
        <v>23967.24</v>
      </c>
      <c r="S71" s="575">
        <v>0</v>
      </c>
      <c r="T71" s="561">
        <f>+R71/N71</f>
        <v>0.90000022530760126</v>
      </c>
      <c r="U71" s="371"/>
      <c r="V71" s="561" t="s">
        <v>734</v>
      </c>
      <c r="W71" s="553" t="s">
        <v>2539</v>
      </c>
      <c r="X71" s="553" t="s">
        <v>2325</v>
      </c>
      <c r="Y71" s="234"/>
      <c r="Z71" s="553" t="s">
        <v>176</v>
      </c>
      <c r="AA71" s="588" t="s">
        <v>2452</v>
      </c>
    </row>
    <row r="72" spans="1:32" s="237" customFormat="1" ht="69.75" customHeight="1" x14ac:dyDescent="0.25">
      <c r="A72" s="233">
        <f t="shared" si="3"/>
        <v>58</v>
      </c>
      <c r="B72" s="233">
        <v>321453</v>
      </c>
      <c r="C72" s="511" t="s">
        <v>2387</v>
      </c>
      <c r="D72" s="234">
        <v>2014</v>
      </c>
      <c r="E72" s="238" t="s">
        <v>2353</v>
      </c>
      <c r="F72" s="243" t="s">
        <v>490</v>
      </c>
      <c r="G72" s="239" t="s">
        <v>2487</v>
      </c>
      <c r="H72" s="239" t="s">
        <v>66</v>
      </c>
      <c r="I72" s="239" t="s">
        <v>68</v>
      </c>
      <c r="J72" s="238" t="s">
        <v>2267</v>
      </c>
      <c r="K72" s="241">
        <v>2214</v>
      </c>
      <c r="L72" s="242" t="s">
        <v>2439</v>
      </c>
      <c r="M72" s="332">
        <v>6658</v>
      </c>
      <c r="N72" s="382">
        <v>6859.5</v>
      </c>
      <c r="O72" s="515" t="s">
        <v>2290</v>
      </c>
      <c r="P72" s="251">
        <v>41936</v>
      </c>
      <c r="Q72" s="268">
        <v>0.9</v>
      </c>
      <c r="R72" s="448">
        <v>6173.54</v>
      </c>
      <c r="S72" s="445">
        <v>0</v>
      </c>
      <c r="T72" s="266">
        <f>+R72/N72</f>
        <v>0.89999854216779651</v>
      </c>
      <c r="U72" s="371"/>
      <c r="V72" s="234" t="s">
        <v>734</v>
      </c>
      <c r="W72" s="234" t="s">
        <v>2539</v>
      </c>
      <c r="X72" s="234" t="s">
        <v>2325</v>
      </c>
      <c r="Y72" s="234"/>
      <c r="Z72" s="234" t="s">
        <v>176</v>
      </c>
      <c r="AA72" s="413" t="s">
        <v>2452</v>
      </c>
    </row>
    <row r="73" spans="1:32" s="237" customFormat="1" ht="60" customHeight="1" x14ac:dyDescent="0.25">
      <c r="A73" s="233">
        <f t="shared" si="3"/>
        <v>59</v>
      </c>
      <c r="B73" s="233" t="s">
        <v>176</v>
      </c>
      <c r="C73" s="511" t="s">
        <v>2387</v>
      </c>
      <c r="D73" s="234">
        <v>2014</v>
      </c>
      <c r="E73" s="238" t="s">
        <v>2353</v>
      </c>
      <c r="F73" s="243" t="s">
        <v>483</v>
      </c>
      <c r="G73" s="239" t="s">
        <v>27</v>
      </c>
      <c r="H73" s="239" t="s">
        <v>30</v>
      </c>
      <c r="I73" s="239" t="s">
        <v>31</v>
      </c>
      <c r="J73" s="238" t="s">
        <v>2267</v>
      </c>
      <c r="K73" s="241" t="s">
        <v>176</v>
      </c>
      <c r="L73" s="242" t="s">
        <v>2439</v>
      </c>
      <c r="M73" s="332">
        <v>132538</v>
      </c>
      <c r="N73" s="382">
        <v>127226.23</v>
      </c>
      <c r="O73" s="515" t="s">
        <v>2291</v>
      </c>
      <c r="P73" s="251">
        <v>41962</v>
      </c>
      <c r="Q73" s="268">
        <v>0</v>
      </c>
      <c r="R73" s="470">
        <v>0</v>
      </c>
      <c r="S73" s="470">
        <v>0</v>
      </c>
      <c r="T73" s="266">
        <v>0</v>
      </c>
      <c r="U73" s="371"/>
      <c r="V73" s="234" t="s">
        <v>176</v>
      </c>
      <c r="W73" s="234" t="s">
        <v>2539</v>
      </c>
      <c r="X73" s="234" t="s">
        <v>2325</v>
      </c>
      <c r="Y73" s="234"/>
      <c r="Z73" s="234" t="s">
        <v>176</v>
      </c>
      <c r="AA73" s="413" t="s">
        <v>2447</v>
      </c>
    </row>
    <row r="74" spans="1:32" s="237" customFormat="1" ht="90" customHeight="1" x14ac:dyDescent="0.25">
      <c r="A74" s="531">
        <f t="shared" si="3"/>
        <v>60</v>
      </c>
      <c r="B74" s="531">
        <v>333469</v>
      </c>
      <c r="C74" s="605" t="s">
        <v>2387</v>
      </c>
      <c r="D74" s="538">
        <v>2014</v>
      </c>
      <c r="E74" s="540" t="s">
        <v>2353</v>
      </c>
      <c r="F74" s="532" t="s">
        <v>482</v>
      </c>
      <c r="G74" s="541" t="s">
        <v>27</v>
      </c>
      <c r="H74" s="541" t="s">
        <v>28</v>
      </c>
      <c r="I74" s="541" t="s">
        <v>29</v>
      </c>
      <c r="J74" s="540" t="s">
        <v>2267</v>
      </c>
      <c r="K74" s="533">
        <v>6858</v>
      </c>
      <c r="L74" s="542" t="s">
        <v>2439</v>
      </c>
      <c r="M74" s="580">
        <v>138377</v>
      </c>
      <c r="N74" s="581">
        <v>132831.23000000001</v>
      </c>
      <c r="O74" s="582" t="s">
        <v>2291</v>
      </c>
      <c r="P74" s="583">
        <v>41962</v>
      </c>
      <c r="Q74" s="546">
        <v>1</v>
      </c>
      <c r="R74" s="609">
        <v>132831.23000000001</v>
      </c>
      <c r="S74" s="606">
        <v>0</v>
      </c>
      <c r="T74" s="546">
        <f t="shared" ref="T74:T83" si="5">+R74/N74</f>
        <v>1</v>
      </c>
      <c r="U74" s="371">
        <f>M74-R74</f>
        <v>5545.7699999999895</v>
      </c>
      <c r="V74" s="607" t="s">
        <v>2639</v>
      </c>
      <c r="W74" s="538" t="s">
        <v>2311</v>
      </c>
      <c r="X74" s="538" t="s">
        <v>176</v>
      </c>
      <c r="Y74" s="234"/>
      <c r="Z74" s="538" t="s">
        <v>176</v>
      </c>
      <c r="AA74" s="604" t="s">
        <v>2451</v>
      </c>
    </row>
    <row r="75" spans="1:32" s="237" customFormat="1" ht="84" customHeight="1" x14ac:dyDescent="0.25">
      <c r="A75" s="531">
        <f t="shared" si="3"/>
        <v>61</v>
      </c>
      <c r="B75" s="531">
        <v>343043</v>
      </c>
      <c r="C75" s="605" t="s">
        <v>2484</v>
      </c>
      <c r="D75" s="538">
        <v>2014</v>
      </c>
      <c r="E75" s="540" t="s">
        <v>2353</v>
      </c>
      <c r="F75" s="532" t="s">
        <v>527</v>
      </c>
      <c r="G75" s="541" t="s">
        <v>94</v>
      </c>
      <c r="H75" s="541" t="s">
        <v>104</v>
      </c>
      <c r="I75" s="541" t="s">
        <v>105</v>
      </c>
      <c r="J75" s="540" t="s">
        <v>2267</v>
      </c>
      <c r="K75" s="533">
        <v>385</v>
      </c>
      <c r="L75" s="542" t="s">
        <v>2439</v>
      </c>
      <c r="M75" s="580">
        <v>18625</v>
      </c>
      <c r="N75" s="581">
        <v>16792.759999999998</v>
      </c>
      <c r="O75" s="582" t="s">
        <v>2292</v>
      </c>
      <c r="P75" s="583">
        <v>41927</v>
      </c>
      <c r="Q75" s="584">
        <v>1</v>
      </c>
      <c r="R75" s="585">
        <v>16792.759999999998</v>
      </c>
      <c r="S75" s="606">
        <v>0</v>
      </c>
      <c r="T75" s="546">
        <f t="shared" si="5"/>
        <v>1</v>
      </c>
      <c r="U75" s="371">
        <f>M75-R75</f>
        <v>1832.2400000000016</v>
      </c>
      <c r="V75" s="538" t="s">
        <v>734</v>
      </c>
      <c r="W75" s="538" t="s">
        <v>2311</v>
      </c>
      <c r="X75" s="538" t="s">
        <v>176</v>
      </c>
      <c r="Y75" s="234"/>
      <c r="Z75" s="538" t="s">
        <v>176</v>
      </c>
      <c r="AA75" s="604" t="s">
        <v>2451</v>
      </c>
    </row>
    <row r="76" spans="1:32" s="237" customFormat="1" ht="81.75" customHeight="1" x14ac:dyDescent="0.25">
      <c r="A76" s="531">
        <f t="shared" si="3"/>
        <v>62</v>
      </c>
      <c r="B76" s="531">
        <v>342476</v>
      </c>
      <c r="C76" s="605" t="s">
        <v>2484</v>
      </c>
      <c r="D76" s="538">
        <v>2014</v>
      </c>
      <c r="E76" s="540" t="s">
        <v>2353</v>
      </c>
      <c r="F76" s="532" t="s">
        <v>528</v>
      </c>
      <c r="G76" s="541" t="s">
        <v>94</v>
      </c>
      <c r="H76" s="541" t="s">
        <v>104</v>
      </c>
      <c r="I76" s="541" t="s">
        <v>110</v>
      </c>
      <c r="J76" s="540" t="s">
        <v>2267</v>
      </c>
      <c r="K76" s="533">
        <v>688</v>
      </c>
      <c r="L76" s="542" t="s">
        <v>2439</v>
      </c>
      <c r="M76" s="580">
        <v>20860</v>
      </c>
      <c r="N76" s="581">
        <v>18807.89</v>
      </c>
      <c r="O76" s="582" t="s">
        <v>2292</v>
      </c>
      <c r="P76" s="583">
        <v>41927</v>
      </c>
      <c r="Q76" s="584">
        <v>1</v>
      </c>
      <c r="R76" s="585">
        <v>18807.89</v>
      </c>
      <c r="S76" s="606">
        <v>0</v>
      </c>
      <c r="T76" s="546">
        <f t="shared" si="5"/>
        <v>1</v>
      </c>
      <c r="U76" s="371">
        <f>M76-R76</f>
        <v>2052.1100000000006</v>
      </c>
      <c r="V76" s="538" t="s">
        <v>734</v>
      </c>
      <c r="W76" s="538" t="s">
        <v>2311</v>
      </c>
      <c r="X76" s="538" t="s">
        <v>176</v>
      </c>
      <c r="Y76" s="234"/>
      <c r="Z76" s="538" t="s">
        <v>176</v>
      </c>
      <c r="AA76" s="604" t="s">
        <v>2451</v>
      </c>
      <c r="AB76" s="765" t="s">
        <v>2676</v>
      </c>
      <c r="AC76" s="766"/>
      <c r="AD76" s="766"/>
      <c r="AE76" s="766"/>
    </row>
    <row r="77" spans="1:32" s="237" customFormat="1" ht="60" customHeight="1" x14ac:dyDescent="0.25">
      <c r="A77" s="233">
        <f t="shared" si="3"/>
        <v>63</v>
      </c>
      <c r="B77" s="233">
        <v>375367</v>
      </c>
      <c r="C77" s="511" t="s">
        <v>2484</v>
      </c>
      <c r="D77" s="234">
        <v>2014</v>
      </c>
      <c r="E77" s="238" t="s">
        <v>2353</v>
      </c>
      <c r="F77" s="243" t="s">
        <v>525</v>
      </c>
      <c r="G77" s="239" t="s">
        <v>94</v>
      </c>
      <c r="H77" s="239" t="s">
        <v>94</v>
      </c>
      <c r="I77" s="239" t="s">
        <v>106</v>
      </c>
      <c r="J77" s="238" t="s">
        <v>2267</v>
      </c>
      <c r="K77" s="241" t="s">
        <v>176</v>
      </c>
      <c r="L77" s="242" t="s">
        <v>2439</v>
      </c>
      <c r="M77" s="332">
        <v>71147</v>
      </c>
      <c r="N77" s="382">
        <v>64147.88</v>
      </c>
      <c r="O77" s="515" t="s">
        <v>2292</v>
      </c>
      <c r="P77" s="251">
        <v>41927</v>
      </c>
      <c r="Q77" s="269">
        <v>0.9</v>
      </c>
      <c r="R77" s="448">
        <v>57733.08</v>
      </c>
      <c r="S77" s="371">
        <v>0</v>
      </c>
      <c r="T77" s="266">
        <f t="shared" si="5"/>
        <v>0.89999981293224351</v>
      </c>
      <c r="U77" s="371"/>
      <c r="V77" s="244" t="s">
        <v>734</v>
      </c>
      <c r="W77" s="234" t="s">
        <v>2539</v>
      </c>
      <c r="X77" s="234" t="s">
        <v>2325</v>
      </c>
      <c r="Y77" s="234"/>
      <c r="Z77" s="234" t="s">
        <v>176</v>
      </c>
      <c r="AA77" s="413" t="s">
        <v>2452</v>
      </c>
    </row>
    <row r="78" spans="1:32" s="88" customFormat="1" ht="82.5" customHeight="1" x14ac:dyDescent="0.25">
      <c r="A78" s="531">
        <f t="shared" si="3"/>
        <v>64</v>
      </c>
      <c r="B78" s="531">
        <v>344602</v>
      </c>
      <c r="C78" s="605" t="s">
        <v>2484</v>
      </c>
      <c r="D78" s="538">
        <v>2014</v>
      </c>
      <c r="E78" s="540" t="s">
        <v>2353</v>
      </c>
      <c r="F78" s="532" t="s">
        <v>519</v>
      </c>
      <c r="G78" s="541" t="s">
        <v>94</v>
      </c>
      <c r="H78" s="541" t="s">
        <v>100</v>
      </c>
      <c r="I78" s="541" t="s">
        <v>101</v>
      </c>
      <c r="J78" s="540" t="s">
        <v>2267</v>
      </c>
      <c r="K78" s="533">
        <v>6281</v>
      </c>
      <c r="L78" s="542" t="s">
        <v>2439</v>
      </c>
      <c r="M78" s="580">
        <v>41906</v>
      </c>
      <c r="N78" s="581">
        <v>37783.480000000003</v>
      </c>
      <c r="O78" s="582" t="s">
        <v>2292</v>
      </c>
      <c r="P78" s="583">
        <v>41927</v>
      </c>
      <c r="Q78" s="584">
        <v>1</v>
      </c>
      <c r="R78" s="585">
        <v>37783.480000000003</v>
      </c>
      <c r="S78" s="606">
        <v>0</v>
      </c>
      <c r="T78" s="546">
        <f t="shared" si="5"/>
        <v>1</v>
      </c>
      <c r="U78" s="371">
        <f>M78-R78</f>
        <v>4122.5199999999968</v>
      </c>
      <c r="V78" s="538" t="s">
        <v>734</v>
      </c>
      <c r="W78" s="538" t="s">
        <v>2311</v>
      </c>
      <c r="X78" s="538" t="s">
        <v>176</v>
      </c>
      <c r="Y78" s="234" t="s">
        <v>2593</v>
      </c>
      <c r="Z78" s="538" t="s">
        <v>176</v>
      </c>
      <c r="AA78" s="604" t="s">
        <v>2451</v>
      </c>
    </row>
    <row r="79" spans="1:32" s="237" customFormat="1" ht="104.25" customHeight="1" x14ac:dyDescent="0.25">
      <c r="A79" s="233">
        <f t="shared" si="3"/>
        <v>65</v>
      </c>
      <c r="B79" s="233">
        <v>342941</v>
      </c>
      <c r="C79" s="511" t="s">
        <v>2484</v>
      </c>
      <c r="D79" s="234">
        <v>2014</v>
      </c>
      <c r="E79" s="238" t="s">
        <v>2353</v>
      </c>
      <c r="F79" s="243" t="s">
        <v>567</v>
      </c>
      <c r="G79" s="239" t="s">
        <v>94</v>
      </c>
      <c r="H79" s="239" t="s">
        <v>97</v>
      </c>
      <c r="I79" s="239" t="s">
        <v>97</v>
      </c>
      <c r="J79" s="238" t="s">
        <v>2267</v>
      </c>
      <c r="K79" s="302">
        <v>9.5890000000000004</v>
      </c>
      <c r="L79" s="242" t="s">
        <v>2439</v>
      </c>
      <c r="M79" s="332">
        <v>16092</v>
      </c>
      <c r="N79" s="382">
        <v>14508.94</v>
      </c>
      <c r="O79" s="515" t="s">
        <v>2292</v>
      </c>
      <c r="P79" s="251">
        <v>41927</v>
      </c>
      <c r="Q79" s="269">
        <v>0.9</v>
      </c>
      <c r="R79" s="448">
        <v>13058.04</v>
      </c>
      <c r="S79" s="371">
        <v>0</v>
      </c>
      <c r="T79" s="266">
        <f t="shared" si="5"/>
        <v>0.89999958646186418</v>
      </c>
      <c r="U79" s="371"/>
      <c r="V79" s="234" t="s">
        <v>734</v>
      </c>
      <c r="W79" s="234" t="s">
        <v>2539</v>
      </c>
      <c r="X79" s="234" t="s">
        <v>2325</v>
      </c>
      <c r="Y79" s="234"/>
      <c r="Z79" s="234" t="s">
        <v>176</v>
      </c>
      <c r="AA79" s="409" t="s">
        <v>2585</v>
      </c>
    </row>
    <row r="80" spans="1:32" s="237" customFormat="1" ht="70.5" customHeight="1" x14ac:dyDescent="0.25">
      <c r="A80" s="233">
        <f t="shared" ref="A80:A105" si="6">1+A79</f>
        <v>66</v>
      </c>
      <c r="B80" s="233">
        <v>339823</v>
      </c>
      <c r="C80" s="511" t="s">
        <v>2484</v>
      </c>
      <c r="D80" s="234">
        <v>2014</v>
      </c>
      <c r="E80" s="238" t="s">
        <v>2355</v>
      </c>
      <c r="F80" s="243" t="s">
        <v>561</v>
      </c>
      <c r="G80" s="239" t="s">
        <v>169</v>
      </c>
      <c r="H80" s="239" t="s">
        <v>170</v>
      </c>
      <c r="I80" s="239" t="s">
        <v>171</v>
      </c>
      <c r="J80" s="238" t="s">
        <v>2267</v>
      </c>
      <c r="K80" s="241">
        <v>3209</v>
      </c>
      <c r="L80" s="242" t="s">
        <v>2439</v>
      </c>
      <c r="M80" s="332">
        <v>48711</v>
      </c>
      <c r="N80" s="382">
        <v>43700.76</v>
      </c>
      <c r="O80" s="515" t="s">
        <v>2295</v>
      </c>
      <c r="P80" s="251">
        <v>41978</v>
      </c>
      <c r="Q80" s="269">
        <v>0.9</v>
      </c>
      <c r="R80" s="448">
        <v>39330.68</v>
      </c>
      <c r="S80" s="371">
        <v>0</v>
      </c>
      <c r="T80" s="266">
        <f t="shared" si="5"/>
        <v>0.89999990846841105</v>
      </c>
      <c r="U80" s="371"/>
      <c r="V80" s="234" t="s">
        <v>734</v>
      </c>
      <c r="W80" s="234" t="s">
        <v>2539</v>
      </c>
      <c r="X80" s="234" t="s">
        <v>2325</v>
      </c>
      <c r="Y80" s="234"/>
      <c r="Z80" s="234" t="s">
        <v>176</v>
      </c>
      <c r="AA80" s="413" t="s">
        <v>2452</v>
      </c>
    </row>
    <row r="81" spans="1:30" s="237" customFormat="1" ht="85.5" customHeight="1" x14ac:dyDescent="0.25">
      <c r="A81" s="531">
        <f t="shared" si="6"/>
        <v>67</v>
      </c>
      <c r="B81" s="531">
        <v>319352</v>
      </c>
      <c r="C81" s="605" t="s">
        <v>2484</v>
      </c>
      <c r="D81" s="538">
        <v>2014</v>
      </c>
      <c r="E81" s="540" t="s">
        <v>2355</v>
      </c>
      <c r="F81" s="532" t="s">
        <v>518</v>
      </c>
      <c r="G81" s="541" t="s">
        <v>88</v>
      </c>
      <c r="H81" s="541" t="s">
        <v>89</v>
      </c>
      <c r="I81" s="541" t="s">
        <v>90</v>
      </c>
      <c r="J81" s="540" t="s">
        <v>2267</v>
      </c>
      <c r="K81" s="533">
        <v>8270</v>
      </c>
      <c r="L81" s="542" t="s">
        <v>2439</v>
      </c>
      <c r="M81" s="580">
        <v>113083</v>
      </c>
      <c r="N81" s="581">
        <v>101451.69</v>
      </c>
      <c r="O81" s="582" t="s">
        <v>2295</v>
      </c>
      <c r="P81" s="583">
        <v>41978</v>
      </c>
      <c r="Q81" s="584">
        <v>1</v>
      </c>
      <c r="R81" s="585">
        <v>101451.69</v>
      </c>
      <c r="S81" s="606">
        <v>0</v>
      </c>
      <c r="T81" s="546">
        <f t="shared" si="5"/>
        <v>1</v>
      </c>
      <c r="U81" s="371">
        <f>M81-R81</f>
        <v>11631.309999999998</v>
      </c>
      <c r="V81" s="607" t="s">
        <v>2639</v>
      </c>
      <c r="W81" s="538" t="s">
        <v>2311</v>
      </c>
      <c r="X81" s="538" t="s">
        <v>176</v>
      </c>
      <c r="Y81" s="234"/>
      <c r="Z81" s="538" t="s">
        <v>176</v>
      </c>
      <c r="AA81" s="604" t="s">
        <v>2552</v>
      </c>
    </row>
    <row r="82" spans="1:30" s="237" customFormat="1" ht="87" customHeight="1" x14ac:dyDescent="0.25">
      <c r="A82" s="531">
        <f t="shared" si="6"/>
        <v>68</v>
      </c>
      <c r="B82" s="531">
        <v>318496</v>
      </c>
      <c r="C82" s="605" t="s">
        <v>2484</v>
      </c>
      <c r="D82" s="538">
        <v>2014</v>
      </c>
      <c r="E82" s="540" t="s">
        <v>2355</v>
      </c>
      <c r="F82" s="532" t="s">
        <v>517</v>
      </c>
      <c r="G82" s="541" t="s">
        <v>88</v>
      </c>
      <c r="H82" s="541" t="s">
        <v>2606</v>
      </c>
      <c r="I82" s="541" t="s">
        <v>93</v>
      </c>
      <c r="J82" s="540" t="s">
        <v>2267</v>
      </c>
      <c r="K82" s="533">
        <v>1412</v>
      </c>
      <c r="L82" s="542" t="s">
        <v>2439</v>
      </c>
      <c r="M82" s="580">
        <v>20836</v>
      </c>
      <c r="N82" s="581">
        <v>18692.89</v>
      </c>
      <c r="O82" s="582" t="s">
        <v>2295</v>
      </c>
      <c r="P82" s="583">
        <v>41978</v>
      </c>
      <c r="Q82" s="584">
        <v>1</v>
      </c>
      <c r="R82" s="611">
        <v>18692.89</v>
      </c>
      <c r="S82" s="606">
        <v>0</v>
      </c>
      <c r="T82" s="546">
        <f t="shared" si="5"/>
        <v>1</v>
      </c>
      <c r="U82" s="371">
        <f>M82-R82</f>
        <v>2143.1100000000006</v>
      </c>
      <c r="V82" s="538" t="s">
        <v>734</v>
      </c>
      <c r="W82" s="538" t="s">
        <v>2311</v>
      </c>
      <c r="X82" s="538" t="s">
        <v>176</v>
      </c>
      <c r="Y82" s="234"/>
      <c r="Z82" s="538" t="s">
        <v>176</v>
      </c>
      <c r="AA82" s="604" t="s">
        <v>2552</v>
      </c>
    </row>
    <row r="83" spans="1:30" s="237" customFormat="1" ht="84.75" customHeight="1" x14ac:dyDescent="0.25">
      <c r="A83" s="531">
        <f t="shared" si="6"/>
        <v>69</v>
      </c>
      <c r="B83" s="531">
        <v>318772</v>
      </c>
      <c r="C83" s="605" t="s">
        <v>2484</v>
      </c>
      <c r="D83" s="538">
        <v>2014</v>
      </c>
      <c r="E83" s="540" t="s">
        <v>2355</v>
      </c>
      <c r="F83" s="532" t="s">
        <v>516</v>
      </c>
      <c r="G83" s="541" t="s">
        <v>88</v>
      </c>
      <c r="H83" s="541" t="s">
        <v>2606</v>
      </c>
      <c r="I83" s="541" t="s">
        <v>92</v>
      </c>
      <c r="J83" s="540" t="s">
        <v>2267</v>
      </c>
      <c r="K83" s="533">
        <v>5870</v>
      </c>
      <c r="L83" s="542" t="s">
        <v>2439</v>
      </c>
      <c r="M83" s="580">
        <v>50888</v>
      </c>
      <c r="N83" s="581">
        <v>45653.85</v>
      </c>
      <c r="O83" s="582" t="s">
        <v>2295</v>
      </c>
      <c r="P83" s="583">
        <v>41978</v>
      </c>
      <c r="Q83" s="584">
        <v>1</v>
      </c>
      <c r="R83" s="585">
        <v>45653.84</v>
      </c>
      <c r="S83" s="606">
        <v>0</v>
      </c>
      <c r="T83" s="546">
        <f t="shared" si="5"/>
        <v>0.99999978096042275</v>
      </c>
      <c r="U83" s="371">
        <f>M83-R83</f>
        <v>5234.1600000000035</v>
      </c>
      <c r="V83" s="538" t="s">
        <v>734</v>
      </c>
      <c r="W83" s="538" t="s">
        <v>2311</v>
      </c>
      <c r="X83" s="538" t="s">
        <v>176</v>
      </c>
      <c r="Y83" s="234"/>
      <c r="Z83" s="538" t="s">
        <v>176</v>
      </c>
      <c r="AA83" s="604" t="s">
        <v>2552</v>
      </c>
    </row>
    <row r="84" spans="1:30" s="237" customFormat="1" ht="75.75" customHeight="1" x14ac:dyDescent="0.25">
      <c r="A84" s="233">
        <f t="shared" si="6"/>
        <v>70</v>
      </c>
      <c r="B84" s="233">
        <v>356198</v>
      </c>
      <c r="C84" s="234" t="s">
        <v>2486</v>
      </c>
      <c r="D84" s="234">
        <v>2014</v>
      </c>
      <c r="E84" s="238" t="s">
        <v>2355</v>
      </c>
      <c r="F84" s="243" t="s">
        <v>546</v>
      </c>
      <c r="G84" s="239" t="s">
        <v>137</v>
      </c>
      <c r="H84" s="239" t="s">
        <v>138</v>
      </c>
      <c r="I84" s="239" t="s">
        <v>138</v>
      </c>
      <c r="J84" s="238" t="s">
        <v>2267</v>
      </c>
      <c r="K84" s="302">
        <v>3.3119999999999998</v>
      </c>
      <c r="L84" s="242" t="s">
        <v>2439</v>
      </c>
      <c r="M84" s="332">
        <v>22657</v>
      </c>
      <c r="N84" s="382">
        <v>47341.5</v>
      </c>
      <c r="O84" s="343" t="s">
        <v>2296</v>
      </c>
      <c r="P84" s="252">
        <v>41975</v>
      </c>
      <c r="Q84" s="269">
        <v>0.9</v>
      </c>
      <c r="R84" s="448">
        <v>22656</v>
      </c>
      <c r="S84" s="445">
        <v>19951.36</v>
      </c>
      <c r="T84" s="266">
        <f>(R84+S84)/N84</f>
        <v>0.90000021123116081</v>
      </c>
      <c r="U84" s="371"/>
      <c r="V84" s="234" t="s">
        <v>734</v>
      </c>
      <c r="W84" s="234" t="s">
        <v>2539</v>
      </c>
      <c r="X84" s="234" t="s">
        <v>2325</v>
      </c>
      <c r="Y84" s="234"/>
      <c r="Z84" s="234" t="s">
        <v>176</v>
      </c>
      <c r="AA84" s="413" t="s">
        <v>2452</v>
      </c>
    </row>
    <row r="85" spans="1:30" s="237" customFormat="1" ht="86.25" customHeight="1" x14ac:dyDescent="0.25">
      <c r="A85" s="233">
        <f t="shared" si="6"/>
        <v>71</v>
      </c>
      <c r="B85" s="233">
        <v>338676</v>
      </c>
      <c r="C85" s="511" t="s">
        <v>2642</v>
      </c>
      <c r="D85" s="234">
        <v>2014</v>
      </c>
      <c r="E85" s="238" t="s">
        <v>2355</v>
      </c>
      <c r="F85" s="243" t="s">
        <v>535</v>
      </c>
      <c r="G85" s="239" t="s">
        <v>111</v>
      </c>
      <c r="H85" s="239" t="s">
        <v>2607</v>
      </c>
      <c r="I85" s="239" t="s">
        <v>113</v>
      </c>
      <c r="J85" s="238" t="s">
        <v>2267</v>
      </c>
      <c r="K85" s="241">
        <v>205</v>
      </c>
      <c r="L85" s="242" t="s">
        <v>2439</v>
      </c>
      <c r="M85" s="332">
        <v>16177</v>
      </c>
      <c r="N85" s="382">
        <v>18093.3</v>
      </c>
      <c r="O85" s="515" t="s">
        <v>2297</v>
      </c>
      <c r="P85" s="251">
        <v>42012</v>
      </c>
      <c r="Q85" s="269">
        <v>1</v>
      </c>
      <c r="R85" s="451">
        <v>16283.97</v>
      </c>
      <c r="S85" s="368">
        <v>1809.33</v>
      </c>
      <c r="T85" s="266">
        <f>(R85+S85)/N85</f>
        <v>1</v>
      </c>
      <c r="U85" s="371">
        <f>M85-R85</f>
        <v>-106.96999999999935</v>
      </c>
      <c r="V85" s="234" t="s">
        <v>734</v>
      </c>
      <c r="W85" s="234" t="s">
        <v>2311</v>
      </c>
      <c r="X85" s="234" t="s">
        <v>176</v>
      </c>
      <c r="Y85" s="234"/>
      <c r="Z85" s="234" t="s">
        <v>176</v>
      </c>
      <c r="AA85" s="409" t="s">
        <v>2552</v>
      </c>
    </row>
    <row r="86" spans="1:30" s="237" customFormat="1" ht="109.5" customHeight="1" x14ac:dyDescent="0.25">
      <c r="A86" s="531">
        <f t="shared" si="6"/>
        <v>72</v>
      </c>
      <c r="B86" s="531">
        <v>322725</v>
      </c>
      <c r="C86" s="605" t="s">
        <v>2642</v>
      </c>
      <c r="D86" s="538">
        <v>2014</v>
      </c>
      <c r="E86" s="540" t="s">
        <v>2355</v>
      </c>
      <c r="F86" s="532" t="s">
        <v>530</v>
      </c>
      <c r="G86" s="541" t="s">
        <v>111</v>
      </c>
      <c r="H86" s="541" t="s">
        <v>111</v>
      </c>
      <c r="I86" s="541" t="s">
        <v>114</v>
      </c>
      <c r="J86" s="540" t="s">
        <v>2267</v>
      </c>
      <c r="K86" s="533">
        <v>110</v>
      </c>
      <c r="L86" s="542" t="s">
        <v>2439</v>
      </c>
      <c r="M86" s="580">
        <v>11983</v>
      </c>
      <c r="N86" s="581">
        <v>13402.44</v>
      </c>
      <c r="O86" s="582" t="s">
        <v>2297</v>
      </c>
      <c r="P86" s="583">
        <v>42012</v>
      </c>
      <c r="Q86" s="584">
        <v>1</v>
      </c>
      <c r="R86" s="585">
        <f>N86*T86</f>
        <v>13402.44</v>
      </c>
      <c r="S86" s="612">
        <v>13402.44</v>
      </c>
      <c r="T86" s="546">
        <v>1</v>
      </c>
      <c r="U86" s="371">
        <f>M86-R86</f>
        <v>-1419.4400000000005</v>
      </c>
      <c r="V86" s="538" t="s">
        <v>734</v>
      </c>
      <c r="W86" s="538" t="s">
        <v>2311</v>
      </c>
      <c r="X86" s="538" t="s">
        <v>176</v>
      </c>
      <c r="Y86" s="234"/>
      <c r="Z86" s="538" t="s">
        <v>176</v>
      </c>
      <c r="AA86" s="604" t="s">
        <v>2552</v>
      </c>
      <c r="AB86" s="765" t="s">
        <v>2676</v>
      </c>
      <c r="AC86" s="766"/>
      <c r="AD86" s="766"/>
    </row>
    <row r="87" spans="1:30" s="237" customFormat="1" ht="117" customHeight="1" x14ac:dyDescent="0.25">
      <c r="A87" s="233">
        <f t="shared" si="6"/>
        <v>73</v>
      </c>
      <c r="B87" s="233">
        <v>321460</v>
      </c>
      <c r="C87" s="511" t="s">
        <v>2642</v>
      </c>
      <c r="D87" s="234">
        <v>2014</v>
      </c>
      <c r="E87" s="238" t="s">
        <v>2355</v>
      </c>
      <c r="F87" s="243" t="s">
        <v>531</v>
      </c>
      <c r="G87" s="239" t="s">
        <v>111</v>
      </c>
      <c r="H87" s="239" t="s">
        <v>111</v>
      </c>
      <c r="I87" s="239" t="s">
        <v>115</v>
      </c>
      <c r="J87" s="238" t="s">
        <v>2267</v>
      </c>
      <c r="K87" s="241">
        <v>2121</v>
      </c>
      <c r="L87" s="242" t="s">
        <v>2439</v>
      </c>
      <c r="M87" s="332">
        <v>16306</v>
      </c>
      <c r="N87" s="382">
        <v>18237.5</v>
      </c>
      <c r="O87" s="515" t="s">
        <v>2297</v>
      </c>
      <c r="P87" s="251">
        <v>42012</v>
      </c>
      <c r="Q87" s="269">
        <v>0.9</v>
      </c>
      <c r="R87" s="448">
        <v>16413.75</v>
      </c>
      <c r="S87" s="445">
        <v>0</v>
      </c>
      <c r="T87" s="266">
        <f>+R87/N87</f>
        <v>0.9</v>
      </c>
      <c r="U87" s="371"/>
      <c r="V87" s="234" t="s">
        <v>734</v>
      </c>
      <c r="W87" s="234" t="s">
        <v>2539</v>
      </c>
      <c r="X87" s="234" t="s">
        <v>2325</v>
      </c>
      <c r="Y87" s="234"/>
      <c r="Z87" s="234" t="s">
        <v>176</v>
      </c>
      <c r="AA87" s="410" t="s">
        <v>2578</v>
      </c>
    </row>
    <row r="88" spans="1:30" s="237" customFormat="1" ht="114" customHeight="1" x14ac:dyDescent="0.25">
      <c r="A88" s="233">
        <f t="shared" si="6"/>
        <v>74</v>
      </c>
      <c r="B88" s="233">
        <v>321300</v>
      </c>
      <c r="C88" s="511" t="s">
        <v>2642</v>
      </c>
      <c r="D88" s="234">
        <v>2014</v>
      </c>
      <c r="E88" s="238" t="s">
        <v>2355</v>
      </c>
      <c r="F88" s="243" t="s">
        <v>534</v>
      </c>
      <c r="G88" s="239" t="s">
        <v>111</v>
      </c>
      <c r="H88" s="239" t="s">
        <v>111</v>
      </c>
      <c r="I88" s="239" t="s">
        <v>120</v>
      </c>
      <c r="J88" s="238" t="s">
        <v>2267</v>
      </c>
      <c r="K88" s="241">
        <v>1295</v>
      </c>
      <c r="L88" s="242" t="s">
        <v>2439</v>
      </c>
      <c r="M88" s="332">
        <v>20288</v>
      </c>
      <c r="N88" s="382">
        <v>22690.85</v>
      </c>
      <c r="O88" s="515" t="s">
        <v>2297</v>
      </c>
      <c r="P88" s="251">
        <v>42012</v>
      </c>
      <c r="Q88" s="269">
        <v>0.9</v>
      </c>
      <c r="R88" s="448">
        <v>20421.759999999998</v>
      </c>
      <c r="S88" s="445">
        <v>0</v>
      </c>
      <c r="T88" s="266">
        <f>+R88/N88</f>
        <v>0.89999977964686206</v>
      </c>
      <c r="U88" s="371"/>
      <c r="V88" s="234" t="s">
        <v>734</v>
      </c>
      <c r="W88" s="234" t="s">
        <v>2539</v>
      </c>
      <c r="X88" s="234" t="s">
        <v>2325</v>
      </c>
      <c r="Y88" s="234"/>
      <c r="Z88" s="234" t="s">
        <v>176</v>
      </c>
      <c r="AA88" s="410" t="s">
        <v>2578</v>
      </c>
    </row>
    <row r="89" spans="1:30" s="237" customFormat="1" ht="115.5" customHeight="1" x14ac:dyDescent="0.25">
      <c r="A89" s="233">
        <f t="shared" si="6"/>
        <v>75</v>
      </c>
      <c r="B89" s="233">
        <v>322580</v>
      </c>
      <c r="C89" s="511" t="s">
        <v>2642</v>
      </c>
      <c r="D89" s="234">
        <v>2014</v>
      </c>
      <c r="E89" s="238" t="s">
        <v>2355</v>
      </c>
      <c r="F89" s="243" t="s">
        <v>532</v>
      </c>
      <c r="G89" s="239" t="s">
        <v>111</v>
      </c>
      <c r="H89" s="239" t="s">
        <v>111</v>
      </c>
      <c r="I89" s="239" t="s">
        <v>116</v>
      </c>
      <c r="J89" s="238" t="s">
        <v>2267</v>
      </c>
      <c r="K89" s="241">
        <v>3312</v>
      </c>
      <c r="L89" s="242" t="s">
        <v>2439</v>
      </c>
      <c r="M89" s="332">
        <v>10239</v>
      </c>
      <c r="N89" s="382">
        <v>11451.46</v>
      </c>
      <c r="O89" s="515" t="s">
        <v>2297</v>
      </c>
      <c r="P89" s="251">
        <v>42012</v>
      </c>
      <c r="Q89" s="269">
        <v>1</v>
      </c>
      <c r="R89" s="448">
        <f>N89</f>
        <v>11451.46</v>
      </c>
      <c r="S89" s="445">
        <v>0</v>
      </c>
      <c r="T89" s="266">
        <f>+R89/N89</f>
        <v>1</v>
      </c>
      <c r="U89" s="371">
        <f>M89-R89</f>
        <v>-1212.4599999999991</v>
      </c>
      <c r="V89" s="234" t="s">
        <v>734</v>
      </c>
      <c r="W89" s="234" t="s">
        <v>2311</v>
      </c>
      <c r="X89" s="234" t="s">
        <v>176</v>
      </c>
      <c r="Y89" s="234"/>
      <c r="Z89" s="234" t="s">
        <v>176</v>
      </c>
      <c r="AA89" s="409" t="s">
        <v>2586</v>
      </c>
    </row>
    <row r="90" spans="1:30" s="237" customFormat="1" ht="111" customHeight="1" x14ac:dyDescent="0.25">
      <c r="A90" s="233">
        <f t="shared" si="6"/>
        <v>76</v>
      </c>
      <c r="B90" s="233">
        <v>336286</v>
      </c>
      <c r="C90" s="511" t="s">
        <v>2642</v>
      </c>
      <c r="D90" s="234">
        <v>2014</v>
      </c>
      <c r="E90" s="238" t="s">
        <v>2355</v>
      </c>
      <c r="F90" s="243" t="s">
        <v>529</v>
      </c>
      <c r="G90" s="239" t="s">
        <v>111</v>
      </c>
      <c r="H90" s="239" t="s">
        <v>117</v>
      </c>
      <c r="I90" s="239" t="s">
        <v>118</v>
      </c>
      <c r="J90" s="238" t="s">
        <v>2267</v>
      </c>
      <c r="K90" s="241">
        <v>121</v>
      </c>
      <c r="L90" s="242" t="s">
        <v>2439</v>
      </c>
      <c r="M90" s="332">
        <v>27114</v>
      </c>
      <c r="N90" s="382">
        <v>30325.15</v>
      </c>
      <c r="O90" s="515" t="s">
        <v>2297</v>
      </c>
      <c r="P90" s="251">
        <v>42012</v>
      </c>
      <c r="Q90" s="269">
        <v>0.9</v>
      </c>
      <c r="R90" s="448">
        <v>27292.63</v>
      </c>
      <c r="S90" s="445">
        <v>0</v>
      </c>
      <c r="T90" s="266">
        <f>+R90/N90</f>
        <v>0.89999983512035386</v>
      </c>
      <c r="U90" s="371"/>
      <c r="V90" s="234" t="s">
        <v>734</v>
      </c>
      <c r="W90" s="234" t="s">
        <v>2539</v>
      </c>
      <c r="X90" s="234" t="s">
        <v>2325</v>
      </c>
      <c r="Y90" s="234"/>
      <c r="Z90" s="234" t="s">
        <v>176</v>
      </c>
      <c r="AA90" s="409" t="s">
        <v>2586</v>
      </c>
    </row>
    <row r="91" spans="1:30" s="88" customFormat="1" ht="85.5" customHeight="1" x14ac:dyDescent="0.25">
      <c r="A91" s="233">
        <f t="shared" si="6"/>
        <v>77</v>
      </c>
      <c r="B91" s="233">
        <v>330253</v>
      </c>
      <c r="C91" s="234" t="s">
        <v>2486</v>
      </c>
      <c r="D91" s="234">
        <v>2014</v>
      </c>
      <c r="E91" s="238" t="s">
        <v>2355</v>
      </c>
      <c r="F91" s="243" t="s">
        <v>507</v>
      </c>
      <c r="G91" s="239" t="s">
        <v>69</v>
      </c>
      <c r="H91" s="239" t="s">
        <v>70</v>
      </c>
      <c r="I91" s="239" t="s">
        <v>71</v>
      </c>
      <c r="J91" s="238" t="s">
        <v>2267</v>
      </c>
      <c r="K91" s="241">
        <v>907</v>
      </c>
      <c r="L91" s="242" t="s">
        <v>2439</v>
      </c>
      <c r="M91" s="332">
        <v>65824</v>
      </c>
      <c r="N91" s="246">
        <v>0</v>
      </c>
      <c r="O91" s="343" t="s">
        <v>2298</v>
      </c>
      <c r="P91" s="353"/>
      <c r="Q91" s="269">
        <v>0</v>
      </c>
      <c r="R91" s="470">
        <v>0</v>
      </c>
      <c r="S91" s="470">
        <v>0</v>
      </c>
      <c r="T91" s="269">
        <v>0</v>
      </c>
      <c r="U91" s="371">
        <f t="shared" ref="U91:U105" si="7">M91-R91</f>
        <v>65824</v>
      </c>
      <c r="V91" s="234" t="s">
        <v>2298</v>
      </c>
      <c r="W91" s="234" t="s">
        <v>1679</v>
      </c>
      <c r="X91" s="234" t="s">
        <v>176</v>
      </c>
      <c r="Y91" s="234"/>
      <c r="Z91" s="234" t="s">
        <v>176</v>
      </c>
      <c r="AA91" s="414" t="s">
        <v>2614</v>
      </c>
    </row>
    <row r="92" spans="1:30" s="88" customFormat="1" ht="62.25" customHeight="1" x14ac:dyDescent="0.25">
      <c r="A92" s="233">
        <f t="shared" si="6"/>
        <v>78</v>
      </c>
      <c r="B92" s="233">
        <v>2333083</v>
      </c>
      <c r="C92" s="234" t="s">
        <v>2486</v>
      </c>
      <c r="D92" s="234">
        <v>2014</v>
      </c>
      <c r="E92" s="238" t="s">
        <v>2355</v>
      </c>
      <c r="F92" s="243" t="s">
        <v>555</v>
      </c>
      <c r="G92" s="239" t="s">
        <v>140</v>
      </c>
      <c r="H92" s="239" t="s">
        <v>145</v>
      </c>
      <c r="I92" s="239" t="s">
        <v>146</v>
      </c>
      <c r="J92" s="238" t="s">
        <v>2267</v>
      </c>
      <c r="K92" s="241">
        <v>269</v>
      </c>
      <c r="L92" s="242" t="s">
        <v>2439</v>
      </c>
      <c r="M92" s="332">
        <v>45396</v>
      </c>
      <c r="N92" s="246">
        <v>0</v>
      </c>
      <c r="O92" s="343" t="s">
        <v>2298</v>
      </c>
      <c r="P92" s="353"/>
      <c r="Q92" s="269">
        <v>0</v>
      </c>
      <c r="R92" s="470">
        <v>0</v>
      </c>
      <c r="S92" s="470">
        <v>0</v>
      </c>
      <c r="T92" s="269">
        <v>0</v>
      </c>
      <c r="U92" s="371">
        <f t="shared" si="7"/>
        <v>45396</v>
      </c>
      <c r="V92" s="234" t="s">
        <v>2298</v>
      </c>
      <c r="W92" s="234" t="s">
        <v>1679</v>
      </c>
      <c r="X92" s="234" t="s">
        <v>176</v>
      </c>
      <c r="Y92" s="234"/>
      <c r="Z92" s="234" t="s">
        <v>176</v>
      </c>
      <c r="AA92" s="414" t="s">
        <v>2454</v>
      </c>
    </row>
    <row r="93" spans="1:30" s="88" customFormat="1" ht="82.5" customHeight="1" x14ac:dyDescent="0.25">
      <c r="A93" s="233">
        <f t="shared" si="6"/>
        <v>79</v>
      </c>
      <c r="B93" s="233">
        <v>315224</v>
      </c>
      <c r="C93" s="234" t="s">
        <v>2486</v>
      </c>
      <c r="D93" s="234">
        <v>2014</v>
      </c>
      <c r="E93" s="238" t="s">
        <v>2355</v>
      </c>
      <c r="F93" s="243" t="s">
        <v>565</v>
      </c>
      <c r="G93" s="239" t="s">
        <v>2602</v>
      </c>
      <c r="H93" s="239" t="s">
        <v>33</v>
      </c>
      <c r="I93" s="239" t="s">
        <v>34</v>
      </c>
      <c r="J93" s="238" t="s">
        <v>2267</v>
      </c>
      <c r="K93" s="241">
        <v>1727</v>
      </c>
      <c r="L93" s="242" t="s">
        <v>2439</v>
      </c>
      <c r="M93" s="332">
        <v>33213</v>
      </c>
      <c r="N93" s="246">
        <v>0</v>
      </c>
      <c r="O93" s="343" t="s">
        <v>2298</v>
      </c>
      <c r="P93" s="353"/>
      <c r="Q93" s="269">
        <v>0</v>
      </c>
      <c r="R93" s="470">
        <v>0</v>
      </c>
      <c r="S93" s="470">
        <v>0</v>
      </c>
      <c r="T93" s="269">
        <v>0</v>
      </c>
      <c r="U93" s="371">
        <f t="shared" si="7"/>
        <v>33213</v>
      </c>
      <c r="V93" s="234" t="s">
        <v>2298</v>
      </c>
      <c r="W93" s="234" t="s">
        <v>1679</v>
      </c>
      <c r="X93" s="234" t="s">
        <v>176</v>
      </c>
      <c r="Y93" s="234"/>
      <c r="Z93" s="234" t="s">
        <v>176</v>
      </c>
      <c r="AA93" s="414" t="s">
        <v>2453</v>
      </c>
    </row>
    <row r="94" spans="1:30" s="88" customFormat="1" ht="60" customHeight="1" x14ac:dyDescent="0.25">
      <c r="A94" s="233">
        <f t="shared" si="6"/>
        <v>80</v>
      </c>
      <c r="B94" s="233">
        <v>309629</v>
      </c>
      <c r="C94" s="234" t="s">
        <v>2486</v>
      </c>
      <c r="D94" s="234">
        <v>2014</v>
      </c>
      <c r="E94" s="238" t="s">
        <v>2355</v>
      </c>
      <c r="F94" s="243" t="s">
        <v>547</v>
      </c>
      <c r="G94" s="239" t="s">
        <v>140</v>
      </c>
      <c r="H94" s="239" t="s">
        <v>2603</v>
      </c>
      <c r="I94" s="239" t="s">
        <v>163</v>
      </c>
      <c r="J94" s="238" t="s">
        <v>2267</v>
      </c>
      <c r="K94" s="241">
        <v>99321</v>
      </c>
      <c r="L94" s="242" t="s">
        <v>2439</v>
      </c>
      <c r="M94" s="332">
        <v>44488</v>
      </c>
      <c r="N94" s="246">
        <v>0</v>
      </c>
      <c r="O94" s="343" t="s">
        <v>2298</v>
      </c>
      <c r="P94" s="353"/>
      <c r="Q94" s="269">
        <v>0</v>
      </c>
      <c r="R94" s="470">
        <v>0</v>
      </c>
      <c r="S94" s="470">
        <v>0</v>
      </c>
      <c r="T94" s="269">
        <v>0</v>
      </c>
      <c r="U94" s="371">
        <f t="shared" si="7"/>
        <v>44488</v>
      </c>
      <c r="V94" s="234" t="s">
        <v>2298</v>
      </c>
      <c r="W94" s="234" t="s">
        <v>1679</v>
      </c>
      <c r="X94" s="234" t="s">
        <v>176</v>
      </c>
      <c r="Y94" s="234"/>
      <c r="Z94" s="234" t="s">
        <v>176</v>
      </c>
      <c r="AA94" s="414" t="s">
        <v>2453</v>
      </c>
    </row>
    <row r="95" spans="1:30" s="88" customFormat="1" ht="99.75" customHeight="1" x14ac:dyDescent="0.25">
      <c r="A95" s="233">
        <f t="shared" si="6"/>
        <v>81</v>
      </c>
      <c r="B95" s="233">
        <v>2301254</v>
      </c>
      <c r="C95" s="234" t="s">
        <v>2486</v>
      </c>
      <c r="D95" s="234">
        <v>2014</v>
      </c>
      <c r="E95" s="238" t="s">
        <v>2355</v>
      </c>
      <c r="F95" s="243" t="s">
        <v>484</v>
      </c>
      <c r="G95" s="239" t="s">
        <v>2602</v>
      </c>
      <c r="H95" s="239" t="s">
        <v>35</v>
      </c>
      <c r="I95" s="239" t="s">
        <v>36</v>
      </c>
      <c r="J95" s="238" t="s">
        <v>2267</v>
      </c>
      <c r="K95" s="241">
        <v>928</v>
      </c>
      <c r="L95" s="242" t="s">
        <v>2439</v>
      </c>
      <c r="M95" s="332">
        <v>16.265999999999998</v>
      </c>
      <c r="N95" s="246">
        <v>0</v>
      </c>
      <c r="O95" s="343" t="s">
        <v>2298</v>
      </c>
      <c r="P95" s="353"/>
      <c r="Q95" s="269">
        <v>0</v>
      </c>
      <c r="R95" s="470">
        <v>0</v>
      </c>
      <c r="S95" s="470">
        <v>0</v>
      </c>
      <c r="T95" s="269">
        <v>0</v>
      </c>
      <c r="U95" s="371">
        <f t="shared" si="7"/>
        <v>16.265999999999998</v>
      </c>
      <c r="V95" s="234" t="s">
        <v>2298</v>
      </c>
      <c r="W95" s="234" t="s">
        <v>1679</v>
      </c>
      <c r="X95" s="234" t="s">
        <v>176</v>
      </c>
      <c r="Y95" s="234"/>
      <c r="Z95" s="234" t="s">
        <v>176</v>
      </c>
      <c r="AA95" s="414" t="s">
        <v>2453</v>
      </c>
    </row>
    <row r="96" spans="1:30" s="88" customFormat="1" ht="60" customHeight="1" x14ac:dyDescent="0.25">
      <c r="A96" s="233">
        <f t="shared" si="6"/>
        <v>82</v>
      </c>
      <c r="B96" s="233">
        <v>377520</v>
      </c>
      <c r="C96" s="511" t="s">
        <v>2640</v>
      </c>
      <c r="D96" s="234">
        <v>2014</v>
      </c>
      <c r="E96" s="238" t="s">
        <v>2353</v>
      </c>
      <c r="F96" s="243" t="s">
        <v>551</v>
      </c>
      <c r="G96" s="239" t="s">
        <v>140</v>
      </c>
      <c r="H96" s="239" t="s">
        <v>154</v>
      </c>
      <c r="I96" s="239" t="s">
        <v>156</v>
      </c>
      <c r="J96" s="238" t="s">
        <v>2267</v>
      </c>
      <c r="K96" s="241" t="s">
        <v>176</v>
      </c>
      <c r="L96" s="242" t="s">
        <v>2439</v>
      </c>
      <c r="M96" s="332">
        <v>37954</v>
      </c>
      <c r="N96" s="343"/>
      <c r="O96" s="343" t="s">
        <v>2298</v>
      </c>
      <c r="P96" s="251"/>
      <c r="Q96" s="269">
        <v>0</v>
      </c>
      <c r="R96" s="470">
        <v>0</v>
      </c>
      <c r="S96" s="470">
        <v>0</v>
      </c>
      <c r="T96" s="269">
        <v>0</v>
      </c>
      <c r="U96" s="371">
        <f t="shared" si="7"/>
        <v>37954</v>
      </c>
      <c r="V96" s="244"/>
      <c r="W96" s="234" t="s">
        <v>1679</v>
      </c>
      <c r="X96" s="234" t="s">
        <v>176</v>
      </c>
      <c r="Y96" s="234"/>
      <c r="Z96" s="234" t="s">
        <v>176</v>
      </c>
      <c r="AA96" s="414" t="s">
        <v>2455</v>
      </c>
    </row>
    <row r="97" spans="1:28" s="88" customFormat="1" ht="60" customHeight="1" x14ac:dyDescent="0.25">
      <c r="A97" s="233">
        <f t="shared" si="6"/>
        <v>83</v>
      </c>
      <c r="B97" s="233">
        <v>376241</v>
      </c>
      <c r="C97" s="511" t="s">
        <v>2640</v>
      </c>
      <c r="D97" s="234">
        <v>2014</v>
      </c>
      <c r="E97" s="238" t="s">
        <v>2353</v>
      </c>
      <c r="F97" s="243" t="s">
        <v>550</v>
      </c>
      <c r="G97" s="239" t="s">
        <v>140</v>
      </c>
      <c r="H97" s="239" t="s">
        <v>154</v>
      </c>
      <c r="I97" s="239" t="s">
        <v>155</v>
      </c>
      <c r="J97" s="238" t="s">
        <v>2267</v>
      </c>
      <c r="K97" s="241" t="s">
        <v>176</v>
      </c>
      <c r="L97" s="242" t="s">
        <v>2439</v>
      </c>
      <c r="M97" s="332">
        <v>20950</v>
      </c>
      <c r="N97" s="246">
        <v>0</v>
      </c>
      <c r="O97" s="343" t="s">
        <v>2298</v>
      </c>
      <c r="P97" s="251"/>
      <c r="Q97" s="269">
        <v>0</v>
      </c>
      <c r="R97" s="470">
        <v>0</v>
      </c>
      <c r="S97" s="470">
        <v>0</v>
      </c>
      <c r="T97" s="269">
        <v>0</v>
      </c>
      <c r="U97" s="371">
        <f t="shared" si="7"/>
        <v>20950</v>
      </c>
      <c r="V97" s="244"/>
      <c r="W97" s="234" t="s">
        <v>1679</v>
      </c>
      <c r="X97" s="234" t="s">
        <v>176</v>
      </c>
      <c r="Y97" s="234"/>
      <c r="Z97" s="234" t="s">
        <v>176</v>
      </c>
      <c r="AA97" s="414" t="s">
        <v>2455</v>
      </c>
    </row>
    <row r="98" spans="1:28" s="88" customFormat="1" ht="60" customHeight="1" x14ac:dyDescent="0.25">
      <c r="A98" s="233">
        <f t="shared" si="6"/>
        <v>84</v>
      </c>
      <c r="B98" s="233" t="s">
        <v>176</v>
      </c>
      <c r="C98" s="511" t="s">
        <v>2387</v>
      </c>
      <c r="D98" s="234">
        <v>2016</v>
      </c>
      <c r="E98" s="238" t="s">
        <v>2354</v>
      </c>
      <c r="F98" s="243" t="s">
        <v>403</v>
      </c>
      <c r="G98" s="239" t="s">
        <v>72</v>
      </c>
      <c r="H98" s="239" t="s">
        <v>75</v>
      </c>
      <c r="I98" s="239" t="s">
        <v>326</v>
      </c>
      <c r="J98" s="238" t="s">
        <v>2267</v>
      </c>
      <c r="K98" s="241" t="s">
        <v>176</v>
      </c>
      <c r="L98" s="242" t="s">
        <v>2439</v>
      </c>
      <c r="M98" s="332">
        <v>153545</v>
      </c>
      <c r="N98" s="343">
        <v>0</v>
      </c>
      <c r="O98" s="343" t="s">
        <v>2298</v>
      </c>
      <c r="P98" s="245">
        <v>0</v>
      </c>
      <c r="Q98" s="269">
        <v>0</v>
      </c>
      <c r="R98" s="470">
        <v>0</v>
      </c>
      <c r="S98" s="470">
        <v>0</v>
      </c>
      <c r="T98" s="269">
        <v>0</v>
      </c>
      <c r="U98" s="371">
        <f t="shared" si="7"/>
        <v>153545</v>
      </c>
      <c r="V98" s="240">
        <v>0</v>
      </c>
      <c r="W98" s="234" t="s">
        <v>1679</v>
      </c>
      <c r="X98" s="234" t="s">
        <v>176</v>
      </c>
      <c r="Y98" s="234"/>
      <c r="Z98" s="234" t="s">
        <v>176</v>
      </c>
      <c r="AA98" s="414" t="s">
        <v>2458</v>
      </c>
    </row>
    <row r="99" spans="1:28" s="88" customFormat="1" ht="60" customHeight="1" x14ac:dyDescent="0.25">
      <c r="A99" s="233">
        <f t="shared" si="6"/>
        <v>85</v>
      </c>
      <c r="B99" s="233" t="s">
        <v>176</v>
      </c>
      <c r="C99" s="511" t="s">
        <v>2640</v>
      </c>
      <c r="D99" s="234">
        <v>2016</v>
      </c>
      <c r="E99" s="238" t="s">
        <v>2354</v>
      </c>
      <c r="F99" s="243" t="s">
        <v>404</v>
      </c>
      <c r="G99" s="239" t="s">
        <v>94</v>
      </c>
      <c r="H99" s="239" t="s">
        <v>95</v>
      </c>
      <c r="I99" s="239" t="s">
        <v>328</v>
      </c>
      <c r="J99" s="238" t="s">
        <v>2267</v>
      </c>
      <c r="K99" s="241" t="s">
        <v>176</v>
      </c>
      <c r="L99" s="242" t="s">
        <v>2439</v>
      </c>
      <c r="M99" s="332">
        <v>141056</v>
      </c>
      <c r="N99" s="343">
        <v>0</v>
      </c>
      <c r="O99" s="343" t="s">
        <v>2298</v>
      </c>
      <c r="P99" s="245">
        <v>0</v>
      </c>
      <c r="Q99" s="269">
        <v>0</v>
      </c>
      <c r="R99" s="470">
        <v>0</v>
      </c>
      <c r="S99" s="470">
        <v>0</v>
      </c>
      <c r="T99" s="269">
        <v>0</v>
      </c>
      <c r="U99" s="371">
        <f t="shared" si="7"/>
        <v>141056</v>
      </c>
      <c r="V99" s="240">
        <v>0</v>
      </c>
      <c r="W99" s="234" t="s">
        <v>1679</v>
      </c>
      <c r="X99" s="234" t="s">
        <v>176</v>
      </c>
      <c r="Y99" s="234"/>
      <c r="Z99" s="234" t="s">
        <v>176</v>
      </c>
      <c r="AA99" s="414" t="s">
        <v>2456</v>
      </c>
    </row>
    <row r="100" spans="1:28" s="88" customFormat="1" ht="60" customHeight="1" x14ac:dyDescent="0.25">
      <c r="A100" s="233">
        <f t="shared" si="6"/>
        <v>86</v>
      </c>
      <c r="B100" s="233" t="s">
        <v>176</v>
      </c>
      <c r="C100" s="511" t="s">
        <v>2387</v>
      </c>
      <c r="D100" s="234">
        <v>2016</v>
      </c>
      <c r="E100" s="238" t="s">
        <v>2354</v>
      </c>
      <c r="F100" s="243" t="s">
        <v>405</v>
      </c>
      <c r="G100" s="239" t="s">
        <v>111</v>
      </c>
      <c r="H100" s="239" t="s">
        <v>307</v>
      </c>
      <c r="I100" s="239" t="s">
        <v>115</v>
      </c>
      <c r="J100" s="238" t="s">
        <v>2267</v>
      </c>
      <c r="K100" s="241" t="s">
        <v>176</v>
      </c>
      <c r="L100" s="242" t="s">
        <v>2439</v>
      </c>
      <c r="M100" s="332">
        <v>153252</v>
      </c>
      <c r="N100" s="343">
        <v>0</v>
      </c>
      <c r="O100" s="343" t="s">
        <v>2298</v>
      </c>
      <c r="P100" s="245">
        <v>0</v>
      </c>
      <c r="Q100" s="269">
        <v>0</v>
      </c>
      <c r="R100" s="470">
        <v>0</v>
      </c>
      <c r="S100" s="470">
        <v>0</v>
      </c>
      <c r="T100" s="269">
        <v>0</v>
      </c>
      <c r="U100" s="371">
        <f t="shared" si="7"/>
        <v>153252</v>
      </c>
      <c r="V100" s="240">
        <v>0</v>
      </c>
      <c r="W100" s="234" t="s">
        <v>1679</v>
      </c>
      <c r="X100" s="234" t="s">
        <v>176</v>
      </c>
      <c r="Y100" s="234"/>
      <c r="Z100" s="234" t="s">
        <v>176</v>
      </c>
      <c r="AA100" s="414" t="s">
        <v>2457</v>
      </c>
    </row>
    <row r="101" spans="1:28" s="88" customFormat="1" ht="57.75" customHeight="1" x14ac:dyDescent="0.25">
      <c r="A101" s="613">
        <f t="shared" si="6"/>
        <v>87</v>
      </c>
      <c r="B101" s="613">
        <v>309146</v>
      </c>
      <c r="C101" s="614" t="s">
        <v>2486</v>
      </c>
      <c r="D101" s="614">
        <v>2014</v>
      </c>
      <c r="E101" s="615" t="s">
        <v>2355</v>
      </c>
      <c r="F101" s="616" t="s">
        <v>485</v>
      </c>
      <c r="G101" s="617" t="s">
        <v>2602</v>
      </c>
      <c r="H101" s="617" t="s">
        <v>2608</v>
      </c>
      <c r="I101" s="617" t="s">
        <v>38</v>
      </c>
      <c r="J101" s="615" t="s">
        <v>2267</v>
      </c>
      <c r="K101" s="618">
        <v>1.2889999999999999</v>
      </c>
      <c r="L101" s="619" t="s">
        <v>2439</v>
      </c>
      <c r="M101" s="625">
        <v>50830</v>
      </c>
      <c r="N101" s="626">
        <v>0</v>
      </c>
      <c r="O101" s="627" t="s">
        <v>2298</v>
      </c>
      <c r="P101" s="628"/>
      <c r="Q101" s="629">
        <v>0</v>
      </c>
      <c r="R101" s="630">
        <v>0</v>
      </c>
      <c r="S101" s="630">
        <v>0</v>
      </c>
      <c r="T101" s="629">
        <v>0</v>
      </c>
      <c r="U101" s="371">
        <f t="shared" si="7"/>
        <v>50830</v>
      </c>
      <c r="V101" s="614" t="s">
        <v>2298</v>
      </c>
      <c r="W101" s="614" t="s">
        <v>1679</v>
      </c>
      <c r="X101" s="614" t="s">
        <v>176</v>
      </c>
      <c r="Y101" s="234"/>
      <c r="Z101" s="614" t="s">
        <v>176</v>
      </c>
      <c r="AA101" s="631" t="s">
        <v>2453</v>
      </c>
      <c r="AB101" s="88" t="s">
        <v>2677</v>
      </c>
    </row>
    <row r="102" spans="1:28" s="88" customFormat="1" ht="81.75" customHeight="1" x14ac:dyDescent="0.25">
      <c r="A102" s="233">
        <f t="shared" si="6"/>
        <v>88</v>
      </c>
      <c r="B102" s="233" t="s">
        <v>176</v>
      </c>
      <c r="C102" s="234" t="s">
        <v>2486</v>
      </c>
      <c r="D102" s="234">
        <v>2014</v>
      </c>
      <c r="E102" s="238" t="s">
        <v>2355</v>
      </c>
      <c r="F102" s="243" t="s">
        <v>554</v>
      </c>
      <c r="G102" s="239" t="s">
        <v>140</v>
      </c>
      <c r="H102" s="239" t="s">
        <v>152</v>
      </c>
      <c r="I102" s="239" t="s">
        <v>153</v>
      </c>
      <c r="J102" s="238" t="s">
        <v>2267</v>
      </c>
      <c r="K102" s="241" t="s">
        <v>176</v>
      </c>
      <c r="L102" s="242" t="s">
        <v>2439</v>
      </c>
      <c r="M102" s="332">
        <v>9987</v>
      </c>
      <c r="N102" s="246">
        <v>0</v>
      </c>
      <c r="O102" s="343" t="s">
        <v>2298</v>
      </c>
      <c r="P102" s="353"/>
      <c r="Q102" s="269">
        <v>0</v>
      </c>
      <c r="R102" s="470">
        <v>0</v>
      </c>
      <c r="S102" s="470">
        <v>0</v>
      </c>
      <c r="T102" s="269">
        <v>0</v>
      </c>
      <c r="U102" s="371">
        <f t="shared" si="7"/>
        <v>9987</v>
      </c>
      <c r="V102" s="234" t="s">
        <v>176</v>
      </c>
      <c r="W102" s="234" t="s">
        <v>1679</v>
      </c>
      <c r="X102" s="234" t="s">
        <v>176</v>
      </c>
      <c r="Y102" s="234"/>
      <c r="Z102" s="234" t="s">
        <v>176</v>
      </c>
      <c r="AA102" s="414" t="s">
        <v>2459</v>
      </c>
    </row>
    <row r="103" spans="1:28" s="88" customFormat="1" ht="60" customHeight="1" x14ac:dyDescent="0.25">
      <c r="A103" s="233">
        <f t="shared" si="6"/>
        <v>89</v>
      </c>
      <c r="B103" s="233" t="s">
        <v>176</v>
      </c>
      <c r="C103" s="234" t="s">
        <v>176</v>
      </c>
      <c r="D103" s="234">
        <v>2014</v>
      </c>
      <c r="E103" s="238" t="s">
        <v>2355</v>
      </c>
      <c r="F103" s="243" t="s">
        <v>492</v>
      </c>
      <c r="G103" s="239" t="s">
        <v>2487</v>
      </c>
      <c r="H103" s="239" t="s">
        <v>46</v>
      </c>
      <c r="I103" s="239" t="s">
        <v>48</v>
      </c>
      <c r="J103" s="238" t="s">
        <v>2267</v>
      </c>
      <c r="K103" s="241" t="s">
        <v>176</v>
      </c>
      <c r="L103" s="242" t="s">
        <v>2439</v>
      </c>
      <c r="M103" s="332">
        <v>30424</v>
      </c>
      <c r="N103" s="246">
        <v>0</v>
      </c>
      <c r="O103" s="343" t="s">
        <v>2298</v>
      </c>
      <c r="P103" s="251"/>
      <c r="Q103" s="269">
        <v>0</v>
      </c>
      <c r="R103" s="470">
        <v>0</v>
      </c>
      <c r="S103" s="470">
        <v>0</v>
      </c>
      <c r="T103" s="269">
        <v>0</v>
      </c>
      <c r="U103" s="371">
        <f t="shared" si="7"/>
        <v>30424</v>
      </c>
      <c r="V103" s="234" t="s">
        <v>176</v>
      </c>
      <c r="W103" s="234" t="s">
        <v>1679</v>
      </c>
      <c r="X103" s="234" t="s">
        <v>176</v>
      </c>
      <c r="Y103" s="234"/>
      <c r="Z103" s="234" t="s">
        <v>176</v>
      </c>
      <c r="AA103" s="414" t="s">
        <v>2450</v>
      </c>
    </row>
    <row r="104" spans="1:28" s="88" customFormat="1" ht="60" customHeight="1" x14ac:dyDescent="0.25">
      <c r="A104" s="233">
        <f t="shared" si="6"/>
        <v>90</v>
      </c>
      <c r="B104" s="233" t="s">
        <v>176</v>
      </c>
      <c r="C104" s="234" t="s">
        <v>176</v>
      </c>
      <c r="D104" s="234">
        <v>2014</v>
      </c>
      <c r="E104" s="238" t="s">
        <v>2355</v>
      </c>
      <c r="F104" s="243" t="s">
        <v>533</v>
      </c>
      <c r="G104" s="239" t="s">
        <v>111</v>
      </c>
      <c r="H104" s="239" t="s">
        <v>111</v>
      </c>
      <c r="I104" s="239" t="s">
        <v>119</v>
      </c>
      <c r="J104" s="238" t="s">
        <v>2267</v>
      </c>
      <c r="K104" s="241" t="s">
        <v>176</v>
      </c>
      <c r="L104" s="242" t="s">
        <v>2439</v>
      </c>
      <c r="M104" s="332">
        <v>19757</v>
      </c>
      <c r="N104" s="246">
        <v>0</v>
      </c>
      <c r="O104" s="343" t="s">
        <v>2298</v>
      </c>
      <c r="P104" s="252"/>
      <c r="Q104" s="269">
        <v>0</v>
      </c>
      <c r="R104" s="470">
        <v>0</v>
      </c>
      <c r="S104" s="470">
        <v>0</v>
      </c>
      <c r="T104" s="269">
        <v>0</v>
      </c>
      <c r="U104" s="371">
        <f t="shared" si="7"/>
        <v>19757</v>
      </c>
      <c r="V104" s="234" t="s">
        <v>176</v>
      </c>
      <c r="W104" s="234" t="s">
        <v>1679</v>
      </c>
      <c r="X104" s="234" t="s">
        <v>176</v>
      </c>
      <c r="Y104" s="234"/>
      <c r="Z104" s="234" t="s">
        <v>176</v>
      </c>
      <c r="AA104" s="414" t="s">
        <v>2450</v>
      </c>
    </row>
    <row r="105" spans="1:28" s="88" customFormat="1" ht="60" customHeight="1" x14ac:dyDescent="0.25">
      <c r="A105" s="233">
        <f t="shared" si="6"/>
        <v>91</v>
      </c>
      <c r="B105" s="233" t="s">
        <v>176</v>
      </c>
      <c r="C105" s="234" t="s">
        <v>176</v>
      </c>
      <c r="D105" s="234">
        <v>2014</v>
      </c>
      <c r="E105" s="238" t="s">
        <v>2355</v>
      </c>
      <c r="F105" s="243" t="s">
        <v>545</v>
      </c>
      <c r="G105" s="239" t="s">
        <v>137</v>
      </c>
      <c r="H105" s="239" t="s">
        <v>138</v>
      </c>
      <c r="I105" s="239" t="s">
        <v>139</v>
      </c>
      <c r="J105" s="238" t="s">
        <v>2267</v>
      </c>
      <c r="K105" s="241" t="s">
        <v>176</v>
      </c>
      <c r="L105" s="242" t="s">
        <v>2439</v>
      </c>
      <c r="M105" s="332">
        <v>38969</v>
      </c>
      <c r="N105" s="246">
        <v>0</v>
      </c>
      <c r="O105" s="343" t="s">
        <v>2298</v>
      </c>
      <c r="P105" s="252"/>
      <c r="Q105" s="269">
        <v>0</v>
      </c>
      <c r="R105" s="470">
        <v>0</v>
      </c>
      <c r="S105" s="470">
        <v>0</v>
      </c>
      <c r="T105" s="269">
        <v>0</v>
      </c>
      <c r="U105" s="371">
        <f t="shared" si="7"/>
        <v>38969</v>
      </c>
      <c r="V105" s="234" t="s">
        <v>176</v>
      </c>
      <c r="W105" s="234" t="s">
        <v>1679</v>
      </c>
      <c r="X105" s="234" t="s">
        <v>176</v>
      </c>
      <c r="Y105" s="234"/>
      <c r="Z105" s="234" t="s">
        <v>176</v>
      </c>
      <c r="AA105" s="414" t="s">
        <v>2450</v>
      </c>
    </row>
    <row r="106" spans="1:28" s="306" customFormat="1" ht="35.1" customHeight="1" x14ac:dyDescent="0.3">
      <c r="A106" s="383" t="s">
        <v>720</v>
      </c>
      <c r="C106" s="307"/>
      <c r="D106" s="307"/>
      <c r="E106" s="307"/>
      <c r="F106" s="307"/>
      <c r="G106" s="307"/>
      <c r="H106" s="307"/>
      <c r="I106" s="307"/>
      <c r="J106" s="307"/>
      <c r="K106" s="307"/>
      <c r="L106" s="307"/>
      <c r="M106" s="307"/>
      <c r="N106" s="307"/>
      <c r="O106" s="307"/>
      <c r="P106" s="307"/>
      <c r="Q106" s="308"/>
      <c r="R106" s="249"/>
      <c r="S106" s="249"/>
      <c r="T106" s="307"/>
      <c r="U106" s="307"/>
      <c r="V106" s="307"/>
      <c r="W106" s="307"/>
      <c r="X106" s="307"/>
      <c r="Y106" s="307"/>
      <c r="Z106" s="307"/>
      <c r="AA106" s="309"/>
    </row>
    <row r="107" spans="1:28" s="11" customFormat="1" ht="35.1" customHeight="1" x14ac:dyDescent="0.2">
      <c r="C107" s="58"/>
      <c r="D107" s="58"/>
      <c r="E107" s="58"/>
      <c r="F107" s="58"/>
      <c r="G107" s="58"/>
      <c r="H107" s="58"/>
      <c r="I107" s="58"/>
      <c r="J107" s="58"/>
      <c r="K107" s="58"/>
      <c r="AA107" s="310"/>
    </row>
    <row r="108" spans="1:28" s="11" customFormat="1" ht="35.1" customHeight="1" x14ac:dyDescent="0.2">
      <c r="C108" s="58"/>
      <c r="D108" s="58"/>
      <c r="E108" s="58"/>
      <c r="F108" s="58"/>
      <c r="G108" s="58"/>
      <c r="H108" s="58"/>
      <c r="I108" s="58"/>
      <c r="J108" s="58"/>
      <c r="K108" s="58"/>
      <c r="M108" s="280"/>
      <c r="N108" s="280"/>
      <c r="O108" s="280"/>
      <c r="AA108" s="310"/>
    </row>
    <row r="109" spans="1:28" s="11" customFormat="1" ht="35.1" customHeight="1" x14ac:dyDescent="0.2">
      <c r="C109" s="58"/>
      <c r="D109" s="58"/>
      <c r="E109" s="58"/>
      <c r="F109" s="58"/>
      <c r="G109" s="58"/>
      <c r="H109" s="58"/>
      <c r="I109" s="58"/>
      <c r="J109" s="58"/>
      <c r="K109" s="58"/>
      <c r="AA109" s="310"/>
    </row>
    <row r="110" spans="1:28" s="11" customFormat="1" ht="35.1" customHeight="1" x14ac:dyDescent="0.2">
      <c r="C110" s="58"/>
      <c r="D110" s="58"/>
      <c r="E110" s="58"/>
      <c r="F110" s="58"/>
      <c r="G110" s="58"/>
      <c r="H110" s="58"/>
      <c r="I110" s="58"/>
      <c r="J110" s="58"/>
      <c r="K110" s="58"/>
      <c r="L110" s="58"/>
      <c r="M110" s="58"/>
      <c r="N110" s="280"/>
      <c r="O110" s="280"/>
      <c r="P110" s="280"/>
      <c r="Q110" s="280"/>
      <c r="R110" s="248"/>
      <c r="S110" s="248"/>
      <c r="T110" s="58"/>
      <c r="U110" s="58"/>
      <c r="V110" s="58"/>
      <c r="W110" s="58"/>
      <c r="X110" s="58"/>
      <c r="Y110" s="58"/>
      <c r="Z110" s="58"/>
      <c r="AA110" s="372"/>
    </row>
    <row r="111" spans="1:28" s="11" customFormat="1" ht="35.1" customHeight="1" x14ac:dyDescent="0.2">
      <c r="C111" s="304"/>
      <c r="D111" s="304"/>
      <c r="E111" s="304"/>
      <c r="F111" s="304"/>
      <c r="G111" s="304"/>
      <c r="H111" s="304"/>
      <c r="I111" s="304"/>
      <c r="J111" s="304"/>
      <c r="K111" s="58"/>
      <c r="L111" s="58"/>
      <c r="M111" s="58"/>
      <c r="N111" s="280"/>
      <c r="O111" s="280"/>
      <c r="P111" s="280"/>
      <c r="Q111" s="280"/>
      <c r="R111" s="248"/>
      <c r="S111" s="248"/>
      <c r="T111" s="58"/>
      <c r="U111" s="58"/>
      <c r="V111" s="58"/>
      <c r="W111" s="58"/>
      <c r="X111" s="58"/>
      <c r="Y111" s="58"/>
      <c r="Z111" s="58"/>
      <c r="AA111" s="372"/>
    </row>
    <row r="112" spans="1:28" s="11" customFormat="1" ht="35.1" customHeight="1" x14ac:dyDescent="0.2">
      <c r="C112" s="58"/>
      <c r="D112" s="58"/>
      <c r="E112" s="58"/>
      <c r="F112" s="58"/>
      <c r="G112" s="58"/>
      <c r="H112" s="58"/>
      <c r="I112" s="58"/>
      <c r="J112" s="58"/>
      <c r="K112" s="58"/>
      <c r="L112" s="58"/>
      <c r="M112" s="58"/>
      <c r="N112" s="280"/>
      <c r="O112" s="280"/>
      <c r="P112" s="280"/>
      <c r="Q112" s="280"/>
      <c r="R112" s="248"/>
      <c r="S112" s="248"/>
      <c r="T112" s="58"/>
      <c r="U112" s="58"/>
      <c r="V112" s="58"/>
      <c r="W112" s="58"/>
      <c r="X112" s="58"/>
      <c r="Y112" s="58"/>
      <c r="Z112" s="58"/>
      <c r="AA112" s="372"/>
    </row>
    <row r="113" spans="3:27" s="11" customFormat="1" ht="35.1" customHeight="1" x14ac:dyDescent="0.2">
      <c r="C113" s="58"/>
      <c r="D113" s="58"/>
      <c r="E113" s="58"/>
      <c r="F113" s="58"/>
      <c r="G113" s="58"/>
      <c r="H113" s="58"/>
      <c r="I113" s="58"/>
      <c r="J113" s="58"/>
      <c r="K113" s="58"/>
      <c r="L113" s="58"/>
      <c r="M113" s="58"/>
      <c r="N113" s="280"/>
      <c r="O113" s="280"/>
      <c r="P113" s="280"/>
      <c r="Q113" s="280"/>
      <c r="R113" s="248"/>
      <c r="S113" s="248"/>
      <c r="T113" s="58"/>
      <c r="U113" s="58"/>
      <c r="V113" s="58"/>
      <c r="W113" s="58"/>
      <c r="X113" s="58"/>
      <c r="Y113" s="58"/>
      <c r="Z113" s="58"/>
      <c r="AA113" s="372"/>
    </row>
    <row r="114" spans="3:27" s="11" customFormat="1" ht="35.1" customHeight="1" x14ac:dyDescent="0.2">
      <c r="C114" s="58"/>
      <c r="D114" s="58"/>
      <c r="E114" s="58"/>
      <c r="F114" s="58"/>
      <c r="G114" s="58"/>
      <c r="H114" s="58"/>
      <c r="I114" s="58"/>
      <c r="J114" s="58"/>
      <c r="K114" s="58"/>
      <c r="L114" s="58"/>
      <c r="M114" s="58"/>
      <c r="N114" s="280"/>
      <c r="O114" s="280"/>
      <c r="P114" s="280"/>
      <c r="Q114" s="280"/>
      <c r="R114" s="248"/>
      <c r="S114" s="248"/>
      <c r="T114" s="58"/>
      <c r="U114" s="58"/>
      <c r="V114" s="58"/>
      <c r="W114" s="58"/>
      <c r="X114" s="58"/>
      <c r="Y114" s="58"/>
      <c r="Z114" s="58"/>
      <c r="AA114" s="372"/>
    </row>
    <row r="115" spans="3:27" s="11" customFormat="1" ht="35.1" customHeight="1" x14ac:dyDescent="0.2">
      <c r="C115" s="58"/>
      <c r="D115" s="58"/>
      <c r="E115" s="58"/>
      <c r="F115" s="58"/>
      <c r="G115" s="58"/>
      <c r="H115" s="58"/>
      <c r="I115" s="58"/>
      <c r="J115" s="58"/>
      <c r="K115" s="58"/>
      <c r="L115" s="58"/>
      <c r="M115" s="58"/>
      <c r="N115" s="280"/>
      <c r="O115" s="280"/>
      <c r="P115" s="280"/>
      <c r="Q115" s="280"/>
      <c r="R115" s="248"/>
      <c r="S115" s="248"/>
      <c r="T115" s="58"/>
      <c r="U115" s="58"/>
      <c r="V115" s="58"/>
      <c r="W115" s="58"/>
      <c r="X115" s="58"/>
      <c r="Y115" s="58"/>
      <c r="Z115" s="58"/>
      <c r="AA115" s="372"/>
    </row>
    <row r="116" spans="3:27" s="11" customFormat="1" ht="35.1" customHeight="1" x14ac:dyDescent="0.2">
      <c r="C116" s="58"/>
      <c r="D116" s="58"/>
      <c r="E116" s="58"/>
      <c r="F116" s="58"/>
      <c r="G116" s="58"/>
      <c r="H116" s="58"/>
      <c r="I116" s="58"/>
      <c r="J116" s="58"/>
      <c r="K116" s="58"/>
      <c r="L116" s="58"/>
      <c r="M116" s="58"/>
      <c r="N116" s="280"/>
      <c r="O116" s="280"/>
      <c r="P116" s="280"/>
      <c r="Q116" s="280"/>
      <c r="R116" s="248"/>
      <c r="S116" s="248"/>
      <c r="T116" s="58"/>
      <c r="U116" s="58"/>
      <c r="V116" s="58"/>
      <c r="W116" s="58"/>
      <c r="X116" s="58"/>
      <c r="Y116" s="58"/>
      <c r="Z116" s="58"/>
      <c r="AA116" s="372"/>
    </row>
    <row r="117" spans="3:27" s="11" customFormat="1" ht="35.1" customHeight="1" x14ac:dyDescent="0.2">
      <c r="C117" s="58"/>
      <c r="D117" s="58"/>
      <c r="E117" s="58"/>
      <c r="F117" s="58"/>
      <c r="G117" s="58"/>
      <c r="H117" s="58"/>
      <c r="I117" s="58"/>
      <c r="J117" s="58"/>
      <c r="K117" s="58"/>
      <c r="L117" s="58"/>
      <c r="M117" s="58"/>
      <c r="N117" s="280"/>
      <c r="O117" s="280"/>
      <c r="P117" s="280"/>
      <c r="Q117" s="280"/>
      <c r="R117" s="248"/>
      <c r="S117" s="248"/>
      <c r="T117" s="58"/>
      <c r="U117" s="58"/>
      <c r="V117" s="58"/>
      <c r="W117" s="58"/>
      <c r="X117" s="58"/>
      <c r="Y117" s="58"/>
      <c r="Z117" s="58"/>
      <c r="AA117" s="372"/>
    </row>
    <row r="118" spans="3:27" s="11" customFormat="1" ht="35.1" customHeight="1" x14ac:dyDescent="0.2">
      <c r="C118" s="58"/>
      <c r="D118" s="58"/>
      <c r="E118" s="58"/>
      <c r="F118" s="58"/>
      <c r="G118" s="58"/>
      <c r="H118" s="58"/>
      <c r="I118" s="58"/>
      <c r="J118" s="58"/>
      <c r="K118" s="58"/>
      <c r="L118" s="58"/>
      <c r="M118" s="58"/>
      <c r="N118" s="280"/>
      <c r="O118" s="280"/>
      <c r="P118" s="280"/>
      <c r="Q118" s="280"/>
      <c r="R118" s="248"/>
      <c r="S118" s="248"/>
      <c r="T118" s="58"/>
      <c r="U118" s="58"/>
      <c r="V118" s="58"/>
      <c r="W118" s="58"/>
      <c r="X118" s="58"/>
      <c r="Y118" s="58"/>
      <c r="Z118" s="58"/>
      <c r="AA118" s="372"/>
    </row>
    <row r="119" spans="3:27" s="11" customFormat="1" ht="35.1" customHeight="1" x14ac:dyDescent="0.2">
      <c r="C119" s="58"/>
      <c r="D119" s="58"/>
      <c r="E119" s="58"/>
      <c r="F119" s="58"/>
      <c r="G119" s="58"/>
      <c r="H119" s="58"/>
      <c r="I119" s="58"/>
      <c r="J119" s="58"/>
      <c r="K119" s="58"/>
      <c r="L119" s="58"/>
      <c r="M119" s="58"/>
      <c r="N119" s="280"/>
      <c r="O119" s="280"/>
      <c r="P119" s="280"/>
      <c r="Q119" s="280"/>
      <c r="R119" s="248"/>
      <c r="S119" s="248"/>
      <c r="T119" s="58"/>
      <c r="U119" s="58"/>
      <c r="V119" s="58"/>
      <c r="W119" s="58"/>
      <c r="X119" s="58"/>
      <c r="Y119" s="58"/>
      <c r="Z119" s="58"/>
      <c r="AA119" s="372"/>
    </row>
    <row r="120" spans="3:27" s="11" customFormat="1" ht="35.1" customHeight="1" x14ac:dyDescent="0.2">
      <c r="C120" s="58"/>
      <c r="D120" s="58"/>
      <c r="E120" s="58"/>
      <c r="F120" s="58"/>
      <c r="G120" s="58"/>
      <c r="H120" s="58"/>
      <c r="I120" s="58"/>
      <c r="J120" s="58"/>
      <c r="K120" s="58"/>
      <c r="L120" s="58"/>
      <c r="M120" s="58"/>
      <c r="N120" s="280"/>
      <c r="O120" s="280"/>
      <c r="P120" s="280"/>
      <c r="Q120" s="280"/>
      <c r="R120" s="248"/>
      <c r="S120" s="248"/>
      <c r="T120" s="58"/>
      <c r="U120" s="58"/>
      <c r="V120" s="58"/>
      <c r="W120" s="58"/>
      <c r="X120" s="58"/>
      <c r="Y120" s="58"/>
      <c r="Z120" s="58"/>
      <c r="AA120" s="372"/>
    </row>
    <row r="121" spans="3:27" s="11" customFormat="1" ht="35.1" customHeight="1" x14ac:dyDescent="0.2">
      <c r="C121" s="58"/>
      <c r="D121" s="58"/>
      <c r="E121" s="58"/>
      <c r="F121" s="58"/>
      <c r="G121" s="58"/>
      <c r="H121" s="58"/>
      <c r="I121" s="58"/>
      <c r="J121" s="58"/>
      <c r="K121" s="58"/>
      <c r="L121" s="58"/>
      <c r="M121" s="58"/>
      <c r="N121" s="280"/>
      <c r="O121" s="280"/>
      <c r="P121" s="280"/>
      <c r="Q121" s="280"/>
      <c r="R121" s="248"/>
      <c r="S121" s="248"/>
      <c r="T121" s="58"/>
      <c r="U121" s="58"/>
      <c r="V121" s="58"/>
      <c r="W121" s="58"/>
      <c r="X121" s="58"/>
      <c r="Y121" s="58"/>
      <c r="Z121" s="58"/>
      <c r="AA121" s="372"/>
    </row>
    <row r="122" spans="3:27" s="11" customFormat="1" ht="35.1" customHeight="1" x14ac:dyDescent="0.2">
      <c r="C122" s="58"/>
      <c r="D122" s="58"/>
      <c r="E122" s="58"/>
      <c r="F122" s="58"/>
      <c r="G122" s="58"/>
      <c r="H122" s="58"/>
      <c r="I122" s="58"/>
      <c r="J122" s="58"/>
      <c r="K122" s="58"/>
      <c r="L122" s="58"/>
      <c r="M122" s="58"/>
      <c r="N122" s="280"/>
      <c r="O122" s="280"/>
      <c r="P122" s="280"/>
      <c r="Q122" s="280"/>
      <c r="R122" s="248"/>
      <c r="S122" s="248"/>
      <c r="T122" s="58"/>
      <c r="U122" s="58"/>
      <c r="V122" s="58"/>
      <c r="W122" s="58"/>
      <c r="X122" s="58"/>
      <c r="Y122" s="58"/>
      <c r="Z122" s="58"/>
      <c r="AA122" s="372"/>
    </row>
    <row r="123" spans="3:27" s="11" customFormat="1" ht="35.1" customHeight="1" x14ac:dyDescent="0.2">
      <c r="C123" s="58"/>
      <c r="D123" s="58"/>
      <c r="E123" s="58"/>
      <c r="F123" s="58"/>
      <c r="G123" s="58"/>
      <c r="H123" s="58"/>
      <c r="I123" s="58"/>
      <c r="J123" s="58"/>
      <c r="K123" s="58"/>
      <c r="L123" s="58"/>
      <c r="M123" s="58"/>
      <c r="N123" s="280"/>
      <c r="O123" s="280"/>
      <c r="P123" s="280"/>
      <c r="Q123" s="280"/>
      <c r="R123" s="248"/>
      <c r="S123" s="248"/>
      <c r="T123" s="58"/>
      <c r="U123" s="58"/>
      <c r="V123" s="58"/>
      <c r="W123" s="58"/>
      <c r="X123" s="58"/>
      <c r="Y123" s="58"/>
      <c r="Z123" s="58"/>
      <c r="AA123" s="372"/>
    </row>
    <row r="124" spans="3:27" s="11" customFormat="1" ht="35.1" customHeight="1" x14ac:dyDescent="0.2">
      <c r="C124" s="58"/>
      <c r="D124" s="58"/>
      <c r="E124" s="58"/>
      <c r="F124" s="58"/>
      <c r="G124" s="58"/>
      <c r="H124" s="58"/>
      <c r="I124" s="58"/>
      <c r="J124" s="58"/>
      <c r="K124" s="58"/>
      <c r="L124" s="58"/>
      <c r="M124" s="58"/>
      <c r="N124" s="280"/>
      <c r="O124" s="280"/>
      <c r="P124" s="280"/>
      <c r="Q124" s="280"/>
      <c r="R124" s="248"/>
      <c r="S124" s="248"/>
      <c r="T124" s="58"/>
      <c r="U124" s="58"/>
      <c r="V124" s="58"/>
      <c r="W124" s="58"/>
      <c r="X124" s="58"/>
      <c r="Y124" s="58"/>
      <c r="Z124" s="58"/>
      <c r="AA124" s="372"/>
    </row>
    <row r="125" spans="3:27" s="11" customFormat="1" ht="35.1" customHeight="1" x14ac:dyDescent="0.2">
      <c r="C125" s="58"/>
      <c r="D125" s="58"/>
      <c r="E125" s="58"/>
      <c r="F125" s="58"/>
      <c r="G125" s="58"/>
      <c r="H125" s="58"/>
      <c r="I125" s="58"/>
      <c r="J125" s="58"/>
      <c r="K125" s="58"/>
      <c r="L125" s="58"/>
      <c r="M125" s="58"/>
      <c r="N125" s="280"/>
      <c r="O125" s="280"/>
      <c r="P125" s="280"/>
      <c r="Q125" s="280"/>
      <c r="R125" s="248"/>
      <c r="S125" s="248"/>
      <c r="T125" s="58"/>
      <c r="U125" s="58"/>
      <c r="V125" s="58"/>
      <c r="W125" s="58"/>
      <c r="X125" s="58"/>
      <c r="Y125" s="58"/>
      <c r="Z125" s="58"/>
      <c r="AA125" s="372"/>
    </row>
    <row r="126" spans="3:27" s="11" customFormat="1" ht="35.1" customHeight="1" x14ac:dyDescent="0.2">
      <c r="C126" s="58"/>
      <c r="D126" s="58"/>
      <c r="E126" s="58"/>
      <c r="F126" s="58"/>
      <c r="G126" s="58"/>
      <c r="H126" s="58"/>
      <c r="I126" s="58"/>
      <c r="J126" s="58"/>
      <c r="K126" s="58"/>
      <c r="L126" s="58"/>
      <c r="M126" s="58"/>
      <c r="N126" s="280"/>
      <c r="O126" s="280"/>
      <c r="P126" s="280"/>
      <c r="Q126" s="280"/>
      <c r="R126" s="248"/>
      <c r="S126" s="248"/>
      <c r="T126" s="58"/>
      <c r="U126" s="58"/>
      <c r="V126" s="58"/>
      <c r="W126" s="58"/>
      <c r="X126" s="58"/>
      <c r="Y126" s="58"/>
      <c r="Z126" s="58"/>
      <c r="AA126" s="372"/>
    </row>
    <row r="127" spans="3:27" s="11" customFormat="1" ht="35.1" customHeight="1" x14ac:dyDescent="0.2">
      <c r="C127" s="58"/>
      <c r="D127" s="58"/>
      <c r="E127" s="58"/>
      <c r="F127" s="58"/>
      <c r="G127" s="58"/>
      <c r="H127" s="58"/>
      <c r="I127" s="58"/>
      <c r="J127" s="58"/>
      <c r="K127" s="58"/>
      <c r="L127" s="58"/>
      <c r="M127" s="58"/>
      <c r="N127" s="280"/>
      <c r="O127" s="280"/>
      <c r="P127" s="280"/>
      <c r="Q127" s="280"/>
      <c r="R127" s="248"/>
      <c r="S127" s="248"/>
      <c r="T127" s="58"/>
      <c r="U127" s="58"/>
      <c r="V127" s="58"/>
      <c r="W127" s="58"/>
      <c r="X127" s="58"/>
      <c r="Y127" s="58"/>
      <c r="Z127" s="58"/>
      <c r="AA127" s="372"/>
    </row>
    <row r="128" spans="3:27" s="11" customFormat="1" ht="35.1" customHeight="1" x14ac:dyDescent="0.2">
      <c r="C128" s="58"/>
      <c r="D128" s="58"/>
      <c r="E128" s="58"/>
      <c r="F128" s="58"/>
      <c r="G128" s="58"/>
      <c r="H128" s="58"/>
      <c r="I128" s="58"/>
      <c r="J128" s="58"/>
      <c r="K128" s="58"/>
      <c r="L128" s="58"/>
      <c r="M128" s="58"/>
      <c r="N128" s="280"/>
      <c r="O128" s="280"/>
      <c r="P128" s="280"/>
      <c r="Q128" s="280"/>
      <c r="R128" s="248"/>
      <c r="S128" s="248"/>
      <c r="T128" s="58"/>
      <c r="U128" s="58"/>
      <c r="V128" s="58"/>
      <c r="W128" s="58"/>
      <c r="X128" s="58"/>
      <c r="Y128" s="58"/>
      <c r="Z128" s="58"/>
      <c r="AA128" s="372"/>
    </row>
    <row r="129" spans="3:27" s="11" customFormat="1" ht="35.1" customHeight="1" x14ac:dyDescent="0.2">
      <c r="C129" s="58"/>
      <c r="D129" s="58"/>
      <c r="E129" s="58"/>
      <c r="F129" s="58"/>
      <c r="G129" s="58"/>
      <c r="H129" s="58"/>
      <c r="I129" s="58"/>
      <c r="J129" s="58"/>
      <c r="K129" s="58"/>
      <c r="L129" s="58"/>
      <c r="M129" s="58"/>
      <c r="N129" s="280"/>
      <c r="O129" s="280"/>
      <c r="P129" s="280"/>
      <c r="Q129" s="280"/>
      <c r="R129" s="248"/>
      <c r="S129" s="248"/>
      <c r="T129" s="58"/>
      <c r="U129" s="58"/>
      <c r="V129" s="58"/>
      <c r="W129" s="58"/>
      <c r="X129" s="58"/>
      <c r="Y129" s="58"/>
      <c r="Z129" s="58"/>
      <c r="AA129" s="372"/>
    </row>
    <row r="130" spans="3:27" s="11" customFormat="1" ht="35.1" customHeight="1" x14ac:dyDescent="0.2">
      <c r="C130" s="58"/>
      <c r="D130" s="58"/>
      <c r="E130" s="58"/>
      <c r="F130" s="58"/>
      <c r="G130" s="58"/>
      <c r="H130" s="58"/>
      <c r="I130" s="58"/>
      <c r="J130" s="58"/>
      <c r="K130" s="58"/>
      <c r="L130" s="58"/>
      <c r="M130" s="58"/>
      <c r="N130" s="280"/>
      <c r="O130" s="280"/>
      <c r="P130" s="280"/>
      <c r="Q130" s="280"/>
      <c r="R130" s="248"/>
      <c r="S130" s="248"/>
      <c r="T130" s="58"/>
      <c r="U130" s="58"/>
      <c r="V130" s="58"/>
      <c r="W130" s="58"/>
      <c r="X130" s="58"/>
      <c r="Y130" s="58"/>
      <c r="Z130" s="58"/>
      <c r="AA130" s="372"/>
    </row>
    <row r="131" spans="3:27" s="11" customFormat="1" ht="35.1" customHeight="1" x14ac:dyDescent="0.2">
      <c r="C131" s="58"/>
      <c r="D131" s="58"/>
      <c r="E131" s="58"/>
      <c r="F131" s="58"/>
      <c r="G131" s="58"/>
      <c r="H131" s="58"/>
      <c r="I131" s="58"/>
      <c r="J131" s="58"/>
      <c r="K131" s="58"/>
      <c r="L131" s="58"/>
      <c r="M131" s="58"/>
      <c r="N131" s="280"/>
      <c r="O131" s="280"/>
      <c r="P131" s="280"/>
      <c r="Q131" s="280"/>
      <c r="R131" s="248"/>
      <c r="S131" s="248"/>
      <c r="T131" s="58"/>
      <c r="U131" s="58"/>
      <c r="V131" s="58"/>
      <c r="W131" s="58"/>
      <c r="X131" s="58"/>
      <c r="Y131" s="58"/>
      <c r="Z131" s="58"/>
      <c r="AA131" s="372"/>
    </row>
    <row r="132" spans="3:27" s="11" customFormat="1" ht="35.1" customHeight="1" x14ac:dyDescent="0.2">
      <c r="C132" s="58"/>
      <c r="D132" s="58"/>
      <c r="E132" s="58"/>
      <c r="F132" s="58"/>
      <c r="G132" s="58"/>
      <c r="H132" s="58"/>
      <c r="I132" s="58"/>
      <c r="J132" s="58"/>
      <c r="K132" s="58"/>
      <c r="L132" s="58"/>
      <c r="M132" s="58"/>
      <c r="N132" s="280"/>
      <c r="O132" s="280"/>
      <c r="P132" s="280"/>
      <c r="Q132" s="280"/>
      <c r="R132" s="248"/>
      <c r="S132" s="248"/>
      <c r="T132" s="58"/>
      <c r="U132" s="58"/>
      <c r="V132" s="58"/>
      <c r="W132" s="58"/>
      <c r="X132" s="58"/>
      <c r="Y132" s="58"/>
      <c r="Z132" s="58"/>
      <c r="AA132" s="372"/>
    </row>
    <row r="133" spans="3:27" s="11" customFormat="1" ht="35.1" customHeight="1" x14ac:dyDescent="0.2">
      <c r="C133" s="58"/>
      <c r="D133" s="58"/>
      <c r="E133" s="58"/>
      <c r="F133" s="58"/>
      <c r="G133" s="58"/>
      <c r="H133" s="58"/>
      <c r="I133" s="58"/>
      <c r="J133" s="58"/>
      <c r="K133" s="58"/>
      <c r="L133" s="58"/>
      <c r="M133" s="58"/>
      <c r="N133" s="280"/>
      <c r="O133" s="280"/>
      <c r="P133" s="280"/>
      <c r="Q133" s="280"/>
      <c r="R133" s="248"/>
      <c r="S133" s="248"/>
      <c r="T133" s="58"/>
      <c r="U133" s="58"/>
      <c r="V133" s="58"/>
      <c r="W133" s="58"/>
      <c r="X133" s="58"/>
      <c r="Y133" s="58"/>
      <c r="Z133" s="58"/>
      <c r="AA133" s="372"/>
    </row>
    <row r="134" spans="3:27" s="11" customFormat="1" ht="35.1" customHeight="1" x14ac:dyDescent="0.2">
      <c r="C134" s="58"/>
      <c r="D134" s="58"/>
      <c r="E134" s="58"/>
      <c r="F134" s="58"/>
      <c r="G134" s="58"/>
      <c r="H134" s="58"/>
      <c r="I134" s="58"/>
      <c r="J134" s="58"/>
      <c r="K134" s="58"/>
      <c r="L134" s="58"/>
      <c r="M134" s="58"/>
      <c r="N134" s="280"/>
      <c r="O134" s="280"/>
      <c r="P134" s="280"/>
      <c r="Q134" s="280"/>
      <c r="R134" s="248"/>
      <c r="S134" s="248"/>
      <c r="T134" s="58"/>
      <c r="U134" s="58"/>
      <c r="V134" s="58"/>
      <c r="W134" s="58"/>
      <c r="X134" s="58"/>
      <c r="Y134" s="58"/>
      <c r="Z134" s="58"/>
      <c r="AA134" s="372"/>
    </row>
    <row r="135" spans="3:27" s="11" customFormat="1" ht="35.1" customHeight="1" x14ac:dyDescent="0.2">
      <c r="C135" s="58"/>
      <c r="D135" s="58"/>
      <c r="E135" s="58"/>
      <c r="F135" s="58"/>
      <c r="G135" s="58"/>
      <c r="H135" s="58"/>
      <c r="I135" s="58"/>
      <c r="J135" s="58"/>
      <c r="K135" s="58"/>
      <c r="L135" s="58"/>
      <c r="M135" s="58"/>
      <c r="N135" s="280"/>
      <c r="O135" s="280"/>
      <c r="P135" s="280"/>
      <c r="Q135" s="280"/>
      <c r="R135" s="248"/>
      <c r="S135" s="248"/>
      <c r="T135" s="58"/>
      <c r="U135" s="58"/>
      <c r="V135" s="58"/>
      <c r="W135" s="58"/>
      <c r="X135" s="58"/>
      <c r="Y135" s="58"/>
      <c r="Z135" s="58"/>
      <c r="AA135" s="372"/>
    </row>
    <row r="136" spans="3:27" s="11" customFormat="1" ht="35.1" customHeight="1" x14ac:dyDescent="0.2">
      <c r="C136" s="58"/>
      <c r="D136" s="58"/>
      <c r="E136" s="58"/>
      <c r="F136" s="58"/>
      <c r="G136" s="58"/>
      <c r="H136" s="58"/>
      <c r="I136" s="58"/>
      <c r="J136" s="58"/>
      <c r="K136" s="58"/>
      <c r="L136" s="58"/>
      <c r="M136" s="58"/>
      <c r="N136" s="280"/>
      <c r="O136" s="280"/>
      <c r="P136" s="280"/>
      <c r="Q136" s="280"/>
      <c r="R136" s="248"/>
      <c r="S136" s="248"/>
      <c r="T136" s="58"/>
      <c r="U136" s="58"/>
      <c r="V136" s="58"/>
      <c r="W136" s="58"/>
      <c r="X136" s="58"/>
      <c r="Y136" s="58"/>
      <c r="Z136" s="58"/>
      <c r="AA136" s="372"/>
    </row>
    <row r="137" spans="3:27" s="11" customFormat="1" ht="35.1" customHeight="1" x14ac:dyDescent="0.2">
      <c r="C137" s="58"/>
      <c r="D137" s="58"/>
      <c r="E137" s="58"/>
      <c r="F137" s="58"/>
      <c r="G137" s="58"/>
      <c r="H137" s="58"/>
      <c r="I137" s="58"/>
      <c r="J137" s="58"/>
      <c r="K137" s="58"/>
      <c r="L137" s="58"/>
      <c r="M137" s="58"/>
      <c r="N137" s="280"/>
      <c r="O137" s="280"/>
      <c r="P137" s="280"/>
      <c r="Q137" s="280"/>
      <c r="R137" s="248"/>
      <c r="S137" s="248"/>
      <c r="T137" s="58"/>
      <c r="U137" s="58"/>
      <c r="V137" s="58"/>
      <c r="W137" s="58"/>
      <c r="X137" s="58"/>
      <c r="Y137" s="58"/>
      <c r="Z137" s="58"/>
      <c r="AA137" s="372"/>
    </row>
    <row r="138" spans="3:27" s="11" customFormat="1" ht="35.1" customHeight="1" x14ac:dyDescent="0.2">
      <c r="C138" s="58"/>
      <c r="D138" s="58"/>
      <c r="E138" s="58"/>
      <c r="F138" s="58"/>
      <c r="G138" s="58"/>
      <c r="H138" s="58"/>
      <c r="I138" s="58"/>
      <c r="J138" s="58"/>
      <c r="K138" s="58"/>
      <c r="L138" s="58"/>
      <c r="M138" s="58"/>
      <c r="N138" s="280"/>
      <c r="O138" s="280"/>
      <c r="P138" s="280"/>
      <c r="Q138" s="280"/>
      <c r="R138" s="248"/>
      <c r="S138" s="248"/>
      <c r="T138" s="58"/>
      <c r="U138" s="58"/>
      <c r="V138" s="58"/>
      <c r="W138" s="58"/>
      <c r="X138" s="58"/>
      <c r="Y138" s="58"/>
      <c r="Z138" s="58"/>
      <c r="AA138" s="372"/>
    </row>
    <row r="139" spans="3:27" s="11" customFormat="1" ht="35.1" customHeight="1" x14ac:dyDescent="0.2">
      <c r="C139" s="58"/>
      <c r="D139" s="58"/>
      <c r="E139" s="58"/>
      <c r="F139" s="58"/>
      <c r="G139" s="58"/>
      <c r="H139" s="58"/>
      <c r="I139" s="58"/>
      <c r="J139" s="58"/>
      <c r="K139" s="58"/>
      <c r="L139" s="58"/>
      <c r="M139" s="58"/>
      <c r="N139" s="280"/>
      <c r="O139" s="280"/>
      <c r="P139" s="280"/>
      <c r="Q139" s="280"/>
      <c r="R139" s="248"/>
      <c r="S139" s="248"/>
      <c r="T139" s="58"/>
      <c r="U139" s="58"/>
      <c r="V139" s="58"/>
      <c r="W139" s="58"/>
      <c r="X139" s="58"/>
      <c r="Y139" s="58"/>
      <c r="Z139" s="58"/>
      <c r="AA139" s="372"/>
    </row>
    <row r="140" spans="3:27" s="11" customFormat="1" ht="35.1" customHeight="1" x14ac:dyDescent="0.2">
      <c r="C140" s="58"/>
      <c r="D140" s="58"/>
      <c r="E140" s="58"/>
      <c r="F140" s="58"/>
      <c r="G140" s="58"/>
      <c r="H140" s="58"/>
      <c r="I140" s="58"/>
      <c r="J140" s="58"/>
      <c r="K140" s="58"/>
      <c r="L140" s="58"/>
      <c r="M140" s="58"/>
      <c r="N140" s="280"/>
      <c r="O140" s="280"/>
      <c r="P140" s="280"/>
      <c r="Q140" s="280"/>
      <c r="R140" s="248"/>
      <c r="S140" s="248"/>
      <c r="T140" s="58"/>
      <c r="U140" s="58"/>
      <c r="V140" s="58"/>
      <c r="W140" s="58"/>
      <c r="X140" s="58"/>
      <c r="Y140" s="58"/>
      <c r="Z140" s="58"/>
      <c r="AA140" s="372"/>
    </row>
    <row r="141" spans="3:27" s="11" customFormat="1" ht="35.1" customHeight="1" x14ac:dyDescent="0.2">
      <c r="C141" s="58"/>
      <c r="D141" s="58"/>
      <c r="E141" s="58"/>
      <c r="F141" s="58"/>
      <c r="G141" s="58"/>
      <c r="H141" s="58"/>
      <c r="I141" s="58"/>
      <c r="J141" s="58"/>
      <c r="K141" s="58"/>
      <c r="L141" s="58"/>
      <c r="M141" s="58"/>
      <c r="N141" s="280"/>
      <c r="O141" s="280"/>
      <c r="P141" s="280"/>
      <c r="Q141" s="280"/>
      <c r="R141" s="248"/>
      <c r="S141" s="248"/>
      <c r="T141" s="58"/>
      <c r="U141" s="58"/>
      <c r="V141" s="58"/>
      <c r="W141" s="58"/>
      <c r="X141" s="58"/>
      <c r="Y141" s="58"/>
      <c r="Z141" s="58"/>
      <c r="AA141" s="372"/>
    </row>
    <row r="142" spans="3:27" s="11" customFormat="1" ht="35.1" customHeight="1" x14ac:dyDescent="0.2">
      <c r="C142" s="58"/>
      <c r="D142" s="58"/>
      <c r="E142" s="58"/>
      <c r="F142" s="58"/>
      <c r="G142" s="58"/>
      <c r="H142" s="58"/>
      <c r="I142" s="58"/>
      <c r="J142" s="58"/>
      <c r="K142" s="58"/>
      <c r="L142" s="58"/>
      <c r="M142" s="58"/>
      <c r="N142" s="280"/>
      <c r="O142" s="280"/>
      <c r="P142" s="280"/>
      <c r="Q142" s="280"/>
      <c r="R142" s="248"/>
      <c r="S142" s="248"/>
      <c r="T142" s="58"/>
      <c r="U142" s="58"/>
      <c r="V142" s="58"/>
      <c r="W142" s="58"/>
      <c r="X142" s="58"/>
      <c r="Y142" s="58"/>
      <c r="Z142" s="58"/>
      <c r="AA142" s="372"/>
    </row>
    <row r="143" spans="3:27" s="11" customFormat="1" ht="35.1" customHeight="1" x14ac:dyDescent="0.2">
      <c r="C143" s="58"/>
      <c r="D143" s="58"/>
      <c r="E143" s="58"/>
      <c r="F143" s="58"/>
      <c r="G143" s="58"/>
      <c r="H143" s="58"/>
      <c r="I143" s="58"/>
      <c r="J143" s="58"/>
      <c r="K143" s="58"/>
      <c r="L143" s="58"/>
      <c r="M143" s="58"/>
      <c r="N143" s="280"/>
      <c r="O143" s="280"/>
      <c r="P143" s="280"/>
      <c r="Q143" s="280"/>
      <c r="R143" s="248"/>
      <c r="S143" s="248"/>
      <c r="T143" s="58"/>
      <c r="U143" s="58"/>
      <c r="V143" s="58"/>
      <c r="W143" s="58"/>
      <c r="X143" s="58"/>
      <c r="Y143" s="58"/>
      <c r="Z143" s="58"/>
      <c r="AA143" s="372"/>
    </row>
    <row r="144" spans="3:27" s="11" customFormat="1" ht="35.1" customHeight="1" x14ac:dyDescent="0.2">
      <c r="C144" s="58"/>
      <c r="D144" s="58"/>
      <c r="E144" s="58"/>
      <c r="F144" s="58"/>
      <c r="G144" s="58"/>
      <c r="H144" s="58"/>
      <c r="I144" s="58"/>
      <c r="J144" s="58"/>
      <c r="K144" s="58"/>
      <c r="L144" s="58"/>
      <c r="M144" s="58"/>
      <c r="N144" s="280"/>
      <c r="O144" s="280"/>
      <c r="P144" s="280"/>
      <c r="Q144" s="280"/>
      <c r="R144" s="248"/>
      <c r="S144" s="248"/>
      <c r="T144" s="58"/>
      <c r="U144" s="58"/>
      <c r="V144" s="58"/>
      <c r="W144" s="58"/>
      <c r="X144" s="58"/>
      <c r="Y144" s="58"/>
      <c r="Z144" s="58"/>
      <c r="AA144" s="372"/>
    </row>
    <row r="145" spans="3:27" s="11" customFormat="1" ht="35.1" customHeight="1" x14ac:dyDescent="0.2">
      <c r="C145" s="58"/>
      <c r="D145" s="58"/>
      <c r="E145" s="58"/>
      <c r="F145" s="58"/>
      <c r="G145" s="58"/>
      <c r="H145" s="58"/>
      <c r="I145" s="58"/>
      <c r="J145" s="58"/>
      <c r="K145" s="58"/>
      <c r="L145" s="58"/>
      <c r="M145" s="58"/>
      <c r="N145" s="280"/>
      <c r="O145" s="280"/>
      <c r="P145" s="280"/>
      <c r="Q145" s="280"/>
      <c r="R145" s="248"/>
      <c r="S145" s="248"/>
      <c r="T145" s="58"/>
      <c r="U145" s="58"/>
      <c r="V145" s="58"/>
      <c r="W145" s="58"/>
      <c r="X145" s="58"/>
      <c r="Y145" s="58"/>
      <c r="Z145" s="58"/>
      <c r="AA145" s="372"/>
    </row>
    <row r="146" spans="3:27" s="11" customFormat="1" ht="35.1" customHeight="1" x14ac:dyDescent="0.2">
      <c r="C146" s="58"/>
      <c r="D146" s="58"/>
      <c r="E146" s="58"/>
      <c r="F146" s="58"/>
      <c r="G146" s="58"/>
      <c r="H146" s="58"/>
      <c r="I146" s="58"/>
      <c r="J146" s="58"/>
      <c r="K146" s="58"/>
      <c r="L146" s="58"/>
      <c r="M146" s="58"/>
      <c r="N146" s="280"/>
      <c r="O146" s="280"/>
      <c r="P146" s="280"/>
      <c r="Q146" s="280"/>
      <c r="R146" s="248"/>
      <c r="S146" s="248"/>
      <c r="T146" s="58"/>
      <c r="U146" s="58"/>
      <c r="V146" s="58"/>
      <c r="W146" s="58"/>
      <c r="X146" s="58"/>
      <c r="Y146" s="58"/>
      <c r="Z146" s="58"/>
      <c r="AA146" s="372"/>
    </row>
    <row r="147" spans="3:27" s="11" customFormat="1" ht="35.1" customHeight="1" x14ac:dyDescent="0.2">
      <c r="C147" s="58"/>
      <c r="D147" s="58"/>
      <c r="E147" s="58"/>
      <c r="F147" s="58"/>
      <c r="G147" s="58"/>
      <c r="H147" s="58"/>
      <c r="I147" s="58"/>
      <c r="J147" s="58"/>
      <c r="K147" s="58"/>
      <c r="L147" s="58"/>
      <c r="M147" s="58"/>
      <c r="N147" s="280"/>
      <c r="O147" s="280"/>
      <c r="P147" s="280"/>
      <c r="Q147" s="280"/>
      <c r="R147" s="248"/>
      <c r="S147" s="248"/>
      <c r="T147" s="58"/>
      <c r="U147" s="58"/>
      <c r="V147" s="58"/>
      <c r="W147" s="58"/>
      <c r="X147" s="58"/>
      <c r="Y147" s="58"/>
      <c r="Z147" s="58"/>
      <c r="AA147" s="372"/>
    </row>
    <row r="148" spans="3:27" s="11" customFormat="1" ht="35.1" customHeight="1" x14ac:dyDescent="0.2">
      <c r="C148" s="58"/>
      <c r="D148" s="58"/>
      <c r="E148" s="58"/>
      <c r="F148" s="58"/>
      <c r="G148" s="58"/>
      <c r="H148" s="58"/>
      <c r="I148" s="58"/>
      <c r="J148" s="58"/>
      <c r="K148" s="58"/>
      <c r="L148" s="58"/>
      <c r="M148" s="58"/>
      <c r="N148" s="280"/>
      <c r="O148" s="280"/>
      <c r="P148" s="280"/>
      <c r="Q148" s="280"/>
      <c r="R148" s="248"/>
      <c r="S148" s="248"/>
      <c r="T148" s="58"/>
      <c r="U148" s="58"/>
      <c r="V148" s="58"/>
      <c r="W148" s="58"/>
      <c r="X148" s="58"/>
      <c r="Y148" s="58"/>
      <c r="Z148" s="58"/>
      <c r="AA148" s="372"/>
    </row>
    <row r="149" spans="3:27" s="11" customFormat="1" ht="35.1" customHeight="1" x14ac:dyDescent="0.2">
      <c r="C149" s="58"/>
      <c r="D149" s="58"/>
      <c r="E149" s="58"/>
      <c r="F149" s="58"/>
      <c r="G149" s="58"/>
      <c r="H149" s="58"/>
      <c r="I149" s="58"/>
      <c r="J149" s="58"/>
      <c r="K149" s="58"/>
      <c r="L149" s="58"/>
      <c r="M149" s="58"/>
      <c r="N149" s="280"/>
      <c r="O149" s="280"/>
      <c r="P149" s="280"/>
      <c r="Q149" s="280"/>
      <c r="R149" s="248"/>
      <c r="S149" s="248"/>
      <c r="T149" s="58"/>
      <c r="U149" s="58"/>
      <c r="V149" s="58"/>
      <c r="W149" s="58"/>
      <c r="X149" s="58"/>
      <c r="Y149" s="58"/>
      <c r="Z149" s="58"/>
      <c r="AA149" s="372"/>
    </row>
    <row r="150" spans="3:27" s="11" customFormat="1" ht="35.1" customHeight="1" x14ac:dyDescent="0.2">
      <c r="C150" s="58"/>
      <c r="D150" s="58"/>
      <c r="E150" s="58"/>
      <c r="F150" s="58"/>
      <c r="G150" s="58"/>
      <c r="H150" s="58"/>
      <c r="I150" s="58"/>
      <c r="J150" s="58"/>
      <c r="K150" s="58"/>
      <c r="L150" s="58"/>
      <c r="M150" s="58"/>
      <c r="N150" s="280"/>
      <c r="O150" s="280"/>
      <c r="P150" s="280"/>
      <c r="Q150" s="280"/>
      <c r="R150" s="248"/>
      <c r="S150" s="248"/>
      <c r="T150" s="58"/>
      <c r="U150" s="58"/>
      <c r="V150" s="58"/>
      <c r="W150" s="58"/>
      <c r="X150" s="58"/>
      <c r="Y150" s="58"/>
      <c r="Z150" s="58"/>
      <c r="AA150" s="372"/>
    </row>
    <row r="151" spans="3:27" s="11" customFormat="1" ht="35.1" customHeight="1" x14ac:dyDescent="0.2">
      <c r="C151" s="58"/>
      <c r="D151" s="58"/>
      <c r="E151" s="58"/>
      <c r="F151" s="58"/>
      <c r="G151" s="58"/>
      <c r="H151" s="58"/>
      <c r="I151" s="58"/>
      <c r="J151" s="58"/>
      <c r="K151" s="58"/>
      <c r="L151" s="58"/>
      <c r="M151" s="58"/>
      <c r="N151" s="280"/>
      <c r="O151" s="280"/>
      <c r="P151" s="280"/>
      <c r="Q151" s="280"/>
      <c r="R151" s="248"/>
      <c r="S151" s="248"/>
      <c r="T151" s="58"/>
      <c r="U151" s="58"/>
      <c r="V151" s="58"/>
      <c r="W151" s="58"/>
      <c r="X151" s="58"/>
      <c r="Y151" s="58"/>
      <c r="Z151" s="58"/>
      <c r="AA151" s="372"/>
    </row>
    <row r="152" spans="3:27" s="11" customFormat="1" ht="35.1" customHeight="1" x14ac:dyDescent="0.2">
      <c r="C152" s="58"/>
      <c r="D152" s="58"/>
      <c r="E152" s="58"/>
      <c r="F152" s="58"/>
      <c r="G152" s="58"/>
      <c r="H152" s="58"/>
      <c r="I152" s="58"/>
      <c r="J152" s="58"/>
      <c r="K152" s="58"/>
      <c r="L152" s="58"/>
      <c r="M152" s="58"/>
      <c r="N152" s="280"/>
      <c r="O152" s="280"/>
      <c r="P152" s="280"/>
      <c r="Q152" s="280"/>
      <c r="R152" s="248"/>
      <c r="S152" s="248"/>
      <c r="T152" s="58"/>
      <c r="U152" s="58"/>
      <c r="V152" s="58"/>
      <c r="W152" s="58"/>
      <c r="X152" s="58"/>
      <c r="Y152" s="58"/>
      <c r="Z152" s="58"/>
      <c r="AA152" s="372"/>
    </row>
    <row r="153" spans="3:27" s="11" customFormat="1" ht="35.1" customHeight="1" x14ac:dyDescent="0.2">
      <c r="C153" s="58"/>
      <c r="D153" s="58"/>
      <c r="E153" s="58"/>
      <c r="F153" s="58"/>
      <c r="G153" s="58"/>
      <c r="H153" s="58"/>
      <c r="I153" s="58"/>
      <c r="J153" s="58"/>
      <c r="K153" s="58"/>
      <c r="L153" s="58"/>
      <c r="M153" s="58"/>
      <c r="N153" s="280"/>
      <c r="O153" s="280"/>
      <c r="P153" s="280"/>
      <c r="Q153" s="280"/>
      <c r="R153" s="248"/>
      <c r="S153" s="248"/>
      <c r="T153" s="58"/>
      <c r="U153" s="58"/>
      <c r="V153" s="58"/>
      <c r="W153" s="58"/>
      <c r="X153" s="58"/>
      <c r="Y153" s="58"/>
      <c r="Z153" s="58"/>
      <c r="AA153" s="372"/>
    </row>
    <row r="154" spans="3:27" s="11" customFormat="1" ht="35.1" customHeight="1" x14ac:dyDescent="0.2">
      <c r="C154" s="58"/>
      <c r="D154" s="58"/>
      <c r="E154" s="58"/>
      <c r="F154" s="58"/>
      <c r="G154" s="58"/>
      <c r="H154" s="58"/>
      <c r="I154" s="58"/>
      <c r="J154" s="58"/>
      <c r="K154" s="58"/>
      <c r="L154" s="58"/>
      <c r="M154" s="58"/>
      <c r="N154" s="280"/>
      <c r="O154" s="280"/>
      <c r="P154" s="280"/>
      <c r="Q154" s="280"/>
      <c r="R154" s="248"/>
      <c r="S154" s="248"/>
      <c r="T154" s="58"/>
      <c r="U154" s="58"/>
      <c r="V154" s="58"/>
      <c r="W154" s="58"/>
      <c r="X154" s="58"/>
      <c r="Y154" s="58"/>
      <c r="Z154" s="58"/>
      <c r="AA154" s="372"/>
    </row>
    <row r="155" spans="3:27" s="11" customFormat="1" ht="35.1" customHeight="1" x14ac:dyDescent="0.2">
      <c r="C155" s="58"/>
      <c r="D155" s="58"/>
      <c r="E155" s="58"/>
      <c r="F155" s="58"/>
      <c r="G155" s="58"/>
      <c r="H155" s="58"/>
      <c r="I155" s="58"/>
      <c r="J155" s="58"/>
      <c r="K155" s="58"/>
      <c r="L155" s="58"/>
      <c r="M155" s="58"/>
      <c r="N155" s="280"/>
      <c r="O155" s="280"/>
      <c r="P155" s="280"/>
      <c r="Q155" s="280"/>
      <c r="R155" s="248"/>
      <c r="S155" s="248"/>
      <c r="T155" s="58"/>
      <c r="U155" s="58"/>
      <c r="V155" s="58"/>
      <c r="W155" s="58"/>
      <c r="X155" s="58"/>
      <c r="Y155" s="58"/>
      <c r="Z155" s="58"/>
      <c r="AA155" s="372"/>
    </row>
    <row r="156" spans="3:27" s="11" customFormat="1" ht="35.1" customHeight="1" x14ac:dyDescent="0.2">
      <c r="C156" s="58"/>
      <c r="D156" s="58"/>
      <c r="E156" s="58"/>
      <c r="F156" s="58"/>
      <c r="G156" s="58"/>
      <c r="H156" s="58"/>
      <c r="I156" s="58"/>
      <c r="J156" s="58"/>
      <c r="K156" s="58"/>
      <c r="L156" s="58"/>
      <c r="M156" s="58"/>
      <c r="N156" s="280"/>
      <c r="O156" s="280"/>
      <c r="P156" s="280"/>
      <c r="Q156" s="280"/>
      <c r="R156" s="248"/>
      <c r="S156" s="248"/>
      <c r="T156" s="58"/>
      <c r="U156" s="58"/>
      <c r="V156" s="58"/>
      <c r="W156" s="58"/>
      <c r="X156" s="58"/>
      <c r="Y156" s="58"/>
      <c r="Z156" s="58"/>
      <c r="AA156" s="372"/>
    </row>
    <row r="157" spans="3:27" s="11" customFormat="1" ht="35.1" customHeight="1" x14ac:dyDescent="0.2">
      <c r="C157" s="58"/>
      <c r="D157" s="58"/>
      <c r="E157" s="58"/>
      <c r="F157" s="58"/>
      <c r="G157" s="58"/>
      <c r="H157" s="58"/>
      <c r="I157" s="58"/>
      <c r="J157" s="58"/>
      <c r="K157" s="58"/>
      <c r="L157" s="58"/>
      <c r="M157" s="58"/>
      <c r="N157" s="280"/>
      <c r="O157" s="280"/>
      <c r="P157" s="280"/>
      <c r="Q157" s="280"/>
      <c r="R157" s="248"/>
      <c r="S157" s="248"/>
      <c r="T157" s="58"/>
      <c r="U157" s="58"/>
      <c r="V157" s="58"/>
      <c r="W157" s="58"/>
      <c r="X157" s="58"/>
      <c r="Y157" s="58"/>
      <c r="Z157" s="58"/>
      <c r="AA157" s="372"/>
    </row>
    <row r="1048576" spans="26:26" ht="35.1" customHeight="1" x14ac:dyDescent="0.2">
      <c r="Z1048576" s="234"/>
    </row>
  </sheetData>
  <autoFilter ref="A13:AA106">
    <filterColumn colId="17" showButton="0"/>
  </autoFilter>
  <mergeCells count="36">
    <mergeCell ref="X13:X14"/>
    <mergeCell ref="U13:U14"/>
    <mergeCell ref="R13:S13"/>
    <mergeCell ref="T13:T14"/>
    <mergeCell ref="AB66:AF66"/>
    <mergeCell ref="V13:V14"/>
    <mergeCell ref="W13:W14"/>
    <mergeCell ref="Y13:Y14"/>
    <mergeCell ref="Z13:Z14"/>
    <mergeCell ref="AA13:AA14"/>
    <mergeCell ref="A1:AA1"/>
    <mergeCell ref="A6:L6"/>
    <mergeCell ref="A7:J7"/>
    <mergeCell ref="A8:R8"/>
    <mergeCell ref="A9:H9"/>
    <mergeCell ref="D13:D14"/>
    <mergeCell ref="P13:P14"/>
    <mergeCell ref="M13:M14"/>
    <mergeCell ref="N13:N14"/>
    <mergeCell ref="O13:O14"/>
    <mergeCell ref="Q13:Q14"/>
    <mergeCell ref="AB76:AE76"/>
    <mergeCell ref="AB86:AD86"/>
    <mergeCell ref="A10:H10"/>
    <mergeCell ref="I13:I14"/>
    <mergeCell ref="J13:J14"/>
    <mergeCell ref="K13:K14"/>
    <mergeCell ref="L13:L14"/>
    <mergeCell ref="A13:A14"/>
    <mergeCell ref="B13:B14"/>
    <mergeCell ref="F13:F14"/>
    <mergeCell ref="G13:G14"/>
    <mergeCell ref="A11:H11"/>
    <mergeCell ref="H13:H14"/>
    <mergeCell ref="C13:C14"/>
    <mergeCell ref="E13:E14"/>
  </mergeCells>
  <printOptions horizontalCentered="1"/>
  <pageMargins left="0" right="0" top="0.19685039370078741" bottom="0.39370078740157483" header="0" footer="0"/>
  <pageSetup paperSize="8" scale="40" fitToHeight="1000" orientation="landscape" r:id="rId1"/>
  <headerFooter>
    <oddFooter>&amp;R&amp;P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U1048576"/>
  <sheetViews>
    <sheetView showGridLines="0" zoomScale="70" zoomScaleNormal="70" zoomScaleSheetLayoutView="10" zoomScalePageLayoutView="55" workbookViewId="0">
      <selection activeCell="L12" sqref="L12:L13"/>
    </sheetView>
  </sheetViews>
  <sheetFormatPr baseColWidth="10" defaultRowHeight="35.1" customHeight="1" x14ac:dyDescent="0.25"/>
  <cols>
    <col min="1" max="1" width="5.85546875" style="4" customWidth="1"/>
    <col min="2" max="3" width="12.5703125" style="4" customWidth="1"/>
    <col min="4" max="4" width="7" style="4" customWidth="1"/>
    <col min="5" max="5" width="17" style="4" customWidth="1"/>
    <col min="6" max="6" width="20.42578125" style="4" hidden="1" customWidth="1"/>
    <col min="7" max="7" width="25.42578125" style="5" customWidth="1"/>
    <col min="8" max="8" width="17.140625" style="5" customWidth="1"/>
    <col min="9" max="9" width="23.5703125" style="4" customWidth="1"/>
    <col min="10" max="10" width="16" style="4" customWidth="1"/>
    <col min="11" max="11" width="16.85546875" style="4" customWidth="1"/>
    <col min="12" max="12" width="17.140625" style="4" customWidth="1"/>
    <col min="13" max="13" width="18.28515625" style="4" customWidth="1"/>
    <col min="14" max="14" width="16.7109375" style="4" customWidth="1"/>
    <col min="15" max="15" width="20" style="4" customWidth="1"/>
    <col min="16" max="16" width="19.28515625" style="328" customWidth="1"/>
    <col min="17" max="17" width="22.28515625" style="4" customWidth="1"/>
    <col min="18" max="18" width="11.85546875" style="103" customWidth="1"/>
    <col min="19" max="19" width="10.5703125" style="6" customWidth="1"/>
    <col min="20" max="20" width="14.85546875" style="40" customWidth="1"/>
    <col min="21" max="22" width="16.7109375" style="4" customWidth="1"/>
    <col min="23" max="23" width="15.42578125" style="255" customWidth="1"/>
    <col min="24" max="24" width="16.7109375" style="4" hidden="1" customWidth="1"/>
    <col min="25" max="25" width="19.140625" style="6" customWidth="1"/>
    <col min="26" max="27" width="14.85546875" style="6" customWidth="1"/>
    <col min="28" max="28" width="28.7109375" style="6" customWidth="1"/>
    <col min="29" max="29" width="17.7109375" style="11" customWidth="1"/>
    <col min="30" max="33" width="11.42578125" style="92"/>
    <col min="34" max="73" width="11.42578125" style="11"/>
    <col min="74" max="16384" width="11.42578125" style="4"/>
  </cols>
  <sheetData>
    <row r="1" spans="1:73" ht="16.5" customHeight="1" x14ac:dyDescent="0.2">
      <c r="A1" s="770"/>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row>
    <row r="2" spans="1:73" ht="16.5" customHeight="1" x14ac:dyDescent="0.25">
      <c r="O2" s="11"/>
      <c r="P2" s="316"/>
      <c r="Q2" s="11"/>
      <c r="R2" s="317"/>
      <c r="S2" s="316"/>
      <c r="T2" s="316"/>
    </row>
    <row r="3" spans="1:73" s="9" customFormat="1" ht="16.5" customHeight="1" x14ac:dyDescent="0.25">
      <c r="A3" s="28"/>
      <c r="B3" s="28"/>
      <c r="C3" s="28"/>
      <c r="D3" s="28"/>
      <c r="E3" s="28"/>
      <c r="F3" s="28"/>
      <c r="G3" s="28"/>
      <c r="H3" s="28"/>
      <c r="I3" s="28"/>
      <c r="J3" s="28"/>
      <c r="K3" s="28"/>
      <c r="L3" s="28"/>
      <c r="M3" s="28"/>
      <c r="N3" s="28"/>
      <c r="O3" s="56"/>
      <c r="P3" s="56"/>
      <c r="Q3" s="56"/>
      <c r="R3" s="59"/>
      <c r="S3" s="56"/>
      <c r="T3" s="56"/>
      <c r="U3" s="28"/>
      <c r="V3" s="28"/>
      <c r="W3" s="256"/>
      <c r="X3" s="28"/>
      <c r="Y3" s="28"/>
      <c r="Z3" s="28"/>
      <c r="AA3" s="28"/>
      <c r="AB3" s="28"/>
      <c r="AC3" s="318"/>
      <c r="AD3" s="319"/>
      <c r="AE3" s="319"/>
      <c r="AF3" s="319"/>
      <c r="AG3" s="319"/>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row>
    <row r="4" spans="1:73" s="9" customFormat="1" ht="16.5" customHeight="1" x14ac:dyDescent="0.25">
      <c r="A4" s="28"/>
      <c r="B4" s="28"/>
      <c r="C4" s="28"/>
      <c r="D4" s="28"/>
      <c r="E4" s="28"/>
      <c r="F4" s="28"/>
      <c r="G4" s="28"/>
      <c r="H4" s="28"/>
      <c r="I4" s="28"/>
      <c r="J4" s="28"/>
      <c r="K4" s="28"/>
      <c r="L4" s="28"/>
      <c r="M4" s="28"/>
      <c r="N4" s="28"/>
      <c r="O4" s="56"/>
      <c r="P4" s="56"/>
      <c r="Q4" s="56"/>
      <c r="R4" s="59"/>
      <c r="S4" s="56"/>
      <c r="T4" s="56"/>
      <c r="U4" s="28"/>
      <c r="V4" s="28"/>
      <c r="W4" s="256"/>
      <c r="X4" s="28"/>
      <c r="Y4" s="28"/>
      <c r="Z4" s="28"/>
      <c r="AA4" s="28"/>
      <c r="AB4" s="28"/>
      <c r="AC4" s="318"/>
      <c r="AD4" s="319"/>
      <c r="AE4" s="319"/>
      <c r="AF4" s="319"/>
      <c r="AG4" s="319"/>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row>
    <row r="5" spans="1:73" s="93" customFormat="1" ht="27.75" customHeight="1" x14ac:dyDescent="0.25">
      <c r="A5" s="211" t="s">
        <v>2533</v>
      </c>
      <c r="B5" s="457"/>
      <c r="C5" s="458"/>
      <c r="D5" s="458"/>
      <c r="E5" s="458"/>
      <c r="F5" s="458"/>
      <c r="G5" s="458"/>
      <c r="H5" s="458"/>
      <c r="I5" s="458"/>
      <c r="J5" s="458"/>
      <c r="K5" s="212"/>
      <c r="L5" s="212"/>
      <c r="M5" s="212"/>
      <c r="N5" s="212"/>
      <c r="O5" s="212"/>
      <c r="P5" s="94"/>
      <c r="Q5" s="212"/>
      <c r="R5" s="95"/>
      <c r="S5" s="95"/>
      <c r="T5" s="94"/>
      <c r="U5" s="94"/>
      <c r="V5" s="94"/>
      <c r="W5" s="257"/>
      <c r="X5" s="94"/>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row>
    <row r="6" spans="1:73" s="93" customFormat="1" ht="20.100000000000001" customHeight="1" x14ac:dyDescent="0.25">
      <c r="A6" s="210" t="s">
        <v>2601</v>
      </c>
      <c r="C6" s="212"/>
      <c r="D6" s="212"/>
      <c r="E6" s="212"/>
      <c r="F6" s="212"/>
      <c r="G6" s="212"/>
      <c r="H6" s="212"/>
      <c r="I6" s="212"/>
      <c r="J6" s="212"/>
      <c r="K6" s="212"/>
      <c r="L6" s="212"/>
      <c r="M6" s="212"/>
      <c r="N6" s="206"/>
      <c r="O6" s="206"/>
      <c r="P6" s="94"/>
      <c r="Q6" s="206"/>
      <c r="R6" s="95"/>
      <c r="S6" s="95"/>
      <c r="T6" s="94"/>
      <c r="U6" s="94"/>
      <c r="V6" s="94"/>
      <c r="W6" s="257"/>
      <c r="X6" s="94"/>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row>
    <row r="7" spans="1:73" s="93" customFormat="1" ht="20.100000000000001" customHeight="1" x14ac:dyDescent="0.25">
      <c r="A7" s="776" t="s">
        <v>2505</v>
      </c>
      <c r="B7" s="776"/>
      <c r="C7" s="776"/>
      <c r="D7" s="776"/>
      <c r="E7" s="776"/>
      <c r="F7" s="776"/>
      <c r="G7" s="776"/>
      <c r="H7" s="776"/>
      <c r="I7" s="776"/>
      <c r="J7" s="776"/>
      <c r="K7" s="776"/>
      <c r="L7" s="776"/>
      <c r="M7" s="206"/>
      <c r="N7" s="206"/>
      <c r="O7" s="206"/>
      <c r="P7" s="94"/>
      <c r="Q7" s="206"/>
      <c r="R7" s="95"/>
      <c r="S7" s="95"/>
      <c r="T7" s="94"/>
      <c r="U7" s="94"/>
      <c r="V7" s="94"/>
      <c r="W7" s="257"/>
      <c r="X7" s="94"/>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row>
    <row r="8" spans="1:73" s="93" customFormat="1" ht="14.25" customHeight="1" x14ac:dyDescent="0.2">
      <c r="A8" s="88" t="s">
        <v>2506</v>
      </c>
      <c r="B8" s="88"/>
      <c r="C8" s="88"/>
      <c r="D8" s="88"/>
      <c r="E8" s="88"/>
      <c r="F8" s="88"/>
      <c r="G8" s="88"/>
      <c r="H8" s="88"/>
      <c r="I8" s="88"/>
      <c r="J8" s="88"/>
      <c r="K8" s="88"/>
      <c r="L8" s="96"/>
      <c r="M8" s="96"/>
      <c r="N8" s="364"/>
      <c r="O8" s="364"/>
      <c r="P8" s="364"/>
      <c r="Q8" s="415"/>
      <c r="R8" s="97"/>
      <c r="S8" s="97"/>
      <c r="T8" s="364"/>
      <c r="U8" s="364"/>
      <c r="V8" s="415"/>
      <c r="W8" s="257"/>
      <c r="X8" s="422"/>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row>
    <row r="9" spans="1:73" s="257" customFormat="1" ht="14.25" customHeight="1" x14ac:dyDescent="0.2">
      <c r="A9" s="209" t="s">
        <v>2507</v>
      </c>
      <c r="B9" s="209"/>
      <c r="C9" s="209"/>
      <c r="D9" s="209"/>
      <c r="E9" s="209"/>
      <c r="F9" s="209"/>
      <c r="G9" s="209"/>
      <c r="H9" s="209"/>
      <c r="I9" s="209"/>
      <c r="J9" s="209"/>
      <c r="K9" s="209"/>
      <c r="L9" s="98"/>
      <c r="M9" s="98"/>
      <c r="N9" s="99"/>
      <c r="O9" s="99"/>
      <c r="P9" s="99"/>
      <c r="Q9" s="99"/>
      <c r="R9" s="100"/>
      <c r="S9" s="100"/>
      <c r="T9" s="99"/>
      <c r="U9" s="99"/>
      <c r="V9" s="99"/>
      <c r="X9" s="99"/>
      <c r="Y9" s="93"/>
      <c r="Z9" s="93"/>
      <c r="AA9" s="93"/>
      <c r="AB9" s="93"/>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row>
    <row r="10" spans="1:73" s="259" customFormat="1" ht="15" customHeight="1" x14ac:dyDescent="0.25">
      <c r="A10" s="88" t="s">
        <v>2600</v>
      </c>
      <c r="B10" s="88"/>
      <c r="C10" s="88"/>
      <c r="D10" s="88"/>
      <c r="E10" s="88"/>
      <c r="F10" s="88"/>
      <c r="G10" s="88"/>
      <c r="H10" s="88"/>
      <c r="I10" s="88"/>
      <c r="J10" s="88"/>
      <c r="K10" s="88"/>
      <c r="L10" s="102"/>
      <c r="M10" s="102"/>
      <c r="N10" s="364"/>
      <c r="O10" s="364"/>
      <c r="P10" s="364"/>
      <c r="Q10" s="415"/>
      <c r="R10" s="320"/>
      <c r="S10" s="321"/>
      <c r="T10" s="322"/>
      <c r="U10" s="364"/>
      <c r="V10" s="415"/>
      <c r="X10" s="422"/>
      <c r="Y10" s="101"/>
      <c r="Z10" s="101"/>
      <c r="AA10" s="101"/>
      <c r="AB10" s="101"/>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row>
    <row r="11" spans="1:73" s="259" customFormat="1" ht="12.75" customHeight="1" x14ac:dyDescent="0.25">
      <c r="A11" s="777"/>
      <c r="B11" s="777"/>
      <c r="C11" s="777"/>
      <c r="D11" s="777"/>
      <c r="E11" s="777"/>
      <c r="F11" s="777"/>
      <c r="G11" s="777"/>
      <c r="H11" s="777"/>
      <c r="I11" s="777"/>
      <c r="J11" s="777"/>
      <c r="K11" s="777"/>
      <c r="L11" s="102"/>
      <c r="M11" s="102"/>
      <c r="N11" s="364"/>
      <c r="O11" s="364"/>
      <c r="P11" s="364"/>
      <c r="Q11" s="415"/>
      <c r="R11" s="97"/>
      <c r="S11" s="97"/>
      <c r="T11" s="364"/>
      <c r="U11" s="364"/>
      <c r="V11" s="415"/>
      <c r="X11" s="422"/>
      <c r="Y11" s="101"/>
      <c r="Z11" s="101"/>
      <c r="AA11" s="101"/>
      <c r="AB11" s="101"/>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row>
    <row r="12" spans="1:73" s="259" customFormat="1" ht="48" customHeight="1" x14ac:dyDescent="0.25">
      <c r="A12" s="742" t="s">
        <v>23</v>
      </c>
      <c r="B12" s="742" t="s">
        <v>0</v>
      </c>
      <c r="C12" s="742" t="s">
        <v>668</v>
      </c>
      <c r="D12" s="742" t="s">
        <v>2349</v>
      </c>
      <c r="E12" s="742" t="s">
        <v>2348</v>
      </c>
      <c r="F12" s="767" t="s">
        <v>2588</v>
      </c>
      <c r="G12" s="711" t="s">
        <v>2472</v>
      </c>
      <c r="H12" s="778" t="s">
        <v>7</v>
      </c>
      <c r="I12" s="778" t="s">
        <v>2</v>
      </c>
      <c r="J12" s="778" t="s">
        <v>3</v>
      </c>
      <c r="K12" s="779" t="s">
        <v>2508</v>
      </c>
      <c r="L12" s="780" t="s">
        <v>2272</v>
      </c>
      <c r="M12" s="742" t="s">
        <v>22</v>
      </c>
      <c r="N12" s="742" t="s">
        <v>6</v>
      </c>
      <c r="O12" s="779" t="s">
        <v>2534</v>
      </c>
      <c r="P12" s="783" t="s">
        <v>2535</v>
      </c>
      <c r="Q12" s="779" t="s">
        <v>2326</v>
      </c>
      <c r="R12" s="779" t="s">
        <v>26</v>
      </c>
      <c r="S12" s="742" t="s">
        <v>8</v>
      </c>
      <c r="T12" s="742" t="s">
        <v>2526</v>
      </c>
      <c r="U12" s="742" t="s">
        <v>2536</v>
      </c>
      <c r="V12" s="742"/>
      <c r="W12" s="742" t="s">
        <v>2537</v>
      </c>
      <c r="X12" s="742" t="s">
        <v>2360</v>
      </c>
      <c r="Y12" s="773" t="s">
        <v>2509</v>
      </c>
      <c r="Z12" s="773" t="s">
        <v>2510</v>
      </c>
      <c r="AA12" s="781" t="s">
        <v>2645</v>
      </c>
      <c r="AB12" s="773" t="s">
        <v>4</v>
      </c>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row>
    <row r="13" spans="1:73" s="530" customFormat="1" ht="108" customHeight="1" x14ac:dyDescent="0.25">
      <c r="A13" s="742"/>
      <c r="B13" s="742"/>
      <c r="C13" s="742"/>
      <c r="D13" s="742"/>
      <c r="E13" s="742"/>
      <c r="F13" s="768"/>
      <c r="G13" s="711"/>
      <c r="H13" s="778"/>
      <c r="I13" s="778"/>
      <c r="J13" s="778"/>
      <c r="K13" s="779"/>
      <c r="L13" s="780"/>
      <c r="M13" s="742"/>
      <c r="N13" s="742"/>
      <c r="O13" s="779"/>
      <c r="P13" s="783"/>
      <c r="Q13" s="779"/>
      <c r="R13" s="779"/>
      <c r="S13" s="742"/>
      <c r="T13" s="742"/>
      <c r="U13" s="469" t="s">
        <v>2357</v>
      </c>
      <c r="V13" s="469" t="s">
        <v>2358</v>
      </c>
      <c r="W13" s="742"/>
      <c r="X13" s="742"/>
      <c r="Y13" s="773"/>
      <c r="Z13" s="773"/>
      <c r="AA13" s="782"/>
      <c r="AB13" s="773"/>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73" s="222" customFormat="1" ht="74.25" customHeight="1" x14ac:dyDescent="0.2">
      <c r="A14" s="233">
        <v>1</v>
      </c>
      <c r="B14" s="233">
        <v>235460</v>
      </c>
      <c r="C14" s="233" t="s">
        <v>2387</v>
      </c>
      <c r="D14" s="233">
        <v>2014</v>
      </c>
      <c r="E14" s="233" t="s">
        <v>2351</v>
      </c>
      <c r="F14" s="233"/>
      <c r="G14" s="342" t="s">
        <v>2513</v>
      </c>
      <c r="H14" s="233" t="s">
        <v>2512</v>
      </c>
      <c r="I14" s="233" t="s">
        <v>285</v>
      </c>
      <c r="J14" s="343" t="s">
        <v>284</v>
      </c>
      <c r="K14" s="233" t="s">
        <v>2312</v>
      </c>
      <c r="L14" s="344" t="s">
        <v>365</v>
      </c>
      <c r="M14" s="233">
        <v>1302</v>
      </c>
      <c r="N14" s="233" t="s">
        <v>2476</v>
      </c>
      <c r="O14" s="455">
        <v>247782</v>
      </c>
      <c r="P14" s="329">
        <v>166550.57</v>
      </c>
      <c r="Q14" s="329" t="s">
        <v>2363</v>
      </c>
      <c r="R14" s="324">
        <v>60</v>
      </c>
      <c r="S14" s="325">
        <v>42011</v>
      </c>
      <c r="T14" s="429">
        <v>1</v>
      </c>
      <c r="U14" s="329">
        <v>166550.56</v>
      </c>
      <c r="V14" s="329">
        <v>2392.31</v>
      </c>
      <c r="W14" s="431">
        <f t="shared" ref="W14:W33" si="0">(U14+V14)/P14</f>
        <v>1.0143638055396627</v>
      </c>
      <c r="X14" s="433">
        <f t="shared" ref="X14:X40" si="1">O14-U14</f>
        <v>81231.44</v>
      </c>
      <c r="Y14" s="326" t="s">
        <v>803</v>
      </c>
      <c r="Z14" s="327" t="s">
        <v>176</v>
      </c>
      <c r="AA14" s="327" t="s">
        <v>2589</v>
      </c>
      <c r="AB14" s="411" t="s">
        <v>2517</v>
      </c>
      <c r="AC14" s="323"/>
      <c r="AD14" s="323"/>
      <c r="AE14" s="112"/>
      <c r="AF14" s="112"/>
      <c r="AG14" s="112"/>
      <c r="AH14" s="112"/>
      <c r="AI14" s="112"/>
      <c r="AJ14" s="112"/>
      <c r="AK14" s="112"/>
      <c r="AL14" s="11"/>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row>
    <row r="15" spans="1:73" s="222" customFormat="1" ht="84" customHeight="1" x14ac:dyDescent="0.2">
      <c r="A15" s="233">
        <f t="shared" ref="A15:A40" si="2">+A14+1</f>
        <v>2</v>
      </c>
      <c r="B15" s="233">
        <v>250789</v>
      </c>
      <c r="C15" s="233" t="s">
        <v>2387</v>
      </c>
      <c r="D15" s="233">
        <v>2014</v>
      </c>
      <c r="E15" s="233" t="s">
        <v>2351</v>
      </c>
      <c r="F15" s="233"/>
      <c r="G15" s="342" t="s">
        <v>345</v>
      </c>
      <c r="H15" s="233" t="s">
        <v>2487</v>
      </c>
      <c r="I15" s="233" t="s">
        <v>46</v>
      </c>
      <c r="J15" s="343" t="s">
        <v>286</v>
      </c>
      <c r="K15" s="233">
        <v>11.12</v>
      </c>
      <c r="L15" s="344" t="s">
        <v>365</v>
      </c>
      <c r="M15" s="233">
        <v>1690</v>
      </c>
      <c r="N15" s="233" t="s">
        <v>2476</v>
      </c>
      <c r="O15" s="455">
        <v>360277</v>
      </c>
      <c r="P15" s="329">
        <v>322123.09000000003</v>
      </c>
      <c r="Q15" s="329" t="s">
        <v>2361</v>
      </c>
      <c r="R15" s="324">
        <v>90</v>
      </c>
      <c r="S15" s="325">
        <v>41864</v>
      </c>
      <c r="T15" s="429">
        <v>1</v>
      </c>
      <c r="U15" s="427">
        <v>322123.09000000003</v>
      </c>
      <c r="V15" s="428">
        <v>7029.22</v>
      </c>
      <c r="W15" s="431">
        <f t="shared" si="0"/>
        <v>1.0218215341222512</v>
      </c>
      <c r="X15" s="433">
        <f t="shared" si="1"/>
        <v>38153.909999999974</v>
      </c>
      <c r="Y15" s="326" t="s">
        <v>803</v>
      </c>
      <c r="Z15" s="327" t="s">
        <v>176</v>
      </c>
      <c r="AA15" s="327" t="s">
        <v>2589</v>
      </c>
      <c r="AB15" s="411" t="s">
        <v>2517</v>
      </c>
      <c r="AC15" s="323"/>
      <c r="AD15" s="323"/>
      <c r="AE15" s="112"/>
      <c r="AF15" s="112"/>
      <c r="AG15" s="112"/>
      <c r="AH15" s="112"/>
      <c r="AI15" s="112"/>
      <c r="AJ15" s="112"/>
      <c r="AK15" s="112"/>
      <c r="AL15" s="11"/>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row>
    <row r="16" spans="1:73" s="222" customFormat="1" ht="69.75" customHeight="1" x14ac:dyDescent="0.2">
      <c r="A16" s="551">
        <f t="shared" si="2"/>
        <v>3</v>
      </c>
      <c r="B16" s="551">
        <v>244944</v>
      </c>
      <c r="C16" s="551" t="s">
        <v>2486</v>
      </c>
      <c r="D16" s="551">
        <v>2015</v>
      </c>
      <c r="E16" s="551" t="s">
        <v>2350</v>
      </c>
      <c r="F16" s="233"/>
      <c r="G16" s="590" t="s">
        <v>348</v>
      </c>
      <c r="H16" s="551" t="s">
        <v>282</v>
      </c>
      <c r="I16" s="551" t="s">
        <v>281</v>
      </c>
      <c r="J16" s="591" t="s">
        <v>373</v>
      </c>
      <c r="K16" s="551">
        <v>28</v>
      </c>
      <c r="L16" s="592" t="s">
        <v>365</v>
      </c>
      <c r="M16" s="551">
        <v>499</v>
      </c>
      <c r="N16" s="551" t="s">
        <v>2476</v>
      </c>
      <c r="O16" s="560">
        <v>359237</v>
      </c>
      <c r="P16" s="593">
        <v>335962.98</v>
      </c>
      <c r="Q16" s="593" t="s">
        <v>2362</v>
      </c>
      <c r="R16" s="594">
        <v>90</v>
      </c>
      <c r="S16" s="595">
        <v>42359</v>
      </c>
      <c r="T16" s="602">
        <v>1</v>
      </c>
      <c r="U16" s="593">
        <v>335962.98</v>
      </c>
      <c r="V16" s="593">
        <v>7172.46</v>
      </c>
      <c r="W16" s="598">
        <f t="shared" si="0"/>
        <v>1.0213489593406988</v>
      </c>
      <c r="X16" s="433">
        <f t="shared" si="1"/>
        <v>23274.020000000019</v>
      </c>
      <c r="Y16" s="599" t="s">
        <v>803</v>
      </c>
      <c r="Z16" s="600" t="s">
        <v>176</v>
      </c>
      <c r="AA16" s="600" t="s">
        <v>2589</v>
      </c>
      <c r="AB16" s="601" t="s">
        <v>2517</v>
      </c>
      <c r="AC16" s="323"/>
      <c r="AD16" s="323"/>
      <c r="AE16" s="112"/>
      <c r="AF16" s="112"/>
      <c r="AG16" s="112"/>
      <c r="AH16" s="112"/>
      <c r="AI16" s="112"/>
      <c r="AJ16" s="112"/>
      <c r="AK16" s="112"/>
      <c r="AL16" s="11"/>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row>
    <row r="17" spans="1:68" s="222" customFormat="1" ht="84.75" customHeight="1" x14ac:dyDescent="0.2">
      <c r="A17" s="233">
        <f t="shared" si="2"/>
        <v>4</v>
      </c>
      <c r="B17" s="233">
        <v>245377</v>
      </c>
      <c r="C17" s="233" t="s">
        <v>2484</v>
      </c>
      <c r="D17" s="233">
        <v>2014</v>
      </c>
      <c r="E17" s="233" t="s">
        <v>2351</v>
      </c>
      <c r="F17" s="233"/>
      <c r="G17" s="342" t="s">
        <v>349</v>
      </c>
      <c r="H17" s="233" t="s">
        <v>2512</v>
      </c>
      <c r="I17" s="233" t="s">
        <v>285</v>
      </c>
      <c r="J17" s="343" t="s">
        <v>288</v>
      </c>
      <c r="K17" s="233">
        <v>7.48</v>
      </c>
      <c r="L17" s="344" t="s">
        <v>365</v>
      </c>
      <c r="M17" s="233">
        <v>2583</v>
      </c>
      <c r="N17" s="233" t="s">
        <v>2476</v>
      </c>
      <c r="O17" s="455">
        <v>261227</v>
      </c>
      <c r="P17" s="329">
        <v>196645.06</v>
      </c>
      <c r="Q17" s="329" t="s">
        <v>2364</v>
      </c>
      <c r="R17" s="324">
        <v>60</v>
      </c>
      <c r="S17" s="325">
        <v>42032</v>
      </c>
      <c r="T17" s="429">
        <v>1</v>
      </c>
      <c r="U17" s="427">
        <v>196629.31</v>
      </c>
      <c r="V17" s="427">
        <v>3969.84</v>
      </c>
      <c r="W17" s="431">
        <f t="shared" si="0"/>
        <v>1.0201077514990715</v>
      </c>
      <c r="X17" s="433">
        <f t="shared" si="1"/>
        <v>64597.69</v>
      </c>
      <c r="Y17" s="326" t="s">
        <v>803</v>
      </c>
      <c r="Z17" s="327" t="s">
        <v>176</v>
      </c>
      <c r="AA17" s="327" t="s">
        <v>2589</v>
      </c>
      <c r="AB17" s="411" t="s">
        <v>2517</v>
      </c>
      <c r="AC17" s="323"/>
      <c r="AD17" s="323"/>
      <c r="AE17" s="112"/>
      <c r="AF17" s="112"/>
      <c r="AG17" s="112"/>
      <c r="AH17" s="112"/>
      <c r="AI17" s="112"/>
      <c r="AJ17" s="112"/>
      <c r="AK17" s="112"/>
      <c r="AL17" s="11"/>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row>
    <row r="18" spans="1:68" s="222" customFormat="1" ht="60" customHeight="1" x14ac:dyDescent="0.2">
      <c r="A18" s="233">
        <f t="shared" si="2"/>
        <v>5</v>
      </c>
      <c r="B18" s="233">
        <v>247179</v>
      </c>
      <c r="C18" s="233" t="s">
        <v>2486</v>
      </c>
      <c r="D18" s="233">
        <v>2014</v>
      </c>
      <c r="E18" s="233" t="s">
        <v>2351</v>
      </c>
      <c r="F18" s="233"/>
      <c r="G18" s="239" t="s">
        <v>351</v>
      </c>
      <c r="H18" s="233" t="s">
        <v>111</v>
      </c>
      <c r="I18" s="233" t="s">
        <v>302</v>
      </c>
      <c r="J18" s="343" t="s">
        <v>314</v>
      </c>
      <c r="K18" s="233">
        <v>20.9</v>
      </c>
      <c r="L18" s="344" t="s">
        <v>365</v>
      </c>
      <c r="M18" s="233">
        <v>1643</v>
      </c>
      <c r="N18" s="233" t="s">
        <v>2476</v>
      </c>
      <c r="O18" s="455">
        <v>431464</v>
      </c>
      <c r="P18" s="329">
        <v>378518.59</v>
      </c>
      <c r="Q18" s="329" t="s">
        <v>2365</v>
      </c>
      <c r="R18" s="324">
        <v>105</v>
      </c>
      <c r="S18" s="325">
        <v>41865</v>
      </c>
      <c r="T18" s="430">
        <v>1</v>
      </c>
      <c r="U18" s="427">
        <v>378518.59</v>
      </c>
      <c r="V18" s="329">
        <v>4434.45</v>
      </c>
      <c r="W18" s="431">
        <f t="shared" si="0"/>
        <v>1.0117152766525945</v>
      </c>
      <c r="X18" s="433">
        <f t="shared" si="1"/>
        <v>52945.409999999974</v>
      </c>
      <c r="Y18" s="326" t="s">
        <v>803</v>
      </c>
      <c r="Z18" s="327" t="s">
        <v>176</v>
      </c>
      <c r="AA18" s="327" t="s">
        <v>2589</v>
      </c>
      <c r="AB18" s="411" t="s">
        <v>2517</v>
      </c>
      <c r="AC18" s="323"/>
      <c r="AD18" s="323"/>
      <c r="AE18" s="112"/>
      <c r="AF18" s="112"/>
      <c r="AG18" s="112"/>
      <c r="AH18" s="112"/>
      <c r="AI18" s="112"/>
      <c r="AJ18" s="112"/>
      <c r="AK18" s="112"/>
      <c r="AL18" s="11"/>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row>
    <row r="19" spans="1:68" s="222" customFormat="1" ht="78" customHeight="1" x14ac:dyDescent="0.2">
      <c r="A19" s="233">
        <f t="shared" si="2"/>
        <v>6</v>
      </c>
      <c r="B19" s="233">
        <v>245283</v>
      </c>
      <c r="C19" s="233" t="s">
        <v>2387</v>
      </c>
      <c r="D19" s="233">
        <v>2014</v>
      </c>
      <c r="E19" s="233" t="s">
        <v>2351</v>
      </c>
      <c r="F19" s="233"/>
      <c r="G19" s="342" t="s">
        <v>352</v>
      </c>
      <c r="H19" s="233" t="s">
        <v>282</v>
      </c>
      <c r="I19" s="233" t="s">
        <v>281</v>
      </c>
      <c r="J19" s="343" t="s">
        <v>280</v>
      </c>
      <c r="K19" s="233">
        <v>20.420000000000002</v>
      </c>
      <c r="L19" s="344" t="s">
        <v>365</v>
      </c>
      <c r="M19" s="233">
        <v>1717</v>
      </c>
      <c r="N19" s="233" t="s">
        <v>2476</v>
      </c>
      <c r="O19" s="455">
        <v>426977</v>
      </c>
      <c r="P19" s="329">
        <v>364016.06</v>
      </c>
      <c r="Q19" s="329" t="s">
        <v>2366</v>
      </c>
      <c r="R19" s="324">
        <v>105</v>
      </c>
      <c r="S19" s="325">
        <v>41928</v>
      </c>
      <c r="T19" s="430">
        <v>1</v>
      </c>
      <c r="U19" s="427">
        <v>364016.06</v>
      </c>
      <c r="V19" s="329">
        <v>8140.48</v>
      </c>
      <c r="W19" s="431">
        <f t="shared" si="0"/>
        <v>1.0223629693700875</v>
      </c>
      <c r="X19" s="433">
        <f t="shared" si="1"/>
        <v>62960.94</v>
      </c>
      <c r="Y19" s="326" t="s">
        <v>803</v>
      </c>
      <c r="Z19" s="327" t="s">
        <v>176</v>
      </c>
      <c r="AA19" s="327" t="s">
        <v>2589</v>
      </c>
      <c r="AB19" s="411" t="s">
        <v>2517</v>
      </c>
      <c r="AC19" s="432"/>
      <c r="AD19" s="323"/>
      <c r="AE19" s="112"/>
      <c r="AF19" s="112"/>
      <c r="AG19" s="112"/>
      <c r="AH19" s="112"/>
      <c r="AI19" s="112"/>
      <c r="AJ19" s="112"/>
      <c r="AK19" s="112"/>
      <c r="AL19" s="11"/>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row>
    <row r="20" spans="1:68" s="222" customFormat="1" ht="74.25" customHeight="1" x14ac:dyDescent="0.2">
      <c r="A20" s="233">
        <f t="shared" si="2"/>
        <v>7</v>
      </c>
      <c r="B20" s="233">
        <v>227183</v>
      </c>
      <c r="C20" s="233" t="s">
        <v>2641</v>
      </c>
      <c r="D20" s="233">
        <v>2014</v>
      </c>
      <c r="E20" s="233" t="s">
        <v>2351</v>
      </c>
      <c r="F20" s="233"/>
      <c r="G20" s="342" t="s">
        <v>353</v>
      </c>
      <c r="H20" s="233" t="s">
        <v>2487</v>
      </c>
      <c r="I20" s="233" t="s">
        <v>44</v>
      </c>
      <c r="J20" s="343" t="s">
        <v>366</v>
      </c>
      <c r="K20" s="233">
        <v>29.6</v>
      </c>
      <c r="L20" s="344" t="s">
        <v>365</v>
      </c>
      <c r="M20" s="233">
        <v>1860</v>
      </c>
      <c r="N20" s="233" t="s">
        <v>2476</v>
      </c>
      <c r="O20" s="455">
        <v>507465</v>
      </c>
      <c r="P20" s="329">
        <v>450957.87</v>
      </c>
      <c r="Q20" s="329" t="s">
        <v>2367</v>
      </c>
      <c r="R20" s="324">
        <v>105</v>
      </c>
      <c r="S20" s="325">
        <v>41919</v>
      </c>
      <c r="T20" s="429">
        <v>1</v>
      </c>
      <c r="U20" s="329">
        <v>450957.89</v>
      </c>
      <c r="V20" s="329">
        <v>4901.87</v>
      </c>
      <c r="W20" s="431">
        <f t="shared" si="0"/>
        <v>1.0108699511109542</v>
      </c>
      <c r="X20" s="433">
        <f t="shared" si="1"/>
        <v>56507.109999999986</v>
      </c>
      <c r="Y20" s="326" t="s">
        <v>803</v>
      </c>
      <c r="Z20" s="327" t="s">
        <v>176</v>
      </c>
      <c r="AA20" s="327" t="s">
        <v>2589</v>
      </c>
      <c r="AB20" s="411" t="s">
        <v>2517</v>
      </c>
      <c r="AC20" s="323"/>
      <c r="AD20" s="323"/>
      <c r="AE20" s="112"/>
      <c r="AF20" s="112"/>
      <c r="AG20" s="112"/>
      <c r="AH20" s="112"/>
      <c r="AI20" s="112"/>
      <c r="AJ20" s="112"/>
      <c r="AK20" s="112"/>
      <c r="AL20" s="11"/>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row>
    <row r="21" spans="1:68" s="222" customFormat="1" ht="79.5" customHeight="1" x14ac:dyDescent="0.2">
      <c r="A21" s="233">
        <f t="shared" si="2"/>
        <v>8</v>
      </c>
      <c r="B21" s="233">
        <v>212374</v>
      </c>
      <c r="C21" s="233" t="s">
        <v>2485</v>
      </c>
      <c r="D21" s="233">
        <v>2014</v>
      </c>
      <c r="E21" s="233" t="s">
        <v>2351</v>
      </c>
      <c r="F21" s="233"/>
      <c r="G21" s="342" t="s">
        <v>358</v>
      </c>
      <c r="H21" s="233" t="s">
        <v>2511</v>
      </c>
      <c r="I21" s="233" t="s">
        <v>295</v>
      </c>
      <c r="J21" s="343" t="s">
        <v>294</v>
      </c>
      <c r="K21" s="233">
        <v>30</v>
      </c>
      <c r="L21" s="344" t="s">
        <v>365</v>
      </c>
      <c r="M21" s="233">
        <v>670</v>
      </c>
      <c r="N21" s="233" t="s">
        <v>2476</v>
      </c>
      <c r="O21" s="455">
        <v>423364</v>
      </c>
      <c r="P21" s="329">
        <v>361222.40000000002</v>
      </c>
      <c r="Q21" s="329" t="s">
        <v>2368</v>
      </c>
      <c r="R21" s="324">
        <v>105</v>
      </c>
      <c r="S21" s="325">
        <v>41929</v>
      </c>
      <c r="T21" s="429">
        <v>1</v>
      </c>
      <c r="U21" s="329">
        <v>361222.40000000002</v>
      </c>
      <c r="V21" s="329">
        <v>4802.45</v>
      </c>
      <c r="W21" s="431">
        <f t="shared" si="0"/>
        <v>1.0132949949947734</v>
      </c>
      <c r="X21" s="433">
        <f t="shared" si="1"/>
        <v>62141.599999999977</v>
      </c>
      <c r="Y21" s="326" t="s">
        <v>803</v>
      </c>
      <c r="Z21" s="327" t="s">
        <v>176</v>
      </c>
      <c r="AA21" s="327" t="s">
        <v>2589</v>
      </c>
      <c r="AB21" s="411" t="s">
        <v>2517</v>
      </c>
      <c r="AC21" s="323"/>
      <c r="AD21" s="323"/>
      <c r="AE21" s="112"/>
      <c r="AF21" s="112"/>
      <c r="AG21" s="112"/>
      <c r="AH21" s="112"/>
      <c r="AI21" s="112"/>
      <c r="AJ21" s="112"/>
      <c r="AK21" s="112"/>
      <c r="AL21" s="11"/>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row>
    <row r="22" spans="1:68" s="13" customFormat="1" ht="75.75" customHeight="1" x14ac:dyDescent="0.2">
      <c r="A22" s="233">
        <f t="shared" si="2"/>
        <v>9</v>
      </c>
      <c r="B22" s="233">
        <v>232217</v>
      </c>
      <c r="C22" s="528" t="s">
        <v>2387</v>
      </c>
      <c r="D22" s="233">
        <v>2014</v>
      </c>
      <c r="E22" s="233" t="s">
        <v>2351</v>
      </c>
      <c r="F22" s="233"/>
      <c r="G22" s="239" t="s">
        <v>361</v>
      </c>
      <c r="H22" s="233" t="s">
        <v>2487</v>
      </c>
      <c r="I22" s="233" t="s">
        <v>44</v>
      </c>
      <c r="J22" s="343" t="s">
        <v>283</v>
      </c>
      <c r="K22" s="233">
        <v>14.15</v>
      </c>
      <c r="L22" s="344" t="s">
        <v>365</v>
      </c>
      <c r="M22" s="233">
        <v>2680</v>
      </c>
      <c r="N22" s="233" t="s">
        <v>2476</v>
      </c>
      <c r="O22" s="455">
        <v>366936</v>
      </c>
      <c r="P22" s="329">
        <v>333549.69</v>
      </c>
      <c r="Q22" s="329" t="s">
        <v>2370</v>
      </c>
      <c r="R22" s="324">
        <v>90</v>
      </c>
      <c r="S22" s="325">
        <v>41830</v>
      </c>
      <c r="T22" s="429">
        <v>1</v>
      </c>
      <c r="U22" s="329">
        <v>333549.69</v>
      </c>
      <c r="V22" s="329">
        <v>7015.73</v>
      </c>
      <c r="W22" s="431">
        <f t="shared" si="0"/>
        <v>1.0210335377616451</v>
      </c>
      <c r="X22" s="433">
        <f t="shared" si="1"/>
        <v>33386.31</v>
      </c>
      <c r="Y22" s="326" t="s">
        <v>803</v>
      </c>
      <c r="Z22" s="327" t="s">
        <v>176</v>
      </c>
      <c r="AA22" s="327" t="s">
        <v>2589</v>
      </c>
      <c r="AB22" s="411" t="s">
        <v>2517</v>
      </c>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13" customFormat="1" ht="79.5" customHeight="1" x14ac:dyDescent="0.2">
      <c r="A23" s="551">
        <f t="shared" si="2"/>
        <v>10</v>
      </c>
      <c r="B23" s="551">
        <v>245485</v>
      </c>
      <c r="C23" s="551" t="s">
        <v>2486</v>
      </c>
      <c r="D23" s="551">
        <v>2015</v>
      </c>
      <c r="E23" s="551" t="s">
        <v>2350</v>
      </c>
      <c r="F23" s="233"/>
      <c r="G23" s="590" t="s">
        <v>347</v>
      </c>
      <c r="H23" s="551" t="s">
        <v>282</v>
      </c>
      <c r="I23" s="551" t="s">
        <v>281</v>
      </c>
      <c r="J23" s="591" t="s">
        <v>373</v>
      </c>
      <c r="K23" s="551">
        <v>20</v>
      </c>
      <c r="L23" s="592" t="s">
        <v>365</v>
      </c>
      <c r="M23" s="551">
        <v>392</v>
      </c>
      <c r="N23" s="551" t="s">
        <v>2476</v>
      </c>
      <c r="O23" s="560">
        <v>359919</v>
      </c>
      <c r="P23" s="593">
        <v>326483.83</v>
      </c>
      <c r="Q23" s="593" t="s">
        <v>2371</v>
      </c>
      <c r="R23" s="594">
        <v>90</v>
      </c>
      <c r="S23" s="595">
        <v>42368</v>
      </c>
      <c r="T23" s="596">
        <v>1</v>
      </c>
      <c r="U23" s="597">
        <v>326483.57</v>
      </c>
      <c r="V23" s="593">
        <v>7145.01</v>
      </c>
      <c r="W23" s="598">
        <f t="shared" si="0"/>
        <v>1.0218839321996438</v>
      </c>
      <c r="X23" s="433">
        <f t="shared" si="1"/>
        <v>33435.429999999993</v>
      </c>
      <c r="Y23" s="599" t="s">
        <v>803</v>
      </c>
      <c r="Z23" s="600" t="s">
        <v>176</v>
      </c>
      <c r="AA23" s="600" t="s">
        <v>2589</v>
      </c>
      <c r="AB23" s="601" t="s">
        <v>2517</v>
      </c>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13" customFormat="1" ht="79.5" customHeight="1" x14ac:dyDescent="0.2">
      <c r="A24" s="551">
        <f t="shared" si="2"/>
        <v>11</v>
      </c>
      <c r="B24" s="551">
        <v>247756</v>
      </c>
      <c r="C24" s="551" t="s">
        <v>2642</v>
      </c>
      <c r="D24" s="551">
        <v>2014</v>
      </c>
      <c r="E24" s="551" t="s">
        <v>2351</v>
      </c>
      <c r="F24" s="233"/>
      <c r="G24" s="590" t="s">
        <v>2514</v>
      </c>
      <c r="H24" s="551" t="s">
        <v>72</v>
      </c>
      <c r="I24" s="551" t="s">
        <v>78</v>
      </c>
      <c r="J24" s="591" t="s">
        <v>323</v>
      </c>
      <c r="K24" s="551">
        <v>21.2</v>
      </c>
      <c r="L24" s="592" t="s">
        <v>365</v>
      </c>
      <c r="M24" s="551">
        <v>1918</v>
      </c>
      <c r="N24" s="551" t="s">
        <v>2476</v>
      </c>
      <c r="O24" s="560">
        <v>433489</v>
      </c>
      <c r="P24" s="593">
        <v>384738.49</v>
      </c>
      <c r="Q24" s="593" t="s">
        <v>2372</v>
      </c>
      <c r="R24" s="594">
        <v>105</v>
      </c>
      <c r="S24" s="595">
        <v>41858</v>
      </c>
      <c r="T24" s="596">
        <v>1</v>
      </c>
      <c r="U24" s="597">
        <v>305417.82</v>
      </c>
      <c r="V24" s="593">
        <v>82567.7</v>
      </c>
      <c r="W24" s="598">
        <f t="shared" si="0"/>
        <v>1.008439576710924</v>
      </c>
      <c r="X24" s="433">
        <f t="shared" si="1"/>
        <v>128071.18</v>
      </c>
      <c r="Y24" s="599" t="s">
        <v>803</v>
      </c>
      <c r="Z24" s="600" t="s">
        <v>176</v>
      </c>
      <c r="AA24" s="600" t="s">
        <v>2589</v>
      </c>
      <c r="AB24" s="601" t="s">
        <v>2517</v>
      </c>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222" customFormat="1" ht="104.25" customHeight="1" x14ac:dyDescent="0.2">
      <c r="A25" s="233">
        <f t="shared" si="2"/>
        <v>12</v>
      </c>
      <c r="B25" s="233">
        <v>217225</v>
      </c>
      <c r="C25" s="529" t="s">
        <v>2647</v>
      </c>
      <c r="D25" s="233">
        <v>2014</v>
      </c>
      <c r="E25" s="233" t="s">
        <v>2351</v>
      </c>
      <c r="F25" s="233">
        <v>3569</v>
      </c>
      <c r="G25" s="342" t="s">
        <v>360</v>
      </c>
      <c r="H25" s="233" t="s">
        <v>2487</v>
      </c>
      <c r="I25" s="233" t="s">
        <v>46</v>
      </c>
      <c r="J25" s="343" t="s">
        <v>275</v>
      </c>
      <c r="K25" s="233">
        <v>13.61</v>
      </c>
      <c r="L25" s="344" t="s">
        <v>365</v>
      </c>
      <c r="M25" s="233">
        <v>948</v>
      </c>
      <c r="N25" s="233" t="s">
        <v>2476</v>
      </c>
      <c r="O25" s="455">
        <v>366936</v>
      </c>
      <c r="P25" s="329">
        <v>326454.94</v>
      </c>
      <c r="Q25" s="329" t="s">
        <v>2369</v>
      </c>
      <c r="R25" s="324">
        <v>90</v>
      </c>
      <c r="S25" s="325">
        <v>41838</v>
      </c>
      <c r="T25" s="429">
        <v>1</v>
      </c>
      <c r="U25" s="427">
        <v>326454.94</v>
      </c>
      <c r="V25" s="329">
        <v>0</v>
      </c>
      <c r="W25" s="431">
        <f t="shared" si="0"/>
        <v>1</v>
      </c>
      <c r="X25" s="433">
        <f t="shared" si="1"/>
        <v>40481.06</v>
      </c>
      <c r="Y25" s="326" t="s">
        <v>803</v>
      </c>
      <c r="Z25" s="327" t="s">
        <v>176</v>
      </c>
      <c r="AA25" s="327" t="s">
        <v>2594</v>
      </c>
      <c r="AB25" s="411" t="s">
        <v>2518</v>
      </c>
      <c r="AC25" s="323"/>
      <c r="AD25" s="323"/>
      <c r="AE25" s="112"/>
      <c r="AF25" s="112"/>
      <c r="AG25" s="112"/>
      <c r="AH25" s="112"/>
      <c r="AI25" s="112"/>
      <c r="AJ25" s="112"/>
      <c r="AK25" s="112"/>
      <c r="AL25" s="11"/>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row>
    <row r="26" spans="1:68" s="222" customFormat="1" ht="79.5" customHeight="1" x14ac:dyDescent="0.2">
      <c r="A26" s="551">
        <f t="shared" si="2"/>
        <v>13</v>
      </c>
      <c r="B26" s="551">
        <v>213396</v>
      </c>
      <c r="C26" s="551" t="s">
        <v>2387</v>
      </c>
      <c r="D26" s="551">
        <v>2013</v>
      </c>
      <c r="E26" s="551" t="s">
        <v>2352</v>
      </c>
      <c r="F26" s="233"/>
      <c r="G26" s="590" t="s">
        <v>2515</v>
      </c>
      <c r="H26" s="551" t="s">
        <v>72</v>
      </c>
      <c r="I26" s="551" t="s">
        <v>273</v>
      </c>
      <c r="J26" s="591" t="s">
        <v>287</v>
      </c>
      <c r="K26" s="551">
        <v>25.31</v>
      </c>
      <c r="L26" s="592" t="s">
        <v>365</v>
      </c>
      <c r="M26" s="551">
        <v>5881</v>
      </c>
      <c r="N26" s="551" t="s">
        <v>2476</v>
      </c>
      <c r="O26" s="560">
        <v>476671</v>
      </c>
      <c r="P26" s="593">
        <v>405987.89</v>
      </c>
      <c r="Q26" s="593" t="s">
        <v>2374</v>
      </c>
      <c r="R26" s="594">
        <v>105</v>
      </c>
      <c r="S26" s="595">
        <v>41694</v>
      </c>
      <c r="T26" s="602">
        <v>1</v>
      </c>
      <c r="U26" s="597">
        <v>342197.49</v>
      </c>
      <c r="V26" s="597">
        <v>0</v>
      </c>
      <c r="W26" s="598">
        <f t="shared" si="0"/>
        <v>0.84287610155071369</v>
      </c>
      <c r="X26" s="433">
        <f t="shared" si="1"/>
        <v>134473.51</v>
      </c>
      <c r="Y26" s="599" t="s">
        <v>803</v>
      </c>
      <c r="Z26" s="600" t="s">
        <v>176</v>
      </c>
      <c r="AA26" s="600" t="s">
        <v>2594</v>
      </c>
      <c r="AB26" s="601" t="s">
        <v>2518</v>
      </c>
      <c r="AC26" s="323"/>
      <c r="AD26" s="323"/>
      <c r="AE26" s="112"/>
      <c r="AF26" s="112"/>
      <c r="AG26" s="112"/>
      <c r="AH26" s="112"/>
      <c r="AI26" s="112"/>
      <c r="AJ26" s="112"/>
      <c r="AK26" s="112"/>
      <c r="AL26" s="11"/>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row>
    <row r="27" spans="1:68" s="222" customFormat="1" ht="60" customHeight="1" x14ac:dyDescent="0.2">
      <c r="A27" s="233">
        <f t="shared" si="2"/>
        <v>14</v>
      </c>
      <c r="B27" s="233">
        <v>222275</v>
      </c>
      <c r="C27" s="233" t="s">
        <v>2642</v>
      </c>
      <c r="D27" s="233">
        <v>2014</v>
      </c>
      <c r="E27" s="233" t="s">
        <v>2351</v>
      </c>
      <c r="F27" s="233"/>
      <c r="G27" s="342" t="s">
        <v>357</v>
      </c>
      <c r="H27" s="233" t="s">
        <v>88</v>
      </c>
      <c r="I27" s="233" t="s">
        <v>325</v>
      </c>
      <c r="J27" s="343" t="s">
        <v>324</v>
      </c>
      <c r="K27" s="233">
        <v>27.12</v>
      </c>
      <c r="L27" s="344" t="s">
        <v>365</v>
      </c>
      <c r="M27" s="233">
        <v>2542</v>
      </c>
      <c r="N27" s="233" t="s">
        <v>2476</v>
      </c>
      <c r="O27" s="455">
        <v>451712</v>
      </c>
      <c r="P27" s="329">
        <v>733389.53</v>
      </c>
      <c r="Q27" s="329" t="s">
        <v>2373</v>
      </c>
      <c r="R27" s="324">
        <v>105</v>
      </c>
      <c r="S27" s="325">
        <v>42433</v>
      </c>
      <c r="T27" s="430">
        <v>0.85</v>
      </c>
      <c r="U27" s="427">
        <v>451711.5</v>
      </c>
      <c r="V27" s="427">
        <v>173750.38</v>
      </c>
      <c r="W27" s="431">
        <f t="shared" si="0"/>
        <v>0.85283720917041173</v>
      </c>
      <c r="X27" s="433">
        <f t="shared" si="1"/>
        <v>0.5</v>
      </c>
      <c r="Y27" s="326" t="s">
        <v>2538</v>
      </c>
      <c r="Z27" s="327" t="s">
        <v>2325</v>
      </c>
      <c r="AA27" s="327" t="s">
        <v>176</v>
      </c>
      <c r="AB27" s="411" t="s">
        <v>2520</v>
      </c>
      <c r="AC27" s="323"/>
      <c r="AD27" s="323"/>
      <c r="AE27" s="112"/>
      <c r="AF27" s="112"/>
      <c r="AG27" s="112"/>
      <c r="AH27" s="112"/>
      <c r="AI27" s="112"/>
      <c r="AJ27" s="112"/>
      <c r="AK27" s="112"/>
      <c r="AL27" s="11"/>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row>
    <row r="28" spans="1:68" s="222" customFormat="1" ht="96" customHeight="1" x14ac:dyDescent="0.2">
      <c r="A28" s="233">
        <f t="shared" si="2"/>
        <v>15</v>
      </c>
      <c r="B28" s="233">
        <v>241725</v>
      </c>
      <c r="C28" s="233" t="s">
        <v>2486</v>
      </c>
      <c r="D28" s="233">
        <v>2015</v>
      </c>
      <c r="E28" s="233" t="s">
        <v>2350</v>
      </c>
      <c r="F28" s="233"/>
      <c r="G28" s="342" t="s">
        <v>2467</v>
      </c>
      <c r="H28" s="233" t="s">
        <v>72</v>
      </c>
      <c r="I28" s="233" t="s">
        <v>74</v>
      </c>
      <c r="J28" s="343" t="s">
        <v>320</v>
      </c>
      <c r="K28" s="233">
        <v>11</v>
      </c>
      <c r="L28" s="344" t="s">
        <v>365</v>
      </c>
      <c r="M28" s="233">
        <v>5030</v>
      </c>
      <c r="N28" s="233" t="s">
        <v>2476</v>
      </c>
      <c r="O28" s="455">
        <v>454042</v>
      </c>
      <c r="P28" s="329">
        <v>408668.39</v>
      </c>
      <c r="Q28" s="329" t="s">
        <v>2375</v>
      </c>
      <c r="R28" s="324">
        <v>105</v>
      </c>
      <c r="S28" s="325">
        <v>42417</v>
      </c>
      <c r="T28" s="429">
        <v>0.94</v>
      </c>
      <c r="U28" s="427">
        <v>384148.27</v>
      </c>
      <c r="V28" s="427">
        <v>0</v>
      </c>
      <c r="W28" s="431">
        <f t="shared" si="0"/>
        <v>0.93999995938026915</v>
      </c>
      <c r="X28" s="433">
        <f t="shared" si="1"/>
        <v>69893.729999999981</v>
      </c>
      <c r="Y28" s="326" t="s">
        <v>2538</v>
      </c>
      <c r="Z28" s="327" t="s">
        <v>2325</v>
      </c>
      <c r="AA28" s="327" t="s">
        <v>176</v>
      </c>
      <c r="AB28" s="411" t="s">
        <v>2520</v>
      </c>
      <c r="AC28" s="323"/>
      <c r="AD28" s="323"/>
      <c r="AE28" s="112"/>
      <c r="AF28" s="112"/>
      <c r="AG28" s="112"/>
      <c r="AH28" s="112"/>
      <c r="AI28" s="112"/>
      <c r="AJ28" s="112"/>
      <c r="AK28" s="112"/>
      <c r="AL28" s="11"/>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row>
    <row r="29" spans="1:68" s="222" customFormat="1" ht="102" customHeight="1" x14ac:dyDescent="0.2">
      <c r="A29" s="233">
        <f t="shared" si="2"/>
        <v>16</v>
      </c>
      <c r="B29" s="233">
        <v>266172</v>
      </c>
      <c r="C29" s="233" t="s">
        <v>2648</v>
      </c>
      <c r="D29" s="233">
        <v>2014</v>
      </c>
      <c r="E29" s="233" t="s">
        <v>2351</v>
      </c>
      <c r="F29" s="233"/>
      <c r="G29" s="239" t="s">
        <v>355</v>
      </c>
      <c r="H29" s="233" t="s">
        <v>111</v>
      </c>
      <c r="I29" s="233" t="s">
        <v>302</v>
      </c>
      <c r="J29" s="346" t="s">
        <v>272</v>
      </c>
      <c r="K29" s="106" t="s">
        <v>176</v>
      </c>
      <c r="L29" s="344" t="s">
        <v>365</v>
      </c>
      <c r="M29" s="233">
        <v>3055</v>
      </c>
      <c r="N29" s="233" t="s">
        <v>2476</v>
      </c>
      <c r="O29" s="455">
        <v>506453</v>
      </c>
      <c r="P29" s="329">
        <v>449055.78</v>
      </c>
      <c r="Q29" s="329" t="s">
        <v>2376</v>
      </c>
      <c r="R29" s="324">
        <v>120</v>
      </c>
      <c r="S29" s="325">
        <v>42019</v>
      </c>
      <c r="T29" s="430">
        <v>0.75</v>
      </c>
      <c r="U29" s="427">
        <v>346116.22</v>
      </c>
      <c r="V29" s="427">
        <v>0</v>
      </c>
      <c r="W29" s="431">
        <f t="shared" si="0"/>
        <v>0.77076442485608343</v>
      </c>
      <c r="X29" s="433">
        <f t="shared" si="1"/>
        <v>160336.78000000003</v>
      </c>
      <c r="Y29" s="326" t="s">
        <v>2538</v>
      </c>
      <c r="Z29" s="327" t="s">
        <v>2325</v>
      </c>
      <c r="AA29" s="327" t="s">
        <v>176</v>
      </c>
      <c r="AB29" s="411" t="s">
        <v>2520</v>
      </c>
      <c r="AC29" s="323"/>
      <c r="AD29" s="323"/>
      <c r="AE29" s="112"/>
      <c r="AF29" s="112"/>
      <c r="AG29" s="112"/>
      <c r="AH29" s="112"/>
      <c r="AI29" s="112"/>
      <c r="AJ29" s="112"/>
      <c r="AK29" s="112"/>
      <c r="AL29" s="11"/>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row>
    <row r="30" spans="1:68" s="222" customFormat="1" ht="73.5" customHeight="1" x14ac:dyDescent="0.2">
      <c r="A30" s="233">
        <f t="shared" si="2"/>
        <v>17</v>
      </c>
      <c r="B30" s="233">
        <v>203967</v>
      </c>
      <c r="C30" s="233" t="s">
        <v>2484</v>
      </c>
      <c r="D30" s="233">
        <v>2014</v>
      </c>
      <c r="E30" s="233" t="s">
        <v>2351</v>
      </c>
      <c r="F30" s="233"/>
      <c r="G30" s="342" t="s">
        <v>728</v>
      </c>
      <c r="H30" s="233" t="s">
        <v>368</v>
      </c>
      <c r="I30" s="233" t="s">
        <v>369</v>
      </c>
      <c r="J30" s="343" t="s">
        <v>370</v>
      </c>
      <c r="K30" s="233">
        <v>16</v>
      </c>
      <c r="L30" s="344" t="s">
        <v>365</v>
      </c>
      <c r="M30" s="233">
        <v>3156</v>
      </c>
      <c r="N30" s="233" t="s">
        <v>2476</v>
      </c>
      <c r="O30" s="455">
        <v>374361</v>
      </c>
      <c r="P30" s="329">
        <v>1151688.31</v>
      </c>
      <c r="Q30" s="329" t="s">
        <v>2377</v>
      </c>
      <c r="R30" s="324">
        <v>105</v>
      </c>
      <c r="S30" s="325">
        <v>42423</v>
      </c>
      <c r="T30" s="430">
        <v>0.85</v>
      </c>
      <c r="U30" s="427">
        <v>374361</v>
      </c>
      <c r="V30" s="427">
        <v>604574.07999999996</v>
      </c>
      <c r="W30" s="431">
        <f t="shared" si="0"/>
        <v>0.85000001432679295</v>
      </c>
      <c r="X30" s="433">
        <f t="shared" si="1"/>
        <v>0</v>
      </c>
      <c r="Y30" s="326" t="s">
        <v>2538</v>
      </c>
      <c r="Z30" s="327" t="s">
        <v>2325</v>
      </c>
      <c r="AA30" s="327" t="s">
        <v>176</v>
      </c>
      <c r="AB30" s="411" t="s">
        <v>2519</v>
      </c>
      <c r="AC30" s="112"/>
      <c r="AD30" s="112"/>
      <c r="AE30" s="112"/>
      <c r="AF30" s="112"/>
      <c r="AG30" s="112"/>
      <c r="AH30" s="112"/>
      <c r="AI30" s="112"/>
      <c r="AJ30" s="112"/>
      <c r="AK30" s="112"/>
      <c r="AL30" s="11"/>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row>
    <row r="31" spans="1:68" s="13" customFormat="1" ht="39" customHeight="1" x14ac:dyDescent="0.2">
      <c r="A31" s="233">
        <f t="shared" si="2"/>
        <v>18</v>
      </c>
      <c r="B31" s="233">
        <v>242663</v>
      </c>
      <c r="C31" s="233" t="s">
        <v>2485</v>
      </c>
      <c r="D31" s="233">
        <v>2015</v>
      </c>
      <c r="E31" s="233" t="s">
        <v>2350</v>
      </c>
      <c r="F31" s="233"/>
      <c r="G31" s="342" t="s">
        <v>364</v>
      </c>
      <c r="H31" s="233" t="s">
        <v>2511</v>
      </c>
      <c r="I31" s="233" t="s">
        <v>371</v>
      </c>
      <c r="J31" s="343" t="s">
        <v>372</v>
      </c>
      <c r="K31" s="233">
        <v>21</v>
      </c>
      <c r="L31" s="344" t="s">
        <v>365</v>
      </c>
      <c r="M31" s="233">
        <v>1298</v>
      </c>
      <c r="N31" s="233" t="s">
        <v>2476</v>
      </c>
      <c r="O31" s="455">
        <v>453312</v>
      </c>
      <c r="P31" s="329">
        <v>529310.32999999996</v>
      </c>
      <c r="Q31" s="329" t="s">
        <v>2378</v>
      </c>
      <c r="R31" s="324">
        <v>105</v>
      </c>
      <c r="S31" s="325">
        <v>42440</v>
      </c>
      <c r="T31" s="430">
        <v>0.85</v>
      </c>
      <c r="U31" s="427">
        <v>449913.58</v>
      </c>
      <c r="V31" s="427">
        <v>0</v>
      </c>
      <c r="W31" s="431">
        <f t="shared" si="0"/>
        <v>0.84999962120520123</v>
      </c>
      <c r="X31" s="433">
        <f t="shared" si="1"/>
        <v>3398.4199999999837</v>
      </c>
      <c r="Y31" s="326" t="s">
        <v>2538</v>
      </c>
      <c r="Z31" s="327" t="s">
        <v>2325</v>
      </c>
      <c r="AA31" s="327" t="s">
        <v>176</v>
      </c>
      <c r="AB31" s="411" t="s">
        <v>2520</v>
      </c>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13" customFormat="1" ht="40.5" customHeight="1" x14ac:dyDescent="0.2">
      <c r="A32" s="233">
        <f t="shared" si="2"/>
        <v>19</v>
      </c>
      <c r="B32" s="233">
        <v>247942</v>
      </c>
      <c r="C32" s="233" t="s">
        <v>2486</v>
      </c>
      <c r="D32" s="233">
        <v>2014</v>
      </c>
      <c r="E32" s="233" t="s">
        <v>2351</v>
      </c>
      <c r="F32" s="233"/>
      <c r="G32" s="342" t="s">
        <v>2516</v>
      </c>
      <c r="H32" s="233" t="s">
        <v>2511</v>
      </c>
      <c r="I32" s="233" t="s">
        <v>295</v>
      </c>
      <c r="J32" s="343" t="s">
        <v>334</v>
      </c>
      <c r="K32" s="233">
        <v>28.18</v>
      </c>
      <c r="L32" s="344" t="s">
        <v>365</v>
      </c>
      <c r="M32" s="233">
        <v>1900</v>
      </c>
      <c r="N32" s="233" t="s">
        <v>2476</v>
      </c>
      <c r="O32" s="455">
        <v>439186</v>
      </c>
      <c r="P32" s="329">
        <v>465506.23</v>
      </c>
      <c r="Q32" s="329" t="s">
        <v>2379</v>
      </c>
      <c r="R32" s="324">
        <v>120</v>
      </c>
      <c r="S32" s="325">
        <v>42880</v>
      </c>
      <c r="T32" s="430">
        <v>0.75</v>
      </c>
      <c r="U32" s="427">
        <v>256028.43</v>
      </c>
      <c r="V32" s="427">
        <v>93101.25</v>
      </c>
      <c r="W32" s="431">
        <f t="shared" si="0"/>
        <v>0.75000001611149225</v>
      </c>
      <c r="X32" s="433">
        <f t="shared" si="1"/>
        <v>183157.57</v>
      </c>
      <c r="Y32" s="326" t="s">
        <v>2538</v>
      </c>
      <c r="Z32" s="327" t="s">
        <v>2325</v>
      </c>
      <c r="AA32" s="327" t="s">
        <v>176</v>
      </c>
      <c r="AB32" s="411" t="s">
        <v>2520</v>
      </c>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13" customFormat="1" ht="52.5" customHeight="1" x14ac:dyDescent="0.2">
      <c r="A33" s="233">
        <f t="shared" si="2"/>
        <v>20</v>
      </c>
      <c r="B33" s="233">
        <v>214333</v>
      </c>
      <c r="C33" s="497" t="s">
        <v>2640</v>
      </c>
      <c r="D33" s="233">
        <v>2015</v>
      </c>
      <c r="E33" s="233" t="s">
        <v>2350</v>
      </c>
      <c r="F33" s="233"/>
      <c r="G33" s="342" t="s">
        <v>359</v>
      </c>
      <c r="H33" s="233" t="s">
        <v>2511</v>
      </c>
      <c r="I33" s="233" t="s">
        <v>295</v>
      </c>
      <c r="J33" s="343" t="s">
        <v>333</v>
      </c>
      <c r="K33" s="233">
        <v>14.15</v>
      </c>
      <c r="L33" s="344" t="s">
        <v>365</v>
      </c>
      <c r="M33" s="233">
        <v>530</v>
      </c>
      <c r="N33" s="233" t="s">
        <v>2476</v>
      </c>
      <c r="O33" s="455">
        <v>350120</v>
      </c>
      <c r="P33" s="329">
        <v>408852.96</v>
      </c>
      <c r="Q33" s="329" t="s">
        <v>2380</v>
      </c>
      <c r="R33" s="324">
        <v>105</v>
      </c>
      <c r="S33" s="325">
        <v>42873</v>
      </c>
      <c r="T33" s="430">
        <v>0.75</v>
      </c>
      <c r="U33" s="427">
        <v>306639.71999999997</v>
      </c>
      <c r="V33" s="427">
        <v>0</v>
      </c>
      <c r="W33" s="431">
        <f t="shared" si="0"/>
        <v>0.74999999999999989</v>
      </c>
      <c r="X33" s="433">
        <f t="shared" si="1"/>
        <v>43480.280000000028</v>
      </c>
      <c r="Y33" s="326" t="s">
        <v>2538</v>
      </c>
      <c r="Z33" s="327" t="s">
        <v>2325</v>
      </c>
      <c r="AA33" s="327" t="s">
        <v>176</v>
      </c>
      <c r="AB33" s="411" t="s">
        <v>2520</v>
      </c>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13" customFormat="1" ht="76.5" customHeight="1" x14ac:dyDescent="0.2">
      <c r="A34" s="233">
        <f t="shared" si="2"/>
        <v>21</v>
      </c>
      <c r="B34" s="347">
        <v>230898</v>
      </c>
      <c r="C34" s="233" t="s">
        <v>2646</v>
      </c>
      <c r="D34" s="233">
        <v>2015</v>
      </c>
      <c r="E34" s="233" t="s">
        <v>2350</v>
      </c>
      <c r="F34" s="233"/>
      <c r="G34" s="342" t="s">
        <v>356</v>
      </c>
      <c r="H34" s="233" t="s">
        <v>2511</v>
      </c>
      <c r="I34" s="233" t="s">
        <v>295</v>
      </c>
      <c r="J34" s="343" t="s">
        <v>294</v>
      </c>
      <c r="K34" s="233">
        <v>30</v>
      </c>
      <c r="L34" s="344" t="s">
        <v>365</v>
      </c>
      <c r="M34" s="233">
        <v>1371</v>
      </c>
      <c r="N34" s="233" t="s">
        <v>2476</v>
      </c>
      <c r="O34" s="455">
        <v>498552</v>
      </c>
      <c r="P34" s="329">
        <v>582929.15</v>
      </c>
      <c r="Q34" s="329" t="s">
        <v>2356</v>
      </c>
      <c r="R34" s="324">
        <v>105</v>
      </c>
      <c r="S34" s="325">
        <v>43166</v>
      </c>
      <c r="T34" s="430">
        <v>0.3</v>
      </c>
      <c r="U34" s="427">
        <v>185500</v>
      </c>
      <c r="V34" s="427">
        <v>45631.4</v>
      </c>
      <c r="W34" s="431">
        <v>0.39650000000000002</v>
      </c>
      <c r="X34" s="433">
        <f t="shared" si="1"/>
        <v>313052</v>
      </c>
      <c r="Y34" s="326" t="s">
        <v>2538</v>
      </c>
      <c r="Z34" s="327" t="s">
        <v>2325</v>
      </c>
      <c r="AA34" s="327" t="s">
        <v>176</v>
      </c>
      <c r="AB34" s="411" t="s">
        <v>2591</v>
      </c>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222" customFormat="1" ht="51.75" customHeight="1" x14ac:dyDescent="0.2">
      <c r="A35" s="477">
        <f t="shared" si="2"/>
        <v>22</v>
      </c>
      <c r="B35" s="477">
        <v>247871</v>
      </c>
      <c r="C35" s="477" t="s">
        <v>2484</v>
      </c>
      <c r="D35" s="477">
        <v>2015</v>
      </c>
      <c r="E35" s="477" t="s">
        <v>2350</v>
      </c>
      <c r="F35" s="477"/>
      <c r="G35" s="478" t="s">
        <v>344</v>
      </c>
      <c r="H35" s="477" t="s">
        <v>2487</v>
      </c>
      <c r="I35" s="477" t="s">
        <v>42</v>
      </c>
      <c r="J35" s="479" t="s">
        <v>330</v>
      </c>
      <c r="K35" s="477">
        <v>18</v>
      </c>
      <c r="L35" s="480" t="s">
        <v>365</v>
      </c>
      <c r="M35" s="477">
        <v>2769</v>
      </c>
      <c r="N35" s="477" t="s">
        <v>2476</v>
      </c>
      <c r="O35" s="481">
        <v>575701</v>
      </c>
      <c r="P35" s="482">
        <v>656610</v>
      </c>
      <c r="Q35" s="482" t="s">
        <v>2463</v>
      </c>
      <c r="R35" s="483">
        <v>105</v>
      </c>
      <c r="S35" s="484">
        <v>42445</v>
      </c>
      <c r="T35" s="485">
        <v>0.41</v>
      </c>
      <c r="U35" s="486">
        <v>270675.55</v>
      </c>
      <c r="V35" s="486">
        <v>0</v>
      </c>
      <c r="W35" s="487">
        <f>(U35+V35)/P35</f>
        <v>0.41223184234172489</v>
      </c>
      <c r="X35" s="486">
        <f t="shared" si="1"/>
        <v>305025.45</v>
      </c>
      <c r="Y35" s="489" t="s">
        <v>2538</v>
      </c>
      <c r="Z35" s="489" t="s">
        <v>2324</v>
      </c>
      <c r="AA35" s="489" t="s">
        <v>176</v>
      </c>
      <c r="AB35" s="490" t="s">
        <v>2521</v>
      </c>
      <c r="AC35" s="323"/>
      <c r="AD35" s="323"/>
      <c r="AE35" s="112"/>
      <c r="AF35" s="112"/>
      <c r="AG35" s="112"/>
      <c r="AH35" s="112"/>
      <c r="AI35" s="112"/>
      <c r="AJ35" s="112"/>
      <c r="AK35" s="112"/>
      <c r="AL35" s="11"/>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row>
    <row r="36" spans="1:68" s="222" customFormat="1" ht="60" customHeight="1" x14ac:dyDescent="0.2">
      <c r="A36" s="477">
        <f t="shared" si="2"/>
        <v>23</v>
      </c>
      <c r="B36" s="477">
        <v>199532</v>
      </c>
      <c r="C36" s="477" t="s">
        <v>2486</v>
      </c>
      <c r="D36" s="477">
        <v>2014</v>
      </c>
      <c r="E36" s="477" t="s">
        <v>2351</v>
      </c>
      <c r="F36" s="477"/>
      <c r="G36" s="478" t="s">
        <v>346</v>
      </c>
      <c r="H36" s="477" t="s">
        <v>2487</v>
      </c>
      <c r="I36" s="477" t="s">
        <v>44</v>
      </c>
      <c r="J36" s="479" t="s">
        <v>312</v>
      </c>
      <c r="K36" s="477" t="s">
        <v>2298</v>
      </c>
      <c r="L36" s="480" t="s">
        <v>365</v>
      </c>
      <c r="M36" s="477">
        <v>935</v>
      </c>
      <c r="N36" s="477" t="s">
        <v>2476</v>
      </c>
      <c r="O36" s="481">
        <v>423364</v>
      </c>
      <c r="P36" s="482">
        <v>379407.76</v>
      </c>
      <c r="Q36" s="482" t="s">
        <v>2464</v>
      </c>
      <c r="R36" s="483">
        <v>105</v>
      </c>
      <c r="S36" s="484">
        <v>41865</v>
      </c>
      <c r="T36" s="491">
        <v>0.4</v>
      </c>
      <c r="U36" s="486">
        <v>135717.66</v>
      </c>
      <c r="V36" s="486">
        <v>0</v>
      </c>
      <c r="W36" s="487">
        <f>(U36+V36)/P36</f>
        <v>0.35770923609996802</v>
      </c>
      <c r="X36" s="486">
        <f t="shared" si="1"/>
        <v>287646.33999999997</v>
      </c>
      <c r="Y36" s="489" t="s">
        <v>2538</v>
      </c>
      <c r="Z36" s="489" t="s">
        <v>2324</v>
      </c>
      <c r="AA36" s="489" t="s">
        <v>176</v>
      </c>
      <c r="AB36" s="490" t="s">
        <v>2522</v>
      </c>
      <c r="AC36" s="323"/>
      <c r="AD36" s="323"/>
      <c r="AE36" s="112"/>
      <c r="AF36" s="112"/>
      <c r="AG36" s="112"/>
      <c r="AH36" s="112"/>
      <c r="AI36" s="112"/>
      <c r="AJ36" s="112"/>
      <c r="AK36" s="112"/>
      <c r="AL36" s="11"/>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row>
    <row r="37" spans="1:68" s="222" customFormat="1" ht="75" customHeight="1" x14ac:dyDescent="0.2">
      <c r="A37" s="477">
        <f t="shared" si="2"/>
        <v>24</v>
      </c>
      <c r="B37" s="477">
        <v>225438</v>
      </c>
      <c r="C37" s="477" t="s">
        <v>2647</v>
      </c>
      <c r="D37" s="477">
        <v>2014</v>
      </c>
      <c r="E37" s="477" t="s">
        <v>2351</v>
      </c>
      <c r="F37" s="477"/>
      <c r="G37" s="478" t="s">
        <v>350</v>
      </c>
      <c r="H37" s="477" t="s">
        <v>72</v>
      </c>
      <c r="I37" s="477" t="s">
        <v>73</v>
      </c>
      <c r="J37" s="479" t="s">
        <v>276</v>
      </c>
      <c r="K37" s="477" t="s">
        <v>2298</v>
      </c>
      <c r="L37" s="480" t="s">
        <v>365</v>
      </c>
      <c r="M37" s="477">
        <v>2553</v>
      </c>
      <c r="N37" s="477" t="s">
        <v>2476</v>
      </c>
      <c r="O37" s="481">
        <v>639462</v>
      </c>
      <c r="P37" s="482">
        <v>562316.18000000005</v>
      </c>
      <c r="Q37" s="482" t="s">
        <v>2465</v>
      </c>
      <c r="R37" s="483">
        <v>150</v>
      </c>
      <c r="S37" s="484">
        <v>41856</v>
      </c>
      <c r="T37" s="491">
        <v>0.45</v>
      </c>
      <c r="U37" s="486">
        <v>251736.22</v>
      </c>
      <c r="V37" s="486">
        <v>0</v>
      </c>
      <c r="W37" s="487">
        <f>(U37+V37)/P37</f>
        <v>0.44767735475795839</v>
      </c>
      <c r="X37" s="486">
        <f t="shared" si="1"/>
        <v>387725.78</v>
      </c>
      <c r="Y37" s="489" t="s">
        <v>2538</v>
      </c>
      <c r="Z37" s="489" t="s">
        <v>2324</v>
      </c>
      <c r="AA37" s="489" t="s">
        <v>176</v>
      </c>
      <c r="AB37" s="490" t="s">
        <v>2276</v>
      </c>
      <c r="AC37" s="323"/>
      <c r="AD37" s="323"/>
      <c r="AE37" s="112"/>
      <c r="AF37" s="112"/>
      <c r="AG37" s="112"/>
      <c r="AH37" s="112"/>
      <c r="AI37" s="112"/>
      <c r="AJ37" s="112"/>
      <c r="AK37" s="112"/>
      <c r="AL37" s="11"/>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row>
    <row r="38" spans="1:68" s="13" customFormat="1" ht="81.75" customHeight="1" x14ac:dyDescent="0.2">
      <c r="A38" s="477">
        <f t="shared" si="2"/>
        <v>25</v>
      </c>
      <c r="B38" s="477">
        <v>222376</v>
      </c>
      <c r="C38" s="477" t="s">
        <v>176</v>
      </c>
      <c r="D38" s="477">
        <v>2015</v>
      </c>
      <c r="E38" s="477" t="s">
        <v>2350</v>
      </c>
      <c r="F38" s="477"/>
      <c r="G38" s="478" t="s">
        <v>354</v>
      </c>
      <c r="H38" s="477" t="s">
        <v>2511</v>
      </c>
      <c r="I38" s="477" t="s">
        <v>319</v>
      </c>
      <c r="J38" s="479" t="s">
        <v>367</v>
      </c>
      <c r="K38" s="477">
        <v>14</v>
      </c>
      <c r="L38" s="480" t="s">
        <v>365</v>
      </c>
      <c r="M38" s="477">
        <v>2203</v>
      </c>
      <c r="N38" s="477" t="s">
        <v>2476</v>
      </c>
      <c r="O38" s="481">
        <v>421342</v>
      </c>
      <c r="P38" s="482">
        <v>0</v>
      </c>
      <c r="Q38" s="482" t="s">
        <v>176</v>
      </c>
      <c r="R38" s="483">
        <v>0</v>
      </c>
      <c r="S38" s="484" t="s">
        <v>176</v>
      </c>
      <c r="T38" s="491">
        <v>0</v>
      </c>
      <c r="U38" s="486">
        <v>0</v>
      </c>
      <c r="V38" s="486">
        <v>0</v>
      </c>
      <c r="W38" s="487">
        <v>0</v>
      </c>
      <c r="X38" s="486">
        <f t="shared" si="1"/>
        <v>421342</v>
      </c>
      <c r="Y38" s="488" t="s">
        <v>1679</v>
      </c>
      <c r="Z38" s="489" t="s">
        <v>176</v>
      </c>
      <c r="AA38" s="489" t="s">
        <v>176</v>
      </c>
      <c r="AB38" s="492" t="s">
        <v>2597</v>
      </c>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13" customFormat="1" ht="78" customHeight="1" x14ac:dyDescent="0.2">
      <c r="A39" s="477">
        <f t="shared" si="2"/>
        <v>26</v>
      </c>
      <c r="B39" s="477">
        <v>79276</v>
      </c>
      <c r="C39" s="477" t="s">
        <v>176</v>
      </c>
      <c r="D39" s="477">
        <v>2014</v>
      </c>
      <c r="E39" s="477" t="s">
        <v>2351</v>
      </c>
      <c r="F39" s="477"/>
      <c r="G39" s="493" t="s">
        <v>362</v>
      </c>
      <c r="H39" s="477" t="s">
        <v>2511</v>
      </c>
      <c r="I39" s="477" t="s">
        <v>124</v>
      </c>
      <c r="J39" s="479" t="s">
        <v>318</v>
      </c>
      <c r="K39" s="477" t="s">
        <v>2298</v>
      </c>
      <c r="L39" s="480" t="s">
        <v>365</v>
      </c>
      <c r="M39" s="477">
        <v>5628</v>
      </c>
      <c r="N39" s="477" t="s">
        <v>2476</v>
      </c>
      <c r="O39" s="481">
        <v>639463</v>
      </c>
      <c r="P39" s="482">
        <v>0</v>
      </c>
      <c r="Q39" s="482" t="s">
        <v>176</v>
      </c>
      <c r="R39" s="483">
        <v>0</v>
      </c>
      <c r="S39" s="484" t="s">
        <v>176</v>
      </c>
      <c r="T39" s="491">
        <v>0</v>
      </c>
      <c r="U39" s="486">
        <v>0</v>
      </c>
      <c r="V39" s="486">
        <v>0</v>
      </c>
      <c r="W39" s="487">
        <v>0</v>
      </c>
      <c r="X39" s="486">
        <f t="shared" si="1"/>
        <v>639463</v>
      </c>
      <c r="Y39" s="488" t="s">
        <v>1679</v>
      </c>
      <c r="Z39" s="489" t="s">
        <v>176</v>
      </c>
      <c r="AA39" s="489" t="s">
        <v>176</v>
      </c>
      <c r="AB39" s="492" t="s">
        <v>2598</v>
      </c>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13" customFormat="1" ht="78.75" customHeight="1" x14ac:dyDescent="0.2">
      <c r="A40" s="477">
        <f t="shared" si="2"/>
        <v>27</v>
      </c>
      <c r="B40" s="477">
        <v>247799</v>
      </c>
      <c r="C40" s="477" t="s">
        <v>176</v>
      </c>
      <c r="D40" s="477">
        <v>2014</v>
      </c>
      <c r="E40" s="477" t="s">
        <v>2351</v>
      </c>
      <c r="F40" s="477"/>
      <c r="G40" s="478" t="s">
        <v>363</v>
      </c>
      <c r="H40" s="477" t="s">
        <v>2487</v>
      </c>
      <c r="I40" s="477" t="s">
        <v>42</v>
      </c>
      <c r="J40" s="479" t="s">
        <v>329</v>
      </c>
      <c r="K40" s="477" t="s">
        <v>176</v>
      </c>
      <c r="L40" s="480" t="s">
        <v>365</v>
      </c>
      <c r="M40" s="477">
        <v>2353</v>
      </c>
      <c r="N40" s="477" t="s">
        <v>2476</v>
      </c>
      <c r="O40" s="481">
        <v>606956</v>
      </c>
      <c r="P40" s="482">
        <v>0</v>
      </c>
      <c r="Q40" s="482" t="s">
        <v>176</v>
      </c>
      <c r="R40" s="483">
        <v>0</v>
      </c>
      <c r="S40" s="484" t="s">
        <v>176</v>
      </c>
      <c r="T40" s="491">
        <v>0</v>
      </c>
      <c r="U40" s="486">
        <v>0</v>
      </c>
      <c r="V40" s="486">
        <v>0</v>
      </c>
      <c r="W40" s="487">
        <v>0</v>
      </c>
      <c r="X40" s="486">
        <f t="shared" si="1"/>
        <v>606956</v>
      </c>
      <c r="Y40" s="488" t="s">
        <v>1679</v>
      </c>
      <c r="Z40" s="489" t="s">
        <v>176</v>
      </c>
      <c r="AA40" s="489" t="s">
        <v>176</v>
      </c>
      <c r="AB40" s="492" t="s">
        <v>2466</v>
      </c>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13" customFormat="1" ht="34.5" customHeight="1" x14ac:dyDescent="0.2">
      <c r="A41" s="260" t="s">
        <v>720</v>
      </c>
      <c r="B41" s="261"/>
      <c r="C41" s="262"/>
      <c r="D41" s="262"/>
      <c r="E41" s="262"/>
      <c r="F41" s="262"/>
      <c r="G41" s="262"/>
      <c r="H41" s="262"/>
      <c r="I41" s="262"/>
      <c r="J41" s="262"/>
      <c r="K41" s="262"/>
      <c r="L41" s="262"/>
      <c r="M41" s="262"/>
      <c r="N41" s="348"/>
      <c r="O41" s="348"/>
      <c r="P41" s="348"/>
      <c r="Q41" s="348"/>
      <c r="R41" s="349"/>
      <c r="S41" s="350"/>
      <c r="T41" s="348"/>
      <c r="U41" s="348"/>
      <c r="V41" s="348"/>
      <c r="W41" s="348"/>
      <c r="X41" s="348"/>
      <c r="Y41" s="348"/>
      <c r="Z41" s="263"/>
      <c r="AA41" s="263"/>
      <c r="AB41" s="264"/>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13" customFormat="1" ht="35.1" customHeight="1" x14ac:dyDescent="0.25">
      <c r="A42" s="4"/>
      <c r="B42" s="4"/>
      <c r="C42" s="4"/>
      <c r="D42" s="4"/>
      <c r="E42" s="4"/>
      <c r="F42" s="4"/>
      <c r="G42" s="4"/>
      <c r="H42" s="4"/>
      <c r="I42" s="4"/>
      <c r="J42" s="4"/>
      <c r="K42" s="4"/>
      <c r="L42" s="4"/>
      <c r="M42" s="4"/>
      <c r="N42" s="11"/>
      <c r="O42" s="11"/>
      <c r="P42" s="11"/>
      <c r="Q42" s="11"/>
      <c r="R42" s="351"/>
      <c r="S42" s="11"/>
      <c r="T42" s="11"/>
      <c r="U42" s="11"/>
      <c r="V42" s="11"/>
      <c r="W42" s="352"/>
      <c r="X42" s="11"/>
      <c r="Y42" s="316"/>
      <c r="Z42" s="6"/>
      <c r="AA42" s="6"/>
      <c r="AB42" s="6"/>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13" customFormat="1" ht="35.1" customHeight="1" x14ac:dyDescent="0.25">
      <c r="A43" s="4"/>
      <c r="B43" s="4"/>
      <c r="C43" s="4"/>
      <c r="D43" s="4"/>
      <c r="E43" s="4"/>
      <c r="F43" s="4"/>
      <c r="G43" s="4"/>
      <c r="H43" s="4"/>
      <c r="I43" s="4"/>
      <c r="J43" s="4"/>
      <c r="K43" s="4"/>
      <c r="L43" s="4"/>
      <c r="M43" s="4"/>
      <c r="N43" s="11"/>
      <c r="O43" s="11"/>
      <c r="P43" s="11"/>
      <c r="Q43" s="11"/>
      <c r="R43" s="351"/>
      <c r="S43" s="11"/>
      <c r="T43" s="11"/>
      <c r="U43" s="11"/>
      <c r="V43" s="11"/>
      <c r="W43" s="352"/>
      <c r="X43" s="11"/>
      <c r="Y43" s="316"/>
      <c r="Z43" s="6"/>
      <c r="AA43" s="6"/>
      <c r="AB43" s="6"/>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13" customFormat="1" ht="35.1" customHeight="1" x14ac:dyDescent="0.25">
      <c r="A44" s="4"/>
      <c r="B44" s="4"/>
      <c r="C44" s="4"/>
      <c r="D44" s="4"/>
      <c r="E44" s="4"/>
      <c r="F44" s="4"/>
      <c r="G44" s="4"/>
      <c r="H44" s="4"/>
      <c r="I44" s="4"/>
      <c r="J44" s="4"/>
      <c r="K44" s="4"/>
      <c r="L44" s="4"/>
      <c r="M44" s="4"/>
      <c r="N44" s="11"/>
      <c r="O44" s="11"/>
      <c r="P44" s="11"/>
      <c r="Q44" s="11"/>
      <c r="R44" s="351"/>
      <c r="S44" s="11"/>
      <c r="T44" s="11"/>
      <c r="U44" s="11"/>
      <c r="V44" s="11"/>
      <c r="W44" s="352"/>
      <c r="X44" s="11"/>
      <c r="Y44" s="316"/>
      <c r="Z44" s="6"/>
      <c r="AA44" s="6"/>
      <c r="AB44" s="6"/>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13" customFormat="1" ht="35.1" customHeight="1" x14ac:dyDescent="0.25">
      <c r="A45" s="4"/>
      <c r="B45" s="4"/>
      <c r="C45" s="4"/>
      <c r="D45" s="4"/>
      <c r="E45" s="4"/>
      <c r="F45" s="4"/>
      <c r="G45" s="4"/>
      <c r="H45" s="4"/>
      <c r="I45" s="4"/>
      <c r="J45" s="4"/>
      <c r="K45" s="4"/>
      <c r="L45" s="4"/>
      <c r="M45" s="4"/>
      <c r="N45" s="11"/>
      <c r="O45" s="11"/>
      <c r="P45" s="11"/>
      <c r="Q45" s="11"/>
      <c r="R45" s="351"/>
      <c r="S45" s="11"/>
      <c r="T45" s="11"/>
      <c r="U45" s="11"/>
      <c r="V45" s="11"/>
      <c r="W45" s="352"/>
      <c r="X45" s="11"/>
      <c r="Y45" s="316"/>
      <c r="Z45" s="6"/>
      <c r="AA45" s="6"/>
      <c r="AB45" s="6"/>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13" customFormat="1" ht="35.1" customHeight="1" x14ac:dyDescent="0.25">
      <c r="A46" s="4"/>
      <c r="B46" s="4"/>
      <c r="C46" s="4"/>
      <c r="D46" s="4"/>
      <c r="E46" s="4"/>
      <c r="F46" s="4"/>
      <c r="G46" s="4"/>
      <c r="H46" s="4"/>
      <c r="I46" s="4"/>
      <c r="J46" s="4"/>
      <c r="K46" s="4"/>
      <c r="L46" s="4"/>
      <c r="M46" s="4"/>
      <c r="N46" s="11"/>
      <c r="O46" s="11"/>
      <c r="P46" s="11"/>
      <c r="Q46" s="11"/>
      <c r="R46" s="351"/>
      <c r="S46" s="11"/>
      <c r="T46" s="11"/>
      <c r="U46" s="11"/>
      <c r="V46" s="11"/>
      <c r="W46" s="352"/>
      <c r="X46" s="11"/>
      <c r="Y46" s="316"/>
      <c r="Z46" s="6"/>
      <c r="AA46" s="6"/>
      <c r="AB46" s="6"/>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13" customFormat="1" ht="35.1" customHeight="1" x14ac:dyDescent="0.25">
      <c r="A47" s="4"/>
      <c r="B47" s="4"/>
      <c r="C47" s="4"/>
      <c r="D47" s="4"/>
      <c r="E47" s="4"/>
      <c r="F47" s="4"/>
      <c r="G47" s="4"/>
      <c r="H47" s="4"/>
      <c r="I47" s="4"/>
      <c r="J47" s="4"/>
      <c r="K47" s="4"/>
      <c r="L47" s="4"/>
      <c r="M47" s="4"/>
      <c r="N47" s="11"/>
      <c r="O47" s="11"/>
      <c r="P47" s="11"/>
      <c r="Q47" s="11"/>
      <c r="R47" s="351"/>
      <c r="S47" s="11"/>
      <c r="T47" s="11"/>
      <c r="U47" s="11"/>
      <c r="V47" s="11"/>
      <c r="W47" s="352"/>
      <c r="X47" s="11"/>
      <c r="Y47" s="316"/>
      <c r="Z47" s="6"/>
      <c r="AA47" s="6"/>
      <c r="AB47" s="6"/>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13" customFormat="1" ht="35.1" customHeight="1" x14ac:dyDescent="0.25">
      <c r="A48" s="4"/>
      <c r="B48" s="4"/>
      <c r="C48" s="4"/>
      <c r="D48" s="4"/>
      <c r="E48" s="4"/>
      <c r="F48" s="4"/>
      <c r="G48" s="4"/>
      <c r="H48" s="4"/>
      <c r="I48" s="4"/>
      <c r="J48" s="4"/>
      <c r="K48" s="4"/>
      <c r="L48" s="4"/>
      <c r="M48" s="4"/>
      <c r="N48" s="11"/>
      <c r="O48" s="11"/>
      <c r="P48" s="11"/>
      <c r="Q48" s="11"/>
      <c r="R48" s="351"/>
      <c r="S48" s="11"/>
      <c r="T48" s="11"/>
      <c r="U48" s="11"/>
      <c r="V48" s="11"/>
      <c r="W48" s="352"/>
      <c r="X48" s="11"/>
      <c r="Y48" s="316"/>
      <c r="Z48" s="6"/>
      <c r="AA48" s="6"/>
      <c r="AB48" s="6"/>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13" customFormat="1" ht="35.1" customHeight="1" x14ac:dyDescent="0.25">
      <c r="A49" s="4"/>
      <c r="B49" s="4"/>
      <c r="C49" s="4"/>
      <c r="D49" s="4"/>
      <c r="E49" s="4"/>
      <c r="F49" s="4"/>
      <c r="G49" s="4"/>
      <c r="H49" s="4"/>
      <c r="I49" s="4"/>
      <c r="J49" s="4"/>
      <c r="K49" s="4"/>
      <c r="L49" s="4"/>
      <c r="M49" s="4"/>
      <c r="N49" s="11"/>
      <c r="O49" s="11"/>
      <c r="P49" s="11"/>
      <c r="Q49" s="11"/>
      <c r="R49" s="351"/>
      <c r="S49" s="11"/>
      <c r="T49" s="11"/>
      <c r="U49" s="11"/>
      <c r="V49" s="11"/>
      <c r="W49" s="352"/>
      <c r="X49" s="11"/>
      <c r="Y49" s="316"/>
      <c r="Z49" s="6"/>
      <c r="AA49" s="6"/>
      <c r="AB49" s="6"/>
      <c r="AC49" s="11"/>
      <c r="AD49" s="92"/>
      <c r="AE49" s="92"/>
      <c r="AF49" s="92"/>
      <c r="AG49" s="92"/>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13" customFormat="1" ht="35.1" customHeight="1" x14ac:dyDescent="0.25">
      <c r="A50" s="4"/>
      <c r="B50" s="4"/>
      <c r="C50" s="4"/>
      <c r="D50" s="4"/>
      <c r="E50" s="4"/>
      <c r="F50" s="4"/>
      <c r="G50" s="4"/>
      <c r="H50" s="4"/>
      <c r="I50" s="4"/>
      <c r="J50" s="4"/>
      <c r="K50" s="4"/>
      <c r="L50" s="4"/>
      <c r="M50" s="4"/>
      <c r="N50" s="4"/>
      <c r="O50" s="11"/>
      <c r="P50" s="11"/>
      <c r="Q50" s="11"/>
      <c r="R50" s="351"/>
      <c r="S50" s="11"/>
      <c r="T50" s="11"/>
      <c r="U50" s="11"/>
      <c r="V50" s="11"/>
      <c r="W50" s="352"/>
      <c r="X50" s="11"/>
      <c r="Y50" s="316"/>
      <c r="Z50" s="6"/>
      <c r="AA50" s="6"/>
      <c r="AB50" s="6"/>
      <c r="AC50" s="11"/>
      <c r="AD50" s="92"/>
      <c r="AE50" s="92"/>
      <c r="AF50" s="92"/>
      <c r="AG50" s="92"/>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13" customFormat="1" ht="35.1" customHeight="1" x14ac:dyDescent="0.25">
      <c r="A51" s="4"/>
      <c r="B51" s="4"/>
      <c r="C51" s="4"/>
      <c r="D51" s="4"/>
      <c r="E51" s="4"/>
      <c r="F51" s="4"/>
      <c r="G51" s="4"/>
      <c r="H51" s="4"/>
      <c r="I51" s="4"/>
      <c r="J51" s="4"/>
      <c r="K51" s="4"/>
      <c r="L51" s="4"/>
      <c r="M51" s="4"/>
      <c r="N51" s="4"/>
      <c r="O51" s="11"/>
      <c r="P51" s="11"/>
      <c r="Q51" s="11"/>
      <c r="R51" s="351"/>
      <c r="S51" s="11"/>
      <c r="T51" s="11"/>
      <c r="U51" s="11"/>
      <c r="V51" s="11"/>
      <c r="W51" s="352"/>
      <c r="X51" s="11"/>
      <c r="Y51" s="316"/>
      <c r="Z51" s="6"/>
      <c r="AA51" s="6"/>
      <c r="AB51" s="6"/>
      <c r="AC51" s="11"/>
      <c r="AD51" s="92"/>
      <c r="AE51" s="92"/>
      <c r="AF51" s="92"/>
      <c r="AG51" s="92"/>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13" customFormat="1" ht="35.1" customHeight="1" x14ac:dyDescent="0.25">
      <c r="A52" s="4"/>
      <c r="B52" s="4"/>
      <c r="C52" s="4"/>
      <c r="D52" s="4"/>
      <c r="E52" s="4"/>
      <c r="F52" s="4"/>
      <c r="G52" s="4"/>
      <c r="H52" s="4"/>
      <c r="I52" s="4"/>
      <c r="J52" s="4"/>
      <c r="K52" s="4"/>
      <c r="L52" s="4"/>
      <c r="M52" s="4"/>
      <c r="N52" s="4"/>
      <c r="O52" s="11"/>
      <c r="P52" s="11"/>
      <c r="Q52" s="11"/>
      <c r="R52" s="351"/>
      <c r="S52" s="11"/>
      <c r="T52" s="11"/>
      <c r="U52" s="11"/>
      <c r="V52" s="11"/>
      <c r="W52" s="352"/>
      <c r="X52" s="11"/>
      <c r="Y52" s="316"/>
      <c r="Z52" s="6"/>
      <c r="AA52" s="6"/>
      <c r="AB52" s="6"/>
      <c r="AC52" s="11"/>
      <c r="AD52" s="92"/>
      <c r="AE52" s="92"/>
      <c r="AF52" s="92"/>
      <c r="AG52" s="92"/>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13" customFormat="1" ht="35.1" customHeight="1" x14ac:dyDescent="0.25">
      <c r="A53" s="4"/>
      <c r="B53" s="4"/>
      <c r="C53" s="4"/>
      <c r="D53" s="4"/>
      <c r="E53" s="4"/>
      <c r="F53" s="4"/>
      <c r="G53" s="4"/>
      <c r="H53" s="4"/>
      <c r="I53" s="4"/>
      <c r="J53" s="4"/>
      <c r="K53" s="4"/>
      <c r="L53" s="4"/>
      <c r="M53" s="4"/>
      <c r="N53" s="4"/>
      <c r="O53" s="11"/>
      <c r="P53" s="11"/>
      <c r="Q53" s="11"/>
      <c r="R53" s="351"/>
      <c r="S53" s="11"/>
      <c r="T53" s="11"/>
      <c r="U53" s="11"/>
      <c r="V53" s="11"/>
      <c r="W53" s="352"/>
      <c r="X53" s="11"/>
      <c r="Y53" s="316"/>
      <c r="Z53" s="6"/>
      <c r="AA53" s="6"/>
      <c r="AB53" s="6"/>
      <c r="AC53" s="11"/>
      <c r="AD53" s="92"/>
      <c r="AE53" s="92"/>
      <c r="AF53" s="92"/>
      <c r="AG53" s="92"/>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13" customFormat="1" ht="35.1" customHeight="1" x14ac:dyDescent="0.2">
      <c r="A54" s="4"/>
      <c r="B54" s="4"/>
      <c r="C54" s="4"/>
      <c r="D54" s="4"/>
      <c r="E54" s="4"/>
      <c r="F54" s="4"/>
      <c r="G54" s="4"/>
      <c r="H54" s="4"/>
      <c r="I54" s="4"/>
      <c r="J54" s="4"/>
      <c r="K54" s="4"/>
      <c r="L54" s="4"/>
      <c r="M54" s="4"/>
      <c r="N54" s="4"/>
      <c r="O54" s="11"/>
      <c r="P54" s="11"/>
      <c r="Q54" s="11"/>
      <c r="R54" s="351"/>
      <c r="S54" s="11"/>
      <c r="T54" s="11"/>
      <c r="U54" s="11"/>
      <c r="V54" s="11"/>
      <c r="W54" s="11"/>
      <c r="X54" s="11"/>
      <c r="Y54" s="316"/>
      <c r="Z54" s="6"/>
      <c r="AA54" s="6"/>
      <c r="AB54" s="6"/>
      <c r="AC54" s="11"/>
      <c r="AD54" s="92"/>
      <c r="AE54" s="92"/>
      <c r="AF54" s="92"/>
      <c r="AG54" s="92"/>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13" customFormat="1" ht="35.1" customHeight="1" x14ac:dyDescent="0.2">
      <c r="A55" s="4"/>
      <c r="B55" s="4"/>
      <c r="C55" s="4"/>
      <c r="D55" s="4"/>
      <c r="E55" s="4"/>
      <c r="F55" s="4"/>
      <c r="G55" s="4"/>
      <c r="H55" s="4"/>
      <c r="I55" s="4"/>
      <c r="J55" s="4"/>
      <c r="K55" s="4"/>
      <c r="L55" s="4"/>
      <c r="M55" s="4"/>
      <c r="N55" s="4"/>
      <c r="O55" s="11"/>
      <c r="P55" s="11"/>
      <c r="Q55" s="11"/>
      <c r="R55" s="351"/>
      <c r="S55" s="11"/>
      <c r="T55" s="11"/>
      <c r="U55" s="11"/>
      <c r="V55" s="11"/>
      <c r="W55" s="11"/>
      <c r="X55" s="11"/>
      <c r="Y55" s="316"/>
      <c r="Z55" s="6"/>
      <c r="AA55" s="6"/>
      <c r="AB55" s="6"/>
      <c r="AC55" s="11"/>
      <c r="AD55" s="92"/>
      <c r="AE55" s="92"/>
      <c r="AF55" s="92"/>
      <c r="AG55" s="92"/>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ht="35.1" customHeight="1" x14ac:dyDescent="0.2">
      <c r="G56" s="4"/>
      <c r="H56" s="4"/>
      <c r="O56" s="11"/>
      <c r="P56" s="11"/>
      <c r="Q56" s="11"/>
      <c r="R56" s="351"/>
      <c r="S56" s="11"/>
      <c r="T56" s="11"/>
      <c r="U56" s="11"/>
      <c r="V56" s="11"/>
      <c r="W56" s="11"/>
      <c r="X56" s="11"/>
      <c r="Y56" s="316"/>
    </row>
    <row r="57" spans="1:68" ht="35.1" customHeight="1" x14ac:dyDescent="0.2">
      <c r="G57" s="4"/>
      <c r="H57" s="4"/>
      <c r="O57" s="11"/>
      <c r="P57" s="11"/>
      <c r="Q57" s="11"/>
      <c r="R57" s="351"/>
      <c r="S57" s="11"/>
      <c r="T57" s="11"/>
      <c r="U57" s="11"/>
      <c r="V57" s="11"/>
      <c r="W57" s="11"/>
      <c r="X57" s="11"/>
      <c r="Y57" s="316"/>
    </row>
    <row r="58" spans="1:68" ht="35.1" customHeight="1" x14ac:dyDescent="0.2">
      <c r="G58" s="4"/>
      <c r="H58" s="4"/>
      <c r="O58" s="11"/>
      <c r="P58" s="11"/>
      <c r="Q58" s="11"/>
      <c r="R58" s="351"/>
      <c r="S58" s="11"/>
      <c r="T58" s="11"/>
      <c r="U58" s="11"/>
      <c r="V58" s="11"/>
      <c r="W58" s="11"/>
      <c r="X58" s="11"/>
      <c r="Y58" s="316"/>
    </row>
    <row r="59" spans="1:68" ht="35.1" customHeight="1" x14ac:dyDescent="0.25">
      <c r="O59" s="11"/>
      <c r="P59" s="316"/>
      <c r="Q59" s="11"/>
      <c r="R59" s="317"/>
      <c r="S59" s="316"/>
      <c r="T59" s="316"/>
      <c r="U59" s="11"/>
      <c r="V59" s="11"/>
      <c r="W59" s="352"/>
      <c r="X59" s="11"/>
      <c r="Y59" s="316"/>
    </row>
    <row r="60" spans="1:68" ht="35.1" customHeight="1" x14ac:dyDescent="0.25">
      <c r="O60" s="11"/>
      <c r="P60" s="316"/>
      <c r="Q60" s="11"/>
      <c r="R60" s="317"/>
      <c r="S60" s="316"/>
      <c r="T60" s="316"/>
      <c r="U60" s="11"/>
      <c r="V60" s="11"/>
      <c r="W60" s="352"/>
      <c r="X60" s="11"/>
      <c r="Y60" s="316"/>
    </row>
    <row r="61" spans="1:68" ht="35.1" customHeight="1" x14ac:dyDescent="0.25">
      <c r="O61" s="11"/>
      <c r="P61" s="316"/>
      <c r="Q61" s="11"/>
      <c r="R61" s="317"/>
      <c r="S61" s="316"/>
      <c r="T61" s="316"/>
      <c r="U61" s="11"/>
      <c r="V61" s="11"/>
      <c r="W61" s="352"/>
      <c r="X61" s="11"/>
      <c r="Y61" s="316"/>
    </row>
    <row r="62" spans="1:68" ht="35.1" customHeight="1" x14ac:dyDescent="0.25">
      <c r="O62" s="11"/>
      <c r="P62" s="316"/>
      <c r="Q62" s="11"/>
      <c r="R62" s="317"/>
      <c r="S62" s="316"/>
      <c r="T62" s="316"/>
      <c r="U62" s="11"/>
      <c r="V62" s="11"/>
      <c r="W62" s="352"/>
      <c r="X62" s="11"/>
      <c r="Y62" s="316"/>
    </row>
    <row r="63" spans="1:68" ht="35.1" customHeight="1" x14ac:dyDescent="0.25">
      <c r="O63" s="11"/>
      <c r="P63" s="316"/>
      <c r="Q63" s="11"/>
      <c r="R63" s="317"/>
      <c r="S63" s="316"/>
      <c r="T63" s="316"/>
      <c r="U63" s="11"/>
      <c r="V63" s="11"/>
      <c r="W63" s="352"/>
      <c r="X63" s="11"/>
      <c r="Y63" s="316"/>
    </row>
    <row r="64" spans="1:68" ht="35.1" customHeight="1" x14ac:dyDescent="0.25">
      <c r="O64" s="11"/>
      <c r="P64" s="316"/>
      <c r="Q64" s="11"/>
      <c r="R64" s="317"/>
      <c r="S64" s="316"/>
      <c r="T64" s="316"/>
      <c r="U64" s="11"/>
      <c r="V64" s="11"/>
      <c r="W64" s="352"/>
      <c r="X64" s="11"/>
      <c r="Y64" s="316"/>
    </row>
    <row r="65" spans="15:25" ht="35.1" customHeight="1" x14ac:dyDescent="0.25">
      <c r="O65" s="11"/>
      <c r="P65" s="316"/>
      <c r="Q65" s="11"/>
      <c r="R65" s="317"/>
      <c r="S65" s="316"/>
      <c r="T65" s="316"/>
      <c r="U65" s="11"/>
      <c r="V65" s="11"/>
      <c r="W65" s="352"/>
      <c r="X65" s="11"/>
      <c r="Y65" s="316"/>
    </row>
    <row r="66" spans="15:25" ht="35.1" customHeight="1" x14ac:dyDescent="0.25">
      <c r="O66" s="11"/>
      <c r="P66" s="316"/>
      <c r="Q66" s="11"/>
      <c r="R66" s="317"/>
      <c r="S66" s="316"/>
      <c r="T66" s="316"/>
      <c r="U66" s="11"/>
      <c r="V66" s="11"/>
      <c r="W66" s="352"/>
      <c r="X66" s="11"/>
      <c r="Y66" s="316"/>
    </row>
    <row r="67" spans="15:25" ht="35.1" customHeight="1" x14ac:dyDescent="0.25">
      <c r="O67" s="11"/>
      <c r="P67" s="316"/>
      <c r="Q67" s="11"/>
      <c r="R67" s="317"/>
      <c r="S67" s="316"/>
      <c r="T67" s="316"/>
      <c r="U67" s="11"/>
      <c r="V67" s="11"/>
      <c r="W67" s="352"/>
      <c r="X67" s="11"/>
      <c r="Y67" s="316"/>
    </row>
    <row r="68" spans="15:25" ht="35.1" customHeight="1" x14ac:dyDescent="0.25">
      <c r="O68" s="11"/>
      <c r="P68" s="316"/>
      <c r="Q68" s="11"/>
      <c r="R68" s="317"/>
      <c r="S68" s="316"/>
      <c r="T68" s="316"/>
      <c r="U68" s="11"/>
      <c r="V68" s="11"/>
      <c r="W68" s="352"/>
      <c r="X68" s="11"/>
      <c r="Y68" s="316"/>
    </row>
    <row r="69" spans="15:25" ht="35.1" customHeight="1" x14ac:dyDescent="0.25">
      <c r="O69" s="11"/>
      <c r="P69" s="316"/>
      <c r="Q69" s="11"/>
      <c r="R69" s="317"/>
      <c r="S69" s="316"/>
      <c r="T69" s="316"/>
      <c r="U69" s="11"/>
      <c r="V69" s="11"/>
      <c r="W69" s="352"/>
      <c r="X69" s="11"/>
      <c r="Y69" s="316"/>
    </row>
    <row r="70" spans="15:25" ht="35.1" customHeight="1" x14ac:dyDescent="0.25">
      <c r="O70" s="11"/>
      <c r="P70" s="316"/>
      <c r="Q70" s="11"/>
      <c r="R70" s="317"/>
      <c r="S70" s="316"/>
      <c r="T70" s="316"/>
      <c r="U70" s="11"/>
      <c r="V70" s="11"/>
      <c r="W70" s="352"/>
      <c r="X70" s="11"/>
      <c r="Y70" s="316"/>
    </row>
    <row r="71" spans="15:25" ht="35.1" customHeight="1" x14ac:dyDescent="0.25">
      <c r="O71" s="11"/>
      <c r="P71" s="316"/>
      <c r="Q71" s="11"/>
      <c r="R71" s="317"/>
      <c r="S71" s="316"/>
      <c r="T71" s="316"/>
      <c r="U71" s="11"/>
      <c r="V71" s="11"/>
      <c r="W71" s="352"/>
      <c r="X71" s="11"/>
      <c r="Y71" s="316"/>
    </row>
    <row r="72" spans="15:25" ht="35.1" customHeight="1" x14ac:dyDescent="0.25">
      <c r="O72" s="11"/>
      <c r="P72" s="316"/>
      <c r="Q72" s="11"/>
      <c r="R72" s="317"/>
      <c r="S72" s="316"/>
      <c r="T72" s="316"/>
      <c r="U72" s="11"/>
      <c r="V72" s="11"/>
      <c r="W72" s="352"/>
      <c r="X72" s="11"/>
      <c r="Y72" s="316"/>
    </row>
    <row r="73" spans="15:25" ht="35.1" customHeight="1" x14ac:dyDescent="0.25">
      <c r="O73" s="11"/>
      <c r="P73" s="316"/>
      <c r="Q73" s="11"/>
      <c r="R73" s="317"/>
      <c r="S73" s="316"/>
      <c r="T73" s="316"/>
      <c r="U73" s="11"/>
      <c r="V73" s="11"/>
      <c r="W73" s="352"/>
      <c r="X73" s="11"/>
      <c r="Y73" s="316"/>
    </row>
    <row r="74" spans="15:25" ht="35.1" customHeight="1" x14ac:dyDescent="0.25">
      <c r="O74" s="11"/>
      <c r="P74" s="316"/>
      <c r="Q74" s="11"/>
      <c r="R74" s="317"/>
      <c r="S74" s="316"/>
      <c r="T74" s="316"/>
      <c r="U74" s="11"/>
      <c r="V74" s="11"/>
      <c r="W74" s="352"/>
      <c r="X74" s="11"/>
      <c r="Y74" s="316"/>
    </row>
    <row r="75" spans="15:25" ht="35.1" customHeight="1" x14ac:dyDescent="0.25">
      <c r="O75" s="11"/>
      <c r="P75" s="316"/>
      <c r="Q75" s="11"/>
      <c r="R75" s="317"/>
      <c r="S75" s="316"/>
      <c r="T75" s="316"/>
      <c r="U75" s="11"/>
      <c r="V75" s="11"/>
      <c r="W75" s="352"/>
      <c r="X75" s="11"/>
      <c r="Y75" s="316"/>
    </row>
    <row r="76" spans="15:25" ht="35.1" customHeight="1" x14ac:dyDescent="0.25">
      <c r="O76" s="11"/>
      <c r="P76" s="316"/>
      <c r="Q76" s="11"/>
      <c r="R76" s="317"/>
      <c r="S76" s="316"/>
      <c r="T76" s="316"/>
      <c r="U76" s="11"/>
      <c r="V76" s="11"/>
      <c r="W76" s="352"/>
      <c r="X76" s="11"/>
      <c r="Y76" s="316"/>
    </row>
    <row r="77" spans="15:25" ht="35.1" customHeight="1" x14ac:dyDescent="0.25">
      <c r="O77" s="11"/>
      <c r="P77" s="316"/>
      <c r="Q77" s="11"/>
      <c r="R77" s="317"/>
      <c r="S77" s="316"/>
      <c r="T77" s="316"/>
      <c r="U77" s="11"/>
      <c r="V77" s="11"/>
      <c r="W77" s="352"/>
      <c r="X77" s="11"/>
      <c r="Y77" s="316"/>
    </row>
    <row r="78" spans="15:25" ht="35.1" customHeight="1" x14ac:dyDescent="0.25">
      <c r="O78" s="11"/>
      <c r="P78" s="316"/>
      <c r="Q78" s="11"/>
      <c r="R78" s="317"/>
      <c r="S78" s="316"/>
      <c r="T78" s="316"/>
      <c r="U78" s="11"/>
      <c r="V78" s="11"/>
      <c r="W78" s="352"/>
      <c r="X78" s="11"/>
      <c r="Y78" s="316"/>
    </row>
    <row r="79" spans="15:25" ht="35.1" customHeight="1" x14ac:dyDescent="0.25">
      <c r="O79" s="11"/>
      <c r="P79" s="316"/>
      <c r="Q79" s="11"/>
      <c r="R79" s="317"/>
      <c r="S79" s="316"/>
      <c r="T79" s="316"/>
      <c r="U79" s="11"/>
      <c r="V79" s="11"/>
      <c r="W79" s="352"/>
      <c r="X79" s="11"/>
      <c r="Y79" s="316"/>
    </row>
    <row r="80" spans="15:25" ht="35.1" customHeight="1" x14ac:dyDescent="0.25">
      <c r="O80" s="11"/>
      <c r="P80" s="316"/>
      <c r="Q80" s="11"/>
      <c r="R80" s="317"/>
      <c r="S80" s="316"/>
      <c r="T80" s="316"/>
      <c r="U80" s="11"/>
      <c r="V80" s="11"/>
      <c r="W80" s="352"/>
      <c r="X80" s="11"/>
      <c r="Y80" s="316"/>
    </row>
    <row r="81" spans="14:25" ht="35.1" customHeight="1" x14ac:dyDescent="0.25">
      <c r="N81" s="11"/>
      <c r="O81" s="11"/>
      <c r="P81" s="316"/>
      <c r="Q81" s="11"/>
      <c r="R81" s="317"/>
      <c r="S81" s="316"/>
      <c r="T81" s="316"/>
      <c r="U81" s="11"/>
      <c r="V81" s="11"/>
      <c r="W81" s="352"/>
      <c r="X81" s="11"/>
      <c r="Y81" s="316"/>
    </row>
    <row r="82" spans="14:25" ht="35.1" customHeight="1" x14ac:dyDescent="0.25">
      <c r="N82" s="11"/>
      <c r="O82" s="11"/>
      <c r="P82" s="316"/>
      <c r="Q82" s="11"/>
      <c r="R82" s="317"/>
      <c r="S82" s="316"/>
      <c r="T82" s="316"/>
      <c r="U82" s="11"/>
      <c r="V82" s="11"/>
      <c r="W82" s="352"/>
      <c r="X82" s="11"/>
      <c r="Y82" s="316"/>
    </row>
    <row r="83" spans="14:25" ht="35.1" customHeight="1" x14ac:dyDescent="0.25">
      <c r="N83" s="11"/>
      <c r="O83" s="11"/>
      <c r="P83" s="316"/>
      <c r="Q83" s="11"/>
      <c r="R83" s="317"/>
      <c r="S83" s="316"/>
      <c r="T83" s="316"/>
      <c r="U83" s="11"/>
      <c r="V83" s="11"/>
      <c r="W83" s="352"/>
      <c r="X83" s="11"/>
      <c r="Y83" s="316"/>
    </row>
    <row r="84" spans="14:25" ht="35.1" customHeight="1" x14ac:dyDescent="0.25">
      <c r="N84" s="11"/>
      <c r="O84" s="11"/>
      <c r="P84" s="316"/>
      <c r="Q84" s="11"/>
      <c r="R84" s="317"/>
      <c r="S84" s="316"/>
      <c r="T84" s="316"/>
      <c r="U84" s="11"/>
      <c r="V84" s="11"/>
      <c r="W84" s="352"/>
      <c r="X84" s="11"/>
      <c r="Y84" s="316"/>
    </row>
    <row r="85" spans="14:25" ht="35.1" customHeight="1" x14ac:dyDescent="0.25">
      <c r="N85" s="11"/>
      <c r="O85" s="11"/>
      <c r="P85" s="316"/>
      <c r="Q85" s="11"/>
      <c r="R85" s="317"/>
      <c r="S85" s="316"/>
      <c r="T85" s="316"/>
      <c r="U85" s="11"/>
      <c r="V85" s="11"/>
      <c r="W85" s="352"/>
      <c r="X85" s="11"/>
      <c r="Y85" s="316"/>
    </row>
    <row r="86" spans="14:25" ht="35.1" customHeight="1" x14ac:dyDescent="0.25">
      <c r="N86" s="11"/>
      <c r="O86" s="11"/>
      <c r="P86" s="316"/>
      <c r="Q86" s="11"/>
      <c r="R86" s="317"/>
      <c r="S86" s="316"/>
      <c r="T86" s="316"/>
      <c r="U86" s="11"/>
      <c r="V86" s="11"/>
      <c r="W86" s="352"/>
      <c r="X86" s="11"/>
      <c r="Y86" s="316"/>
    </row>
    <row r="87" spans="14:25" ht="35.1" customHeight="1" x14ac:dyDescent="0.25">
      <c r="N87" s="11"/>
      <c r="O87" s="11"/>
      <c r="P87" s="316"/>
      <c r="Q87" s="11"/>
      <c r="R87" s="317"/>
      <c r="S87" s="316"/>
      <c r="T87" s="316"/>
      <c r="U87" s="11"/>
      <c r="V87" s="11"/>
      <c r="W87" s="352"/>
      <c r="X87" s="11"/>
      <c r="Y87" s="316"/>
    </row>
    <row r="88" spans="14:25" ht="35.1" customHeight="1" x14ac:dyDescent="0.25">
      <c r="N88" s="11"/>
      <c r="O88" s="11"/>
      <c r="P88" s="316"/>
      <c r="Q88" s="11"/>
      <c r="R88" s="317"/>
      <c r="S88" s="316"/>
      <c r="T88" s="316"/>
      <c r="U88" s="11"/>
      <c r="V88" s="11"/>
      <c r="W88" s="352"/>
      <c r="X88" s="11"/>
      <c r="Y88" s="316"/>
    </row>
    <row r="89" spans="14:25" ht="35.1" customHeight="1" x14ac:dyDescent="0.25">
      <c r="N89" s="11"/>
      <c r="O89" s="11"/>
      <c r="P89" s="316"/>
      <c r="Q89" s="11"/>
      <c r="R89" s="317"/>
      <c r="S89" s="316"/>
      <c r="T89" s="316"/>
      <c r="U89" s="11"/>
      <c r="V89" s="11"/>
      <c r="W89" s="352"/>
      <c r="X89" s="11"/>
      <c r="Y89" s="316"/>
    </row>
    <row r="90" spans="14:25" ht="35.1" customHeight="1" x14ac:dyDescent="0.25">
      <c r="N90" s="11"/>
      <c r="O90" s="11"/>
      <c r="P90" s="316"/>
      <c r="Q90" s="11"/>
      <c r="R90" s="317"/>
      <c r="S90" s="316"/>
      <c r="T90" s="316"/>
      <c r="U90" s="11"/>
      <c r="V90" s="11"/>
      <c r="W90" s="352"/>
      <c r="X90" s="11"/>
      <c r="Y90" s="316"/>
    </row>
    <row r="91" spans="14:25" ht="35.1" customHeight="1" x14ac:dyDescent="0.25">
      <c r="N91" s="11"/>
      <c r="O91" s="11"/>
      <c r="P91" s="316"/>
      <c r="Q91" s="11"/>
      <c r="R91" s="317"/>
      <c r="S91" s="316"/>
      <c r="T91" s="316"/>
      <c r="U91" s="11"/>
      <c r="V91" s="11"/>
      <c r="W91" s="352"/>
      <c r="X91" s="11"/>
      <c r="Y91" s="316"/>
    </row>
    <row r="92" spans="14:25" ht="35.1" customHeight="1" x14ac:dyDescent="0.25">
      <c r="N92" s="11"/>
      <c r="O92" s="11"/>
      <c r="P92" s="316"/>
      <c r="Q92" s="11"/>
      <c r="R92" s="317"/>
      <c r="S92" s="316"/>
      <c r="T92" s="316"/>
      <c r="U92" s="11"/>
      <c r="V92" s="11"/>
      <c r="W92" s="352"/>
      <c r="X92" s="11"/>
      <c r="Y92" s="316"/>
    </row>
    <row r="93" spans="14:25" ht="35.1" customHeight="1" x14ac:dyDescent="0.25">
      <c r="N93" s="11"/>
      <c r="O93" s="11"/>
      <c r="P93" s="316"/>
      <c r="Q93" s="11"/>
      <c r="R93" s="317"/>
      <c r="S93" s="316"/>
      <c r="T93" s="316"/>
      <c r="U93" s="11"/>
      <c r="V93" s="11"/>
      <c r="W93" s="352"/>
      <c r="X93" s="11"/>
      <c r="Y93" s="316"/>
    </row>
    <row r="94" spans="14:25" ht="35.1" customHeight="1" x14ac:dyDescent="0.25">
      <c r="N94" s="11"/>
      <c r="O94" s="11"/>
      <c r="P94" s="316"/>
      <c r="Q94" s="11"/>
      <c r="R94" s="317"/>
      <c r="S94" s="316"/>
      <c r="T94" s="316"/>
      <c r="U94" s="11"/>
      <c r="V94" s="11"/>
      <c r="W94" s="352"/>
      <c r="X94" s="11"/>
      <c r="Y94" s="316"/>
    </row>
    <row r="95" spans="14:25" ht="35.1" customHeight="1" x14ac:dyDescent="0.25">
      <c r="N95" s="11"/>
      <c r="O95" s="11"/>
      <c r="P95" s="316"/>
      <c r="Q95" s="11"/>
      <c r="R95" s="317"/>
      <c r="S95" s="316"/>
      <c r="T95" s="316"/>
      <c r="U95" s="11"/>
      <c r="V95" s="11"/>
      <c r="W95" s="352"/>
      <c r="X95" s="11"/>
      <c r="Y95" s="316"/>
    </row>
    <row r="96" spans="14:25" ht="35.1" customHeight="1" x14ac:dyDescent="0.25">
      <c r="N96" s="11"/>
      <c r="O96" s="11"/>
      <c r="P96" s="316"/>
      <c r="Q96" s="11"/>
      <c r="R96" s="317"/>
      <c r="S96" s="316"/>
      <c r="T96" s="316"/>
      <c r="U96" s="11"/>
      <c r="V96" s="11"/>
      <c r="W96" s="352"/>
      <c r="X96" s="11"/>
      <c r="Y96" s="316"/>
    </row>
    <row r="97" spans="14:25" ht="35.1" customHeight="1" x14ac:dyDescent="0.25">
      <c r="N97" s="11"/>
      <c r="O97" s="11"/>
      <c r="P97" s="316"/>
      <c r="Q97" s="11"/>
      <c r="R97" s="317"/>
      <c r="S97" s="316"/>
      <c r="T97" s="316"/>
      <c r="U97" s="11"/>
      <c r="V97" s="11"/>
      <c r="W97" s="352"/>
      <c r="X97" s="11"/>
      <c r="Y97" s="316"/>
    </row>
    <row r="98" spans="14:25" ht="35.1" customHeight="1" x14ac:dyDescent="0.25">
      <c r="N98" s="11"/>
      <c r="O98" s="11"/>
      <c r="P98" s="316"/>
      <c r="Q98" s="11"/>
      <c r="R98" s="317"/>
      <c r="S98" s="316"/>
      <c r="T98" s="316"/>
      <c r="U98" s="11"/>
      <c r="V98" s="11"/>
      <c r="W98" s="352"/>
      <c r="X98" s="11"/>
      <c r="Y98" s="316"/>
    </row>
    <row r="99" spans="14:25" ht="35.1" customHeight="1" x14ac:dyDescent="0.25">
      <c r="N99" s="11"/>
      <c r="O99" s="11"/>
      <c r="P99" s="316"/>
      <c r="Q99" s="11"/>
      <c r="R99" s="317"/>
      <c r="S99" s="316"/>
      <c r="T99" s="316"/>
      <c r="U99" s="11"/>
      <c r="V99" s="11"/>
      <c r="W99" s="352"/>
      <c r="X99" s="11"/>
      <c r="Y99" s="316"/>
    </row>
    <row r="100" spans="14:25" ht="35.1" customHeight="1" x14ac:dyDescent="0.25">
      <c r="N100" s="11"/>
      <c r="O100" s="11"/>
      <c r="P100" s="316"/>
      <c r="Q100" s="11"/>
      <c r="R100" s="317"/>
      <c r="S100" s="316"/>
      <c r="T100" s="316"/>
      <c r="U100" s="11"/>
      <c r="V100" s="11"/>
      <c r="W100" s="352"/>
      <c r="X100" s="11"/>
      <c r="Y100" s="316"/>
    </row>
    <row r="101" spans="14:25" ht="35.1" customHeight="1" x14ac:dyDescent="0.25">
      <c r="N101" s="11"/>
      <c r="O101" s="11"/>
      <c r="P101" s="316"/>
      <c r="Q101" s="11"/>
      <c r="R101" s="317"/>
      <c r="S101" s="316"/>
      <c r="T101" s="316"/>
      <c r="U101" s="11"/>
      <c r="V101" s="11"/>
      <c r="W101" s="352"/>
      <c r="X101" s="11"/>
      <c r="Y101" s="316"/>
    </row>
    <row r="102" spans="14:25" ht="35.1" customHeight="1" x14ac:dyDescent="0.25">
      <c r="N102" s="11"/>
      <c r="O102" s="11"/>
      <c r="P102" s="316"/>
      <c r="Q102" s="11"/>
      <c r="R102" s="317"/>
      <c r="S102" s="316"/>
      <c r="T102" s="316"/>
      <c r="U102" s="11"/>
      <c r="V102" s="11"/>
      <c r="W102" s="352"/>
      <c r="X102" s="11"/>
      <c r="Y102" s="316"/>
    </row>
    <row r="103" spans="14:25" ht="35.1" customHeight="1" x14ac:dyDescent="0.25">
      <c r="N103" s="11"/>
      <c r="O103" s="11"/>
      <c r="P103" s="316"/>
      <c r="Q103" s="11"/>
      <c r="R103" s="317"/>
      <c r="S103" s="316"/>
      <c r="T103" s="316"/>
      <c r="U103" s="11"/>
      <c r="V103" s="11"/>
      <c r="W103" s="352"/>
      <c r="X103" s="11"/>
      <c r="Y103" s="316"/>
    </row>
    <row r="104" spans="14:25" ht="35.1" customHeight="1" x14ac:dyDescent="0.25">
      <c r="N104" s="11"/>
      <c r="O104" s="11"/>
      <c r="P104" s="316"/>
      <c r="Q104" s="11"/>
      <c r="R104" s="317"/>
      <c r="S104" s="316"/>
      <c r="T104" s="316"/>
      <c r="U104" s="11"/>
      <c r="V104" s="11"/>
      <c r="W104" s="352"/>
      <c r="X104" s="11"/>
      <c r="Y104" s="316"/>
    </row>
    <row r="105" spans="14:25" ht="35.1" customHeight="1" x14ac:dyDescent="0.25">
      <c r="N105" s="11"/>
      <c r="O105" s="11"/>
      <c r="P105" s="316"/>
      <c r="Q105" s="11"/>
      <c r="R105" s="317"/>
      <c r="S105" s="316"/>
      <c r="T105" s="316"/>
      <c r="U105" s="11"/>
      <c r="V105" s="11"/>
      <c r="W105" s="352"/>
      <c r="X105" s="11"/>
      <c r="Y105" s="316"/>
    </row>
    <row r="106" spans="14:25" ht="35.1" customHeight="1" x14ac:dyDescent="0.25">
      <c r="N106" s="11"/>
      <c r="O106" s="11"/>
      <c r="P106" s="316"/>
      <c r="Q106" s="11"/>
      <c r="R106" s="317"/>
      <c r="S106" s="316"/>
      <c r="T106" s="316"/>
      <c r="U106" s="11"/>
      <c r="V106" s="11"/>
      <c r="W106" s="352"/>
      <c r="X106" s="11"/>
      <c r="Y106" s="316"/>
    </row>
    <row r="107" spans="14:25" ht="35.1" customHeight="1" x14ac:dyDescent="0.25">
      <c r="N107" s="11"/>
      <c r="O107" s="11"/>
      <c r="P107" s="316"/>
      <c r="Q107" s="11"/>
      <c r="R107" s="317"/>
      <c r="S107" s="316"/>
      <c r="T107" s="316"/>
      <c r="U107" s="11"/>
      <c r="V107" s="11"/>
      <c r="W107" s="352"/>
      <c r="X107" s="11"/>
      <c r="Y107" s="316"/>
    </row>
    <row r="108" spans="14:25" ht="35.1" customHeight="1" x14ac:dyDescent="0.25">
      <c r="N108" s="11"/>
      <c r="O108" s="11"/>
      <c r="P108" s="316"/>
      <c r="Q108" s="11"/>
      <c r="R108" s="317"/>
      <c r="S108" s="316"/>
      <c r="T108" s="316"/>
      <c r="U108" s="11"/>
      <c r="V108" s="11"/>
      <c r="W108" s="352"/>
      <c r="X108" s="11"/>
      <c r="Y108" s="316"/>
    </row>
    <row r="109" spans="14:25" ht="35.1" customHeight="1" x14ac:dyDescent="0.25">
      <c r="N109" s="11"/>
      <c r="O109" s="11"/>
      <c r="P109" s="316"/>
      <c r="Q109" s="11"/>
      <c r="R109" s="317"/>
      <c r="S109" s="316"/>
      <c r="T109" s="316"/>
      <c r="U109" s="11"/>
      <c r="V109" s="11"/>
      <c r="W109" s="352"/>
      <c r="X109" s="11"/>
      <c r="Y109" s="316"/>
    </row>
    <row r="110" spans="14:25" ht="35.1" customHeight="1" x14ac:dyDescent="0.25">
      <c r="N110" s="11"/>
      <c r="O110" s="11"/>
      <c r="P110" s="316"/>
      <c r="Q110" s="11"/>
      <c r="R110" s="317"/>
      <c r="S110" s="316"/>
      <c r="T110" s="316"/>
      <c r="U110" s="11"/>
      <c r="V110" s="11"/>
      <c r="W110" s="352"/>
      <c r="X110" s="11"/>
      <c r="Y110" s="316"/>
    </row>
    <row r="111" spans="14:25" ht="35.1" customHeight="1" x14ac:dyDescent="0.25">
      <c r="N111" s="11"/>
      <c r="O111" s="11"/>
      <c r="P111" s="316"/>
      <c r="Q111" s="11"/>
      <c r="R111" s="317"/>
      <c r="S111" s="316"/>
      <c r="T111" s="316"/>
      <c r="U111" s="11"/>
      <c r="V111" s="11"/>
      <c r="W111" s="352"/>
      <c r="X111" s="11"/>
      <c r="Y111" s="316"/>
    </row>
    <row r="112" spans="14:25" ht="35.1" customHeight="1" x14ac:dyDescent="0.25">
      <c r="N112" s="11"/>
      <c r="O112" s="11"/>
      <c r="P112" s="316"/>
      <c r="Q112" s="11"/>
      <c r="R112" s="317"/>
      <c r="S112" s="316"/>
      <c r="T112" s="316"/>
      <c r="U112" s="11"/>
      <c r="V112" s="11"/>
      <c r="W112" s="352"/>
      <c r="X112" s="11"/>
      <c r="Y112" s="316"/>
    </row>
    <row r="113" spans="14:25" ht="35.1" customHeight="1" x14ac:dyDescent="0.25">
      <c r="N113" s="11"/>
      <c r="O113" s="11"/>
      <c r="P113" s="316"/>
      <c r="Q113" s="11"/>
      <c r="R113" s="317"/>
      <c r="S113" s="316"/>
      <c r="T113" s="316"/>
      <c r="U113" s="11"/>
      <c r="V113" s="11"/>
      <c r="W113" s="352"/>
      <c r="X113" s="11"/>
      <c r="Y113" s="316"/>
    </row>
    <row r="114" spans="14:25" ht="35.1" customHeight="1" x14ac:dyDescent="0.25">
      <c r="N114" s="11"/>
      <c r="O114" s="11"/>
      <c r="P114" s="316"/>
      <c r="Q114" s="11"/>
      <c r="R114" s="317"/>
      <c r="S114" s="316"/>
      <c r="T114" s="316"/>
      <c r="U114" s="11"/>
      <c r="V114" s="11"/>
      <c r="W114" s="352"/>
      <c r="X114" s="11"/>
      <c r="Y114" s="316"/>
    </row>
    <row r="115" spans="14:25" ht="35.1" customHeight="1" x14ac:dyDescent="0.25">
      <c r="N115" s="11"/>
      <c r="O115" s="11"/>
      <c r="P115" s="316"/>
      <c r="Q115" s="11"/>
      <c r="R115" s="317"/>
      <c r="S115" s="316"/>
      <c r="T115" s="316"/>
      <c r="U115" s="11"/>
      <c r="V115" s="11"/>
      <c r="W115" s="352"/>
      <c r="X115" s="11"/>
      <c r="Y115" s="316"/>
    </row>
    <row r="116" spans="14:25" ht="35.1" customHeight="1" x14ac:dyDescent="0.25">
      <c r="N116" s="11"/>
      <c r="O116" s="11"/>
      <c r="P116" s="316"/>
      <c r="Q116" s="11"/>
      <c r="R116" s="317"/>
      <c r="S116" s="316"/>
      <c r="T116" s="316"/>
      <c r="U116" s="11"/>
      <c r="V116" s="11"/>
      <c r="W116" s="352"/>
      <c r="X116" s="11"/>
      <c r="Y116" s="316"/>
    </row>
    <row r="117" spans="14:25" ht="35.1" customHeight="1" x14ac:dyDescent="0.25">
      <c r="N117" s="11"/>
      <c r="O117" s="11"/>
      <c r="P117" s="316"/>
      <c r="Q117" s="11"/>
      <c r="R117" s="317"/>
      <c r="S117" s="316"/>
      <c r="T117" s="316"/>
      <c r="U117" s="11"/>
      <c r="V117" s="11"/>
      <c r="W117" s="352"/>
      <c r="X117" s="11"/>
      <c r="Y117" s="316"/>
    </row>
    <row r="118" spans="14:25" ht="35.1" customHeight="1" x14ac:dyDescent="0.25">
      <c r="N118" s="11"/>
      <c r="O118" s="11"/>
      <c r="P118" s="316"/>
      <c r="Q118" s="11"/>
      <c r="R118" s="317"/>
      <c r="S118" s="316"/>
      <c r="T118" s="316"/>
      <c r="U118" s="11"/>
      <c r="V118" s="11"/>
      <c r="W118" s="352"/>
      <c r="X118" s="11"/>
      <c r="Y118" s="316"/>
    </row>
    <row r="119" spans="14:25" ht="35.1" customHeight="1" x14ac:dyDescent="0.25">
      <c r="N119" s="11"/>
      <c r="O119" s="11"/>
      <c r="P119" s="316"/>
      <c r="Q119" s="11"/>
      <c r="R119" s="317"/>
      <c r="S119" s="316"/>
      <c r="T119" s="316"/>
      <c r="U119" s="11"/>
      <c r="V119" s="11"/>
      <c r="W119" s="352"/>
      <c r="X119" s="11"/>
      <c r="Y119" s="316"/>
    </row>
    <row r="120" spans="14:25" ht="35.1" customHeight="1" x14ac:dyDescent="0.25">
      <c r="N120" s="11"/>
      <c r="O120" s="11"/>
      <c r="P120" s="316"/>
      <c r="Q120" s="11"/>
      <c r="R120" s="317"/>
      <c r="S120" s="316"/>
      <c r="T120" s="316"/>
      <c r="U120" s="11"/>
      <c r="V120" s="11"/>
      <c r="W120" s="352"/>
      <c r="X120" s="11"/>
      <c r="Y120" s="316"/>
    </row>
    <row r="121" spans="14:25" ht="35.1" customHeight="1" x14ac:dyDescent="0.25">
      <c r="N121" s="11"/>
      <c r="O121" s="11"/>
      <c r="P121" s="316"/>
      <c r="Q121" s="11"/>
      <c r="R121" s="317"/>
      <c r="S121" s="316"/>
      <c r="T121" s="316"/>
      <c r="U121" s="11"/>
      <c r="V121" s="11"/>
      <c r="W121" s="352"/>
      <c r="X121" s="11"/>
      <c r="Y121" s="316"/>
    </row>
    <row r="122" spans="14:25" ht="35.1" customHeight="1" x14ac:dyDescent="0.25">
      <c r="N122" s="11"/>
      <c r="O122" s="11"/>
      <c r="P122" s="316"/>
      <c r="Q122" s="11"/>
      <c r="R122" s="317"/>
      <c r="S122" s="316"/>
      <c r="T122" s="316"/>
      <c r="U122" s="11"/>
      <c r="V122" s="11"/>
      <c r="W122" s="352"/>
      <c r="X122" s="11"/>
      <c r="Y122" s="316"/>
    </row>
    <row r="123" spans="14:25" ht="35.1" customHeight="1" x14ac:dyDescent="0.25">
      <c r="N123" s="11"/>
      <c r="O123" s="11"/>
      <c r="P123" s="316"/>
      <c r="Q123" s="11"/>
      <c r="R123" s="317"/>
      <c r="S123" s="316"/>
      <c r="T123" s="316"/>
      <c r="U123" s="11"/>
      <c r="V123" s="11"/>
      <c r="W123" s="352"/>
      <c r="X123" s="11"/>
      <c r="Y123" s="316"/>
    </row>
    <row r="124" spans="14:25" ht="35.1" customHeight="1" x14ac:dyDescent="0.25">
      <c r="N124" s="11"/>
      <c r="O124" s="11"/>
      <c r="P124" s="316"/>
      <c r="Q124" s="11"/>
      <c r="R124" s="317"/>
      <c r="S124" s="316"/>
      <c r="T124" s="316"/>
      <c r="U124" s="11"/>
      <c r="V124" s="11"/>
      <c r="W124" s="352"/>
      <c r="X124" s="11"/>
      <c r="Y124" s="316"/>
    </row>
    <row r="125" spans="14:25" ht="35.1" customHeight="1" x14ac:dyDescent="0.25">
      <c r="N125" s="11"/>
      <c r="O125" s="11"/>
      <c r="P125" s="316"/>
      <c r="Q125" s="11"/>
      <c r="R125" s="317"/>
      <c r="S125" s="316"/>
      <c r="T125" s="316"/>
      <c r="U125" s="11"/>
      <c r="V125" s="11"/>
      <c r="W125" s="352"/>
      <c r="X125" s="11"/>
      <c r="Y125" s="316"/>
    </row>
    <row r="126" spans="14:25" ht="35.1" customHeight="1" x14ac:dyDescent="0.25">
      <c r="N126" s="11"/>
      <c r="O126" s="11"/>
      <c r="P126" s="316"/>
      <c r="Q126" s="11"/>
      <c r="R126" s="317"/>
      <c r="S126" s="316"/>
      <c r="T126" s="316"/>
      <c r="U126" s="11"/>
      <c r="V126" s="11"/>
      <c r="W126" s="352"/>
      <c r="X126" s="11"/>
      <c r="Y126" s="316"/>
    </row>
    <row r="127" spans="14:25" ht="35.1" customHeight="1" x14ac:dyDescent="0.25">
      <c r="N127" s="11"/>
      <c r="O127" s="11"/>
      <c r="P127" s="316"/>
      <c r="Q127" s="11"/>
      <c r="R127" s="317"/>
      <c r="S127" s="316"/>
      <c r="T127" s="316"/>
      <c r="U127" s="11"/>
      <c r="V127" s="11"/>
      <c r="W127" s="352"/>
      <c r="X127" s="11"/>
      <c r="Y127" s="316"/>
    </row>
    <row r="128" spans="14:25" ht="35.1" customHeight="1" x14ac:dyDescent="0.25">
      <c r="N128" s="11"/>
      <c r="O128" s="11"/>
      <c r="P128" s="316"/>
      <c r="Q128" s="11"/>
      <c r="R128" s="317"/>
      <c r="S128" s="316"/>
      <c r="T128" s="316"/>
      <c r="U128" s="11"/>
      <c r="V128" s="11"/>
      <c r="W128" s="352"/>
      <c r="X128" s="11"/>
      <c r="Y128" s="316"/>
    </row>
    <row r="129" spans="14:25" ht="35.1" customHeight="1" x14ac:dyDescent="0.25">
      <c r="N129" s="11"/>
      <c r="O129" s="11"/>
      <c r="P129" s="316"/>
      <c r="Q129" s="11"/>
      <c r="R129" s="317"/>
      <c r="S129" s="316"/>
      <c r="T129" s="316"/>
      <c r="U129" s="11"/>
      <c r="V129" s="11"/>
      <c r="W129" s="352"/>
      <c r="X129" s="11"/>
      <c r="Y129" s="316"/>
    </row>
    <row r="130" spans="14:25" ht="35.1" customHeight="1" x14ac:dyDescent="0.25">
      <c r="N130" s="11"/>
      <c r="O130" s="11"/>
      <c r="P130" s="316"/>
      <c r="Q130" s="11"/>
      <c r="R130" s="317"/>
      <c r="S130" s="316"/>
      <c r="T130" s="316"/>
      <c r="U130" s="11"/>
      <c r="V130" s="11"/>
      <c r="W130" s="352"/>
      <c r="X130" s="11"/>
      <c r="Y130" s="316"/>
    </row>
    <row r="131" spans="14:25" ht="35.1" customHeight="1" x14ac:dyDescent="0.25">
      <c r="N131" s="11"/>
      <c r="O131" s="11"/>
      <c r="P131" s="316"/>
      <c r="Q131" s="11"/>
      <c r="R131" s="317"/>
      <c r="S131" s="316"/>
      <c r="T131" s="316"/>
      <c r="U131" s="11"/>
      <c r="V131" s="11"/>
      <c r="W131" s="352"/>
      <c r="X131" s="11"/>
      <c r="Y131" s="316"/>
    </row>
    <row r="132" spans="14:25" ht="35.1" customHeight="1" x14ac:dyDescent="0.25">
      <c r="N132" s="11"/>
      <c r="O132" s="11"/>
      <c r="P132" s="316"/>
      <c r="Q132" s="11"/>
      <c r="R132" s="317"/>
      <c r="S132" s="316"/>
      <c r="T132" s="316"/>
      <c r="U132" s="11"/>
      <c r="V132" s="11"/>
      <c r="W132" s="352"/>
      <c r="X132" s="11"/>
      <c r="Y132" s="316"/>
    </row>
    <row r="133" spans="14:25" ht="35.1" customHeight="1" x14ac:dyDescent="0.25">
      <c r="N133" s="11"/>
      <c r="O133" s="11"/>
      <c r="P133" s="316"/>
      <c r="Q133" s="11"/>
      <c r="R133" s="317"/>
      <c r="S133" s="316"/>
      <c r="T133" s="316"/>
      <c r="U133" s="11"/>
      <c r="V133" s="11"/>
      <c r="W133" s="352"/>
      <c r="X133" s="11"/>
      <c r="Y133" s="316"/>
    </row>
    <row r="134" spans="14:25" ht="35.1" customHeight="1" x14ac:dyDescent="0.25">
      <c r="N134" s="11"/>
      <c r="O134" s="11"/>
      <c r="P134" s="316"/>
      <c r="Q134" s="11"/>
      <c r="R134" s="317"/>
      <c r="S134" s="316"/>
      <c r="T134" s="316"/>
      <c r="U134" s="11"/>
      <c r="V134" s="11"/>
      <c r="W134" s="352"/>
      <c r="X134" s="11"/>
      <c r="Y134" s="316"/>
    </row>
    <row r="135" spans="14:25" ht="35.1" customHeight="1" x14ac:dyDescent="0.25">
      <c r="N135" s="11"/>
      <c r="O135" s="11"/>
      <c r="P135" s="316"/>
      <c r="Q135" s="11"/>
      <c r="R135" s="317"/>
      <c r="S135" s="316"/>
      <c r="T135" s="316"/>
      <c r="U135" s="11"/>
      <c r="V135" s="11"/>
      <c r="W135" s="352"/>
      <c r="X135" s="11"/>
      <c r="Y135" s="316"/>
    </row>
    <row r="136" spans="14:25" ht="35.1" customHeight="1" x14ac:dyDescent="0.25">
      <c r="N136" s="11"/>
      <c r="O136" s="11"/>
      <c r="P136" s="316"/>
      <c r="Q136" s="11"/>
      <c r="R136" s="317"/>
      <c r="S136" s="316"/>
      <c r="T136" s="316"/>
      <c r="U136" s="11"/>
      <c r="V136" s="11"/>
      <c r="W136" s="352"/>
      <c r="X136" s="11"/>
      <c r="Y136" s="316"/>
    </row>
    <row r="137" spans="14:25" ht="35.1" customHeight="1" x14ac:dyDescent="0.25">
      <c r="N137" s="11"/>
      <c r="O137" s="11"/>
      <c r="P137" s="316"/>
      <c r="Q137" s="11"/>
      <c r="R137" s="317"/>
      <c r="S137" s="316"/>
      <c r="T137" s="316"/>
      <c r="U137" s="11"/>
      <c r="V137" s="11"/>
      <c r="W137" s="352"/>
      <c r="X137" s="11"/>
      <c r="Y137" s="316"/>
    </row>
    <row r="138" spans="14:25" ht="35.1" customHeight="1" x14ac:dyDescent="0.25">
      <c r="N138" s="11"/>
      <c r="O138" s="11"/>
      <c r="P138" s="316"/>
      <c r="Q138" s="11"/>
      <c r="R138" s="317"/>
      <c r="S138" s="316"/>
      <c r="T138" s="316"/>
      <c r="U138" s="11"/>
      <c r="V138" s="11"/>
      <c r="W138" s="352"/>
      <c r="X138" s="11"/>
      <c r="Y138" s="316"/>
    </row>
    <row r="139" spans="14:25" ht="35.1" customHeight="1" x14ac:dyDescent="0.25">
      <c r="N139" s="11"/>
      <c r="O139" s="11"/>
      <c r="P139" s="316"/>
      <c r="Q139" s="11"/>
      <c r="R139" s="317"/>
      <c r="S139" s="316"/>
      <c r="T139" s="316"/>
      <c r="U139" s="11"/>
      <c r="V139" s="11"/>
      <c r="W139" s="352"/>
      <c r="X139" s="11"/>
      <c r="Y139" s="316"/>
    </row>
    <row r="140" spans="14:25" ht="35.1" customHeight="1" x14ac:dyDescent="0.25">
      <c r="N140" s="11"/>
      <c r="O140" s="11"/>
      <c r="P140" s="316"/>
      <c r="Q140" s="11"/>
      <c r="R140" s="317"/>
      <c r="S140" s="316"/>
      <c r="T140" s="316"/>
      <c r="U140" s="11"/>
      <c r="V140" s="11"/>
      <c r="W140" s="352"/>
      <c r="X140" s="11"/>
      <c r="Y140" s="316"/>
    </row>
    <row r="141" spans="14:25" ht="35.1" customHeight="1" x14ac:dyDescent="0.25">
      <c r="N141" s="11"/>
      <c r="O141" s="11"/>
      <c r="P141" s="316"/>
      <c r="Q141" s="11"/>
      <c r="R141" s="317"/>
      <c r="S141" s="316"/>
      <c r="T141" s="316"/>
      <c r="U141" s="11"/>
      <c r="V141" s="11"/>
      <c r="W141" s="352"/>
      <c r="X141" s="11"/>
      <c r="Y141" s="316"/>
    </row>
    <row r="142" spans="14:25" ht="35.1" customHeight="1" x14ac:dyDescent="0.25">
      <c r="N142" s="11"/>
      <c r="O142" s="11"/>
      <c r="P142" s="316"/>
      <c r="Q142" s="11"/>
      <c r="R142" s="317"/>
      <c r="S142" s="316"/>
      <c r="T142" s="316"/>
      <c r="U142" s="11"/>
      <c r="V142" s="11"/>
      <c r="W142" s="352"/>
      <c r="X142" s="11"/>
      <c r="Y142" s="316"/>
    </row>
    <row r="143" spans="14:25" ht="35.1" customHeight="1" x14ac:dyDescent="0.25">
      <c r="N143" s="11"/>
      <c r="O143" s="11"/>
      <c r="P143" s="316"/>
      <c r="Q143" s="11"/>
      <c r="R143" s="317"/>
      <c r="S143" s="316"/>
      <c r="T143" s="316"/>
      <c r="U143" s="11"/>
      <c r="V143" s="11"/>
      <c r="W143" s="352"/>
      <c r="X143" s="11"/>
      <c r="Y143" s="316"/>
    </row>
    <row r="144" spans="14:25" ht="35.1" customHeight="1" x14ac:dyDescent="0.25">
      <c r="N144" s="11"/>
      <c r="O144" s="11"/>
      <c r="P144" s="316"/>
      <c r="Q144" s="11"/>
      <c r="R144" s="317"/>
      <c r="S144" s="316"/>
      <c r="T144" s="316"/>
      <c r="U144" s="11"/>
      <c r="V144" s="11"/>
      <c r="W144" s="352"/>
      <c r="X144" s="11"/>
      <c r="Y144" s="316"/>
    </row>
    <row r="145" spans="14:25" ht="35.1" customHeight="1" x14ac:dyDescent="0.25">
      <c r="N145" s="11"/>
      <c r="O145" s="11"/>
      <c r="P145" s="316"/>
      <c r="Q145" s="11"/>
      <c r="R145" s="317"/>
      <c r="S145" s="316"/>
      <c r="T145" s="316"/>
      <c r="U145" s="11"/>
      <c r="V145" s="11"/>
      <c r="W145" s="352"/>
      <c r="X145" s="11"/>
      <c r="Y145" s="316"/>
    </row>
    <row r="146" spans="14:25" ht="35.1" customHeight="1" x14ac:dyDescent="0.25">
      <c r="N146" s="11"/>
      <c r="O146" s="11"/>
      <c r="P146" s="316"/>
      <c r="Q146" s="11"/>
      <c r="R146" s="317"/>
      <c r="S146" s="316"/>
      <c r="T146" s="316"/>
      <c r="U146" s="11"/>
      <c r="V146" s="11"/>
      <c r="W146" s="352"/>
      <c r="X146" s="11"/>
      <c r="Y146" s="316"/>
    </row>
    <row r="147" spans="14:25" ht="35.1" customHeight="1" x14ac:dyDescent="0.25">
      <c r="N147" s="11"/>
      <c r="O147" s="11"/>
      <c r="P147" s="316"/>
      <c r="Q147" s="11"/>
      <c r="R147" s="317"/>
      <c r="S147" s="316"/>
      <c r="T147" s="316"/>
      <c r="U147" s="11"/>
      <c r="V147" s="11"/>
      <c r="W147" s="352"/>
      <c r="X147" s="11"/>
      <c r="Y147" s="316"/>
    </row>
    <row r="148" spans="14:25" ht="35.1" customHeight="1" x14ac:dyDescent="0.25">
      <c r="N148" s="11"/>
      <c r="O148" s="11"/>
      <c r="P148" s="316"/>
      <c r="Q148" s="11"/>
      <c r="R148" s="317"/>
      <c r="S148" s="316"/>
      <c r="T148" s="316"/>
      <c r="U148" s="11"/>
      <c r="V148" s="11"/>
      <c r="W148" s="352"/>
      <c r="X148" s="11"/>
      <c r="Y148" s="316"/>
    </row>
    <row r="149" spans="14:25" ht="35.1" customHeight="1" x14ac:dyDescent="0.25">
      <c r="N149" s="11"/>
      <c r="O149" s="11"/>
      <c r="P149" s="316"/>
      <c r="Q149" s="11"/>
      <c r="R149" s="317"/>
      <c r="S149" s="316"/>
      <c r="T149" s="316"/>
      <c r="U149" s="11"/>
      <c r="V149" s="11"/>
      <c r="W149" s="352"/>
      <c r="X149" s="11"/>
      <c r="Y149" s="316"/>
    </row>
    <row r="150" spans="14:25" ht="35.1" customHeight="1" x14ac:dyDescent="0.25">
      <c r="N150" s="11"/>
      <c r="O150" s="11"/>
      <c r="P150" s="316"/>
      <c r="Q150" s="11"/>
      <c r="R150" s="317"/>
      <c r="S150" s="316"/>
      <c r="T150" s="316"/>
      <c r="U150" s="11"/>
      <c r="V150" s="11"/>
      <c r="W150" s="352"/>
      <c r="X150" s="11"/>
      <c r="Y150" s="316"/>
    </row>
    <row r="151" spans="14:25" ht="35.1" customHeight="1" x14ac:dyDescent="0.25">
      <c r="N151" s="11"/>
      <c r="O151" s="11"/>
      <c r="P151" s="316"/>
      <c r="Q151" s="11"/>
      <c r="R151" s="317"/>
      <c r="S151" s="316"/>
      <c r="T151" s="316"/>
      <c r="U151" s="11"/>
      <c r="V151" s="11"/>
      <c r="W151" s="352"/>
      <c r="X151" s="11"/>
      <c r="Y151" s="316"/>
    </row>
    <row r="152" spans="14:25" ht="35.1" customHeight="1" x14ac:dyDescent="0.25">
      <c r="N152" s="11"/>
      <c r="O152" s="11"/>
      <c r="P152" s="316"/>
      <c r="Q152" s="11"/>
      <c r="R152" s="317"/>
      <c r="S152" s="316"/>
      <c r="T152" s="316"/>
      <c r="U152" s="11"/>
      <c r="V152" s="11"/>
      <c r="W152" s="352"/>
      <c r="X152" s="11"/>
      <c r="Y152" s="316"/>
    </row>
    <row r="153" spans="14:25" ht="35.1" customHeight="1" x14ac:dyDescent="0.25">
      <c r="N153" s="11"/>
      <c r="O153" s="11"/>
      <c r="P153" s="316"/>
      <c r="Q153" s="11"/>
      <c r="R153" s="317"/>
      <c r="S153" s="316"/>
      <c r="T153" s="316"/>
      <c r="U153" s="11"/>
      <c r="V153" s="11"/>
      <c r="W153" s="352"/>
      <c r="X153" s="11"/>
      <c r="Y153" s="316"/>
    </row>
    <row r="154" spans="14:25" ht="35.1" customHeight="1" x14ac:dyDescent="0.25">
      <c r="N154" s="11"/>
      <c r="O154" s="11"/>
      <c r="P154" s="316"/>
      <c r="Q154" s="11"/>
      <c r="R154" s="317"/>
      <c r="S154" s="316"/>
      <c r="T154" s="316"/>
      <c r="U154" s="11"/>
      <c r="V154" s="11"/>
      <c r="W154" s="352"/>
      <c r="X154" s="11"/>
      <c r="Y154" s="316"/>
    </row>
    <row r="155" spans="14:25" ht="35.1" customHeight="1" x14ac:dyDescent="0.25">
      <c r="N155" s="11"/>
      <c r="O155" s="11"/>
      <c r="P155" s="316"/>
      <c r="Q155" s="11"/>
      <c r="R155" s="317"/>
      <c r="S155" s="316"/>
      <c r="T155" s="316"/>
      <c r="U155" s="11"/>
      <c r="V155" s="11"/>
      <c r="W155" s="352"/>
      <c r="X155" s="11"/>
      <c r="Y155" s="316"/>
    </row>
    <row r="156" spans="14:25" ht="35.1" customHeight="1" x14ac:dyDescent="0.25">
      <c r="N156" s="11"/>
      <c r="O156" s="11"/>
      <c r="P156" s="316"/>
      <c r="Q156" s="11"/>
      <c r="R156" s="317"/>
      <c r="S156" s="316"/>
      <c r="T156" s="316"/>
      <c r="U156" s="11"/>
      <c r="V156" s="11"/>
      <c r="W156" s="352"/>
      <c r="X156" s="11"/>
      <c r="Y156" s="316"/>
    </row>
    <row r="157" spans="14:25" ht="35.1" customHeight="1" x14ac:dyDescent="0.25">
      <c r="N157" s="11"/>
      <c r="O157" s="11"/>
      <c r="P157" s="316"/>
      <c r="Q157" s="11"/>
      <c r="R157" s="317"/>
      <c r="S157" s="316"/>
      <c r="T157" s="316"/>
      <c r="U157" s="11"/>
      <c r="V157" s="11"/>
      <c r="W157" s="352"/>
      <c r="X157" s="11"/>
      <c r="Y157" s="316"/>
    </row>
    <row r="158" spans="14:25" ht="35.1" customHeight="1" x14ac:dyDescent="0.25">
      <c r="N158" s="11"/>
      <c r="O158" s="11"/>
      <c r="P158" s="316"/>
      <c r="Q158" s="11"/>
      <c r="R158" s="317"/>
      <c r="S158" s="316"/>
      <c r="T158" s="316"/>
      <c r="U158" s="11"/>
      <c r="V158" s="11"/>
      <c r="W158" s="352"/>
      <c r="X158" s="11"/>
      <c r="Y158" s="316"/>
    </row>
    <row r="159" spans="14:25" ht="35.1" customHeight="1" x14ac:dyDescent="0.25">
      <c r="N159" s="11"/>
      <c r="O159" s="11"/>
      <c r="P159" s="316"/>
      <c r="Q159" s="11"/>
      <c r="R159" s="317"/>
      <c r="S159" s="316"/>
      <c r="T159" s="316"/>
      <c r="U159" s="11"/>
      <c r="V159" s="11"/>
      <c r="W159" s="352"/>
      <c r="X159" s="11"/>
      <c r="Y159" s="316"/>
    </row>
    <row r="160" spans="14:25" ht="35.1" customHeight="1" x14ac:dyDescent="0.25">
      <c r="N160" s="11"/>
      <c r="O160" s="11"/>
      <c r="P160" s="316"/>
      <c r="Q160" s="11"/>
      <c r="R160" s="317"/>
      <c r="S160" s="316"/>
      <c r="T160" s="316"/>
      <c r="U160" s="11"/>
      <c r="V160" s="11"/>
      <c r="W160" s="352"/>
      <c r="X160" s="11"/>
      <c r="Y160" s="316"/>
    </row>
    <row r="161" spans="14:25" ht="35.1" customHeight="1" x14ac:dyDescent="0.25">
      <c r="N161" s="11"/>
      <c r="O161" s="11"/>
      <c r="P161" s="316"/>
      <c r="Q161" s="11"/>
      <c r="R161" s="317"/>
      <c r="S161" s="316"/>
      <c r="T161" s="316"/>
      <c r="U161" s="11"/>
      <c r="V161" s="11"/>
      <c r="W161" s="352"/>
      <c r="X161" s="11"/>
      <c r="Y161" s="316"/>
    </row>
    <row r="162" spans="14:25" ht="35.1" customHeight="1" x14ac:dyDescent="0.25">
      <c r="N162" s="11"/>
      <c r="O162" s="11"/>
      <c r="P162" s="316"/>
      <c r="Q162" s="11"/>
      <c r="R162" s="317"/>
      <c r="S162" s="316"/>
      <c r="T162" s="316"/>
      <c r="U162" s="11"/>
      <c r="V162" s="11"/>
      <c r="W162" s="352"/>
      <c r="X162" s="11"/>
      <c r="Y162" s="316"/>
    </row>
    <row r="163" spans="14:25" ht="35.1" customHeight="1" x14ac:dyDescent="0.25">
      <c r="N163" s="11"/>
      <c r="O163" s="11"/>
      <c r="P163" s="316"/>
      <c r="Q163" s="11"/>
      <c r="R163" s="317"/>
      <c r="S163" s="316"/>
      <c r="T163" s="316"/>
      <c r="U163" s="11"/>
      <c r="V163" s="11"/>
      <c r="W163" s="352"/>
      <c r="X163" s="11"/>
      <c r="Y163" s="316"/>
    </row>
    <row r="164" spans="14:25" ht="35.1" customHeight="1" x14ac:dyDescent="0.25">
      <c r="N164" s="11"/>
      <c r="O164" s="11"/>
      <c r="P164" s="316"/>
      <c r="Q164" s="11"/>
      <c r="R164" s="317"/>
      <c r="S164" s="316"/>
      <c r="T164" s="316"/>
      <c r="U164" s="11"/>
      <c r="V164" s="11"/>
      <c r="W164" s="352"/>
      <c r="X164" s="11"/>
      <c r="Y164" s="316"/>
    </row>
    <row r="165" spans="14:25" ht="35.1" customHeight="1" x14ac:dyDescent="0.25">
      <c r="N165" s="11"/>
      <c r="O165" s="11"/>
      <c r="P165" s="316"/>
      <c r="Q165" s="11"/>
      <c r="R165" s="317"/>
      <c r="S165" s="316"/>
      <c r="T165" s="316"/>
      <c r="U165" s="11"/>
      <c r="V165" s="11"/>
      <c r="W165" s="352"/>
      <c r="X165" s="11"/>
      <c r="Y165" s="316"/>
    </row>
    <row r="166" spans="14:25" ht="35.1" customHeight="1" x14ac:dyDescent="0.25">
      <c r="N166" s="11"/>
      <c r="O166" s="11"/>
      <c r="P166" s="316"/>
      <c r="Q166" s="11"/>
      <c r="R166" s="317"/>
      <c r="S166" s="316"/>
      <c r="T166" s="316"/>
      <c r="U166" s="11"/>
      <c r="V166" s="11"/>
      <c r="W166" s="352"/>
      <c r="X166" s="11"/>
      <c r="Y166" s="316"/>
    </row>
    <row r="167" spans="14:25" ht="35.1" customHeight="1" x14ac:dyDescent="0.25">
      <c r="N167" s="11"/>
      <c r="O167" s="11"/>
      <c r="P167" s="316"/>
      <c r="Q167" s="11"/>
      <c r="R167" s="317"/>
      <c r="S167" s="316"/>
      <c r="T167" s="316"/>
      <c r="U167" s="11"/>
      <c r="V167" s="11"/>
      <c r="W167" s="352"/>
      <c r="X167" s="11"/>
      <c r="Y167" s="316"/>
    </row>
    <row r="168" spans="14:25" ht="35.1" customHeight="1" x14ac:dyDescent="0.25">
      <c r="N168" s="11"/>
      <c r="O168" s="11"/>
      <c r="P168" s="316"/>
      <c r="Q168" s="11"/>
      <c r="R168" s="317"/>
      <c r="S168" s="316"/>
      <c r="T168" s="316"/>
      <c r="U168" s="11"/>
      <c r="V168" s="11"/>
      <c r="W168" s="352"/>
      <c r="X168" s="11"/>
      <c r="Y168" s="316"/>
    </row>
    <row r="169" spans="14:25" ht="35.1" customHeight="1" x14ac:dyDescent="0.25">
      <c r="N169" s="11"/>
      <c r="O169" s="11"/>
      <c r="P169" s="316"/>
      <c r="Q169" s="11"/>
      <c r="R169" s="317"/>
      <c r="S169" s="316"/>
      <c r="T169" s="316"/>
      <c r="U169" s="11"/>
      <c r="V169" s="11"/>
      <c r="W169" s="352"/>
      <c r="X169" s="11"/>
      <c r="Y169" s="316"/>
    </row>
    <row r="170" spans="14:25" ht="35.1" customHeight="1" x14ac:dyDescent="0.25">
      <c r="N170" s="11"/>
      <c r="O170" s="11"/>
      <c r="P170" s="316"/>
      <c r="Q170" s="11"/>
      <c r="R170" s="317"/>
      <c r="S170" s="316"/>
      <c r="T170" s="316"/>
      <c r="U170" s="11"/>
      <c r="V170" s="11"/>
      <c r="W170" s="352"/>
      <c r="X170" s="11"/>
      <c r="Y170" s="316"/>
    </row>
    <row r="171" spans="14:25" ht="35.1" customHeight="1" x14ac:dyDescent="0.25">
      <c r="N171" s="11"/>
      <c r="O171" s="11"/>
      <c r="P171" s="316"/>
      <c r="Q171" s="11"/>
      <c r="R171" s="317"/>
      <c r="S171" s="316"/>
      <c r="T171" s="316"/>
      <c r="U171" s="11"/>
      <c r="V171" s="11"/>
      <c r="W171" s="352"/>
      <c r="X171" s="11"/>
      <c r="Y171" s="316"/>
    </row>
    <row r="172" spans="14:25" ht="35.1" customHeight="1" x14ac:dyDescent="0.25">
      <c r="N172" s="11"/>
      <c r="O172" s="11"/>
      <c r="P172" s="316"/>
      <c r="Q172" s="11"/>
      <c r="R172" s="317"/>
      <c r="S172" s="316"/>
      <c r="T172" s="316"/>
      <c r="U172" s="11"/>
      <c r="V172" s="11"/>
      <c r="W172" s="352"/>
      <c r="X172" s="11"/>
      <c r="Y172" s="316"/>
    </row>
    <row r="173" spans="14:25" ht="35.1" customHeight="1" x14ac:dyDescent="0.25">
      <c r="N173" s="11"/>
      <c r="O173" s="11"/>
      <c r="P173" s="316"/>
      <c r="Q173" s="11"/>
      <c r="R173" s="317"/>
      <c r="S173" s="316"/>
      <c r="T173" s="316"/>
      <c r="U173" s="11"/>
      <c r="V173" s="11"/>
      <c r="W173" s="352"/>
      <c r="X173" s="11"/>
      <c r="Y173" s="316"/>
    </row>
    <row r="174" spans="14:25" ht="35.1" customHeight="1" x14ac:dyDescent="0.25">
      <c r="N174" s="11"/>
      <c r="O174" s="11"/>
      <c r="P174" s="316"/>
      <c r="Q174" s="11"/>
      <c r="R174" s="317"/>
      <c r="S174" s="316"/>
      <c r="T174" s="316"/>
      <c r="U174" s="11"/>
      <c r="V174" s="11"/>
      <c r="W174" s="352"/>
      <c r="X174" s="11"/>
      <c r="Y174" s="316"/>
    </row>
    <row r="175" spans="14:25" ht="35.1" customHeight="1" x14ac:dyDescent="0.25">
      <c r="N175" s="11"/>
      <c r="O175" s="11"/>
      <c r="P175" s="316"/>
      <c r="Q175" s="11"/>
      <c r="R175" s="317"/>
      <c r="S175" s="316"/>
      <c r="T175" s="316"/>
      <c r="U175" s="11"/>
      <c r="V175" s="11"/>
      <c r="W175" s="352"/>
      <c r="X175" s="11"/>
      <c r="Y175" s="316"/>
    </row>
    <row r="176" spans="14:25" ht="35.1" customHeight="1" x14ac:dyDescent="0.25">
      <c r="N176" s="11"/>
      <c r="O176" s="11"/>
      <c r="P176" s="316"/>
      <c r="Q176" s="11"/>
      <c r="R176" s="317"/>
      <c r="S176" s="316"/>
      <c r="T176" s="316"/>
      <c r="U176" s="11"/>
      <c r="V176" s="11"/>
      <c r="W176" s="352"/>
      <c r="X176" s="11"/>
      <c r="Y176" s="316"/>
    </row>
    <row r="177" spans="14:25" ht="35.1" customHeight="1" x14ac:dyDescent="0.25">
      <c r="N177" s="11"/>
      <c r="O177" s="11"/>
      <c r="P177" s="316"/>
      <c r="Q177" s="11"/>
      <c r="R177" s="317"/>
      <c r="S177" s="316"/>
      <c r="T177" s="316"/>
      <c r="U177" s="11"/>
      <c r="V177" s="11"/>
      <c r="W177" s="352"/>
      <c r="X177" s="11"/>
      <c r="Y177" s="316"/>
    </row>
    <row r="178" spans="14:25" ht="35.1" customHeight="1" x14ac:dyDescent="0.25">
      <c r="N178" s="11"/>
      <c r="O178" s="11"/>
      <c r="P178" s="316"/>
      <c r="Q178" s="11"/>
      <c r="R178" s="317"/>
      <c r="S178" s="316"/>
      <c r="T178" s="316"/>
      <c r="U178" s="11"/>
      <c r="V178" s="11"/>
      <c r="W178" s="352"/>
      <c r="X178" s="11"/>
      <c r="Y178" s="316"/>
    </row>
    <row r="179" spans="14:25" ht="35.1" customHeight="1" x14ac:dyDescent="0.25">
      <c r="N179" s="11"/>
      <c r="O179" s="11"/>
      <c r="P179" s="316"/>
      <c r="Q179" s="11"/>
      <c r="R179" s="317"/>
      <c r="S179" s="316"/>
      <c r="T179" s="316"/>
      <c r="U179" s="11"/>
      <c r="V179" s="11"/>
      <c r="W179" s="352"/>
      <c r="X179" s="11"/>
      <c r="Y179" s="316"/>
    </row>
    <row r="180" spans="14:25" ht="35.1" customHeight="1" x14ac:dyDescent="0.25">
      <c r="N180" s="11"/>
      <c r="O180" s="11"/>
      <c r="P180" s="316"/>
      <c r="Q180" s="11"/>
      <c r="R180" s="317"/>
      <c r="S180" s="316"/>
      <c r="T180" s="316"/>
      <c r="U180" s="11"/>
      <c r="V180" s="11"/>
      <c r="W180" s="352"/>
      <c r="X180" s="11"/>
      <c r="Y180" s="316"/>
    </row>
    <row r="181" spans="14:25" ht="35.1" customHeight="1" x14ac:dyDescent="0.25">
      <c r="N181" s="11"/>
      <c r="O181" s="11"/>
      <c r="P181" s="316"/>
      <c r="Q181" s="11"/>
      <c r="R181" s="317"/>
      <c r="S181" s="316"/>
      <c r="T181" s="316"/>
      <c r="U181" s="11"/>
      <c r="V181" s="11"/>
      <c r="W181" s="352"/>
      <c r="X181" s="11"/>
      <c r="Y181" s="316"/>
    </row>
    <row r="182" spans="14:25" ht="35.1" customHeight="1" x14ac:dyDescent="0.25">
      <c r="N182" s="11"/>
      <c r="O182" s="11"/>
      <c r="P182" s="316"/>
      <c r="Q182" s="11"/>
      <c r="R182" s="317"/>
      <c r="S182" s="316"/>
      <c r="T182" s="316"/>
      <c r="U182" s="11"/>
      <c r="V182" s="11"/>
      <c r="W182" s="352"/>
      <c r="X182" s="11"/>
      <c r="Y182" s="316"/>
    </row>
    <row r="183" spans="14:25" ht="35.1" customHeight="1" x14ac:dyDescent="0.25">
      <c r="N183" s="11"/>
      <c r="O183" s="11"/>
      <c r="P183" s="316"/>
      <c r="Q183" s="11"/>
      <c r="R183" s="317"/>
      <c r="S183" s="316"/>
      <c r="T183" s="316"/>
      <c r="U183" s="11"/>
      <c r="V183" s="11"/>
      <c r="W183" s="352"/>
      <c r="X183" s="11"/>
      <c r="Y183" s="316"/>
    </row>
    <row r="184" spans="14:25" ht="35.1" customHeight="1" x14ac:dyDescent="0.25">
      <c r="N184" s="11"/>
      <c r="O184" s="11"/>
      <c r="P184" s="316"/>
      <c r="Q184" s="11"/>
      <c r="R184" s="317"/>
      <c r="S184" s="316"/>
      <c r="T184" s="316"/>
      <c r="U184" s="11"/>
      <c r="V184" s="11"/>
      <c r="W184" s="352"/>
      <c r="X184" s="11"/>
      <c r="Y184" s="316"/>
    </row>
    <row r="185" spans="14:25" ht="35.1" customHeight="1" x14ac:dyDescent="0.25">
      <c r="N185" s="11"/>
      <c r="O185" s="11"/>
      <c r="P185" s="316"/>
      <c r="Q185" s="11"/>
      <c r="R185" s="317"/>
      <c r="S185" s="316"/>
      <c r="T185" s="316"/>
      <c r="U185" s="11"/>
      <c r="V185" s="11"/>
      <c r="W185" s="352"/>
      <c r="X185" s="11"/>
      <c r="Y185" s="316"/>
    </row>
    <row r="186" spans="14:25" ht="35.1" customHeight="1" x14ac:dyDescent="0.25">
      <c r="N186" s="11"/>
      <c r="O186" s="11"/>
      <c r="P186" s="316"/>
      <c r="Q186" s="11"/>
      <c r="R186" s="317"/>
      <c r="S186" s="316"/>
      <c r="T186" s="316"/>
      <c r="U186" s="11"/>
      <c r="V186" s="11"/>
      <c r="W186" s="352"/>
      <c r="X186" s="11"/>
      <c r="Y186" s="316"/>
    </row>
    <row r="187" spans="14:25" ht="35.1" customHeight="1" x14ac:dyDescent="0.25">
      <c r="N187" s="11"/>
      <c r="O187" s="11"/>
      <c r="P187" s="316"/>
      <c r="Q187" s="11"/>
      <c r="R187" s="317"/>
      <c r="S187" s="316"/>
      <c r="T187" s="316"/>
      <c r="U187" s="11"/>
      <c r="V187" s="11"/>
      <c r="W187" s="352"/>
      <c r="X187" s="11"/>
      <c r="Y187" s="316"/>
    </row>
    <row r="188" spans="14:25" ht="35.1" customHeight="1" x14ac:dyDescent="0.25">
      <c r="N188" s="11"/>
      <c r="O188" s="11"/>
      <c r="P188" s="316"/>
      <c r="Q188" s="11"/>
      <c r="R188" s="317"/>
      <c r="S188" s="316"/>
      <c r="T188" s="316"/>
      <c r="U188" s="11"/>
      <c r="V188" s="11"/>
      <c r="W188" s="352"/>
      <c r="X188" s="11"/>
      <c r="Y188" s="316"/>
    </row>
    <row r="189" spans="14:25" ht="35.1" customHeight="1" x14ac:dyDescent="0.25">
      <c r="N189" s="11"/>
      <c r="O189" s="11"/>
      <c r="P189" s="316"/>
      <c r="Q189" s="11"/>
      <c r="R189" s="317"/>
      <c r="S189" s="316"/>
      <c r="T189" s="316"/>
      <c r="U189" s="11"/>
      <c r="V189" s="11"/>
      <c r="W189" s="352"/>
      <c r="X189" s="11"/>
      <c r="Y189" s="316"/>
    </row>
    <row r="190" spans="14:25" ht="35.1" customHeight="1" x14ac:dyDescent="0.25">
      <c r="N190" s="11"/>
      <c r="O190" s="11"/>
      <c r="P190" s="316"/>
      <c r="Q190" s="11"/>
      <c r="R190" s="317"/>
      <c r="S190" s="316"/>
      <c r="T190" s="316"/>
      <c r="U190" s="11"/>
      <c r="V190" s="11"/>
      <c r="W190" s="352"/>
      <c r="X190" s="11"/>
      <c r="Y190" s="316"/>
    </row>
    <row r="191" spans="14:25" ht="35.1" customHeight="1" x14ac:dyDescent="0.25">
      <c r="N191" s="11"/>
      <c r="O191" s="11"/>
      <c r="P191" s="316"/>
      <c r="Q191" s="11"/>
      <c r="R191" s="317"/>
      <c r="S191" s="316"/>
      <c r="T191" s="316"/>
      <c r="U191" s="11"/>
      <c r="V191" s="11"/>
      <c r="W191" s="352"/>
      <c r="X191" s="11"/>
      <c r="Y191" s="316"/>
    </row>
    <row r="192" spans="14:25" ht="35.1" customHeight="1" x14ac:dyDescent="0.25">
      <c r="N192" s="11"/>
      <c r="O192" s="11"/>
      <c r="P192" s="316"/>
      <c r="Q192" s="11"/>
      <c r="R192" s="317"/>
      <c r="S192" s="316"/>
      <c r="T192" s="316"/>
      <c r="U192" s="11"/>
      <c r="V192" s="11"/>
      <c r="W192" s="352"/>
      <c r="X192" s="11"/>
      <c r="Y192" s="316"/>
    </row>
    <row r="193" spans="14:25" ht="35.1" customHeight="1" x14ac:dyDescent="0.25">
      <c r="N193" s="11"/>
      <c r="O193" s="11"/>
      <c r="P193" s="316"/>
      <c r="Q193" s="11"/>
      <c r="R193" s="317"/>
      <c r="S193" s="316"/>
      <c r="T193" s="316"/>
      <c r="U193" s="11"/>
      <c r="V193" s="11"/>
      <c r="W193" s="352"/>
      <c r="X193" s="11"/>
      <c r="Y193" s="316"/>
    </row>
    <row r="194" spans="14:25" ht="35.1" customHeight="1" x14ac:dyDescent="0.25">
      <c r="N194" s="11"/>
      <c r="O194" s="11"/>
      <c r="P194" s="316"/>
      <c r="Q194" s="11"/>
      <c r="R194" s="317"/>
      <c r="S194" s="316"/>
      <c r="T194" s="316"/>
      <c r="U194" s="11"/>
      <c r="V194" s="11"/>
      <c r="W194" s="352"/>
      <c r="X194" s="11"/>
      <c r="Y194" s="316"/>
    </row>
    <row r="195" spans="14:25" ht="35.1" customHeight="1" x14ac:dyDescent="0.25">
      <c r="N195" s="11"/>
      <c r="O195" s="11"/>
      <c r="P195" s="316"/>
      <c r="Q195" s="11"/>
      <c r="R195" s="317"/>
      <c r="S195" s="316"/>
      <c r="T195" s="316"/>
      <c r="U195" s="11"/>
      <c r="V195" s="11"/>
      <c r="W195" s="352"/>
      <c r="X195" s="11"/>
      <c r="Y195" s="316"/>
    </row>
    <row r="196" spans="14:25" ht="35.1" customHeight="1" x14ac:dyDescent="0.25">
      <c r="N196" s="11"/>
      <c r="O196" s="11"/>
      <c r="P196" s="316"/>
      <c r="Q196" s="11"/>
      <c r="R196" s="317"/>
      <c r="S196" s="316"/>
      <c r="T196" s="316"/>
      <c r="U196" s="11"/>
      <c r="V196" s="11"/>
      <c r="W196" s="352"/>
      <c r="X196" s="11"/>
      <c r="Y196" s="316"/>
    </row>
    <row r="197" spans="14:25" ht="35.1" customHeight="1" x14ac:dyDescent="0.25">
      <c r="N197" s="11"/>
      <c r="O197" s="11"/>
      <c r="P197" s="316"/>
      <c r="Q197" s="11"/>
      <c r="R197" s="317"/>
      <c r="S197" s="316"/>
      <c r="T197" s="316"/>
      <c r="U197" s="11"/>
      <c r="V197" s="11"/>
      <c r="W197" s="352"/>
      <c r="X197" s="11"/>
      <c r="Y197" s="316"/>
    </row>
    <row r="198" spans="14:25" ht="35.1" customHeight="1" x14ac:dyDescent="0.25">
      <c r="N198" s="11"/>
      <c r="O198" s="11"/>
      <c r="P198" s="316"/>
      <c r="Q198" s="11"/>
      <c r="R198" s="317"/>
      <c r="S198" s="316"/>
      <c r="T198" s="316"/>
      <c r="U198" s="11"/>
      <c r="V198" s="11"/>
      <c r="W198" s="352"/>
      <c r="X198" s="11"/>
      <c r="Y198" s="316"/>
    </row>
    <row r="199" spans="14:25" ht="35.1" customHeight="1" x14ac:dyDescent="0.25">
      <c r="N199" s="11"/>
      <c r="O199" s="11"/>
      <c r="P199" s="316"/>
      <c r="Q199" s="11"/>
      <c r="R199" s="317"/>
      <c r="S199" s="316"/>
      <c r="T199" s="316"/>
      <c r="U199" s="11"/>
      <c r="V199" s="11"/>
      <c r="W199" s="352"/>
      <c r="X199" s="11"/>
      <c r="Y199" s="316"/>
    </row>
    <row r="200" spans="14:25" ht="35.1" customHeight="1" x14ac:dyDescent="0.25">
      <c r="N200" s="11"/>
      <c r="O200" s="11"/>
      <c r="P200" s="316"/>
      <c r="Q200" s="11"/>
      <c r="R200" s="317"/>
      <c r="S200" s="316"/>
      <c r="T200" s="316"/>
      <c r="U200" s="11"/>
      <c r="V200" s="11"/>
      <c r="W200" s="352"/>
      <c r="X200" s="11"/>
      <c r="Y200" s="316"/>
    </row>
    <row r="201" spans="14:25" ht="35.1" customHeight="1" x14ac:dyDescent="0.25">
      <c r="N201" s="11"/>
      <c r="O201" s="11"/>
      <c r="P201" s="316"/>
      <c r="Q201" s="11"/>
      <c r="R201" s="317"/>
      <c r="S201" s="316"/>
      <c r="T201" s="316"/>
      <c r="U201" s="11"/>
      <c r="V201" s="11"/>
      <c r="W201" s="352"/>
      <c r="X201" s="11"/>
      <c r="Y201" s="316"/>
    </row>
    <row r="202" spans="14:25" ht="35.1" customHeight="1" x14ac:dyDescent="0.25">
      <c r="N202" s="11"/>
      <c r="O202" s="11"/>
      <c r="P202" s="316"/>
      <c r="Q202" s="11"/>
      <c r="R202" s="317"/>
      <c r="S202" s="316"/>
      <c r="T202" s="316"/>
      <c r="U202" s="11"/>
      <c r="V202" s="11"/>
      <c r="W202" s="352"/>
      <c r="X202" s="11"/>
      <c r="Y202" s="316"/>
    </row>
    <row r="203" spans="14:25" ht="35.1" customHeight="1" x14ac:dyDescent="0.25">
      <c r="N203" s="11"/>
      <c r="O203" s="11"/>
      <c r="P203" s="316"/>
      <c r="Q203" s="11"/>
      <c r="R203" s="317"/>
      <c r="S203" s="316"/>
      <c r="T203" s="316"/>
      <c r="U203" s="11"/>
      <c r="V203" s="11"/>
      <c r="W203" s="352"/>
      <c r="X203" s="11"/>
      <c r="Y203" s="316"/>
    </row>
    <row r="204" spans="14:25" ht="35.1" customHeight="1" x14ac:dyDescent="0.25">
      <c r="N204" s="11"/>
      <c r="O204" s="11"/>
      <c r="P204" s="316"/>
      <c r="Q204" s="11"/>
      <c r="R204" s="317"/>
      <c r="S204" s="316"/>
      <c r="T204" s="316"/>
      <c r="U204" s="11"/>
      <c r="V204" s="11"/>
      <c r="W204" s="352"/>
      <c r="X204" s="11"/>
      <c r="Y204" s="316"/>
    </row>
    <row r="205" spans="14:25" ht="35.1" customHeight="1" x14ac:dyDescent="0.25">
      <c r="N205" s="11"/>
      <c r="O205" s="11"/>
      <c r="P205" s="316"/>
      <c r="Q205" s="11"/>
      <c r="R205" s="317"/>
      <c r="S205" s="316"/>
      <c r="T205" s="316"/>
      <c r="U205" s="11"/>
      <c r="V205" s="11"/>
      <c r="W205" s="352"/>
      <c r="X205" s="11"/>
      <c r="Y205" s="316"/>
    </row>
    <row r="206" spans="14:25" ht="35.1" customHeight="1" x14ac:dyDescent="0.25">
      <c r="N206" s="11"/>
      <c r="O206" s="11"/>
      <c r="P206" s="316"/>
      <c r="Q206" s="11"/>
      <c r="R206" s="317"/>
      <c r="S206" s="316"/>
      <c r="T206" s="316"/>
      <c r="U206" s="11"/>
      <c r="V206" s="11"/>
      <c r="W206" s="352"/>
      <c r="X206" s="11"/>
      <c r="Y206" s="316"/>
    </row>
    <row r="207" spans="14:25" ht="35.1" customHeight="1" x14ac:dyDescent="0.25">
      <c r="N207" s="11"/>
      <c r="O207" s="11"/>
      <c r="P207" s="316"/>
      <c r="Q207" s="11"/>
      <c r="R207" s="317"/>
      <c r="S207" s="316"/>
      <c r="T207" s="316"/>
      <c r="U207" s="11"/>
      <c r="V207" s="11"/>
      <c r="W207" s="352"/>
      <c r="X207" s="11"/>
      <c r="Y207" s="316"/>
    </row>
    <row r="208" spans="14:25" ht="35.1" customHeight="1" x14ac:dyDescent="0.25">
      <c r="N208" s="11"/>
      <c r="O208" s="11"/>
      <c r="P208" s="316"/>
      <c r="Q208" s="11"/>
      <c r="R208" s="317"/>
      <c r="S208" s="316"/>
      <c r="T208" s="316"/>
      <c r="U208" s="11"/>
      <c r="V208" s="11"/>
      <c r="W208" s="352"/>
      <c r="X208" s="11"/>
      <c r="Y208" s="316"/>
    </row>
    <row r="209" spans="14:25" ht="35.1" customHeight="1" x14ac:dyDescent="0.25">
      <c r="N209" s="11"/>
      <c r="O209" s="11"/>
      <c r="P209" s="316"/>
      <c r="Q209" s="11"/>
      <c r="R209" s="317"/>
      <c r="S209" s="316"/>
      <c r="T209" s="316"/>
      <c r="U209" s="11"/>
      <c r="V209" s="11"/>
      <c r="W209" s="352"/>
      <c r="X209" s="11"/>
      <c r="Y209" s="316"/>
    </row>
    <row r="210" spans="14:25" ht="35.1" customHeight="1" x14ac:dyDescent="0.25">
      <c r="N210" s="11"/>
      <c r="O210" s="11"/>
      <c r="P210" s="316"/>
      <c r="Q210" s="11"/>
      <c r="R210" s="317"/>
      <c r="S210" s="316"/>
      <c r="T210" s="316"/>
      <c r="U210" s="11"/>
      <c r="V210" s="11"/>
      <c r="W210" s="352"/>
      <c r="X210" s="11"/>
      <c r="Y210" s="316"/>
    </row>
    <row r="211" spans="14:25" ht="35.1" customHeight="1" x14ac:dyDescent="0.25">
      <c r="N211" s="11"/>
      <c r="O211" s="11"/>
      <c r="P211" s="316"/>
      <c r="Q211" s="11"/>
      <c r="R211" s="317"/>
      <c r="S211" s="316"/>
      <c r="T211" s="316"/>
      <c r="U211" s="11"/>
      <c r="V211" s="11"/>
      <c r="W211" s="352"/>
      <c r="X211" s="11"/>
      <c r="Y211" s="316"/>
    </row>
    <row r="212" spans="14:25" ht="35.1" customHeight="1" x14ac:dyDescent="0.25">
      <c r="N212" s="11"/>
      <c r="O212" s="11"/>
      <c r="P212" s="316"/>
      <c r="Q212" s="11"/>
      <c r="R212" s="317"/>
      <c r="S212" s="316"/>
      <c r="T212" s="316"/>
      <c r="U212" s="11"/>
      <c r="V212" s="11"/>
      <c r="W212" s="352"/>
      <c r="X212" s="11"/>
      <c r="Y212" s="316"/>
    </row>
    <row r="213" spans="14:25" ht="35.1" customHeight="1" x14ac:dyDescent="0.25">
      <c r="N213" s="11"/>
      <c r="O213" s="11"/>
      <c r="P213" s="316"/>
      <c r="Q213" s="11"/>
      <c r="R213" s="317"/>
      <c r="S213" s="316"/>
      <c r="T213" s="316"/>
      <c r="U213" s="11"/>
      <c r="V213" s="11"/>
      <c r="W213" s="352"/>
      <c r="X213" s="11"/>
      <c r="Y213" s="316"/>
    </row>
    <row r="214" spans="14:25" ht="35.1" customHeight="1" x14ac:dyDescent="0.25">
      <c r="N214" s="11"/>
      <c r="O214" s="11"/>
      <c r="P214" s="316"/>
      <c r="Q214" s="11"/>
      <c r="R214" s="317"/>
      <c r="S214" s="316"/>
      <c r="T214" s="316"/>
      <c r="U214" s="11"/>
      <c r="V214" s="11"/>
      <c r="W214" s="352"/>
      <c r="X214" s="11"/>
      <c r="Y214" s="316"/>
    </row>
    <row r="215" spans="14:25" ht="35.1" customHeight="1" x14ac:dyDescent="0.25">
      <c r="N215" s="11"/>
      <c r="O215" s="11"/>
      <c r="P215" s="316"/>
      <c r="Q215" s="11"/>
      <c r="R215" s="317"/>
      <c r="S215" s="316"/>
      <c r="T215" s="316"/>
      <c r="U215" s="11"/>
      <c r="V215" s="11"/>
      <c r="W215" s="352"/>
      <c r="X215" s="11"/>
      <c r="Y215" s="316"/>
    </row>
    <row r="216" spans="14:25" ht="35.1" customHeight="1" x14ac:dyDescent="0.25">
      <c r="N216" s="11"/>
      <c r="O216" s="11"/>
      <c r="P216" s="316"/>
      <c r="Q216" s="11"/>
      <c r="R216" s="317"/>
      <c r="S216" s="316"/>
      <c r="T216" s="316"/>
      <c r="U216" s="11"/>
      <c r="V216" s="11"/>
      <c r="W216" s="352"/>
      <c r="X216" s="11"/>
      <c r="Y216" s="316"/>
    </row>
    <row r="217" spans="14:25" ht="35.1" customHeight="1" x14ac:dyDescent="0.25">
      <c r="N217" s="11"/>
      <c r="O217" s="11"/>
      <c r="P217" s="316"/>
      <c r="Q217" s="11"/>
      <c r="R217" s="317"/>
      <c r="S217" s="316"/>
      <c r="T217" s="316"/>
      <c r="U217" s="11"/>
      <c r="V217" s="11"/>
      <c r="W217" s="352"/>
      <c r="X217" s="11"/>
      <c r="Y217" s="316"/>
    </row>
    <row r="218" spans="14:25" ht="35.1" customHeight="1" x14ac:dyDescent="0.25">
      <c r="N218" s="11"/>
      <c r="O218" s="11"/>
      <c r="P218" s="316"/>
      <c r="Q218" s="11"/>
      <c r="R218" s="317"/>
      <c r="S218" s="316"/>
      <c r="T218" s="316"/>
      <c r="U218" s="11"/>
      <c r="V218" s="11"/>
      <c r="W218" s="352"/>
      <c r="X218" s="11"/>
      <c r="Y218" s="316"/>
    </row>
    <row r="219" spans="14:25" ht="35.1" customHeight="1" x14ac:dyDescent="0.25">
      <c r="N219" s="11"/>
      <c r="O219" s="11"/>
      <c r="P219" s="316"/>
      <c r="Q219" s="11"/>
      <c r="R219" s="317"/>
      <c r="S219" s="316"/>
      <c r="T219" s="316"/>
      <c r="U219" s="11"/>
      <c r="V219" s="11"/>
      <c r="W219" s="352"/>
      <c r="X219" s="11"/>
      <c r="Y219" s="316"/>
    </row>
    <row r="220" spans="14:25" ht="35.1" customHeight="1" x14ac:dyDescent="0.25">
      <c r="N220" s="11"/>
      <c r="O220" s="11"/>
      <c r="P220" s="316"/>
      <c r="Q220" s="11"/>
      <c r="R220" s="317"/>
      <c r="S220" s="316"/>
      <c r="T220" s="316"/>
      <c r="U220" s="11"/>
      <c r="V220" s="11"/>
      <c r="W220" s="352"/>
      <c r="X220" s="11"/>
      <c r="Y220" s="316"/>
    </row>
    <row r="221" spans="14:25" ht="35.1" customHeight="1" x14ac:dyDescent="0.25">
      <c r="N221" s="11"/>
      <c r="O221" s="11"/>
      <c r="P221" s="316"/>
      <c r="Q221" s="11"/>
      <c r="R221" s="317"/>
      <c r="S221" s="316"/>
      <c r="T221" s="316"/>
      <c r="U221" s="11"/>
      <c r="V221" s="11"/>
      <c r="W221" s="352"/>
      <c r="X221" s="11"/>
      <c r="Y221" s="316"/>
    </row>
    <row r="222" spans="14:25" ht="35.1" customHeight="1" x14ac:dyDescent="0.25">
      <c r="N222" s="11"/>
      <c r="O222" s="11"/>
      <c r="P222" s="316"/>
      <c r="Q222" s="11"/>
      <c r="R222" s="317"/>
      <c r="S222" s="316"/>
      <c r="T222" s="316"/>
      <c r="U222" s="11"/>
      <c r="V222" s="11"/>
      <c r="W222" s="352"/>
      <c r="X222" s="11"/>
      <c r="Y222" s="316"/>
    </row>
    <row r="223" spans="14:25" ht="35.1" customHeight="1" x14ac:dyDescent="0.25">
      <c r="N223" s="11"/>
      <c r="O223" s="11"/>
      <c r="P223" s="316"/>
      <c r="Q223" s="11"/>
      <c r="R223" s="317"/>
      <c r="S223" s="316"/>
      <c r="T223" s="316"/>
      <c r="U223" s="11"/>
      <c r="V223" s="11"/>
      <c r="W223" s="352"/>
      <c r="X223" s="11"/>
      <c r="Y223" s="316"/>
    </row>
    <row r="224" spans="14:25" ht="35.1" customHeight="1" x14ac:dyDescent="0.25">
      <c r="N224" s="11"/>
      <c r="O224" s="11"/>
      <c r="P224" s="316"/>
      <c r="Q224" s="11"/>
      <c r="R224" s="317"/>
      <c r="S224" s="316"/>
      <c r="T224" s="316"/>
      <c r="U224" s="11"/>
      <c r="V224" s="11"/>
      <c r="W224" s="352"/>
      <c r="X224" s="11"/>
      <c r="Y224" s="316"/>
    </row>
    <row r="225" spans="14:25" ht="35.1" customHeight="1" x14ac:dyDescent="0.25">
      <c r="N225" s="11"/>
      <c r="O225" s="11"/>
      <c r="P225" s="316"/>
      <c r="Q225" s="11"/>
      <c r="R225" s="317"/>
      <c r="S225" s="316"/>
      <c r="T225" s="316"/>
      <c r="U225" s="11"/>
      <c r="V225" s="11"/>
      <c r="W225" s="352"/>
      <c r="X225" s="11"/>
      <c r="Y225" s="316"/>
    </row>
    <row r="226" spans="14:25" ht="35.1" customHeight="1" x14ac:dyDescent="0.25">
      <c r="N226" s="11"/>
      <c r="O226" s="11"/>
      <c r="P226" s="316"/>
      <c r="Q226" s="11"/>
      <c r="R226" s="317"/>
      <c r="S226" s="316"/>
      <c r="T226" s="316"/>
      <c r="U226" s="11"/>
      <c r="V226" s="11"/>
      <c r="W226" s="352"/>
      <c r="X226" s="11"/>
      <c r="Y226" s="316"/>
    </row>
    <row r="227" spans="14:25" ht="35.1" customHeight="1" x14ac:dyDescent="0.25">
      <c r="N227" s="11"/>
      <c r="O227" s="11"/>
      <c r="P227" s="316"/>
      <c r="Q227" s="11"/>
      <c r="R227" s="317"/>
      <c r="S227" s="316"/>
      <c r="T227" s="316"/>
      <c r="U227" s="11"/>
      <c r="V227" s="11"/>
      <c r="W227" s="352"/>
      <c r="X227" s="11"/>
      <c r="Y227" s="316"/>
    </row>
    <row r="228" spans="14:25" ht="35.1" customHeight="1" x14ac:dyDescent="0.25">
      <c r="N228" s="11"/>
      <c r="O228" s="11"/>
      <c r="P228" s="316"/>
      <c r="Q228" s="11"/>
      <c r="R228" s="317"/>
      <c r="S228" s="316"/>
      <c r="T228" s="316"/>
      <c r="U228" s="11"/>
      <c r="V228" s="11"/>
      <c r="W228" s="352"/>
      <c r="X228" s="11"/>
      <c r="Y228" s="316"/>
    </row>
    <row r="229" spans="14:25" ht="35.1" customHeight="1" x14ac:dyDescent="0.25">
      <c r="N229" s="11"/>
      <c r="O229" s="11"/>
      <c r="P229" s="316"/>
      <c r="Q229" s="11"/>
      <c r="R229" s="317"/>
      <c r="S229" s="316"/>
      <c r="T229" s="316"/>
      <c r="U229" s="11"/>
      <c r="V229" s="11"/>
      <c r="W229" s="352"/>
      <c r="X229" s="11"/>
      <c r="Y229" s="316"/>
    </row>
    <row r="230" spans="14:25" ht="35.1" customHeight="1" x14ac:dyDescent="0.25">
      <c r="N230" s="11"/>
      <c r="O230" s="11"/>
      <c r="P230" s="316"/>
      <c r="Q230" s="11"/>
      <c r="R230" s="317"/>
      <c r="S230" s="316"/>
      <c r="T230" s="316"/>
      <c r="U230" s="11"/>
      <c r="V230" s="11"/>
      <c r="W230" s="352"/>
      <c r="X230" s="11"/>
      <c r="Y230" s="316"/>
    </row>
    <row r="231" spans="14:25" ht="35.1" customHeight="1" x14ac:dyDescent="0.25">
      <c r="N231" s="11"/>
      <c r="O231" s="11"/>
      <c r="P231" s="316"/>
      <c r="Q231" s="11"/>
      <c r="R231" s="317"/>
      <c r="S231" s="316"/>
      <c r="T231" s="316"/>
      <c r="U231" s="11"/>
      <c r="V231" s="11"/>
      <c r="W231" s="352"/>
      <c r="X231" s="11"/>
      <c r="Y231" s="316"/>
    </row>
    <row r="232" spans="14:25" ht="35.1" customHeight="1" x14ac:dyDescent="0.25">
      <c r="N232" s="11"/>
      <c r="O232" s="11"/>
      <c r="P232" s="316"/>
      <c r="Q232" s="11"/>
      <c r="R232" s="317"/>
      <c r="S232" s="316"/>
      <c r="T232" s="316"/>
      <c r="U232" s="11"/>
      <c r="V232" s="11"/>
      <c r="W232" s="352"/>
      <c r="X232" s="11"/>
      <c r="Y232" s="316"/>
    </row>
    <row r="233" spans="14:25" ht="35.1" customHeight="1" x14ac:dyDescent="0.25">
      <c r="N233" s="11"/>
      <c r="O233" s="11"/>
      <c r="P233" s="316"/>
      <c r="Q233" s="11"/>
      <c r="R233" s="317"/>
      <c r="S233" s="316"/>
      <c r="T233" s="316"/>
      <c r="U233" s="11"/>
      <c r="V233" s="11"/>
      <c r="W233" s="352"/>
      <c r="X233" s="11"/>
      <c r="Y233" s="316"/>
    </row>
    <row r="234" spans="14:25" ht="35.1" customHeight="1" x14ac:dyDescent="0.25">
      <c r="N234" s="11"/>
      <c r="O234" s="11"/>
      <c r="P234" s="316"/>
      <c r="Q234" s="11"/>
      <c r="R234" s="317"/>
      <c r="S234" s="316"/>
      <c r="T234" s="316"/>
      <c r="U234" s="11"/>
      <c r="V234" s="11"/>
      <c r="W234" s="352"/>
      <c r="X234" s="11"/>
      <c r="Y234" s="316"/>
    </row>
    <row r="235" spans="14:25" ht="35.1" customHeight="1" x14ac:dyDescent="0.25">
      <c r="N235" s="11"/>
      <c r="O235" s="11"/>
      <c r="P235" s="316"/>
      <c r="Q235" s="11"/>
      <c r="R235" s="317"/>
      <c r="S235" s="316"/>
      <c r="T235" s="316"/>
      <c r="U235" s="11"/>
      <c r="V235" s="11"/>
      <c r="W235" s="352"/>
      <c r="X235" s="11"/>
      <c r="Y235" s="316"/>
    </row>
    <row r="236" spans="14:25" ht="35.1" customHeight="1" x14ac:dyDescent="0.25">
      <c r="N236" s="11"/>
      <c r="O236" s="11"/>
      <c r="P236" s="316"/>
      <c r="Q236" s="11"/>
      <c r="R236" s="317"/>
      <c r="S236" s="316"/>
      <c r="T236" s="316"/>
      <c r="U236" s="11"/>
      <c r="V236" s="11"/>
      <c r="W236" s="352"/>
      <c r="X236" s="11"/>
      <c r="Y236" s="316"/>
    </row>
    <row r="237" spans="14:25" ht="35.1" customHeight="1" x14ac:dyDescent="0.25">
      <c r="N237" s="11"/>
      <c r="O237" s="11"/>
      <c r="P237" s="316"/>
      <c r="Q237" s="11"/>
      <c r="R237" s="317"/>
      <c r="S237" s="316"/>
      <c r="T237" s="316"/>
      <c r="U237" s="11"/>
      <c r="V237" s="11"/>
      <c r="W237" s="352"/>
      <c r="X237" s="11"/>
      <c r="Y237" s="316"/>
    </row>
    <row r="238" spans="14:25" ht="35.1" customHeight="1" x14ac:dyDescent="0.25">
      <c r="N238" s="11"/>
      <c r="O238" s="11"/>
      <c r="P238" s="316"/>
      <c r="Q238" s="11"/>
      <c r="R238" s="317"/>
      <c r="S238" s="316"/>
      <c r="T238" s="316"/>
      <c r="U238" s="11"/>
      <c r="V238" s="11"/>
      <c r="W238" s="352"/>
      <c r="X238" s="11"/>
      <c r="Y238" s="316"/>
    </row>
    <row r="239" spans="14:25" ht="35.1" customHeight="1" x14ac:dyDescent="0.25">
      <c r="N239" s="11"/>
      <c r="O239" s="11"/>
      <c r="P239" s="316"/>
      <c r="Q239" s="11"/>
      <c r="R239" s="317"/>
      <c r="S239" s="316"/>
      <c r="T239" s="316"/>
      <c r="U239" s="11"/>
      <c r="V239" s="11"/>
      <c r="W239" s="352"/>
      <c r="X239" s="11"/>
      <c r="Y239" s="316"/>
    </row>
    <row r="240" spans="14:25" ht="35.1" customHeight="1" x14ac:dyDescent="0.25">
      <c r="N240" s="11"/>
      <c r="O240" s="11"/>
      <c r="P240" s="316"/>
      <c r="Q240" s="11"/>
      <c r="R240" s="317"/>
      <c r="S240" s="316"/>
      <c r="T240" s="316"/>
      <c r="U240" s="11"/>
      <c r="V240" s="11"/>
      <c r="W240" s="352"/>
      <c r="X240" s="11"/>
      <c r="Y240" s="316"/>
    </row>
    <row r="241" spans="14:25" ht="35.1" customHeight="1" x14ac:dyDescent="0.25">
      <c r="N241" s="11"/>
      <c r="O241" s="11"/>
      <c r="P241" s="316"/>
      <c r="Q241" s="11"/>
      <c r="R241" s="317"/>
      <c r="S241" s="316"/>
      <c r="T241" s="316"/>
      <c r="U241" s="11"/>
      <c r="V241" s="11"/>
      <c r="W241" s="352"/>
      <c r="X241" s="11"/>
      <c r="Y241" s="316"/>
    </row>
    <row r="242" spans="14:25" ht="35.1" customHeight="1" x14ac:dyDescent="0.25">
      <c r="N242" s="11"/>
      <c r="O242" s="11"/>
      <c r="P242" s="316"/>
      <c r="Q242" s="11"/>
      <c r="R242" s="317"/>
      <c r="S242" s="316"/>
      <c r="T242" s="316"/>
      <c r="U242" s="11"/>
      <c r="V242" s="11"/>
      <c r="W242" s="352"/>
      <c r="X242" s="11"/>
      <c r="Y242" s="316"/>
    </row>
    <row r="243" spans="14:25" ht="35.1" customHeight="1" x14ac:dyDescent="0.25">
      <c r="N243" s="11"/>
      <c r="O243" s="11"/>
      <c r="P243" s="316"/>
      <c r="Q243" s="11"/>
      <c r="R243" s="317"/>
      <c r="S243" s="316"/>
      <c r="T243" s="316"/>
      <c r="U243" s="11"/>
      <c r="V243" s="11"/>
      <c r="W243" s="352"/>
      <c r="X243" s="11"/>
      <c r="Y243" s="316"/>
    </row>
    <row r="244" spans="14:25" ht="35.1" customHeight="1" x14ac:dyDescent="0.25">
      <c r="N244" s="11"/>
      <c r="O244" s="11"/>
      <c r="P244" s="316"/>
      <c r="Q244" s="11"/>
      <c r="R244" s="317"/>
      <c r="S244" s="316"/>
      <c r="T244" s="316"/>
      <c r="U244" s="11"/>
      <c r="V244" s="11"/>
      <c r="W244" s="352"/>
      <c r="X244" s="11"/>
      <c r="Y244" s="316"/>
    </row>
    <row r="245" spans="14:25" ht="35.1" customHeight="1" x14ac:dyDescent="0.25">
      <c r="N245" s="11"/>
      <c r="O245" s="11"/>
      <c r="P245" s="316"/>
      <c r="Q245" s="11"/>
      <c r="R245" s="317"/>
      <c r="S245" s="316"/>
      <c r="T245" s="316"/>
      <c r="U245" s="11"/>
      <c r="V245" s="11"/>
      <c r="W245" s="352"/>
      <c r="X245" s="11"/>
      <c r="Y245" s="316"/>
    </row>
    <row r="246" spans="14:25" ht="35.1" customHeight="1" x14ac:dyDescent="0.25">
      <c r="N246" s="11"/>
      <c r="O246" s="11"/>
      <c r="P246" s="316"/>
      <c r="Q246" s="11"/>
      <c r="R246" s="317"/>
      <c r="S246" s="316"/>
      <c r="T246" s="316"/>
      <c r="U246" s="11"/>
      <c r="V246" s="11"/>
      <c r="W246" s="352"/>
      <c r="X246" s="11"/>
      <c r="Y246" s="316"/>
    </row>
    <row r="247" spans="14:25" ht="35.1" customHeight="1" x14ac:dyDescent="0.25">
      <c r="N247" s="11"/>
      <c r="O247" s="11"/>
      <c r="P247" s="316"/>
      <c r="Q247" s="11"/>
      <c r="R247" s="317"/>
      <c r="S247" s="316"/>
      <c r="T247" s="316"/>
      <c r="U247" s="11"/>
      <c r="V247" s="11"/>
      <c r="W247" s="352"/>
      <c r="X247" s="11"/>
      <c r="Y247" s="316"/>
    </row>
    <row r="248" spans="14:25" ht="35.1" customHeight="1" x14ac:dyDescent="0.25">
      <c r="N248" s="11"/>
      <c r="O248" s="11"/>
      <c r="P248" s="316"/>
      <c r="Q248" s="11"/>
      <c r="R248" s="317"/>
      <c r="S248" s="316"/>
      <c r="T248" s="316"/>
      <c r="U248" s="11"/>
      <c r="V248" s="11"/>
      <c r="W248" s="352"/>
      <c r="X248" s="11"/>
      <c r="Y248" s="316"/>
    </row>
    <row r="249" spans="14:25" ht="35.1" customHeight="1" x14ac:dyDescent="0.25">
      <c r="N249" s="11"/>
      <c r="O249" s="11"/>
      <c r="P249" s="316"/>
      <c r="Q249" s="11"/>
      <c r="R249" s="317"/>
      <c r="S249" s="316"/>
      <c r="T249" s="316"/>
      <c r="U249" s="11"/>
      <c r="V249" s="11"/>
      <c r="W249" s="352"/>
      <c r="X249" s="11"/>
      <c r="Y249" s="316"/>
    </row>
    <row r="250" spans="14:25" ht="35.1" customHeight="1" x14ac:dyDescent="0.25">
      <c r="N250" s="11"/>
      <c r="O250" s="11"/>
      <c r="P250" s="316"/>
      <c r="Q250" s="11"/>
      <c r="R250" s="317"/>
      <c r="S250" s="316"/>
      <c r="T250" s="316"/>
      <c r="U250" s="11"/>
      <c r="V250" s="11"/>
      <c r="W250" s="352"/>
      <c r="X250" s="11"/>
      <c r="Y250" s="316"/>
    </row>
    <row r="251" spans="14:25" ht="35.1" customHeight="1" x14ac:dyDescent="0.25">
      <c r="N251" s="11"/>
      <c r="O251" s="11"/>
      <c r="P251" s="316"/>
      <c r="Q251" s="11"/>
      <c r="R251" s="317"/>
      <c r="S251" s="316"/>
      <c r="T251" s="316"/>
      <c r="U251" s="11"/>
      <c r="V251" s="11"/>
      <c r="W251" s="352"/>
      <c r="X251" s="11"/>
      <c r="Y251" s="316"/>
    </row>
    <row r="252" spans="14:25" ht="35.1" customHeight="1" x14ac:dyDescent="0.25">
      <c r="N252" s="11"/>
      <c r="O252" s="11"/>
      <c r="P252" s="316"/>
      <c r="Q252" s="11"/>
      <c r="R252" s="317"/>
      <c r="S252" s="316"/>
      <c r="T252" s="316"/>
      <c r="U252" s="11"/>
      <c r="V252" s="11"/>
      <c r="W252" s="352"/>
      <c r="X252" s="11"/>
      <c r="Y252" s="316"/>
    </row>
    <row r="253" spans="14:25" ht="35.1" customHeight="1" x14ac:dyDescent="0.25">
      <c r="N253" s="11"/>
      <c r="O253" s="11"/>
      <c r="P253" s="316"/>
      <c r="Q253" s="11"/>
      <c r="R253" s="317"/>
      <c r="S253" s="316"/>
      <c r="T253" s="316"/>
      <c r="U253" s="11"/>
      <c r="V253" s="11"/>
      <c r="W253" s="352"/>
      <c r="X253" s="11"/>
      <c r="Y253" s="316"/>
    </row>
    <row r="254" spans="14:25" ht="35.1" customHeight="1" x14ac:dyDescent="0.25">
      <c r="N254" s="11"/>
      <c r="O254" s="11"/>
      <c r="P254" s="316"/>
      <c r="Q254" s="11"/>
      <c r="R254" s="317"/>
      <c r="S254" s="316"/>
      <c r="T254" s="316"/>
      <c r="U254" s="11"/>
      <c r="V254" s="11"/>
      <c r="W254" s="352"/>
      <c r="X254" s="11"/>
      <c r="Y254" s="316"/>
    </row>
    <row r="255" spans="14:25" ht="35.1" customHeight="1" x14ac:dyDescent="0.25">
      <c r="N255" s="11"/>
      <c r="O255" s="11"/>
      <c r="P255" s="316"/>
      <c r="Q255" s="11"/>
      <c r="R255" s="317"/>
      <c r="S255" s="316"/>
      <c r="T255" s="316"/>
      <c r="U255" s="11"/>
      <c r="V255" s="11"/>
      <c r="W255" s="352"/>
      <c r="X255" s="11"/>
      <c r="Y255" s="316"/>
    </row>
    <row r="256" spans="14:25" ht="35.1" customHeight="1" x14ac:dyDescent="0.25">
      <c r="N256" s="11"/>
      <c r="O256" s="11"/>
      <c r="P256" s="316"/>
      <c r="Q256" s="11"/>
      <c r="R256" s="317"/>
      <c r="S256" s="316"/>
      <c r="T256" s="316"/>
      <c r="U256" s="11"/>
      <c r="V256" s="11"/>
      <c r="W256" s="352"/>
      <c r="X256" s="11"/>
      <c r="Y256" s="316"/>
    </row>
    <row r="257" spans="14:25" ht="35.1" customHeight="1" x14ac:dyDescent="0.25">
      <c r="N257" s="11"/>
      <c r="O257" s="11"/>
      <c r="P257" s="316"/>
      <c r="Q257" s="11"/>
      <c r="R257" s="317"/>
      <c r="S257" s="316"/>
      <c r="T257" s="316"/>
      <c r="U257" s="11"/>
      <c r="V257" s="11"/>
      <c r="W257" s="352"/>
      <c r="X257" s="11"/>
      <c r="Y257" s="316"/>
    </row>
    <row r="258" spans="14:25" ht="35.1" customHeight="1" x14ac:dyDescent="0.25">
      <c r="N258" s="11"/>
      <c r="O258" s="11"/>
      <c r="P258" s="316"/>
      <c r="Q258" s="11"/>
      <c r="R258" s="317"/>
      <c r="S258" s="316"/>
      <c r="T258" s="316"/>
      <c r="U258" s="11"/>
      <c r="V258" s="11"/>
      <c r="W258" s="352"/>
      <c r="X258" s="11"/>
      <c r="Y258" s="316"/>
    </row>
    <row r="259" spans="14:25" ht="35.1" customHeight="1" x14ac:dyDescent="0.25">
      <c r="N259" s="11"/>
      <c r="O259" s="11"/>
      <c r="P259" s="316"/>
      <c r="Q259" s="11"/>
      <c r="R259" s="317"/>
      <c r="S259" s="316"/>
      <c r="T259" s="316"/>
      <c r="U259" s="11"/>
      <c r="V259" s="11"/>
      <c r="W259" s="352"/>
      <c r="X259" s="11"/>
      <c r="Y259" s="316"/>
    </row>
    <row r="260" spans="14:25" ht="35.1" customHeight="1" x14ac:dyDescent="0.25">
      <c r="N260" s="11"/>
      <c r="O260" s="11"/>
      <c r="P260" s="316"/>
      <c r="Q260" s="11"/>
      <c r="R260" s="317"/>
      <c r="S260" s="316"/>
      <c r="T260" s="316"/>
      <c r="U260" s="11"/>
      <c r="V260" s="11"/>
      <c r="W260" s="352"/>
      <c r="X260" s="11"/>
      <c r="Y260" s="316"/>
    </row>
    <row r="261" spans="14:25" ht="35.1" customHeight="1" x14ac:dyDescent="0.25">
      <c r="N261" s="11"/>
      <c r="O261" s="11"/>
      <c r="P261" s="316"/>
      <c r="Q261" s="11"/>
      <c r="R261" s="317"/>
      <c r="S261" s="316"/>
      <c r="T261" s="316"/>
      <c r="U261" s="11"/>
      <c r="V261" s="11"/>
      <c r="W261" s="352"/>
      <c r="X261" s="11"/>
      <c r="Y261" s="316"/>
    </row>
    <row r="262" spans="14:25" ht="35.1" customHeight="1" x14ac:dyDescent="0.25">
      <c r="N262" s="11"/>
      <c r="O262" s="11"/>
      <c r="P262" s="316"/>
      <c r="Q262" s="11"/>
      <c r="R262" s="317"/>
      <c r="S262" s="316"/>
      <c r="T262" s="316"/>
      <c r="U262" s="11"/>
      <c r="V262" s="11"/>
      <c r="W262" s="352"/>
      <c r="X262" s="11"/>
      <c r="Y262" s="316"/>
    </row>
    <row r="263" spans="14:25" ht="35.1" customHeight="1" x14ac:dyDescent="0.25">
      <c r="N263" s="11"/>
      <c r="O263" s="11"/>
      <c r="P263" s="316"/>
      <c r="Q263" s="11"/>
      <c r="R263" s="317"/>
      <c r="S263" s="316"/>
      <c r="T263" s="316"/>
      <c r="U263" s="11"/>
      <c r="V263" s="11"/>
      <c r="W263" s="352"/>
      <c r="X263" s="11"/>
      <c r="Y263" s="316"/>
    </row>
    <row r="264" spans="14:25" ht="35.1" customHeight="1" x14ac:dyDescent="0.25">
      <c r="N264" s="11"/>
      <c r="O264" s="11"/>
      <c r="P264" s="316"/>
      <c r="Q264" s="11"/>
      <c r="R264" s="317"/>
      <c r="S264" s="316"/>
      <c r="T264" s="316"/>
      <c r="U264" s="11"/>
      <c r="V264" s="11"/>
      <c r="W264" s="352"/>
      <c r="X264" s="11"/>
      <c r="Y264" s="316"/>
    </row>
    <row r="265" spans="14:25" ht="35.1" customHeight="1" x14ac:dyDescent="0.25">
      <c r="N265" s="11"/>
      <c r="O265" s="11"/>
      <c r="P265" s="316"/>
      <c r="Q265" s="11"/>
      <c r="R265" s="317"/>
      <c r="S265" s="316"/>
      <c r="T265" s="316"/>
      <c r="U265" s="11"/>
      <c r="V265" s="11"/>
      <c r="W265" s="352"/>
      <c r="X265" s="11"/>
      <c r="Y265" s="316"/>
    </row>
    <row r="266" spans="14:25" ht="35.1" customHeight="1" x14ac:dyDescent="0.25">
      <c r="N266" s="11"/>
      <c r="O266" s="11"/>
      <c r="P266" s="316"/>
      <c r="Q266" s="11"/>
      <c r="R266" s="317"/>
      <c r="S266" s="316"/>
      <c r="T266" s="316"/>
      <c r="U266" s="11"/>
      <c r="V266" s="11"/>
      <c r="W266" s="352"/>
      <c r="X266" s="11"/>
      <c r="Y266" s="316"/>
    </row>
    <row r="267" spans="14:25" ht="35.1" customHeight="1" x14ac:dyDescent="0.25">
      <c r="N267" s="11"/>
      <c r="O267" s="11"/>
      <c r="P267" s="316"/>
      <c r="Q267" s="11"/>
      <c r="R267" s="317"/>
      <c r="S267" s="316"/>
      <c r="T267" s="316"/>
      <c r="U267" s="11"/>
      <c r="V267" s="11"/>
      <c r="W267" s="352"/>
      <c r="X267" s="11"/>
      <c r="Y267" s="316"/>
    </row>
    <row r="268" spans="14:25" ht="35.1" customHeight="1" x14ac:dyDescent="0.25">
      <c r="N268" s="11"/>
      <c r="O268" s="11"/>
      <c r="P268" s="316"/>
      <c r="Q268" s="11"/>
      <c r="R268" s="317"/>
      <c r="S268" s="316"/>
      <c r="T268" s="316"/>
      <c r="U268" s="11"/>
      <c r="V268" s="11"/>
      <c r="W268" s="352"/>
      <c r="X268" s="11"/>
      <c r="Y268" s="316"/>
    </row>
    <row r="269" spans="14:25" ht="35.1" customHeight="1" x14ac:dyDescent="0.25">
      <c r="N269" s="11"/>
      <c r="O269" s="11"/>
      <c r="P269" s="316"/>
      <c r="Q269" s="11"/>
      <c r="R269" s="317"/>
      <c r="S269" s="316"/>
      <c r="T269" s="316"/>
      <c r="U269" s="11"/>
      <c r="V269" s="11"/>
      <c r="W269" s="352"/>
      <c r="X269" s="11"/>
      <c r="Y269" s="316"/>
    </row>
    <row r="270" spans="14:25" ht="35.1" customHeight="1" x14ac:dyDescent="0.25">
      <c r="N270" s="11"/>
      <c r="O270" s="11"/>
      <c r="P270" s="316"/>
      <c r="Q270" s="11"/>
      <c r="R270" s="317"/>
      <c r="S270" s="316"/>
      <c r="T270" s="316"/>
      <c r="U270" s="11"/>
      <c r="V270" s="11"/>
      <c r="W270" s="352"/>
      <c r="X270" s="11"/>
      <c r="Y270" s="316"/>
    </row>
    <row r="271" spans="14:25" ht="35.1" customHeight="1" x14ac:dyDescent="0.25">
      <c r="N271" s="11"/>
      <c r="O271" s="11"/>
      <c r="P271" s="316"/>
      <c r="Q271" s="11"/>
      <c r="R271" s="317"/>
      <c r="S271" s="316"/>
      <c r="T271" s="316"/>
      <c r="U271" s="11"/>
      <c r="V271" s="11"/>
      <c r="W271" s="352"/>
      <c r="X271" s="11"/>
      <c r="Y271" s="316"/>
    </row>
    <row r="272" spans="14:25" ht="35.1" customHeight="1" x14ac:dyDescent="0.25">
      <c r="N272" s="11"/>
      <c r="O272" s="11"/>
      <c r="P272" s="316"/>
      <c r="Q272" s="11"/>
      <c r="R272" s="317"/>
      <c r="S272" s="316"/>
      <c r="T272" s="316"/>
      <c r="U272" s="11"/>
      <c r="V272" s="11"/>
      <c r="W272" s="352"/>
      <c r="X272" s="11"/>
      <c r="Y272" s="316"/>
    </row>
    <row r="273" spans="14:25" ht="35.1" customHeight="1" x14ac:dyDescent="0.25">
      <c r="N273" s="11"/>
      <c r="O273" s="11"/>
      <c r="P273" s="316"/>
      <c r="Q273" s="11"/>
      <c r="R273" s="317"/>
      <c r="S273" s="316"/>
      <c r="T273" s="316"/>
      <c r="U273" s="11"/>
      <c r="V273" s="11"/>
      <c r="W273" s="352"/>
      <c r="X273" s="11"/>
      <c r="Y273" s="316"/>
    </row>
    <row r="274" spans="14:25" ht="35.1" customHeight="1" x14ac:dyDescent="0.25">
      <c r="N274" s="11"/>
      <c r="O274" s="11"/>
      <c r="P274" s="316"/>
      <c r="Q274" s="11"/>
      <c r="R274" s="317"/>
      <c r="S274" s="316"/>
      <c r="T274" s="316"/>
      <c r="U274" s="11"/>
      <c r="V274" s="11"/>
      <c r="W274" s="352"/>
      <c r="X274" s="11"/>
      <c r="Y274" s="316"/>
    </row>
    <row r="275" spans="14:25" ht="35.1" customHeight="1" x14ac:dyDescent="0.25">
      <c r="N275" s="11"/>
      <c r="O275" s="11"/>
      <c r="P275" s="316"/>
      <c r="Q275" s="11"/>
      <c r="R275" s="317"/>
      <c r="S275" s="316"/>
      <c r="T275" s="316"/>
      <c r="U275" s="11"/>
      <c r="V275" s="11"/>
      <c r="W275" s="352"/>
      <c r="X275" s="11"/>
      <c r="Y275" s="316"/>
    </row>
    <row r="276" spans="14:25" ht="35.1" customHeight="1" x14ac:dyDescent="0.25">
      <c r="N276" s="11"/>
      <c r="O276" s="11"/>
      <c r="P276" s="316"/>
      <c r="Q276" s="11"/>
      <c r="R276" s="317"/>
      <c r="S276" s="316"/>
      <c r="T276" s="316"/>
      <c r="U276" s="11"/>
      <c r="V276" s="11"/>
      <c r="W276" s="352"/>
      <c r="X276" s="11"/>
      <c r="Y276" s="316"/>
    </row>
    <row r="277" spans="14:25" ht="35.1" customHeight="1" x14ac:dyDescent="0.25">
      <c r="N277" s="11"/>
      <c r="O277" s="11"/>
      <c r="P277" s="316"/>
      <c r="Q277" s="11"/>
      <c r="R277" s="317"/>
      <c r="S277" s="316"/>
      <c r="T277" s="316"/>
      <c r="U277" s="11"/>
      <c r="V277" s="11"/>
      <c r="W277" s="352"/>
      <c r="X277" s="11"/>
      <c r="Y277" s="316"/>
    </row>
    <row r="278" spans="14:25" ht="35.1" customHeight="1" x14ac:dyDescent="0.25">
      <c r="N278" s="11"/>
      <c r="O278" s="11"/>
      <c r="P278" s="316"/>
      <c r="Q278" s="11"/>
      <c r="R278" s="317"/>
      <c r="S278" s="316"/>
      <c r="T278" s="316"/>
      <c r="U278" s="11"/>
      <c r="V278" s="11"/>
      <c r="W278" s="352"/>
      <c r="X278" s="11"/>
      <c r="Y278" s="316"/>
    </row>
    <row r="279" spans="14:25" ht="35.1" customHeight="1" x14ac:dyDescent="0.25">
      <c r="N279" s="11"/>
      <c r="O279" s="11"/>
      <c r="P279" s="316"/>
      <c r="Q279" s="11"/>
      <c r="R279" s="317"/>
      <c r="S279" s="316"/>
      <c r="T279" s="316"/>
      <c r="U279" s="11"/>
      <c r="V279" s="11"/>
      <c r="W279" s="352"/>
      <c r="X279" s="11"/>
      <c r="Y279" s="316"/>
    </row>
    <row r="280" spans="14:25" ht="35.1" customHeight="1" x14ac:dyDescent="0.25">
      <c r="N280" s="11"/>
      <c r="O280" s="11"/>
      <c r="P280" s="316"/>
      <c r="Q280" s="11"/>
      <c r="R280" s="317"/>
      <c r="S280" s="316"/>
      <c r="T280" s="316"/>
      <c r="U280" s="11"/>
      <c r="V280" s="11"/>
      <c r="W280" s="352"/>
      <c r="X280" s="11"/>
      <c r="Y280" s="316"/>
    </row>
    <row r="281" spans="14:25" ht="35.1" customHeight="1" x14ac:dyDescent="0.25">
      <c r="N281" s="11"/>
      <c r="O281" s="11"/>
      <c r="P281" s="316"/>
      <c r="Q281" s="11"/>
      <c r="R281" s="317"/>
      <c r="S281" s="316"/>
      <c r="T281" s="316"/>
      <c r="U281" s="11"/>
      <c r="V281" s="11"/>
      <c r="W281" s="352"/>
      <c r="X281" s="11"/>
      <c r="Y281" s="316"/>
    </row>
    <row r="282" spans="14:25" ht="35.1" customHeight="1" x14ac:dyDescent="0.25">
      <c r="N282" s="11"/>
      <c r="O282" s="11"/>
      <c r="P282" s="316"/>
      <c r="Q282" s="11"/>
      <c r="R282" s="317"/>
      <c r="S282" s="316"/>
      <c r="T282" s="316"/>
      <c r="U282" s="11"/>
      <c r="V282" s="11"/>
      <c r="W282" s="352"/>
      <c r="X282" s="11"/>
      <c r="Y282" s="316"/>
    </row>
    <row r="283" spans="14:25" ht="35.1" customHeight="1" x14ac:dyDescent="0.25">
      <c r="N283" s="11"/>
      <c r="O283" s="11"/>
      <c r="P283" s="316"/>
      <c r="Q283" s="11"/>
      <c r="R283" s="317"/>
      <c r="S283" s="316"/>
      <c r="T283" s="316"/>
      <c r="U283" s="11"/>
      <c r="V283" s="11"/>
      <c r="W283" s="352"/>
      <c r="X283" s="11"/>
      <c r="Y283" s="316"/>
    </row>
    <row r="284" spans="14:25" ht="35.1" customHeight="1" x14ac:dyDescent="0.25">
      <c r="N284" s="11"/>
      <c r="O284" s="11"/>
      <c r="P284" s="316"/>
      <c r="Q284" s="11"/>
      <c r="R284" s="317"/>
      <c r="S284" s="316"/>
      <c r="T284" s="316"/>
      <c r="U284" s="11"/>
      <c r="V284" s="11"/>
      <c r="W284" s="352"/>
      <c r="X284" s="11"/>
      <c r="Y284" s="316"/>
    </row>
    <row r="285" spans="14:25" ht="35.1" customHeight="1" x14ac:dyDescent="0.25">
      <c r="N285" s="11"/>
      <c r="O285" s="11"/>
      <c r="P285" s="316"/>
      <c r="Q285" s="11"/>
      <c r="R285" s="317"/>
      <c r="S285" s="316"/>
      <c r="T285" s="316"/>
      <c r="U285" s="11"/>
      <c r="V285" s="11"/>
      <c r="W285" s="352"/>
      <c r="X285" s="11"/>
      <c r="Y285" s="316"/>
    </row>
    <row r="286" spans="14:25" ht="35.1" customHeight="1" x14ac:dyDescent="0.25">
      <c r="N286" s="11"/>
      <c r="O286" s="11"/>
      <c r="P286" s="316"/>
      <c r="Q286" s="11"/>
      <c r="R286" s="317"/>
      <c r="S286" s="316"/>
      <c r="T286" s="316"/>
      <c r="U286" s="11"/>
      <c r="V286" s="11"/>
      <c r="W286" s="352"/>
      <c r="X286" s="11"/>
      <c r="Y286" s="316"/>
    </row>
    <row r="287" spans="14:25" ht="35.1" customHeight="1" x14ac:dyDescent="0.25">
      <c r="N287" s="11"/>
      <c r="O287" s="11"/>
      <c r="P287" s="316"/>
      <c r="Q287" s="11"/>
      <c r="R287" s="317"/>
      <c r="S287" s="316"/>
      <c r="T287" s="316"/>
      <c r="U287" s="11"/>
      <c r="V287" s="11"/>
      <c r="W287" s="352"/>
      <c r="X287" s="11"/>
      <c r="Y287" s="316"/>
    </row>
    <row r="288" spans="14:25" ht="35.1" customHeight="1" x14ac:dyDescent="0.25">
      <c r="N288" s="11"/>
      <c r="O288" s="11"/>
      <c r="P288" s="316"/>
      <c r="Q288" s="11"/>
      <c r="R288" s="317"/>
      <c r="S288" s="316"/>
      <c r="T288" s="316"/>
      <c r="U288" s="11"/>
      <c r="V288" s="11"/>
      <c r="W288" s="352"/>
      <c r="X288" s="11"/>
      <c r="Y288" s="316"/>
    </row>
    <row r="289" spans="14:25" ht="35.1" customHeight="1" x14ac:dyDescent="0.25">
      <c r="N289" s="11"/>
      <c r="O289" s="11"/>
      <c r="P289" s="316"/>
      <c r="Q289" s="11"/>
      <c r="R289" s="317"/>
      <c r="S289" s="316"/>
      <c r="T289" s="316"/>
      <c r="U289" s="11"/>
      <c r="V289" s="11"/>
      <c r="W289" s="352"/>
      <c r="X289" s="11"/>
      <c r="Y289" s="316"/>
    </row>
    <row r="290" spans="14:25" ht="35.1" customHeight="1" x14ac:dyDescent="0.25">
      <c r="N290" s="11"/>
      <c r="O290" s="11"/>
      <c r="P290" s="316"/>
      <c r="Q290" s="11"/>
      <c r="R290" s="317"/>
      <c r="S290" s="316"/>
      <c r="T290" s="316"/>
      <c r="U290" s="11"/>
      <c r="V290" s="11"/>
      <c r="W290" s="352"/>
      <c r="X290" s="11"/>
      <c r="Y290" s="316"/>
    </row>
    <row r="291" spans="14:25" ht="35.1" customHeight="1" x14ac:dyDescent="0.25">
      <c r="N291" s="11"/>
      <c r="O291" s="11"/>
      <c r="P291" s="316"/>
      <c r="Q291" s="11"/>
      <c r="R291" s="317"/>
      <c r="S291" s="316"/>
      <c r="T291" s="316"/>
      <c r="U291" s="11"/>
      <c r="V291" s="11"/>
      <c r="W291" s="352"/>
      <c r="X291" s="11"/>
      <c r="Y291" s="316"/>
    </row>
    <row r="292" spans="14:25" ht="35.1" customHeight="1" x14ac:dyDescent="0.25">
      <c r="N292" s="11"/>
      <c r="O292" s="11"/>
      <c r="P292" s="316"/>
      <c r="Q292" s="11"/>
      <c r="R292" s="317"/>
      <c r="S292" s="316"/>
      <c r="T292" s="316"/>
      <c r="U292" s="11"/>
      <c r="V292" s="11"/>
      <c r="W292" s="352"/>
      <c r="X292" s="11"/>
      <c r="Y292" s="316"/>
    </row>
    <row r="293" spans="14:25" ht="35.1" customHeight="1" x14ac:dyDescent="0.25">
      <c r="N293" s="11"/>
      <c r="O293" s="11"/>
      <c r="P293" s="316"/>
      <c r="Q293" s="11"/>
      <c r="R293" s="317"/>
      <c r="S293" s="316"/>
      <c r="T293" s="316"/>
      <c r="U293" s="11"/>
      <c r="V293" s="11"/>
      <c r="W293" s="352"/>
      <c r="X293" s="11"/>
      <c r="Y293" s="316"/>
    </row>
    <row r="294" spans="14:25" ht="35.1" customHeight="1" x14ac:dyDescent="0.25">
      <c r="N294" s="11"/>
      <c r="O294" s="11"/>
      <c r="P294" s="316"/>
      <c r="Q294" s="11"/>
      <c r="R294" s="317"/>
      <c r="S294" s="316"/>
      <c r="T294" s="316"/>
      <c r="U294" s="11"/>
      <c r="V294" s="11"/>
      <c r="W294" s="352"/>
      <c r="X294" s="11"/>
      <c r="Y294" s="316"/>
    </row>
    <row r="295" spans="14:25" ht="35.1" customHeight="1" x14ac:dyDescent="0.25">
      <c r="N295" s="11"/>
      <c r="O295" s="11"/>
      <c r="P295" s="316"/>
      <c r="Q295" s="11"/>
      <c r="R295" s="317"/>
      <c r="S295" s="316"/>
      <c r="T295" s="316"/>
      <c r="U295" s="11"/>
      <c r="V295" s="11"/>
      <c r="W295" s="352"/>
      <c r="X295" s="11"/>
      <c r="Y295" s="316"/>
    </row>
    <row r="296" spans="14:25" ht="35.1" customHeight="1" x14ac:dyDescent="0.25">
      <c r="N296" s="11"/>
      <c r="O296" s="11"/>
      <c r="P296" s="316"/>
      <c r="Q296" s="11"/>
      <c r="R296" s="317"/>
      <c r="S296" s="316"/>
      <c r="T296" s="316"/>
      <c r="U296" s="11"/>
      <c r="V296" s="11"/>
      <c r="W296" s="352"/>
      <c r="X296" s="11"/>
      <c r="Y296" s="316"/>
    </row>
    <row r="297" spans="14:25" ht="35.1" customHeight="1" x14ac:dyDescent="0.25">
      <c r="N297" s="11"/>
      <c r="O297" s="11"/>
      <c r="P297" s="316"/>
      <c r="Q297" s="11"/>
      <c r="R297" s="317"/>
      <c r="S297" s="316"/>
      <c r="T297" s="316"/>
      <c r="U297" s="11"/>
      <c r="V297" s="11"/>
      <c r="W297" s="352"/>
      <c r="X297" s="11"/>
      <c r="Y297" s="316"/>
    </row>
    <row r="298" spans="14:25" ht="35.1" customHeight="1" x14ac:dyDescent="0.25">
      <c r="N298" s="11"/>
      <c r="O298" s="11"/>
      <c r="P298" s="316"/>
      <c r="Q298" s="11"/>
      <c r="R298" s="317"/>
      <c r="S298" s="316"/>
      <c r="T298" s="316"/>
      <c r="U298" s="11"/>
      <c r="V298" s="11"/>
      <c r="W298" s="352"/>
      <c r="X298" s="11"/>
      <c r="Y298" s="316"/>
    </row>
    <row r="299" spans="14:25" ht="35.1" customHeight="1" x14ac:dyDescent="0.25">
      <c r="N299" s="11"/>
      <c r="O299" s="11"/>
      <c r="P299" s="316"/>
      <c r="Q299" s="11"/>
      <c r="R299" s="317"/>
      <c r="S299" s="316"/>
      <c r="T299" s="316"/>
      <c r="U299" s="11"/>
      <c r="V299" s="11"/>
      <c r="W299" s="352"/>
      <c r="X299" s="11"/>
      <c r="Y299" s="316"/>
    </row>
    <row r="300" spans="14:25" ht="35.1" customHeight="1" x14ac:dyDescent="0.25">
      <c r="N300" s="11"/>
      <c r="O300" s="11"/>
      <c r="P300" s="316"/>
      <c r="Q300" s="11"/>
      <c r="R300" s="317"/>
      <c r="S300" s="316"/>
      <c r="T300" s="316"/>
      <c r="U300" s="11"/>
      <c r="V300" s="11"/>
      <c r="W300" s="352"/>
      <c r="X300" s="11"/>
      <c r="Y300" s="316"/>
    </row>
    <row r="301" spans="14:25" ht="35.1" customHeight="1" x14ac:dyDescent="0.25">
      <c r="N301" s="11"/>
      <c r="O301" s="11"/>
      <c r="P301" s="316"/>
      <c r="Q301" s="11"/>
      <c r="R301" s="317"/>
      <c r="S301" s="316"/>
      <c r="T301" s="316"/>
      <c r="U301" s="11"/>
      <c r="V301" s="11"/>
      <c r="W301" s="352"/>
      <c r="X301" s="11"/>
      <c r="Y301" s="316"/>
    </row>
    <row r="302" spans="14:25" ht="35.1" customHeight="1" x14ac:dyDescent="0.25">
      <c r="N302" s="11"/>
      <c r="O302" s="11"/>
      <c r="P302" s="316"/>
      <c r="Q302" s="11"/>
      <c r="R302" s="317"/>
      <c r="S302" s="316"/>
      <c r="T302" s="316"/>
      <c r="U302" s="11"/>
      <c r="V302" s="11"/>
      <c r="W302" s="352"/>
      <c r="X302" s="11"/>
      <c r="Y302" s="316"/>
    </row>
    <row r="303" spans="14:25" ht="35.1" customHeight="1" x14ac:dyDescent="0.25">
      <c r="N303" s="11"/>
      <c r="O303" s="11"/>
      <c r="P303" s="316"/>
      <c r="Q303" s="11"/>
      <c r="R303" s="317"/>
      <c r="S303" s="316"/>
      <c r="T303" s="316"/>
      <c r="U303" s="11"/>
      <c r="V303" s="11"/>
      <c r="W303" s="352"/>
      <c r="X303" s="11"/>
      <c r="Y303" s="316"/>
    </row>
    <row r="304" spans="14:25" ht="35.1" customHeight="1" x14ac:dyDescent="0.25">
      <c r="N304" s="11"/>
      <c r="O304" s="11"/>
      <c r="P304" s="316"/>
      <c r="Q304" s="11"/>
      <c r="R304" s="317"/>
      <c r="S304" s="316"/>
      <c r="T304" s="316"/>
      <c r="U304" s="11"/>
      <c r="V304" s="11"/>
      <c r="W304" s="352"/>
      <c r="X304" s="11"/>
      <c r="Y304" s="316"/>
    </row>
    <row r="305" spans="14:25" ht="35.1" customHeight="1" x14ac:dyDescent="0.25">
      <c r="N305" s="11"/>
      <c r="O305" s="11"/>
      <c r="P305" s="316"/>
      <c r="Q305" s="11"/>
      <c r="R305" s="317"/>
      <c r="S305" s="316"/>
      <c r="T305" s="316"/>
      <c r="U305" s="11"/>
      <c r="V305" s="11"/>
      <c r="W305" s="352"/>
      <c r="X305" s="11"/>
      <c r="Y305" s="316"/>
    </row>
    <row r="306" spans="14:25" ht="35.1" customHeight="1" x14ac:dyDescent="0.25">
      <c r="N306" s="11"/>
      <c r="O306" s="11"/>
      <c r="P306" s="316"/>
      <c r="Q306" s="11"/>
      <c r="R306" s="317"/>
      <c r="S306" s="316"/>
      <c r="T306" s="316"/>
      <c r="U306" s="11"/>
      <c r="V306" s="11"/>
      <c r="W306" s="352"/>
      <c r="X306" s="11"/>
      <c r="Y306" s="316"/>
    </row>
    <row r="307" spans="14:25" ht="35.1" customHeight="1" x14ac:dyDescent="0.25">
      <c r="N307" s="11"/>
      <c r="O307" s="11"/>
      <c r="P307" s="316"/>
      <c r="Q307" s="11"/>
      <c r="R307" s="317"/>
      <c r="S307" s="316"/>
      <c r="T307" s="316"/>
      <c r="U307" s="11"/>
      <c r="V307" s="11"/>
      <c r="W307" s="352"/>
      <c r="X307" s="11"/>
      <c r="Y307" s="316"/>
    </row>
    <row r="308" spans="14:25" ht="35.1" customHeight="1" x14ac:dyDescent="0.25">
      <c r="N308" s="11"/>
      <c r="O308" s="11"/>
      <c r="P308" s="316"/>
      <c r="Q308" s="11"/>
      <c r="R308" s="317"/>
      <c r="S308" s="316"/>
      <c r="T308" s="316"/>
      <c r="U308" s="11"/>
      <c r="V308" s="11"/>
      <c r="W308" s="352"/>
      <c r="X308" s="11"/>
      <c r="Y308" s="316"/>
    </row>
    <row r="309" spans="14:25" ht="35.1" customHeight="1" x14ac:dyDescent="0.25">
      <c r="N309" s="11"/>
      <c r="O309" s="11"/>
      <c r="P309" s="316"/>
      <c r="Q309" s="11"/>
      <c r="R309" s="317"/>
      <c r="S309" s="316"/>
      <c r="T309" s="316"/>
      <c r="U309" s="11"/>
      <c r="V309" s="11"/>
      <c r="W309" s="352"/>
      <c r="X309" s="11"/>
      <c r="Y309" s="316"/>
    </row>
    <row r="310" spans="14:25" ht="35.1" customHeight="1" x14ac:dyDescent="0.25">
      <c r="N310" s="11"/>
      <c r="O310" s="11"/>
      <c r="P310" s="316"/>
      <c r="Q310" s="11"/>
      <c r="R310" s="317"/>
      <c r="S310" s="316"/>
      <c r="T310" s="316"/>
      <c r="U310" s="11"/>
      <c r="V310" s="11"/>
      <c r="W310" s="352"/>
      <c r="X310" s="11"/>
      <c r="Y310" s="316"/>
    </row>
    <row r="311" spans="14:25" ht="35.1" customHeight="1" x14ac:dyDescent="0.25">
      <c r="N311" s="11"/>
      <c r="O311" s="11"/>
      <c r="P311" s="316"/>
      <c r="Q311" s="11"/>
      <c r="R311" s="317"/>
      <c r="S311" s="316"/>
      <c r="T311" s="316"/>
      <c r="U311" s="11"/>
      <c r="V311" s="11"/>
      <c r="W311" s="352"/>
      <c r="X311" s="11"/>
      <c r="Y311" s="316"/>
    </row>
    <row r="312" spans="14:25" ht="35.1" customHeight="1" x14ac:dyDescent="0.25">
      <c r="N312" s="11"/>
      <c r="O312" s="11"/>
      <c r="P312" s="316"/>
      <c r="Q312" s="11"/>
      <c r="R312" s="317"/>
      <c r="S312" s="316"/>
      <c r="T312" s="316"/>
      <c r="U312" s="11"/>
      <c r="V312" s="11"/>
      <c r="W312" s="352"/>
      <c r="X312" s="11"/>
      <c r="Y312" s="316"/>
    </row>
    <row r="313" spans="14:25" ht="35.1" customHeight="1" x14ac:dyDescent="0.25">
      <c r="N313" s="11"/>
      <c r="O313" s="11"/>
      <c r="P313" s="316"/>
      <c r="Q313" s="11"/>
      <c r="R313" s="317"/>
      <c r="S313" s="316"/>
      <c r="T313" s="316"/>
      <c r="U313" s="11"/>
      <c r="V313" s="11"/>
      <c r="W313" s="352"/>
      <c r="X313" s="11"/>
      <c r="Y313" s="316"/>
    </row>
    <row r="314" spans="14:25" ht="35.1" customHeight="1" x14ac:dyDescent="0.25">
      <c r="N314" s="11"/>
      <c r="O314" s="11"/>
      <c r="P314" s="316"/>
      <c r="Q314" s="11"/>
      <c r="R314" s="317"/>
      <c r="S314" s="316"/>
      <c r="T314" s="316"/>
      <c r="U314" s="11"/>
      <c r="V314" s="11"/>
      <c r="W314" s="352"/>
      <c r="X314" s="11"/>
      <c r="Y314" s="316"/>
    </row>
    <row r="315" spans="14:25" ht="35.1" customHeight="1" x14ac:dyDescent="0.25">
      <c r="N315" s="11"/>
      <c r="O315" s="11"/>
      <c r="P315" s="316"/>
      <c r="Q315" s="11"/>
      <c r="R315" s="317"/>
      <c r="S315" s="316"/>
      <c r="T315" s="316"/>
      <c r="U315" s="11"/>
      <c r="V315" s="11"/>
      <c r="W315" s="352"/>
      <c r="X315" s="11"/>
      <c r="Y315" s="316"/>
    </row>
    <row r="316" spans="14:25" ht="35.1" customHeight="1" x14ac:dyDescent="0.25">
      <c r="N316" s="11"/>
      <c r="O316" s="11"/>
      <c r="P316" s="316"/>
      <c r="Q316" s="11"/>
      <c r="R316" s="317"/>
      <c r="S316" s="316"/>
      <c r="T316" s="316"/>
      <c r="U316" s="11"/>
      <c r="V316" s="11"/>
      <c r="W316" s="352"/>
      <c r="X316" s="11"/>
      <c r="Y316" s="316"/>
    </row>
    <row r="317" spans="14:25" ht="35.1" customHeight="1" x14ac:dyDescent="0.25">
      <c r="N317" s="11"/>
      <c r="O317" s="11"/>
      <c r="P317" s="316"/>
      <c r="Q317" s="11"/>
      <c r="R317" s="317"/>
      <c r="S317" s="316"/>
      <c r="T317" s="316"/>
      <c r="U317" s="11"/>
      <c r="V317" s="11"/>
      <c r="W317" s="352"/>
      <c r="X317" s="11"/>
      <c r="Y317" s="316"/>
    </row>
    <row r="318" spans="14:25" ht="35.1" customHeight="1" x14ac:dyDescent="0.25">
      <c r="N318" s="11"/>
      <c r="O318" s="11"/>
      <c r="P318" s="316"/>
      <c r="Q318" s="11"/>
      <c r="R318" s="317"/>
      <c r="S318" s="316"/>
      <c r="T318" s="316"/>
      <c r="U318" s="11"/>
      <c r="V318" s="11"/>
      <c r="W318" s="352"/>
      <c r="X318" s="11"/>
      <c r="Y318" s="316"/>
    </row>
    <row r="319" spans="14:25" ht="35.1" customHeight="1" x14ac:dyDescent="0.25">
      <c r="N319" s="11"/>
      <c r="O319" s="11"/>
      <c r="P319" s="316"/>
      <c r="Q319" s="11"/>
      <c r="R319" s="317"/>
      <c r="S319" s="316"/>
      <c r="T319" s="316"/>
      <c r="U319" s="11"/>
      <c r="V319" s="11"/>
      <c r="W319" s="352"/>
      <c r="X319" s="11"/>
      <c r="Y319" s="316"/>
    </row>
    <row r="320" spans="14:25" ht="35.1" customHeight="1" x14ac:dyDescent="0.25">
      <c r="N320" s="11"/>
      <c r="O320" s="11"/>
      <c r="P320" s="316"/>
      <c r="Q320" s="11"/>
      <c r="R320" s="317"/>
      <c r="S320" s="316"/>
      <c r="T320" s="316"/>
      <c r="U320" s="11"/>
      <c r="V320" s="11"/>
      <c r="W320" s="352"/>
      <c r="X320" s="11"/>
      <c r="Y320" s="316"/>
    </row>
    <row r="321" spans="14:25" ht="35.1" customHeight="1" x14ac:dyDescent="0.25">
      <c r="N321" s="11"/>
      <c r="O321" s="11"/>
      <c r="P321" s="316"/>
      <c r="Q321" s="11"/>
      <c r="R321" s="317"/>
      <c r="S321" s="316"/>
      <c r="T321" s="316"/>
      <c r="U321" s="11"/>
      <c r="V321" s="11"/>
      <c r="W321" s="352"/>
      <c r="X321" s="11"/>
      <c r="Y321" s="316"/>
    </row>
    <row r="322" spans="14:25" ht="35.1" customHeight="1" x14ac:dyDescent="0.25">
      <c r="N322" s="11"/>
      <c r="O322" s="11"/>
      <c r="P322" s="316"/>
      <c r="Q322" s="11"/>
      <c r="R322" s="317"/>
      <c r="S322" s="316"/>
      <c r="T322" s="316"/>
      <c r="U322" s="11"/>
      <c r="V322" s="11"/>
      <c r="W322" s="352"/>
      <c r="X322" s="11"/>
      <c r="Y322" s="316"/>
    </row>
    <row r="323" spans="14:25" ht="35.1" customHeight="1" x14ac:dyDescent="0.25">
      <c r="N323" s="11"/>
      <c r="O323" s="11"/>
      <c r="P323" s="316"/>
      <c r="Q323" s="11"/>
      <c r="R323" s="317"/>
      <c r="S323" s="316"/>
      <c r="T323" s="316"/>
      <c r="U323" s="11"/>
      <c r="V323" s="11"/>
      <c r="W323" s="352"/>
      <c r="X323" s="11"/>
      <c r="Y323" s="316"/>
    </row>
    <row r="324" spans="14:25" ht="35.1" customHeight="1" x14ac:dyDescent="0.25">
      <c r="N324" s="11"/>
      <c r="O324" s="11"/>
      <c r="P324" s="316"/>
      <c r="Q324" s="11"/>
      <c r="R324" s="317"/>
      <c r="S324" s="316"/>
      <c r="T324" s="316"/>
      <c r="U324" s="11"/>
      <c r="V324" s="11"/>
      <c r="W324" s="352"/>
      <c r="X324" s="11"/>
      <c r="Y324" s="316"/>
    </row>
    <row r="325" spans="14:25" ht="35.1" customHeight="1" x14ac:dyDescent="0.25">
      <c r="N325" s="11"/>
      <c r="O325" s="11"/>
      <c r="P325" s="316"/>
      <c r="Q325" s="11"/>
      <c r="R325" s="317"/>
      <c r="S325" s="316"/>
      <c r="T325" s="316"/>
      <c r="U325" s="11"/>
      <c r="V325" s="11"/>
      <c r="W325" s="352"/>
      <c r="X325" s="11"/>
      <c r="Y325" s="316"/>
    </row>
    <row r="326" spans="14:25" ht="35.1" customHeight="1" x14ac:dyDescent="0.25">
      <c r="N326" s="11"/>
      <c r="O326" s="11"/>
      <c r="P326" s="316"/>
      <c r="Q326" s="11"/>
      <c r="R326" s="317"/>
      <c r="S326" s="316"/>
      <c r="T326" s="316"/>
      <c r="U326" s="11"/>
      <c r="V326" s="11"/>
      <c r="W326" s="352"/>
      <c r="X326" s="11"/>
      <c r="Y326" s="316"/>
    </row>
    <row r="327" spans="14:25" ht="35.1" customHeight="1" x14ac:dyDescent="0.25">
      <c r="N327" s="11"/>
      <c r="O327" s="11"/>
      <c r="P327" s="316"/>
      <c r="Q327" s="11"/>
      <c r="R327" s="317"/>
      <c r="S327" s="316"/>
      <c r="T327" s="316"/>
      <c r="U327" s="11"/>
      <c r="V327" s="11"/>
      <c r="W327" s="352"/>
      <c r="X327" s="11"/>
      <c r="Y327" s="316"/>
    </row>
    <row r="328" spans="14:25" ht="35.1" customHeight="1" x14ac:dyDescent="0.25">
      <c r="N328" s="11"/>
      <c r="O328" s="11"/>
      <c r="P328" s="316"/>
      <c r="Q328" s="11"/>
      <c r="R328" s="317"/>
      <c r="S328" s="316"/>
      <c r="T328" s="316"/>
      <c r="U328" s="11"/>
      <c r="V328" s="11"/>
      <c r="W328" s="352"/>
      <c r="X328" s="11"/>
      <c r="Y328" s="316"/>
    </row>
    <row r="329" spans="14:25" ht="35.1" customHeight="1" x14ac:dyDescent="0.25">
      <c r="N329" s="11"/>
      <c r="O329" s="11"/>
      <c r="P329" s="316"/>
      <c r="Q329" s="11"/>
      <c r="R329" s="317"/>
      <c r="S329" s="316"/>
      <c r="T329" s="316"/>
      <c r="U329" s="11"/>
      <c r="V329" s="11"/>
      <c r="W329" s="352"/>
      <c r="X329" s="11"/>
      <c r="Y329" s="316"/>
    </row>
    <row r="330" spans="14:25" ht="35.1" customHeight="1" x14ac:dyDescent="0.25">
      <c r="N330" s="11"/>
      <c r="O330" s="11"/>
      <c r="P330" s="316"/>
      <c r="Q330" s="11"/>
      <c r="R330" s="317"/>
      <c r="S330" s="316"/>
      <c r="T330" s="316"/>
      <c r="U330" s="11"/>
      <c r="V330" s="11"/>
      <c r="W330" s="352"/>
      <c r="X330" s="11"/>
      <c r="Y330" s="316"/>
    </row>
    <row r="331" spans="14:25" ht="35.1" customHeight="1" x14ac:dyDescent="0.25">
      <c r="N331" s="11"/>
      <c r="O331" s="11"/>
      <c r="P331" s="316"/>
      <c r="Q331" s="11"/>
      <c r="R331" s="317"/>
      <c r="S331" s="316"/>
      <c r="T331" s="316"/>
      <c r="U331" s="11"/>
      <c r="V331" s="11"/>
      <c r="W331" s="352"/>
      <c r="X331" s="11"/>
      <c r="Y331" s="316"/>
    </row>
    <row r="332" spans="14:25" ht="35.1" customHeight="1" x14ac:dyDescent="0.25">
      <c r="N332" s="11"/>
      <c r="O332" s="11"/>
      <c r="P332" s="316"/>
      <c r="Q332" s="11"/>
      <c r="R332" s="317"/>
      <c r="S332" s="316"/>
      <c r="T332" s="316"/>
      <c r="U332" s="11"/>
      <c r="V332" s="11"/>
      <c r="W332" s="352"/>
      <c r="X332" s="11"/>
      <c r="Y332" s="316"/>
    </row>
    <row r="333" spans="14:25" ht="35.1" customHeight="1" x14ac:dyDescent="0.25">
      <c r="N333" s="11"/>
      <c r="O333" s="11"/>
      <c r="P333" s="316"/>
      <c r="Q333" s="11"/>
      <c r="R333" s="317"/>
      <c r="S333" s="316"/>
      <c r="T333" s="316"/>
      <c r="U333" s="11"/>
      <c r="V333" s="11"/>
      <c r="W333" s="352"/>
      <c r="X333" s="11"/>
      <c r="Y333" s="316"/>
    </row>
    <row r="334" spans="14:25" ht="35.1" customHeight="1" x14ac:dyDescent="0.25">
      <c r="N334" s="11"/>
      <c r="O334" s="11"/>
      <c r="P334" s="316"/>
      <c r="Q334" s="11"/>
      <c r="R334" s="317"/>
      <c r="S334" s="316"/>
      <c r="T334" s="316"/>
      <c r="U334" s="11"/>
      <c r="V334" s="11"/>
      <c r="W334" s="352"/>
      <c r="X334" s="11"/>
      <c r="Y334" s="316"/>
    </row>
    <row r="335" spans="14:25" ht="35.1" customHeight="1" x14ac:dyDescent="0.25">
      <c r="N335" s="11"/>
      <c r="O335" s="11"/>
      <c r="P335" s="316"/>
      <c r="Q335" s="11"/>
      <c r="R335" s="317"/>
      <c r="S335" s="316"/>
      <c r="T335" s="316"/>
      <c r="U335" s="11"/>
      <c r="V335" s="11"/>
      <c r="W335" s="352"/>
      <c r="X335" s="11"/>
      <c r="Y335" s="316"/>
    </row>
    <row r="336" spans="14:25" ht="35.1" customHeight="1" x14ac:dyDescent="0.25">
      <c r="N336" s="11"/>
      <c r="O336" s="11"/>
      <c r="P336" s="316"/>
      <c r="Q336" s="11"/>
      <c r="R336" s="317"/>
      <c r="S336" s="316"/>
      <c r="T336" s="316"/>
      <c r="U336" s="11"/>
      <c r="V336" s="11"/>
      <c r="W336" s="352"/>
      <c r="X336" s="11"/>
      <c r="Y336" s="316"/>
    </row>
    <row r="337" spans="14:25" ht="35.1" customHeight="1" x14ac:dyDescent="0.25">
      <c r="N337" s="11"/>
      <c r="O337" s="11"/>
      <c r="P337" s="316"/>
      <c r="Q337" s="11"/>
      <c r="R337" s="317"/>
      <c r="S337" s="316"/>
      <c r="T337" s="316"/>
      <c r="U337" s="11"/>
      <c r="V337" s="11"/>
      <c r="W337" s="352"/>
      <c r="X337" s="11"/>
      <c r="Y337" s="316"/>
    </row>
    <row r="338" spans="14:25" ht="35.1" customHeight="1" x14ac:dyDescent="0.25">
      <c r="N338" s="11"/>
      <c r="O338" s="11"/>
      <c r="P338" s="316"/>
      <c r="Q338" s="11"/>
      <c r="R338" s="317"/>
      <c r="S338" s="316"/>
      <c r="T338" s="316"/>
      <c r="U338" s="11"/>
      <c r="V338" s="11"/>
      <c r="W338" s="352"/>
      <c r="X338" s="11"/>
      <c r="Y338" s="316"/>
    </row>
    <row r="339" spans="14:25" ht="35.1" customHeight="1" x14ac:dyDescent="0.25">
      <c r="N339" s="11"/>
      <c r="O339" s="11"/>
      <c r="P339" s="316"/>
      <c r="Q339" s="11"/>
      <c r="R339" s="317"/>
      <c r="S339" s="316"/>
      <c r="T339" s="316"/>
      <c r="U339" s="11"/>
      <c r="V339" s="11"/>
      <c r="W339" s="352"/>
      <c r="X339" s="11"/>
      <c r="Y339" s="316"/>
    </row>
    <row r="340" spans="14:25" ht="35.1" customHeight="1" x14ac:dyDescent="0.25">
      <c r="N340" s="11"/>
      <c r="O340" s="11"/>
      <c r="P340" s="316"/>
      <c r="Q340" s="11"/>
      <c r="R340" s="317"/>
      <c r="S340" s="316"/>
      <c r="T340" s="316"/>
      <c r="U340" s="11"/>
      <c r="V340" s="11"/>
      <c r="W340" s="352"/>
      <c r="X340" s="11"/>
      <c r="Y340" s="316"/>
    </row>
    <row r="341" spans="14:25" ht="35.1" customHeight="1" x14ac:dyDescent="0.25">
      <c r="N341" s="11"/>
      <c r="O341" s="11"/>
      <c r="P341" s="316"/>
      <c r="Q341" s="11"/>
      <c r="R341" s="317"/>
      <c r="S341" s="316"/>
      <c r="T341" s="316"/>
      <c r="U341" s="11"/>
      <c r="V341" s="11"/>
      <c r="W341" s="352"/>
      <c r="X341" s="11"/>
      <c r="Y341" s="316"/>
    </row>
    <row r="342" spans="14:25" ht="35.1" customHeight="1" x14ac:dyDescent="0.25">
      <c r="N342" s="11"/>
      <c r="O342" s="11"/>
      <c r="P342" s="316"/>
      <c r="Q342" s="11"/>
      <c r="R342" s="317"/>
      <c r="S342" s="316"/>
      <c r="T342" s="316"/>
      <c r="U342" s="11"/>
      <c r="V342" s="11"/>
      <c r="W342" s="352"/>
      <c r="X342" s="11"/>
      <c r="Y342" s="316"/>
    </row>
    <row r="343" spans="14:25" ht="35.1" customHeight="1" x14ac:dyDescent="0.25">
      <c r="N343" s="11"/>
      <c r="O343" s="11"/>
      <c r="P343" s="316"/>
      <c r="Q343" s="11"/>
      <c r="R343" s="317"/>
      <c r="S343" s="316"/>
      <c r="T343" s="316"/>
      <c r="U343" s="11"/>
      <c r="V343" s="11"/>
      <c r="W343" s="352"/>
      <c r="X343" s="11"/>
      <c r="Y343" s="316"/>
    </row>
    <row r="344" spans="14:25" ht="35.1" customHeight="1" x14ac:dyDescent="0.25">
      <c r="N344" s="11"/>
      <c r="O344" s="11"/>
      <c r="P344" s="316"/>
      <c r="Q344" s="11"/>
      <c r="R344" s="317"/>
      <c r="S344" s="316"/>
      <c r="T344" s="316"/>
      <c r="U344" s="11"/>
      <c r="V344" s="11"/>
      <c r="W344" s="352"/>
      <c r="X344" s="11"/>
      <c r="Y344" s="316"/>
    </row>
    <row r="345" spans="14:25" ht="35.1" customHeight="1" x14ac:dyDescent="0.25">
      <c r="N345" s="11"/>
      <c r="O345" s="11"/>
      <c r="P345" s="316"/>
      <c r="Q345" s="11"/>
      <c r="R345" s="317"/>
      <c r="S345" s="316"/>
      <c r="T345" s="316"/>
      <c r="U345" s="11"/>
      <c r="V345" s="11"/>
      <c r="W345" s="352"/>
      <c r="X345" s="11"/>
      <c r="Y345" s="316"/>
    </row>
    <row r="346" spans="14:25" ht="35.1" customHeight="1" x14ac:dyDescent="0.25">
      <c r="N346" s="11"/>
      <c r="O346" s="11"/>
      <c r="P346" s="316"/>
      <c r="Q346" s="11"/>
      <c r="R346" s="317"/>
      <c r="S346" s="316"/>
      <c r="T346" s="316"/>
      <c r="U346" s="11"/>
      <c r="V346" s="11"/>
      <c r="W346" s="352"/>
      <c r="X346" s="11"/>
      <c r="Y346" s="316"/>
    </row>
    <row r="347" spans="14:25" ht="35.1" customHeight="1" x14ac:dyDescent="0.25">
      <c r="N347" s="11"/>
      <c r="O347" s="11"/>
      <c r="P347" s="316"/>
      <c r="Q347" s="11"/>
      <c r="R347" s="317"/>
      <c r="S347" s="316"/>
      <c r="T347" s="316"/>
      <c r="U347" s="11"/>
      <c r="V347" s="11"/>
      <c r="W347" s="352"/>
      <c r="X347" s="11"/>
      <c r="Y347" s="316"/>
    </row>
    <row r="348" spans="14:25" ht="35.1" customHeight="1" x14ac:dyDescent="0.25">
      <c r="N348" s="11"/>
      <c r="O348" s="11"/>
      <c r="P348" s="316"/>
      <c r="Q348" s="11"/>
      <c r="R348" s="317"/>
      <c r="S348" s="316"/>
      <c r="T348" s="316"/>
      <c r="U348" s="11"/>
      <c r="V348" s="11"/>
      <c r="W348" s="352"/>
      <c r="X348" s="11"/>
      <c r="Y348" s="316"/>
    </row>
    <row r="349" spans="14:25" ht="35.1" customHeight="1" x14ac:dyDescent="0.25">
      <c r="N349" s="11"/>
      <c r="O349" s="11"/>
      <c r="P349" s="316"/>
      <c r="Q349" s="11"/>
      <c r="R349" s="317"/>
      <c r="S349" s="316"/>
      <c r="T349" s="316"/>
      <c r="U349" s="11"/>
      <c r="V349" s="11"/>
      <c r="W349" s="352"/>
      <c r="X349" s="11"/>
      <c r="Y349" s="316"/>
    </row>
    <row r="350" spans="14:25" ht="35.1" customHeight="1" x14ac:dyDescent="0.25">
      <c r="N350" s="11"/>
      <c r="O350" s="11"/>
      <c r="P350" s="316"/>
      <c r="Q350" s="11"/>
      <c r="R350" s="317"/>
      <c r="S350" s="316"/>
      <c r="T350" s="316"/>
      <c r="U350" s="11"/>
      <c r="V350" s="11"/>
      <c r="W350" s="352"/>
      <c r="X350" s="11"/>
      <c r="Y350" s="316"/>
    </row>
    <row r="351" spans="14:25" ht="35.1" customHeight="1" x14ac:dyDescent="0.25">
      <c r="N351" s="11"/>
      <c r="O351" s="11"/>
      <c r="P351" s="316"/>
      <c r="Q351" s="11"/>
      <c r="R351" s="317"/>
      <c r="S351" s="316"/>
      <c r="T351" s="316"/>
      <c r="U351" s="11"/>
      <c r="V351" s="11"/>
      <c r="W351" s="352"/>
      <c r="X351" s="11"/>
      <c r="Y351" s="316"/>
    </row>
    <row r="352" spans="14:25" ht="35.1" customHeight="1" x14ac:dyDescent="0.25">
      <c r="N352" s="11"/>
      <c r="O352" s="11"/>
      <c r="P352" s="316"/>
      <c r="Q352" s="11"/>
      <c r="R352" s="317"/>
      <c r="S352" s="316"/>
      <c r="T352" s="316"/>
      <c r="U352" s="11"/>
      <c r="V352" s="11"/>
      <c r="W352" s="352"/>
      <c r="X352" s="11"/>
      <c r="Y352" s="316"/>
    </row>
    <row r="353" spans="14:25" ht="35.1" customHeight="1" x14ac:dyDescent="0.25">
      <c r="N353" s="11"/>
      <c r="O353" s="11"/>
      <c r="P353" s="316"/>
      <c r="Q353" s="11"/>
      <c r="R353" s="317"/>
      <c r="S353" s="316"/>
      <c r="T353" s="316"/>
      <c r="U353" s="11"/>
      <c r="V353" s="11"/>
      <c r="W353" s="352"/>
      <c r="X353" s="11"/>
      <c r="Y353" s="316"/>
    </row>
    <row r="354" spans="14:25" ht="35.1" customHeight="1" x14ac:dyDescent="0.25">
      <c r="N354" s="11"/>
      <c r="O354" s="11"/>
      <c r="P354" s="316"/>
      <c r="Q354" s="11"/>
      <c r="R354" s="317"/>
      <c r="S354" s="316"/>
      <c r="T354" s="316"/>
      <c r="U354" s="11"/>
      <c r="V354" s="11"/>
      <c r="W354" s="352"/>
      <c r="X354" s="11"/>
      <c r="Y354" s="316"/>
    </row>
    <row r="355" spans="14:25" ht="35.1" customHeight="1" x14ac:dyDescent="0.25">
      <c r="N355" s="11"/>
      <c r="O355" s="11"/>
      <c r="P355" s="316"/>
      <c r="Q355" s="11"/>
      <c r="R355" s="317"/>
      <c r="S355" s="316"/>
      <c r="T355" s="316"/>
      <c r="U355" s="11"/>
      <c r="V355" s="11"/>
      <c r="W355" s="352"/>
      <c r="X355" s="11"/>
      <c r="Y355" s="316"/>
    </row>
    <row r="356" spans="14:25" ht="35.1" customHeight="1" x14ac:dyDescent="0.25">
      <c r="N356" s="11"/>
      <c r="O356" s="11"/>
      <c r="P356" s="316"/>
      <c r="Q356" s="11"/>
      <c r="R356" s="317"/>
      <c r="S356" s="316"/>
      <c r="T356" s="316"/>
      <c r="U356" s="11"/>
      <c r="V356" s="11"/>
      <c r="W356" s="352"/>
      <c r="X356" s="11"/>
      <c r="Y356" s="316"/>
    </row>
    <row r="357" spans="14:25" ht="35.1" customHeight="1" x14ac:dyDescent="0.25">
      <c r="N357" s="11"/>
      <c r="O357" s="11"/>
      <c r="P357" s="316"/>
      <c r="Q357" s="11"/>
      <c r="R357" s="317"/>
      <c r="S357" s="316"/>
      <c r="T357" s="316"/>
      <c r="U357" s="11"/>
      <c r="V357" s="11"/>
      <c r="W357" s="352"/>
      <c r="X357" s="11"/>
      <c r="Y357" s="316"/>
    </row>
    <row r="358" spans="14:25" ht="35.1" customHeight="1" x14ac:dyDescent="0.25">
      <c r="N358" s="11"/>
      <c r="O358" s="11"/>
      <c r="P358" s="316"/>
      <c r="Q358" s="11"/>
      <c r="R358" s="317"/>
      <c r="S358" s="316"/>
      <c r="T358" s="316"/>
      <c r="U358" s="11"/>
      <c r="V358" s="11"/>
      <c r="W358" s="352"/>
      <c r="X358" s="11"/>
      <c r="Y358" s="316"/>
    </row>
    <row r="359" spans="14:25" ht="35.1" customHeight="1" x14ac:dyDescent="0.25">
      <c r="N359" s="11"/>
      <c r="O359" s="11"/>
      <c r="P359" s="316"/>
      <c r="Q359" s="11"/>
      <c r="R359" s="317"/>
      <c r="S359" s="316"/>
      <c r="T359" s="316"/>
      <c r="U359" s="11"/>
      <c r="V359" s="11"/>
      <c r="W359" s="352"/>
      <c r="X359" s="11"/>
      <c r="Y359" s="316"/>
    </row>
    <row r="360" spans="14:25" ht="35.1" customHeight="1" x14ac:dyDescent="0.25">
      <c r="N360" s="11"/>
      <c r="O360" s="11"/>
      <c r="P360" s="316"/>
      <c r="Q360" s="11"/>
      <c r="R360" s="317"/>
      <c r="S360" s="316"/>
      <c r="T360" s="316"/>
      <c r="U360" s="11"/>
      <c r="V360" s="11"/>
      <c r="W360" s="352"/>
      <c r="X360" s="11"/>
      <c r="Y360" s="316"/>
    </row>
    <row r="361" spans="14:25" ht="35.1" customHeight="1" x14ac:dyDescent="0.25">
      <c r="N361" s="11"/>
      <c r="O361" s="11"/>
      <c r="P361" s="316"/>
      <c r="Q361" s="11"/>
      <c r="R361" s="317"/>
      <c r="S361" s="316"/>
      <c r="T361" s="316"/>
      <c r="U361" s="11"/>
      <c r="V361" s="11"/>
      <c r="W361" s="352"/>
      <c r="X361" s="11"/>
      <c r="Y361" s="316"/>
    </row>
    <row r="362" spans="14:25" ht="35.1" customHeight="1" x14ac:dyDescent="0.25">
      <c r="N362" s="11"/>
      <c r="O362" s="11"/>
      <c r="P362" s="316"/>
      <c r="Q362" s="11"/>
      <c r="R362" s="317"/>
      <c r="S362" s="316"/>
      <c r="T362" s="316"/>
      <c r="U362" s="11"/>
      <c r="V362" s="11"/>
      <c r="W362" s="352"/>
      <c r="X362" s="11"/>
      <c r="Y362" s="316"/>
    </row>
    <row r="363" spans="14:25" ht="35.1" customHeight="1" x14ac:dyDescent="0.25">
      <c r="N363" s="11"/>
      <c r="O363" s="11"/>
      <c r="P363" s="316"/>
      <c r="Q363" s="11"/>
      <c r="R363" s="317"/>
      <c r="S363" s="316"/>
      <c r="T363" s="316"/>
      <c r="U363" s="11"/>
      <c r="V363" s="11"/>
      <c r="W363" s="352"/>
      <c r="X363" s="11"/>
      <c r="Y363" s="316"/>
    </row>
    <row r="364" spans="14:25" ht="35.1" customHeight="1" x14ac:dyDescent="0.25">
      <c r="N364" s="11"/>
      <c r="O364" s="11"/>
      <c r="P364" s="316"/>
      <c r="Q364" s="11"/>
      <c r="R364" s="317"/>
      <c r="S364" s="316"/>
      <c r="T364" s="316"/>
      <c r="U364" s="11"/>
      <c r="V364" s="11"/>
      <c r="W364" s="352"/>
      <c r="X364" s="11"/>
      <c r="Y364" s="316"/>
    </row>
    <row r="365" spans="14:25" ht="35.1" customHeight="1" x14ac:dyDescent="0.25">
      <c r="N365" s="11"/>
      <c r="O365" s="11"/>
      <c r="P365" s="316"/>
      <c r="Q365" s="11"/>
      <c r="R365" s="317"/>
      <c r="S365" s="316"/>
      <c r="T365" s="316"/>
      <c r="U365" s="11"/>
      <c r="V365" s="11"/>
      <c r="W365" s="352"/>
      <c r="X365" s="11"/>
      <c r="Y365" s="316"/>
    </row>
    <row r="366" spans="14:25" ht="35.1" customHeight="1" x14ac:dyDescent="0.25">
      <c r="N366" s="11"/>
      <c r="O366" s="11"/>
      <c r="P366" s="316"/>
      <c r="Q366" s="11"/>
      <c r="R366" s="317"/>
      <c r="S366" s="316"/>
      <c r="T366" s="316"/>
      <c r="U366" s="11"/>
      <c r="V366" s="11"/>
      <c r="W366" s="352"/>
      <c r="X366" s="11"/>
      <c r="Y366" s="316"/>
    </row>
    <row r="367" spans="14:25" ht="35.1" customHeight="1" x14ac:dyDescent="0.25">
      <c r="N367" s="11"/>
      <c r="O367" s="11"/>
      <c r="P367" s="316"/>
      <c r="Q367" s="11"/>
      <c r="R367" s="317"/>
      <c r="S367" s="316"/>
      <c r="T367" s="316"/>
      <c r="U367" s="11"/>
      <c r="V367" s="11"/>
      <c r="W367" s="352"/>
      <c r="X367" s="11"/>
      <c r="Y367" s="316"/>
    </row>
    <row r="368" spans="14:25" ht="35.1" customHeight="1" x14ac:dyDescent="0.25">
      <c r="N368" s="11"/>
      <c r="O368" s="11"/>
      <c r="P368" s="316"/>
      <c r="Q368" s="11"/>
      <c r="R368" s="317"/>
      <c r="S368" s="316"/>
      <c r="T368" s="316"/>
      <c r="U368" s="11"/>
      <c r="V368" s="11"/>
      <c r="W368" s="352"/>
      <c r="X368" s="11"/>
      <c r="Y368" s="316"/>
    </row>
    <row r="369" spans="14:25" ht="35.1" customHeight="1" x14ac:dyDescent="0.25">
      <c r="N369" s="11"/>
      <c r="O369" s="11"/>
      <c r="P369" s="316"/>
      <c r="Q369" s="11"/>
      <c r="R369" s="317"/>
      <c r="S369" s="316"/>
      <c r="T369" s="316"/>
      <c r="U369" s="11"/>
      <c r="V369" s="11"/>
      <c r="W369" s="352"/>
      <c r="X369" s="11"/>
      <c r="Y369" s="316"/>
    </row>
    <row r="370" spans="14:25" ht="35.1" customHeight="1" x14ac:dyDescent="0.25">
      <c r="N370" s="11"/>
      <c r="O370" s="11"/>
      <c r="P370" s="316"/>
      <c r="Q370" s="11"/>
      <c r="R370" s="317"/>
      <c r="S370" s="316"/>
      <c r="T370" s="316"/>
      <c r="U370" s="11"/>
      <c r="V370" s="11"/>
      <c r="W370" s="352"/>
      <c r="X370" s="11"/>
      <c r="Y370" s="316"/>
    </row>
    <row r="371" spans="14:25" ht="35.1" customHeight="1" x14ac:dyDescent="0.25">
      <c r="N371" s="11"/>
      <c r="O371" s="11"/>
      <c r="P371" s="316"/>
      <c r="Q371" s="11"/>
      <c r="R371" s="317"/>
      <c r="S371" s="316"/>
      <c r="T371" s="316"/>
      <c r="U371" s="11"/>
      <c r="V371" s="11"/>
      <c r="W371" s="352"/>
      <c r="X371" s="11"/>
      <c r="Y371" s="316"/>
    </row>
    <row r="372" spans="14:25" ht="35.1" customHeight="1" x14ac:dyDescent="0.25">
      <c r="N372" s="11"/>
      <c r="O372" s="11"/>
      <c r="P372" s="316"/>
      <c r="Q372" s="11"/>
      <c r="R372" s="317"/>
      <c r="S372" s="316"/>
      <c r="T372" s="316"/>
      <c r="U372" s="11"/>
      <c r="V372" s="11"/>
      <c r="W372" s="352"/>
      <c r="X372" s="11"/>
      <c r="Y372" s="316"/>
    </row>
    <row r="373" spans="14:25" ht="35.1" customHeight="1" x14ac:dyDescent="0.25">
      <c r="N373" s="11"/>
      <c r="O373" s="11"/>
      <c r="P373" s="316"/>
      <c r="Q373" s="11"/>
      <c r="R373" s="317"/>
      <c r="S373" s="316"/>
      <c r="T373" s="316"/>
      <c r="U373" s="11"/>
      <c r="V373" s="11"/>
      <c r="W373" s="352"/>
      <c r="X373" s="11"/>
      <c r="Y373" s="316"/>
    </row>
    <row r="374" spans="14:25" ht="35.1" customHeight="1" x14ac:dyDescent="0.25">
      <c r="N374" s="11"/>
      <c r="O374" s="11"/>
      <c r="P374" s="316"/>
      <c r="Q374" s="11"/>
      <c r="R374" s="317"/>
      <c r="S374" s="316"/>
      <c r="T374" s="316"/>
      <c r="U374" s="11"/>
      <c r="V374" s="11"/>
      <c r="W374" s="352"/>
      <c r="X374" s="11"/>
      <c r="Y374" s="316"/>
    </row>
    <row r="375" spans="14:25" ht="35.1" customHeight="1" x14ac:dyDescent="0.25">
      <c r="N375" s="11"/>
      <c r="O375" s="11"/>
      <c r="P375" s="316"/>
      <c r="Q375" s="11"/>
      <c r="R375" s="317"/>
      <c r="S375" s="316"/>
      <c r="T375" s="316"/>
      <c r="U375" s="11"/>
      <c r="V375" s="11"/>
      <c r="W375" s="352"/>
      <c r="X375" s="11"/>
      <c r="Y375" s="316"/>
    </row>
    <row r="376" spans="14:25" ht="35.1" customHeight="1" x14ac:dyDescent="0.25">
      <c r="N376" s="11"/>
      <c r="O376" s="11"/>
      <c r="P376" s="316"/>
      <c r="Q376" s="11"/>
      <c r="R376" s="317"/>
      <c r="S376" s="316"/>
      <c r="T376" s="316"/>
      <c r="U376" s="11"/>
      <c r="V376" s="11"/>
      <c r="W376" s="352"/>
      <c r="X376" s="11"/>
      <c r="Y376" s="316"/>
    </row>
    <row r="377" spans="14:25" ht="35.1" customHeight="1" x14ac:dyDescent="0.25">
      <c r="N377" s="11"/>
      <c r="O377" s="11"/>
      <c r="P377" s="316"/>
      <c r="Q377" s="11"/>
      <c r="R377" s="317"/>
      <c r="S377" s="316"/>
      <c r="T377" s="316"/>
      <c r="U377" s="11"/>
      <c r="V377" s="11"/>
      <c r="W377" s="352"/>
      <c r="X377" s="11"/>
      <c r="Y377" s="316"/>
    </row>
    <row r="378" spans="14:25" ht="35.1" customHeight="1" x14ac:dyDescent="0.25">
      <c r="N378" s="11"/>
      <c r="O378" s="11"/>
      <c r="P378" s="316"/>
      <c r="Q378" s="11"/>
      <c r="R378" s="317"/>
      <c r="S378" s="316"/>
      <c r="T378" s="316"/>
      <c r="U378" s="11"/>
      <c r="V378" s="11"/>
      <c r="W378" s="352"/>
      <c r="X378" s="11"/>
      <c r="Y378" s="316"/>
    </row>
    <row r="379" spans="14:25" ht="35.1" customHeight="1" x14ac:dyDescent="0.25">
      <c r="N379" s="11"/>
      <c r="O379" s="11"/>
      <c r="P379" s="316"/>
      <c r="Q379" s="11"/>
      <c r="R379" s="317"/>
      <c r="S379" s="316"/>
      <c r="T379" s="316"/>
      <c r="U379" s="11"/>
      <c r="V379" s="11"/>
      <c r="W379" s="352"/>
      <c r="X379" s="11"/>
      <c r="Y379" s="316"/>
    </row>
    <row r="380" spans="14:25" ht="35.1" customHeight="1" x14ac:dyDescent="0.25">
      <c r="N380" s="11"/>
      <c r="O380" s="11"/>
      <c r="P380" s="316"/>
      <c r="Q380" s="11"/>
      <c r="R380" s="317"/>
      <c r="S380" s="316"/>
      <c r="T380" s="316"/>
      <c r="U380" s="11"/>
      <c r="V380" s="11"/>
      <c r="W380" s="352"/>
      <c r="X380" s="11"/>
      <c r="Y380" s="316"/>
    </row>
    <row r="381" spans="14:25" ht="35.1" customHeight="1" x14ac:dyDescent="0.25">
      <c r="N381" s="11"/>
      <c r="O381" s="11"/>
      <c r="P381" s="316"/>
      <c r="Q381" s="11"/>
      <c r="R381" s="317"/>
      <c r="S381" s="316"/>
      <c r="T381" s="316"/>
      <c r="U381" s="11"/>
      <c r="V381" s="11"/>
      <c r="W381" s="352"/>
      <c r="X381" s="11"/>
      <c r="Y381" s="316"/>
    </row>
    <row r="382" spans="14:25" ht="35.1" customHeight="1" x14ac:dyDescent="0.25">
      <c r="N382" s="11"/>
      <c r="O382" s="11"/>
      <c r="P382" s="316"/>
      <c r="Q382" s="11"/>
      <c r="R382" s="317"/>
      <c r="S382" s="316"/>
      <c r="T382" s="316"/>
      <c r="U382" s="11"/>
      <c r="V382" s="11"/>
      <c r="W382" s="352"/>
      <c r="X382" s="11"/>
      <c r="Y382" s="316"/>
    </row>
    <row r="383" spans="14:25" ht="35.1" customHeight="1" x14ac:dyDescent="0.25">
      <c r="N383" s="11"/>
      <c r="O383" s="11"/>
      <c r="P383" s="316"/>
      <c r="Q383" s="11"/>
      <c r="R383" s="317"/>
      <c r="S383" s="316"/>
      <c r="T383" s="316"/>
      <c r="U383" s="11"/>
      <c r="V383" s="11"/>
      <c r="W383" s="352"/>
      <c r="X383" s="11"/>
      <c r="Y383" s="316"/>
    </row>
    <row r="384" spans="14:25" ht="35.1" customHeight="1" x14ac:dyDescent="0.25">
      <c r="N384" s="11"/>
      <c r="O384" s="11"/>
      <c r="P384" s="316"/>
      <c r="Q384" s="11"/>
      <c r="R384" s="317"/>
      <c r="S384" s="316"/>
      <c r="T384" s="316"/>
      <c r="U384" s="11"/>
      <c r="V384" s="11"/>
      <c r="W384" s="352"/>
      <c r="X384" s="11"/>
      <c r="Y384" s="316"/>
    </row>
    <row r="385" spans="14:25" ht="35.1" customHeight="1" x14ac:dyDescent="0.25">
      <c r="N385" s="11"/>
      <c r="O385" s="11"/>
      <c r="P385" s="316"/>
      <c r="Q385" s="11"/>
      <c r="R385" s="317"/>
      <c r="S385" s="316"/>
      <c r="T385" s="316"/>
      <c r="U385" s="11"/>
      <c r="V385" s="11"/>
      <c r="W385" s="352"/>
      <c r="X385" s="11"/>
      <c r="Y385" s="316"/>
    </row>
    <row r="386" spans="14:25" ht="35.1" customHeight="1" x14ac:dyDescent="0.25">
      <c r="N386" s="11"/>
      <c r="O386" s="11"/>
      <c r="P386" s="316"/>
      <c r="Q386" s="11"/>
      <c r="R386" s="317"/>
      <c r="S386" s="316"/>
      <c r="T386" s="316"/>
      <c r="U386" s="11"/>
      <c r="V386" s="11"/>
      <c r="W386" s="352"/>
      <c r="X386" s="11"/>
      <c r="Y386" s="316"/>
    </row>
    <row r="387" spans="14:25" ht="35.1" customHeight="1" x14ac:dyDescent="0.25">
      <c r="N387" s="11"/>
      <c r="O387" s="11"/>
      <c r="P387" s="316"/>
      <c r="Q387" s="11"/>
      <c r="R387" s="317"/>
      <c r="S387" s="316"/>
      <c r="T387" s="316"/>
      <c r="U387" s="11"/>
      <c r="V387" s="11"/>
      <c r="W387" s="352"/>
      <c r="X387" s="11"/>
      <c r="Y387" s="316"/>
    </row>
    <row r="388" spans="14:25" ht="35.1" customHeight="1" x14ac:dyDescent="0.25">
      <c r="N388" s="11"/>
      <c r="O388" s="11"/>
      <c r="P388" s="316"/>
      <c r="Q388" s="11"/>
      <c r="R388" s="317"/>
      <c r="S388" s="316"/>
      <c r="T388" s="316"/>
      <c r="U388" s="11"/>
      <c r="V388" s="11"/>
      <c r="W388" s="352"/>
      <c r="X388" s="11"/>
      <c r="Y388" s="316"/>
    </row>
    <row r="389" spans="14:25" ht="35.1" customHeight="1" x14ac:dyDescent="0.25">
      <c r="N389" s="11"/>
      <c r="O389" s="11"/>
      <c r="P389" s="316"/>
      <c r="Q389" s="11"/>
      <c r="R389" s="317"/>
      <c r="S389" s="316"/>
      <c r="T389" s="316"/>
      <c r="U389" s="11"/>
      <c r="V389" s="11"/>
      <c r="W389" s="352"/>
      <c r="X389" s="11"/>
      <c r="Y389" s="316"/>
    </row>
    <row r="390" spans="14:25" ht="35.1" customHeight="1" x14ac:dyDescent="0.25">
      <c r="N390" s="11"/>
      <c r="O390" s="11"/>
      <c r="P390" s="316"/>
      <c r="Q390" s="11"/>
      <c r="R390" s="317"/>
      <c r="S390" s="316"/>
      <c r="T390" s="316"/>
      <c r="U390" s="11"/>
      <c r="V390" s="11"/>
      <c r="W390" s="352"/>
      <c r="X390" s="11"/>
      <c r="Y390" s="316"/>
    </row>
    <row r="391" spans="14:25" ht="35.1" customHeight="1" x14ac:dyDescent="0.25">
      <c r="N391" s="11"/>
      <c r="O391" s="11"/>
      <c r="P391" s="316"/>
      <c r="Q391" s="11"/>
      <c r="R391" s="317"/>
      <c r="S391" s="316"/>
      <c r="T391" s="316"/>
      <c r="U391" s="11"/>
      <c r="V391" s="11"/>
      <c r="W391" s="352"/>
      <c r="X391" s="11"/>
      <c r="Y391" s="316"/>
    </row>
    <row r="392" spans="14:25" ht="35.1" customHeight="1" x14ac:dyDescent="0.25">
      <c r="N392" s="11"/>
      <c r="O392" s="11"/>
      <c r="P392" s="316"/>
      <c r="Q392" s="11"/>
      <c r="R392" s="317"/>
      <c r="S392" s="316"/>
      <c r="T392" s="316"/>
      <c r="U392" s="11"/>
      <c r="V392" s="11"/>
      <c r="W392" s="352"/>
      <c r="X392" s="11"/>
      <c r="Y392" s="316"/>
    </row>
    <row r="393" spans="14:25" ht="35.1" customHeight="1" x14ac:dyDescent="0.25">
      <c r="N393" s="11"/>
      <c r="O393" s="11"/>
      <c r="P393" s="316"/>
      <c r="Q393" s="11"/>
      <c r="R393" s="317"/>
      <c r="S393" s="316"/>
      <c r="T393" s="316"/>
      <c r="U393" s="11"/>
      <c r="V393" s="11"/>
      <c r="W393" s="352"/>
      <c r="X393" s="11"/>
      <c r="Y393" s="316"/>
    </row>
    <row r="394" spans="14:25" ht="35.1" customHeight="1" x14ac:dyDescent="0.25">
      <c r="N394" s="11"/>
      <c r="O394" s="11"/>
      <c r="P394" s="316"/>
      <c r="Q394" s="11"/>
      <c r="R394" s="317"/>
      <c r="S394" s="316"/>
      <c r="T394" s="316"/>
      <c r="U394" s="11"/>
      <c r="V394" s="11"/>
      <c r="W394" s="352"/>
      <c r="X394" s="11"/>
      <c r="Y394" s="316"/>
    </row>
    <row r="395" spans="14:25" ht="35.1" customHeight="1" x14ac:dyDescent="0.25">
      <c r="N395" s="11"/>
      <c r="O395" s="11"/>
      <c r="P395" s="316"/>
      <c r="Q395" s="11"/>
      <c r="R395" s="317"/>
      <c r="S395" s="316"/>
      <c r="T395" s="316"/>
      <c r="U395" s="11"/>
      <c r="V395" s="11"/>
      <c r="W395" s="352"/>
      <c r="X395" s="11"/>
      <c r="Y395" s="316"/>
    </row>
    <row r="396" spans="14:25" ht="35.1" customHeight="1" x14ac:dyDescent="0.25">
      <c r="N396" s="11"/>
      <c r="O396" s="11"/>
      <c r="P396" s="316"/>
      <c r="Q396" s="11"/>
      <c r="R396" s="317"/>
      <c r="S396" s="316"/>
      <c r="T396" s="316"/>
      <c r="U396" s="11"/>
      <c r="V396" s="11"/>
      <c r="W396" s="352"/>
      <c r="X396" s="11"/>
      <c r="Y396" s="316"/>
    </row>
    <row r="397" spans="14:25" ht="35.1" customHeight="1" x14ac:dyDescent="0.25">
      <c r="N397" s="11"/>
      <c r="O397" s="11"/>
      <c r="P397" s="316"/>
      <c r="Q397" s="11"/>
      <c r="R397" s="317"/>
      <c r="S397" s="316"/>
      <c r="T397" s="316"/>
      <c r="U397" s="11"/>
      <c r="V397" s="11"/>
      <c r="W397" s="352"/>
      <c r="X397" s="11"/>
      <c r="Y397" s="316"/>
    </row>
    <row r="398" spans="14:25" ht="35.1" customHeight="1" x14ac:dyDescent="0.25">
      <c r="N398" s="11"/>
      <c r="O398" s="11"/>
      <c r="P398" s="316"/>
      <c r="Q398" s="11"/>
      <c r="R398" s="317"/>
      <c r="S398" s="316"/>
      <c r="T398" s="316"/>
      <c r="U398" s="11"/>
      <c r="V398" s="11"/>
      <c r="W398" s="352"/>
      <c r="X398" s="11"/>
      <c r="Y398" s="316"/>
    </row>
    <row r="399" spans="14:25" ht="35.1" customHeight="1" x14ac:dyDescent="0.25">
      <c r="N399" s="11"/>
      <c r="O399" s="11"/>
      <c r="P399" s="316"/>
      <c r="Q399" s="11"/>
      <c r="R399" s="317"/>
      <c r="S399" s="316"/>
      <c r="T399" s="316"/>
      <c r="U399" s="11"/>
      <c r="V399" s="11"/>
      <c r="W399" s="352"/>
      <c r="X399" s="11"/>
      <c r="Y399" s="316"/>
    </row>
    <row r="400" spans="14:25" ht="35.1" customHeight="1" x14ac:dyDescent="0.25">
      <c r="N400" s="11"/>
      <c r="O400" s="11"/>
      <c r="P400" s="316"/>
      <c r="Q400" s="11"/>
      <c r="R400" s="317"/>
      <c r="S400" s="316"/>
      <c r="T400" s="316"/>
      <c r="U400" s="11"/>
      <c r="V400" s="11"/>
      <c r="W400" s="352"/>
      <c r="X400" s="11"/>
      <c r="Y400" s="316"/>
    </row>
    <row r="401" spans="14:25" ht="35.1" customHeight="1" x14ac:dyDescent="0.25">
      <c r="N401" s="11"/>
      <c r="O401" s="11"/>
      <c r="P401" s="316"/>
      <c r="Q401" s="11"/>
      <c r="R401" s="317"/>
      <c r="S401" s="316"/>
      <c r="T401" s="316"/>
      <c r="U401" s="11"/>
      <c r="V401" s="11"/>
      <c r="W401" s="352"/>
      <c r="X401" s="11"/>
      <c r="Y401" s="316"/>
    </row>
    <row r="402" spans="14:25" ht="35.1" customHeight="1" x14ac:dyDescent="0.25">
      <c r="N402" s="11"/>
      <c r="O402" s="11"/>
      <c r="P402" s="316"/>
      <c r="Q402" s="11"/>
      <c r="R402" s="317"/>
      <c r="S402" s="316"/>
      <c r="T402" s="316"/>
      <c r="U402" s="11"/>
      <c r="V402" s="11"/>
      <c r="W402" s="352"/>
      <c r="X402" s="11"/>
      <c r="Y402" s="316"/>
    </row>
    <row r="403" spans="14:25" ht="35.1" customHeight="1" x14ac:dyDescent="0.25">
      <c r="N403" s="11"/>
      <c r="O403" s="11"/>
      <c r="P403" s="316"/>
      <c r="Q403" s="11"/>
      <c r="R403" s="317"/>
      <c r="S403" s="316"/>
      <c r="T403" s="316"/>
      <c r="U403" s="11"/>
      <c r="V403" s="11"/>
      <c r="W403" s="352"/>
      <c r="X403" s="11"/>
      <c r="Y403" s="316"/>
    </row>
    <row r="404" spans="14:25" ht="35.1" customHeight="1" x14ac:dyDescent="0.25">
      <c r="N404" s="11"/>
      <c r="O404" s="11"/>
      <c r="P404" s="316"/>
      <c r="Q404" s="11"/>
      <c r="R404" s="317"/>
      <c r="S404" s="316"/>
      <c r="T404" s="316"/>
      <c r="U404" s="11"/>
      <c r="V404" s="11"/>
      <c r="W404" s="352"/>
      <c r="X404" s="11"/>
      <c r="Y404" s="316"/>
    </row>
    <row r="405" spans="14:25" ht="35.1" customHeight="1" x14ac:dyDescent="0.25">
      <c r="N405" s="11"/>
      <c r="O405" s="11"/>
      <c r="P405" s="316"/>
      <c r="Q405" s="11"/>
      <c r="R405" s="317"/>
      <c r="S405" s="316"/>
      <c r="T405" s="316"/>
      <c r="U405" s="11"/>
      <c r="V405" s="11"/>
      <c r="W405" s="352"/>
      <c r="X405" s="11"/>
      <c r="Y405" s="316"/>
    </row>
    <row r="406" spans="14:25" ht="35.1" customHeight="1" x14ac:dyDescent="0.25">
      <c r="N406" s="11"/>
      <c r="O406" s="11"/>
      <c r="P406" s="316"/>
      <c r="Q406" s="11"/>
      <c r="R406" s="317"/>
      <c r="S406" s="316"/>
      <c r="T406" s="316"/>
      <c r="U406" s="11"/>
      <c r="V406" s="11"/>
      <c r="W406" s="352"/>
      <c r="X406" s="11"/>
      <c r="Y406" s="316"/>
    </row>
    <row r="407" spans="14:25" ht="35.1" customHeight="1" x14ac:dyDescent="0.25">
      <c r="N407" s="11"/>
      <c r="O407" s="11"/>
      <c r="P407" s="316"/>
      <c r="Q407" s="11"/>
      <c r="R407" s="317"/>
      <c r="S407" s="316"/>
      <c r="T407" s="316"/>
      <c r="U407" s="11"/>
      <c r="V407" s="11"/>
      <c r="W407" s="352"/>
      <c r="X407" s="11"/>
      <c r="Y407" s="316"/>
    </row>
    <row r="408" spans="14:25" ht="35.1" customHeight="1" x14ac:dyDescent="0.25">
      <c r="N408" s="11"/>
      <c r="O408" s="11"/>
      <c r="P408" s="316"/>
      <c r="Q408" s="11"/>
      <c r="R408" s="317"/>
      <c r="S408" s="316"/>
      <c r="T408" s="316"/>
      <c r="U408" s="11"/>
      <c r="V408" s="11"/>
      <c r="W408" s="352"/>
      <c r="X408" s="11"/>
      <c r="Y408" s="316"/>
    </row>
    <row r="409" spans="14:25" ht="35.1" customHeight="1" x14ac:dyDescent="0.25">
      <c r="N409" s="11"/>
      <c r="O409" s="11"/>
      <c r="P409" s="316"/>
      <c r="Q409" s="11"/>
      <c r="R409" s="317"/>
      <c r="S409" s="316"/>
      <c r="T409" s="316"/>
      <c r="U409" s="11"/>
      <c r="V409" s="11"/>
      <c r="W409" s="352"/>
      <c r="X409" s="11"/>
      <c r="Y409" s="316"/>
    </row>
    <row r="410" spans="14:25" ht="35.1" customHeight="1" x14ac:dyDescent="0.25">
      <c r="N410" s="11"/>
      <c r="O410" s="11"/>
      <c r="P410" s="316"/>
      <c r="Q410" s="11"/>
      <c r="R410" s="317"/>
      <c r="S410" s="316"/>
      <c r="T410" s="316"/>
      <c r="U410" s="11"/>
      <c r="V410" s="11"/>
      <c r="W410" s="352"/>
      <c r="X410" s="11"/>
      <c r="Y410" s="316"/>
    </row>
    <row r="411" spans="14:25" ht="35.1" customHeight="1" x14ac:dyDescent="0.25">
      <c r="N411" s="11"/>
      <c r="O411" s="11"/>
      <c r="P411" s="316"/>
      <c r="Q411" s="11"/>
      <c r="R411" s="317"/>
      <c r="S411" s="316"/>
      <c r="T411" s="316"/>
      <c r="U411" s="11"/>
      <c r="V411" s="11"/>
      <c r="W411" s="352"/>
      <c r="X411" s="11"/>
      <c r="Y411" s="316"/>
    </row>
    <row r="412" spans="14:25" ht="35.1" customHeight="1" x14ac:dyDescent="0.25">
      <c r="N412" s="11"/>
      <c r="O412" s="11"/>
      <c r="P412" s="316"/>
      <c r="Q412" s="11"/>
      <c r="R412" s="317"/>
      <c r="S412" s="316"/>
      <c r="T412" s="316"/>
      <c r="U412" s="11"/>
      <c r="V412" s="11"/>
      <c r="W412" s="352"/>
      <c r="X412" s="11"/>
      <c r="Y412" s="316"/>
    </row>
    <row r="413" spans="14:25" ht="35.1" customHeight="1" x14ac:dyDescent="0.25">
      <c r="N413" s="11"/>
      <c r="O413" s="11"/>
      <c r="P413" s="316"/>
      <c r="Q413" s="11"/>
      <c r="R413" s="317"/>
      <c r="S413" s="316"/>
      <c r="T413" s="316"/>
      <c r="U413" s="11"/>
      <c r="V413" s="11"/>
      <c r="W413" s="352"/>
      <c r="X413" s="11"/>
      <c r="Y413" s="316"/>
    </row>
    <row r="414" spans="14:25" ht="35.1" customHeight="1" x14ac:dyDescent="0.25">
      <c r="N414" s="11"/>
      <c r="O414" s="11"/>
      <c r="P414" s="316"/>
      <c r="Q414" s="11"/>
      <c r="R414" s="317"/>
      <c r="S414" s="316"/>
      <c r="T414" s="316"/>
      <c r="U414" s="11"/>
      <c r="V414" s="11"/>
      <c r="W414" s="352"/>
      <c r="X414" s="11"/>
      <c r="Y414" s="316"/>
    </row>
    <row r="415" spans="14:25" ht="35.1" customHeight="1" x14ac:dyDescent="0.25">
      <c r="N415" s="11"/>
      <c r="O415" s="11"/>
      <c r="P415" s="316"/>
      <c r="Q415" s="11"/>
      <c r="R415" s="317"/>
      <c r="S415" s="316"/>
      <c r="T415" s="316"/>
      <c r="U415" s="11"/>
      <c r="V415" s="11"/>
      <c r="W415" s="352"/>
      <c r="X415" s="11"/>
      <c r="Y415" s="316"/>
    </row>
    <row r="416" spans="14:25" ht="35.1" customHeight="1" x14ac:dyDescent="0.25">
      <c r="N416" s="11"/>
      <c r="O416" s="11"/>
      <c r="P416" s="316"/>
      <c r="Q416" s="11"/>
      <c r="R416" s="317"/>
      <c r="S416" s="316"/>
      <c r="T416" s="316"/>
      <c r="U416" s="11"/>
      <c r="V416" s="11"/>
      <c r="W416" s="352"/>
      <c r="X416" s="11"/>
      <c r="Y416" s="316"/>
    </row>
    <row r="417" spans="14:25" ht="35.1" customHeight="1" x14ac:dyDescent="0.25">
      <c r="N417" s="11"/>
      <c r="O417" s="11"/>
      <c r="P417" s="316"/>
      <c r="Q417" s="11"/>
      <c r="R417" s="317"/>
      <c r="S417" s="316"/>
      <c r="T417" s="316"/>
      <c r="U417" s="11"/>
      <c r="V417" s="11"/>
      <c r="W417" s="352"/>
      <c r="X417" s="11"/>
      <c r="Y417" s="316"/>
    </row>
    <row r="418" spans="14:25" ht="35.1" customHeight="1" x14ac:dyDescent="0.25">
      <c r="N418" s="11"/>
      <c r="O418" s="11"/>
      <c r="P418" s="316"/>
      <c r="Q418" s="11"/>
      <c r="R418" s="317"/>
      <c r="S418" s="316"/>
      <c r="T418" s="316"/>
      <c r="U418" s="11"/>
      <c r="V418" s="11"/>
      <c r="W418" s="352"/>
      <c r="X418" s="11"/>
      <c r="Y418" s="316"/>
    </row>
    <row r="419" spans="14:25" ht="35.1" customHeight="1" x14ac:dyDescent="0.25">
      <c r="N419" s="11"/>
      <c r="O419" s="11"/>
      <c r="P419" s="316"/>
      <c r="Q419" s="11"/>
      <c r="R419" s="317"/>
      <c r="S419" s="316"/>
      <c r="T419" s="316"/>
      <c r="U419" s="11"/>
      <c r="V419" s="11"/>
      <c r="W419" s="352"/>
      <c r="X419" s="11"/>
      <c r="Y419" s="316"/>
    </row>
    <row r="420" spans="14:25" ht="35.1" customHeight="1" x14ac:dyDescent="0.25">
      <c r="N420" s="11"/>
      <c r="O420" s="11"/>
      <c r="P420" s="316"/>
      <c r="Q420" s="11"/>
      <c r="R420" s="317"/>
      <c r="S420" s="316"/>
      <c r="T420" s="316"/>
      <c r="U420" s="11"/>
      <c r="V420" s="11"/>
      <c r="W420" s="352"/>
      <c r="X420" s="11"/>
      <c r="Y420" s="316"/>
    </row>
    <row r="421" spans="14:25" ht="35.1" customHeight="1" x14ac:dyDescent="0.25">
      <c r="N421" s="11"/>
      <c r="O421" s="11"/>
      <c r="P421" s="316"/>
      <c r="Q421" s="11"/>
      <c r="R421" s="317"/>
      <c r="S421" s="316"/>
      <c r="T421" s="316"/>
      <c r="U421" s="11"/>
      <c r="V421" s="11"/>
      <c r="W421" s="352"/>
      <c r="X421" s="11"/>
      <c r="Y421" s="316"/>
    </row>
    <row r="422" spans="14:25" ht="35.1" customHeight="1" x14ac:dyDescent="0.25">
      <c r="N422" s="11"/>
      <c r="O422" s="11"/>
      <c r="P422" s="316"/>
      <c r="Q422" s="11"/>
      <c r="R422" s="317"/>
      <c r="S422" s="316"/>
      <c r="T422" s="316"/>
      <c r="U422" s="11"/>
      <c r="V422" s="11"/>
      <c r="W422" s="352"/>
      <c r="X422" s="11"/>
      <c r="Y422" s="316"/>
    </row>
    <row r="423" spans="14:25" ht="35.1" customHeight="1" x14ac:dyDescent="0.25">
      <c r="N423" s="11"/>
      <c r="O423" s="11"/>
      <c r="P423" s="316"/>
      <c r="Q423" s="11"/>
      <c r="R423" s="317"/>
      <c r="S423" s="316"/>
      <c r="T423" s="316"/>
      <c r="U423" s="11"/>
      <c r="V423" s="11"/>
      <c r="W423" s="352"/>
      <c r="X423" s="11"/>
      <c r="Y423" s="316"/>
    </row>
    <row r="424" spans="14:25" ht="35.1" customHeight="1" x14ac:dyDescent="0.25">
      <c r="N424" s="11"/>
      <c r="O424" s="11"/>
      <c r="P424" s="316"/>
      <c r="Q424" s="11"/>
      <c r="R424" s="317"/>
      <c r="S424" s="316"/>
      <c r="T424" s="316"/>
      <c r="U424" s="11"/>
      <c r="V424" s="11"/>
      <c r="W424" s="352"/>
      <c r="X424" s="11"/>
      <c r="Y424" s="316"/>
    </row>
    <row r="425" spans="14:25" ht="35.1" customHeight="1" x14ac:dyDescent="0.25">
      <c r="N425" s="11"/>
      <c r="O425" s="11"/>
      <c r="P425" s="316"/>
      <c r="Q425" s="11"/>
      <c r="R425" s="317"/>
      <c r="S425" s="316"/>
      <c r="T425" s="316"/>
      <c r="U425" s="11"/>
      <c r="V425" s="11"/>
      <c r="W425" s="352"/>
      <c r="X425" s="11"/>
      <c r="Y425" s="316"/>
    </row>
    <row r="426" spans="14:25" ht="35.1" customHeight="1" x14ac:dyDescent="0.25">
      <c r="N426" s="11"/>
      <c r="O426" s="11"/>
      <c r="P426" s="316"/>
      <c r="Q426" s="11"/>
      <c r="R426" s="317"/>
      <c r="S426" s="316"/>
      <c r="T426" s="316"/>
      <c r="U426" s="11"/>
      <c r="V426" s="11"/>
      <c r="W426" s="352"/>
      <c r="X426" s="11"/>
      <c r="Y426" s="316"/>
    </row>
    <row r="427" spans="14:25" ht="35.1" customHeight="1" x14ac:dyDescent="0.25">
      <c r="N427" s="11"/>
      <c r="O427" s="11"/>
      <c r="P427" s="316"/>
      <c r="Q427" s="11"/>
      <c r="R427" s="317"/>
      <c r="S427" s="316"/>
      <c r="T427" s="316"/>
      <c r="U427" s="11"/>
      <c r="V427" s="11"/>
      <c r="W427" s="352"/>
      <c r="X427" s="11"/>
      <c r="Y427" s="316"/>
    </row>
    <row r="428" spans="14:25" ht="35.1" customHeight="1" x14ac:dyDescent="0.25">
      <c r="N428" s="11"/>
      <c r="O428" s="11"/>
      <c r="P428" s="316"/>
      <c r="Q428" s="11"/>
      <c r="R428" s="317"/>
      <c r="S428" s="316"/>
      <c r="T428" s="316"/>
      <c r="U428" s="11"/>
      <c r="V428" s="11"/>
      <c r="W428" s="352"/>
      <c r="X428" s="11"/>
      <c r="Y428" s="316"/>
    </row>
    <row r="429" spans="14:25" ht="35.1" customHeight="1" x14ac:dyDescent="0.25">
      <c r="N429" s="11"/>
      <c r="O429" s="11"/>
      <c r="P429" s="316"/>
      <c r="Q429" s="11"/>
      <c r="R429" s="317"/>
      <c r="S429" s="316"/>
      <c r="T429" s="316"/>
      <c r="U429" s="11"/>
      <c r="V429" s="11"/>
      <c r="W429" s="352"/>
      <c r="X429" s="11"/>
      <c r="Y429" s="316"/>
    </row>
    <row r="430" spans="14:25" ht="35.1" customHeight="1" x14ac:dyDescent="0.25">
      <c r="N430" s="11"/>
      <c r="O430" s="11"/>
      <c r="P430" s="316"/>
      <c r="Q430" s="11"/>
      <c r="R430" s="317"/>
      <c r="S430" s="316"/>
      <c r="T430" s="316"/>
      <c r="U430" s="11"/>
      <c r="V430" s="11"/>
      <c r="W430" s="352"/>
      <c r="X430" s="11"/>
      <c r="Y430" s="316"/>
    </row>
    <row r="431" spans="14:25" ht="35.1" customHeight="1" x14ac:dyDescent="0.25">
      <c r="N431" s="11"/>
      <c r="O431" s="11"/>
      <c r="P431" s="316"/>
      <c r="Q431" s="11"/>
      <c r="R431" s="317"/>
      <c r="S431" s="316"/>
      <c r="T431" s="316"/>
      <c r="U431" s="11"/>
      <c r="V431" s="11"/>
      <c r="W431" s="352"/>
      <c r="X431" s="11"/>
      <c r="Y431" s="316"/>
    </row>
    <row r="432" spans="14:25" ht="35.1" customHeight="1" x14ac:dyDescent="0.25">
      <c r="N432" s="11"/>
      <c r="O432" s="11"/>
      <c r="P432" s="316"/>
      <c r="Q432" s="11"/>
      <c r="R432" s="317"/>
      <c r="S432" s="316"/>
      <c r="T432" s="316"/>
      <c r="U432" s="11"/>
      <c r="V432" s="11"/>
      <c r="W432" s="352"/>
      <c r="X432" s="11"/>
      <c r="Y432" s="316"/>
    </row>
    <row r="433" spans="14:25" ht="35.1" customHeight="1" x14ac:dyDescent="0.25">
      <c r="N433" s="11"/>
      <c r="O433" s="11"/>
      <c r="P433" s="316"/>
      <c r="Q433" s="11"/>
      <c r="R433" s="317"/>
      <c r="S433" s="316"/>
      <c r="T433" s="316"/>
      <c r="U433" s="11"/>
      <c r="V433" s="11"/>
      <c r="W433" s="352"/>
      <c r="X433" s="11"/>
      <c r="Y433" s="316"/>
    </row>
    <row r="434" spans="14:25" ht="35.1" customHeight="1" x14ac:dyDescent="0.25">
      <c r="N434" s="11"/>
      <c r="O434" s="11"/>
      <c r="P434" s="316"/>
      <c r="Q434" s="11"/>
      <c r="R434" s="317"/>
      <c r="S434" s="316"/>
      <c r="T434" s="316"/>
      <c r="U434" s="11"/>
      <c r="V434" s="11"/>
      <c r="W434" s="352"/>
      <c r="X434" s="11"/>
      <c r="Y434" s="316"/>
    </row>
    <row r="435" spans="14:25" ht="35.1" customHeight="1" x14ac:dyDescent="0.25">
      <c r="N435" s="11"/>
      <c r="O435" s="11"/>
      <c r="P435" s="316"/>
      <c r="Q435" s="11"/>
      <c r="R435" s="317"/>
      <c r="S435" s="316"/>
      <c r="T435" s="316"/>
      <c r="U435" s="11"/>
      <c r="V435" s="11"/>
      <c r="W435" s="352"/>
      <c r="X435" s="11"/>
      <c r="Y435" s="316"/>
    </row>
    <row r="436" spans="14:25" ht="35.1" customHeight="1" x14ac:dyDescent="0.25">
      <c r="N436" s="11"/>
      <c r="O436" s="11"/>
      <c r="P436" s="316"/>
      <c r="Q436" s="11"/>
      <c r="R436" s="317"/>
      <c r="S436" s="316"/>
      <c r="T436" s="316"/>
      <c r="U436" s="11"/>
      <c r="V436" s="11"/>
      <c r="W436" s="352"/>
      <c r="X436" s="11"/>
      <c r="Y436" s="316"/>
    </row>
    <row r="437" spans="14:25" ht="35.1" customHeight="1" x14ac:dyDescent="0.25">
      <c r="N437" s="11"/>
      <c r="O437" s="11"/>
      <c r="P437" s="316"/>
      <c r="Q437" s="11"/>
      <c r="R437" s="317"/>
      <c r="S437" s="316"/>
      <c r="T437" s="316"/>
      <c r="U437" s="11"/>
      <c r="V437" s="11"/>
      <c r="W437" s="352"/>
      <c r="X437" s="11"/>
      <c r="Y437" s="316"/>
    </row>
    <row r="438" spans="14:25" ht="35.1" customHeight="1" x14ac:dyDescent="0.25">
      <c r="N438" s="11"/>
      <c r="O438" s="11"/>
      <c r="P438" s="316"/>
      <c r="Q438" s="11"/>
      <c r="R438" s="317"/>
      <c r="S438" s="316"/>
      <c r="T438" s="316"/>
      <c r="U438" s="11"/>
      <c r="V438" s="11"/>
      <c r="W438" s="352"/>
      <c r="X438" s="11"/>
      <c r="Y438" s="316"/>
    </row>
    <row r="439" spans="14:25" ht="35.1" customHeight="1" x14ac:dyDescent="0.25">
      <c r="N439" s="11"/>
      <c r="O439" s="11"/>
      <c r="P439" s="316"/>
      <c r="Q439" s="11"/>
      <c r="R439" s="317"/>
      <c r="S439" s="316"/>
      <c r="T439" s="316"/>
      <c r="U439" s="11"/>
      <c r="V439" s="11"/>
      <c r="W439" s="352"/>
      <c r="X439" s="11"/>
      <c r="Y439" s="316"/>
    </row>
    <row r="440" spans="14:25" ht="35.1" customHeight="1" x14ac:dyDescent="0.25">
      <c r="N440" s="11"/>
      <c r="O440" s="11"/>
      <c r="P440" s="316"/>
      <c r="Q440" s="11"/>
      <c r="R440" s="317"/>
      <c r="S440" s="316"/>
      <c r="T440" s="316"/>
      <c r="U440" s="11"/>
      <c r="V440" s="11"/>
      <c r="W440" s="352"/>
      <c r="X440" s="11"/>
      <c r="Y440" s="316"/>
    </row>
    <row r="441" spans="14:25" ht="35.1" customHeight="1" x14ac:dyDescent="0.25">
      <c r="N441" s="11"/>
      <c r="O441" s="11"/>
      <c r="P441" s="316"/>
      <c r="Q441" s="11"/>
      <c r="R441" s="317"/>
      <c r="S441" s="316"/>
      <c r="T441" s="316"/>
      <c r="U441" s="11"/>
      <c r="V441" s="11"/>
      <c r="W441" s="352"/>
      <c r="X441" s="11"/>
      <c r="Y441" s="316"/>
    </row>
    <row r="442" spans="14:25" ht="35.1" customHeight="1" x14ac:dyDescent="0.25">
      <c r="N442" s="11"/>
      <c r="O442" s="11"/>
      <c r="P442" s="316"/>
      <c r="Q442" s="11"/>
      <c r="R442" s="317"/>
      <c r="S442" s="316"/>
      <c r="T442" s="316"/>
      <c r="U442" s="11"/>
      <c r="V442" s="11"/>
      <c r="W442" s="352"/>
      <c r="X442" s="11"/>
      <c r="Y442" s="316"/>
    </row>
    <row r="443" spans="14:25" ht="35.1" customHeight="1" x14ac:dyDescent="0.25">
      <c r="N443" s="11"/>
      <c r="O443" s="11"/>
      <c r="P443" s="316"/>
      <c r="Q443" s="11"/>
      <c r="R443" s="317"/>
      <c r="S443" s="316"/>
      <c r="T443" s="316"/>
      <c r="U443" s="11"/>
      <c r="V443" s="11"/>
      <c r="W443" s="352"/>
      <c r="X443" s="11"/>
      <c r="Y443" s="316"/>
    </row>
    <row r="444" spans="14:25" ht="35.1" customHeight="1" x14ac:dyDescent="0.25">
      <c r="N444" s="11"/>
      <c r="O444" s="11"/>
      <c r="P444" s="316"/>
      <c r="Q444" s="11"/>
      <c r="R444" s="317"/>
      <c r="S444" s="316"/>
      <c r="T444" s="316"/>
      <c r="U444" s="11"/>
      <c r="V444" s="11"/>
      <c r="W444" s="352"/>
      <c r="X444" s="11"/>
      <c r="Y444" s="316"/>
    </row>
    <row r="445" spans="14:25" ht="35.1" customHeight="1" x14ac:dyDescent="0.25">
      <c r="N445" s="11"/>
      <c r="O445" s="11"/>
      <c r="P445" s="316"/>
      <c r="Q445" s="11"/>
      <c r="R445" s="317"/>
      <c r="S445" s="316"/>
      <c r="T445" s="316"/>
      <c r="U445" s="11"/>
      <c r="V445" s="11"/>
      <c r="W445" s="352"/>
      <c r="X445" s="11"/>
      <c r="Y445" s="316"/>
    </row>
    <row r="446" spans="14:25" ht="35.1" customHeight="1" x14ac:dyDescent="0.25">
      <c r="N446" s="11"/>
      <c r="O446" s="11"/>
      <c r="P446" s="316"/>
      <c r="Q446" s="11"/>
      <c r="R446" s="317"/>
      <c r="S446" s="316"/>
      <c r="T446" s="316"/>
      <c r="U446" s="11"/>
      <c r="V446" s="11"/>
      <c r="W446" s="352"/>
      <c r="X446" s="11"/>
      <c r="Y446" s="316"/>
    </row>
    <row r="447" spans="14:25" ht="35.1" customHeight="1" x14ac:dyDescent="0.25">
      <c r="N447" s="11"/>
      <c r="O447" s="11"/>
      <c r="P447" s="316"/>
      <c r="Q447" s="11"/>
      <c r="R447" s="317"/>
      <c r="S447" s="316"/>
      <c r="T447" s="316"/>
      <c r="U447" s="11"/>
      <c r="V447" s="11"/>
      <c r="W447" s="352"/>
      <c r="X447" s="11"/>
      <c r="Y447" s="316"/>
    </row>
    <row r="448" spans="14:25" ht="35.1" customHeight="1" x14ac:dyDescent="0.25">
      <c r="N448" s="11"/>
      <c r="O448" s="11"/>
      <c r="P448" s="316"/>
      <c r="Q448" s="11"/>
      <c r="R448" s="317"/>
      <c r="S448" s="316"/>
      <c r="T448" s="316"/>
      <c r="U448" s="11"/>
      <c r="V448" s="11"/>
      <c r="W448" s="352"/>
      <c r="X448" s="11"/>
      <c r="Y448" s="316"/>
    </row>
    <row r="449" spans="14:25" ht="35.1" customHeight="1" x14ac:dyDescent="0.25">
      <c r="N449" s="11"/>
      <c r="O449" s="11"/>
      <c r="P449" s="316"/>
      <c r="Q449" s="11"/>
      <c r="R449" s="317"/>
      <c r="S449" s="316"/>
      <c r="T449" s="316"/>
      <c r="U449" s="11"/>
      <c r="V449" s="11"/>
      <c r="W449" s="352"/>
      <c r="X449" s="11"/>
      <c r="Y449" s="316"/>
    </row>
    <row r="450" spans="14:25" ht="35.1" customHeight="1" x14ac:dyDescent="0.25">
      <c r="N450" s="11"/>
      <c r="O450" s="11"/>
      <c r="P450" s="316"/>
      <c r="Q450" s="11"/>
      <c r="R450" s="317"/>
      <c r="S450" s="316"/>
      <c r="T450" s="316"/>
      <c r="U450" s="11"/>
      <c r="V450" s="11"/>
      <c r="W450" s="352"/>
      <c r="X450" s="11"/>
      <c r="Y450" s="316"/>
    </row>
    <row r="451" spans="14:25" ht="35.1" customHeight="1" x14ac:dyDescent="0.25">
      <c r="N451" s="11"/>
      <c r="O451" s="11"/>
      <c r="P451" s="316"/>
      <c r="Q451" s="11"/>
      <c r="R451" s="317"/>
      <c r="S451" s="316"/>
      <c r="T451" s="316"/>
      <c r="U451" s="11"/>
      <c r="V451" s="11"/>
      <c r="W451" s="352"/>
      <c r="X451" s="11"/>
      <c r="Y451" s="316"/>
    </row>
    <row r="1048576" spans="27:27" ht="35.1" customHeight="1" x14ac:dyDescent="0.25">
      <c r="AA1048576" s="489"/>
    </row>
  </sheetData>
  <autoFilter ref="A13:AB42"/>
  <mergeCells count="30">
    <mergeCell ref="J12:J13"/>
    <mergeCell ref="M12:M13"/>
    <mergeCell ref="N12:N13"/>
    <mergeCell ref="X12:X13"/>
    <mergeCell ref="O12:O13"/>
    <mergeCell ref="P12:P13"/>
    <mergeCell ref="Y12:Y13"/>
    <mergeCell ref="Z12:Z13"/>
    <mergeCell ref="AB12:AB13"/>
    <mergeCell ref="R12:R13"/>
    <mergeCell ref="S12:S13"/>
    <mergeCell ref="T12:T13"/>
    <mergeCell ref="U12:V12"/>
    <mergeCell ref="AA12:AA13"/>
    <mergeCell ref="A7:L7"/>
    <mergeCell ref="A11:K11"/>
    <mergeCell ref="A1:AB1"/>
    <mergeCell ref="A12:A13"/>
    <mergeCell ref="B12:B13"/>
    <mergeCell ref="C12:C13"/>
    <mergeCell ref="D12:D13"/>
    <mergeCell ref="E12:E13"/>
    <mergeCell ref="G12:G13"/>
    <mergeCell ref="H12:H13"/>
    <mergeCell ref="I12:I13"/>
    <mergeCell ref="K12:K13"/>
    <mergeCell ref="L12:L13"/>
    <mergeCell ref="Q12:Q13"/>
    <mergeCell ref="W12:W13"/>
    <mergeCell ref="F12:F13"/>
  </mergeCells>
  <printOptions horizontalCentered="1"/>
  <pageMargins left="0" right="0" top="0.39370078740157483" bottom="0.19685039370078741" header="0" footer="0"/>
  <pageSetup paperSize="8" scale="47" fitToHeight="10000" orientation="landscape" r:id="rId1"/>
  <headerFooter>
    <oddFooter>&amp;R&amp;P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3"/>
  <sheetViews>
    <sheetView tabSelected="1" view="pageBreakPreview" zoomScale="90" zoomScaleNormal="70" zoomScaleSheetLayoutView="90" workbookViewId="0">
      <selection activeCell="F9" sqref="F9"/>
    </sheetView>
  </sheetViews>
  <sheetFormatPr baseColWidth="10" defaultRowHeight="15" x14ac:dyDescent="0.25"/>
  <cols>
    <col min="1" max="1" width="1.28515625" customWidth="1"/>
    <col min="2" max="2" width="4" customWidth="1"/>
    <col min="3" max="3" width="6" customWidth="1"/>
    <col min="4" max="4" width="8.140625" customWidth="1"/>
    <col min="5" max="5" width="15.7109375" customWidth="1"/>
    <col min="6" max="6" width="15.42578125" customWidth="1"/>
    <col min="7" max="7" width="12.85546875" customWidth="1"/>
    <col min="8" max="8" width="8.5703125" customWidth="1"/>
    <col min="9" max="9" width="18.42578125" bestFit="1" customWidth="1"/>
    <col min="10" max="10" width="11.28515625" customWidth="1"/>
    <col min="11" max="11" width="11.140625" customWidth="1"/>
    <col min="12" max="12" width="11.42578125" customWidth="1"/>
    <col min="13" max="15" width="9" customWidth="1"/>
    <col min="17" max="17" width="11.7109375" bestFit="1" customWidth="1"/>
    <col min="18" max="18" width="10.85546875" customWidth="1"/>
    <col min="19" max="22" width="5.85546875" customWidth="1"/>
    <col min="23" max="23" width="14" customWidth="1"/>
    <col min="24" max="24" width="25.7109375" hidden="1" customWidth="1"/>
    <col min="25" max="26" width="0" hidden="1" customWidth="1"/>
    <col min="27" max="27" width="14.28515625" hidden="1" customWidth="1"/>
    <col min="28" max="33" width="0" hidden="1" customWidth="1"/>
  </cols>
  <sheetData>
    <row r="1" spans="1:33" ht="18" x14ac:dyDescent="0.25">
      <c r="B1" s="788" t="s">
        <v>2736</v>
      </c>
      <c r="C1" s="788"/>
      <c r="D1" s="788"/>
      <c r="E1" s="788"/>
      <c r="F1" s="788"/>
      <c r="G1" s="788"/>
      <c r="H1" s="788"/>
      <c r="I1" s="788"/>
      <c r="J1" s="788"/>
      <c r="K1" s="788"/>
      <c r="L1" s="788"/>
      <c r="M1" s="788"/>
      <c r="N1" s="788"/>
      <c r="O1" s="788"/>
      <c r="P1" s="788"/>
      <c r="Q1" s="788"/>
      <c r="R1" s="788"/>
      <c r="S1" s="788"/>
      <c r="T1" s="788"/>
      <c r="U1" s="788"/>
      <c r="V1" s="788"/>
      <c r="W1" s="788"/>
    </row>
    <row r="2" spans="1:33" s="12" customFormat="1" ht="30" customHeight="1" x14ac:dyDescent="0.25">
      <c r="A2" s="53" t="s">
        <v>2712</v>
      </c>
      <c r="B2" s="46"/>
      <c r="C2" s="46"/>
      <c r="D2" s="46"/>
      <c r="E2" s="46"/>
      <c r="F2" s="46"/>
      <c r="G2" s="46"/>
      <c r="H2" s="46"/>
      <c r="I2" s="46"/>
      <c r="J2" s="46"/>
      <c r="K2" s="46"/>
      <c r="L2" s="46"/>
      <c r="M2" s="46"/>
      <c r="N2" s="46"/>
      <c r="O2" s="46"/>
      <c r="P2" s="46"/>
      <c r="Q2" s="46"/>
      <c r="R2" s="46"/>
      <c r="S2" s="46"/>
      <c r="T2" s="46"/>
      <c r="U2" s="46"/>
      <c r="V2" s="46"/>
      <c r="W2" s="46"/>
      <c r="X2" s="46"/>
      <c r="Y2" s="46"/>
      <c r="Z2" s="46"/>
      <c r="AA2" s="46"/>
      <c r="AC2" s="26"/>
      <c r="AD2" s="26"/>
      <c r="AE2" s="26"/>
      <c r="AF2" s="26"/>
      <c r="AG2" s="26"/>
    </row>
    <row r="3" spans="1:33" s="4" customFormat="1" ht="14.25" customHeight="1" x14ac:dyDescent="0.25">
      <c r="A3" s="11"/>
      <c r="B3" s="792"/>
      <c r="C3" s="792"/>
      <c r="D3" s="792"/>
      <c r="E3" s="792"/>
      <c r="F3" s="642"/>
      <c r="G3" s="639"/>
      <c r="H3" s="639"/>
      <c r="I3" s="639"/>
      <c r="J3" s="636"/>
      <c r="K3" s="636"/>
      <c r="L3" s="636"/>
      <c r="M3" s="636"/>
      <c r="N3" s="640"/>
      <c r="O3" s="640"/>
      <c r="P3" s="636"/>
      <c r="Q3" s="45"/>
      <c r="R3" s="45"/>
      <c r="S3" s="640"/>
      <c r="T3" s="640"/>
      <c r="U3" s="640"/>
      <c r="V3" s="640"/>
      <c r="W3" s="45"/>
      <c r="X3" s="7"/>
    </row>
    <row r="4" spans="1:33" s="4" customFormat="1" ht="14.25" customHeight="1" x14ac:dyDescent="0.25">
      <c r="A4" s="11"/>
      <c r="B4" s="89" t="s">
        <v>2700</v>
      </c>
      <c r="C4" s="89"/>
      <c r="D4" s="89"/>
      <c r="E4" s="45"/>
      <c r="F4" s="642"/>
      <c r="G4" s="639"/>
      <c r="H4" s="639"/>
      <c r="I4" s="639"/>
      <c r="J4" s="636"/>
      <c r="K4" s="636"/>
      <c r="L4" s="636"/>
      <c r="M4" s="636"/>
      <c r="N4" s="640"/>
      <c r="O4" s="640"/>
      <c r="P4" s="636"/>
      <c r="Q4" s="45"/>
      <c r="R4" s="45"/>
      <c r="S4" s="640"/>
      <c r="T4" s="640"/>
      <c r="U4" s="640"/>
      <c r="V4" s="640"/>
      <c r="W4" s="45"/>
      <c r="X4" s="7"/>
    </row>
    <row r="5" spans="1:33" s="28" customFormat="1" ht="24.95" customHeight="1" x14ac:dyDescent="0.25">
      <c r="A5" s="56"/>
      <c r="B5" s="56" t="s">
        <v>2714</v>
      </c>
      <c r="C5" s="56"/>
      <c r="D5" s="56"/>
      <c r="E5" s="119"/>
      <c r="F5" s="642"/>
      <c r="G5" s="639"/>
      <c r="H5" s="639"/>
      <c r="I5" s="639"/>
      <c r="J5" s="59"/>
      <c r="K5" s="59"/>
      <c r="L5" s="59"/>
      <c r="M5" s="59"/>
      <c r="N5" s="59"/>
      <c r="O5" s="59"/>
      <c r="P5" s="59"/>
      <c r="Q5" s="59"/>
      <c r="R5" s="59"/>
      <c r="W5" s="59"/>
      <c r="X5" s="59"/>
      <c r="Y5" s="59"/>
      <c r="Z5" s="59"/>
    </row>
    <row r="6" spans="1:33" s="658" customFormat="1" ht="100.5" customHeight="1" x14ac:dyDescent="0.2">
      <c r="A6" s="656"/>
      <c r="B6" s="787" t="s">
        <v>23</v>
      </c>
      <c r="C6" s="787" t="s">
        <v>0</v>
      </c>
      <c r="D6" s="787" t="s">
        <v>2711</v>
      </c>
      <c r="E6" s="787" t="s">
        <v>2738</v>
      </c>
      <c r="F6" s="787" t="s">
        <v>2698</v>
      </c>
      <c r="G6" s="787" t="s">
        <v>2722</v>
      </c>
      <c r="H6" s="787" t="s">
        <v>2717</v>
      </c>
      <c r="I6" s="787" t="s">
        <v>2723</v>
      </c>
      <c r="J6" s="790" t="s">
        <v>2724</v>
      </c>
      <c r="K6" s="791" t="s">
        <v>2715</v>
      </c>
      <c r="L6" s="790" t="s">
        <v>2716</v>
      </c>
      <c r="M6" s="790" t="s">
        <v>2725</v>
      </c>
      <c r="N6" s="790" t="s">
        <v>2734</v>
      </c>
      <c r="O6" s="790" t="s">
        <v>2726</v>
      </c>
      <c r="P6" s="790" t="s">
        <v>2719</v>
      </c>
      <c r="Q6" s="787" t="s">
        <v>2731</v>
      </c>
      <c r="R6" s="787" t="s">
        <v>2720</v>
      </c>
      <c r="S6" s="787" t="s">
        <v>2732</v>
      </c>
      <c r="T6" s="787"/>
      <c r="U6" s="787" t="s">
        <v>2733</v>
      </c>
      <c r="V6" s="787"/>
      <c r="W6" s="787" t="s">
        <v>2721</v>
      </c>
      <c r="X6" s="657"/>
      <c r="Y6" s="658" t="s">
        <v>2709</v>
      </c>
      <c r="AA6" s="659" t="s">
        <v>2691</v>
      </c>
      <c r="AB6" s="660" t="s">
        <v>2690</v>
      </c>
      <c r="AD6" s="658" t="s">
        <v>339</v>
      </c>
      <c r="AE6" s="658">
        <v>1</v>
      </c>
    </row>
    <row r="7" spans="1:33" s="658" customFormat="1" ht="21.75" customHeight="1" x14ac:dyDescent="0.2">
      <c r="A7" s="656"/>
      <c r="B7" s="787"/>
      <c r="C7" s="787"/>
      <c r="D7" s="787"/>
      <c r="E7" s="787"/>
      <c r="F7" s="787"/>
      <c r="G7" s="787"/>
      <c r="H7" s="787"/>
      <c r="I7" s="787"/>
      <c r="J7" s="790"/>
      <c r="K7" s="791"/>
      <c r="L7" s="790"/>
      <c r="M7" s="790"/>
      <c r="N7" s="790"/>
      <c r="O7" s="790"/>
      <c r="P7" s="790"/>
      <c r="Q7" s="787"/>
      <c r="R7" s="787"/>
      <c r="S7" s="694" t="s">
        <v>2701</v>
      </c>
      <c r="T7" s="694" t="s">
        <v>2702</v>
      </c>
      <c r="U7" s="694" t="s">
        <v>2701</v>
      </c>
      <c r="V7" s="694" t="s">
        <v>2702</v>
      </c>
      <c r="W7" s="787"/>
      <c r="X7" s="657"/>
      <c r="AA7" s="659"/>
      <c r="AB7" s="660"/>
      <c r="AD7" s="658" t="s">
        <v>340</v>
      </c>
      <c r="AE7" s="658">
        <v>0</v>
      </c>
    </row>
    <row r="8" spans="1:33" s="662" customFormat="1" ht="69" customHeight="1" x14ac:dyDescent="0.25">
      <c r="B8" s="675"/>
      <c r="C8" s="675"/>
      <c r="D8" s="675"/>
      <c r="E8" s="675"/>
      <c r="F8" s="687"/>
      <c r="G8" s="677"/>
      <c r="H8" s="677"/>
      <c r="I8" s="676"/>
      <c r="J8" s="698"/>
      <c r="K8" s="696"/>
      <c r="L8" s="687"/>
      <c r="M8" s="687"/>
      <c r="N8" s="706"/>
      <c r="O8" s="687"/>
      <c r="P8" s="663"/>
      <c r="Q8" s="666"/>
      <c r="R8" s="667"/>
      <c r="S8" s="673"/>
      <c r="T8" s="673"/>
      <c r="U8" s="673"/>
      <c r="V8" s="673"/>
      <c r="W8" s="669"/>
      <c r="X8" s="662" t="s">
        <v>770</v>
      </c>
      <c r="AA8" s="670" t="s">
        <v>2688</v>
      </c>
      <c r="AB8" s="661" t="s">
        <v>2691</v>
      </c>
    </row>
    <row r="9" spans="1:33" s="662" customFormat="1" ht="69" customHeight="1" x14ac:dyDescent="0.25">
      <c r="B9" s="663"/>
      <c r="C9" s="663"/>
      <c r="D9" s="663"/>
      <c r="E9" s="663"/>
      <c r="F9" s="687"/>
      <c r="G9" s="665"/>
      <c r="H9" s="665"/>
      <c r="I9" s="664"/>
      <c r="J9" s="698"/>
      <c r="K9" s="696"/>
      <c r="L9" s="687"/>
      <c r="M9" s="687"/>
      <c r="N9" s="706"/>
      <c r="O9" s="687"/>
      <c r="P9" s="663"/>
      <c r="Q9" s="666"/>
      <c r="R9" s="668"/>
      <c r="S9" s="673"/>
      <c r="T9" s="673"/>
      <c r="U9" s="673"/>
      <c r="V9" s="673"/>
      <c r="W9" s="669"/>
      <c r="X9" s="662" t="s">
        <v>2268</v>
      </c>
      <c r="AA9" s="671"/>
      <c r="AB9" s="661" t="s">
        <v>2688</v>
      </c>
    </row>
    <row r="10" spans="1:33" s="662" customFormat="1" ht="69" customHeight="1" x14ac:dyDescent="0.25">
      <c r="B10" s="663"/>
      <c r="C10" s="663"/>
      <c r="D10" s="663"/>
      <c r="E10" s="663"/>
      <c r="F10" s="687"/>
      <c r="G10" s="665"/>
      <c r="H10" s="665"/>
      <c r="I10" s="672"/>
      <c r="J10" s="698"/>
      <c r="K10" s="696"/>
      <c r="L10" s="687"/>
      <c r="M10" s="687"/>
      <c r="N10" s="706"/>
      <c r="O10" s="687"/>
      <c r="P10" s="663"/>
      <c r="Q10" s="666"/>
      <c r="R10" s="668"/>
      <c r="S10" s="673"/>
      <c r="T10" s="673"/>
      <c r="U10" s="673"/>
      <c r="V10" s="673"/>
      <c r="W10" s="669"/>
      <c r="AB10" s="673"/>
    </row>
    <row r="11" spans="1:33" s="662" customFormat="1" ht="69" customHeight="1" x14ac:dyDescent="0.25">
      <c r="B11" s="663"/>
      <c r="C11" s="663"/>
      <c r="D11" s="663"/>
      <c r="E11" s="663"/>
      <c r="F11" s="687"/>
      <c r="G11" s="665"/>
      <c r="H11" s="665"/>
      <c r="I11" s="672"/>
      <c r="J11" s="699"/>
      <c r="K11" s="697"/>
      <c r="L11" s="688"/>
      <c r="M11" s="688"/>
      <c r="N11" s="706"/>
      <c r="O11" s="688"/>
      <c r="P11" s="689"/>
      <c r="Q11" s="690"/>
      <c r="R11" s="691"/>
      <c r="S11" s="692"/>
      <c r="T11" s="692"/>
      <c r="U11" s="692"/>
      <c r="V11" s="692"/>
      <c r="W11" s="689"/>
    </row>
    <row r="12" spans="1:33" s="658" customFormat="1" ht="11.25" x14ac:dyDescent="0.2">
      <c r="B12" s="789" t="s">
        <v>2710</v>
      </c>
      <c r="C12" s="789"/>
      <c r="D12" s="789"/>
      <c r="E12" s="789"/>
      <c r="F12" s="789"/>
      <c r="G12" s="789"/>
      <c r="H12" s="789"/>
      <c r="I12" s="789"/>
      <c r="J12" s="695">
        <f>SUM(J8:J11)</f>
        <v>0</v>
      </c>
      <c r="K12" s="705">
        <f t="shared" ref="K12:O12" si="0">SUM(K8:K11)</f>
        <v>0</v>
      </c>
      <c r="L12" s="695">
        <f t="shared" si="0"/>
        <v>0</v>
      </c>
      <c r="M12" s="695">
        <f t="shared" si="0"/>
        <v>0</v>
      </c>
      <c r="N12" s="695">
        <f>SUM(N8:N11)</f>
        <v>0</v>
      </c>
      <c r="O12" s="695">
        <f t="shared" si="0"/>
        <v>0</v>
      </c>
      <c r="P12" s="695">
        <f t="shared" ref="P12" si="1">SUM(P8:P11)</f>
        <v>0</v>
      </c>
      <c r="Q12" s="693">
        <f t="shared" ref="Q12" si="2">SUM(Q8:Q11)</f>
        <v>0</v>
      </c>
      <c r="R12" s="660"/>
      <c r="S12" s="660"/>
      <c r="T12" s="693">
        <f t="shared" ref="T12" si="3">SUM(T8:T11)</f>
        <v>0</v>
      </c>
      <c r="U12" s="660"/>
      <c r="V12" s="693">
        <f t="shared" ref="V12" si="4">SUM(V8:V11)</f>
        <v>0</v>
      </c>
      <c r="W12" s="660"/>
    </row>
    <row r="13" spans="1:33" s="674" customFormat="1" ht="11.25" x14ac:dyDescent="0.2"/>
    <row r="21" spans="1:6" x14ac:dyDescent="0.25">
      <c r="A21" s="685"/>
      <c r="B21" s="685"/>
      <c r="C21" s="685"/>
      <c r="D21" s="685"/>
      <c r="E21" s="685"/>
      <c r="F21" s="685"/>
    </row>
    <row r="22" spans="1:6" x14ac:dyDescent="0.25">
      <c r="A22" s="685"/>
      <c r="B22" s="685"/>
      <c r="C22" s="685"/>
      <c r="D22" s="685"/>
      <c r="E22" s="685" t="s">
        <v>2706</v>
      </c>
      <c r="F22" s="685"/>
    </row>
    <row r="23" spans="1:6" x14ac:dyDescent="0.25">
      <c r="A23" s="685"/>
      <c r="B23" s="708" t="s">
        <v>2707</v>
      </c>
      <c r="C23" s="686"/>
      <c r="D23" s="709" t="s">
        <v>2708</v>
      </c>
      <c r="E23" s="710"/>
      <c r="F23" s="685"/>
    </row>
  </sheetData>
  <autoFilter ref="B6:R11"/>
  <mergeCells count="23">
    <mergeCell ref="B1:W1"/>
    <mergeCell ref="B3:E3"/>
    <mergeCell ref="F6:F7"/>
    <mergeCell ref="S6:T6"/>
    <mergeCell ref="U6:V6"/>
    <mergeCell ref="Q6:Q7"/>
    <mergeCell ref="R6:R7"/>
    <mergeCell ref="B12:I12"/>
    <mergeCell ref="N6:N7"/>
    <mergeCell ref="W6:W7"/>
    <mergeCell ref="B6:B7"/>
    <mergeCell ref="C6:C7"/>
    <mergeCell ref="D6:D7"/>
    <mergeCell ref="E6:E7"/>
    <mergeCell ref="G6:G7"/>
    <mergeCell ref="H6:H7"/>
    <mergeCell ref="I6:I7"/>
    <mergeCell ref="J6:J7"/>
    <mergeCell ref="K6:K7"/>
    <mergeCell ref="L6:L7"/>
    <mergeCell ref="M6:M7"/>
    <mergeCell ref="O6:O7"/>
    <mergeCell ref="P6:P7"/>
  </mergeCells>
  <dataValidations count="4">
    <dataValidation type="list" allowBlank="1" showInputMessage="1" showErrorMessage="1" sqref="G8:G11">
      <formula1>$AA$6:$AA$9</formula1>
    </dataValidation>
    <dataValidation type="list" allowBlank="1" showInputMessage="1" showErrorMessage="1" sqref="H8:H11">
      <formula1>$AB$6:$AB$10</formula1>
    </dataValidation>
    <dataValidation type="list" allowBlank="1" showInputMessage="1" showErrorMessage="1" sqref="F8:F11">
      <formula1>$AD$6:$AD$8</formula1>
    </dataValidation>
    <dataValidation type="list" allowBlank="1" showInputMessage="1" showErrorMessage="1" sqref="J8:M11 O8:O11">
      <formula1>$AE$6:$AE$8</formula1>
    </dataValidation>
  </dataValidations>
  <printOptions horizontalCentered="1"/>
  <pageMargins left="0.25" right="0.25" top="0.75" bottom="0.75" header="0.3" footer="0.3"/>
  <pageSetup paperSize="9" scale="64" fitToHeight="10000" orientation="landscape" r:id="rId1"/>
  <headerFooter>
    <oddFooter>&amp;R&amp;P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7"/>
  <sheetViews>
    <sheetView view="pageBreakPreview" topLeftCell="AH4" zoomScale="145" zoomScaleNormal="70" zoomScaleSheetLayoutView="145" workbookViewId="0">
      <selection activeCell="AN8" sqref="AN8:AN10"/>
    </sheetView>
  </sheetViews>
  <sheetFormatPr baseColWidth="10" defaultRowHeight="15" x14ac:dyDescent="0.25"/>
  <cols>
    <col min="1" max="1" width="1.28515625" customWidth="1"/>
    <col min="2" max="2" width="4" customWidth="1"/>
    <col min="3" max="3" width="6.85546875" customWidth="1"/>
    <col min="4" max="4" width="14.7109375" customWidth="1"/>
    <col min="5" max="5" width="15.7109375" customWidth="1"/>
    <col min="6" max="6" width="28.5703125" customWidth="1"/>
    <col min="7" max="7" width="24" customWidth="1"/>
    <col min="8" max="8" width="23.140625" customWidth="1"/>
    <col min="9" max="9" width="16.28515625" customWidth="1"/>
    <col min="11" max="11" width="13.28515625" customWidth="1"/>
    <col min="18" max="18" width="11.7109375" bestFit="1" customWidth="1"/>
    <col min="19" max="19" width="12.5703125" customWidth="1"/>
    <col min="20" max="20" width="15.7109375" customWidth="1"/>
    <col min="21" max="21" width="15.42578125" customWidth="1"/>
    <col min="22" max="22" width="11.5703125" bestFit="1" customWidth="1"/>
    <col min="23" max="23" width="12.5703125" customWidth="1"/>
    <col min="24" max="24" width="12.7109375" customWidth="1"/>
    <col min="25" max="26" width="12.28515625" bestFit="1" customWidth="1"/>
    <col min="27" max="27" width="11.5703125" bestFit="1" customWidth="1"/>
    <col min="28" max="28" width="15.7109375" customWidth="1"/>
    <col min="29" max="29" width="12.85546875" bestFit="1" customWidth="1"/>
    <col min="30" max="30" width="11.5703125" bestFit="1" customWidth="1"/>
    <col min="33" max="33" width="22.140625" customWidth="1"/>
    <col min="34" max="34" width="11.5703125" bestFit="1" customWidth="1"/>
    <col min="36" max="36" width="25.7109375" customWidth="1"/>
    <col min="39" max="39" width="14.28515625" customWidth="1"/>
  </cols>
  <sheetData>
    <row r="1" spans="1:45" s="4" customFormat="1" ht="20.25" customHeight="1" x14ac:dyDescent="0.2">
      <c r="E1" s="5"/>
      <c r="R1" s="6"/>
      <c r="S1" s="6"/>
      <c r="T1" s="6"/>
      <c r="U1" s="6"/>
      <c r="V1" s="6"/>
      <c r="W1" s="6"/>
      <c r="X1" s="6"/>
      <c r="Y1" s="6"/>
      <c r="Z1" s="6"/>
      <c r="AA1" s="6"/>
      <c r="AB1" s="6"/>
      <c r="AC1" s="6"/>
      <c r="AD1" s="6"/>
      <c r="AE1" s="6"/>
      <c r="AF1" s="6"/>
      <c r="AL1" s="7"/>
      <c r="AM1" s="7"/>
      <c r="AN1" s="7"/>
      <c r="AO1" s="7"/>
      <c r="AP1" s="7"/>
    </row>
    <row r="2" spans="1:45" s="4" customFormat="1" ht="20.25" customHeight="1" x14ac:dyDescent="0.25">
      <c r="B2" s="8"/>
      <c r="E2" s="5"/>
      <c r="R2" s="6"/>
      <c r="S2" s="6"/>
      <c r="T2" s="6"/>
      <c r="U2" s="6"/>
      <c r="V2" s="6"/>
      <c r="W2" s="6"/>
      <c r="X2" s="6"/>
      <c r="Y2" s="6"/>
      <c r="Z2" s="6"/>
      <c r="AA2" s="6"/>
      <c r="AB2" s="6"/>
      <c r="AC2" s="6"/>
      <c r="AD2" s="6"/>
      <c r="AE2" s="6"/>
      <c r="AF2" s="6"/>
      <c r="AL2" s="7"/>
      <c r="AM2" s="7"/>
      <c r="AN2" s="7"/>
      <c r="AO2" s="7"/>
      <c r="AP2" s="7"/>
    </row>
    <row r="3" spans="1:45" s="9" customFormat="1" ht="20.25" customHeight="1" x14ac:dyDescent="0.25">
      <c r="A3" s="793"/>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L3" s="10"/>
      <c r="AM3" s="10"/>
      <c r="AN3" s="10"/>
      <c r="AO3" s="10"/>
      <c r="AP3" s="10"/>
    </row>
    <row r="4" spans="1:45" s="12" customFormat="1" ht="30" customHeight="1" x14ac:dyDescent="0.25">
      <c r="A4" s="53" t="s">
        <v>755</v>
      </c>
      <c r="B4" s="46"/>
      <c r="C4" s="46"/>
      <c r="D4" s="46"/>
      <c r="E4" s="46"/>
      <c r="F4" s="46"/>
      <c r="G4" s="46"/>
      <c r="H4" s="46"/>
      <c r="I4" s="46"/>
      <c r="J4" s="46"/>
      <c r="K4" s="652"/>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O4" s="26"/>
      <c r="AP4" s="26"/>
      <c r="AQ4" s="26"/>
      <c r="AR4" s="26"/>
      <c r="AS4" s="26"/>
    </row>
    <row r="5" spans="1:45" s="4" customFormat="1" ht="14.25" customHeight="1" x14ac:dyDescent="0.25">
      <c r="A5" s="11"/>
      <c r="B5" s="792" t="s">
        <v>13</v>
      </c>
      <c r="C5" s="792"/>
      <c r="D5" s="792"/>
      <c r="E5" s="792"/>
      <c r="F5" s="792"/>
      <c r="G5" s="639"/>
      <c r="H5" s="639"/>
      <c r="I5" s="639"/>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7"/>
    </row>
    <row r="6" spans="1:45" s="4" customFormat="1" ht="14.25" customHeight="1" x14ac:dyDescent="0.25">
      <c r="A6" s="11"/>
      <c r="B6" s="639" t="s">
        <v>14</v>
      </c>
      <c r="C6" s="639"/>
      <c r="D6" s="639"/>
      <c r="E6" s="636"/>
      <c r="F6" s="639"/>
      <c r="G6" s="639"/>
      <c r="H6" s="639"/>
      <c r="I6" s="639"/>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7"/>
    </row>
    <row r="7" spans="1:45" s="28" customFormat="1" ht="24.95" customHeight="1" x14ac:dyDescent="0.25">
      <c r="A7" s="56"/>
      <c r="B7" s="56" t="s">
        <v>729</v>
      </c>
      <c r="C7" s="56"/>
      <c r="D7" s="56"/>
      <c r="E7" s="119"/>
      <c r="F7" s="639"/>
      <c r="G7" s="639"/>
      <c r="H7" s="639"/>
      <c r="I7" s="59"/>
      <c r="J7" s="59"/>
      <c r="K7" s="59"/>
      <c r="L7" s="59"/>
      <c r="M7" s="59"/>
      <c r="N7" s="59"/>
      <c r="O7" s="59"/>
      <c r="P7" s="59"/>
      <c r="Q7" s="59"/>
      <c r="R7" s="59"/>
      <c r="S7" s="59"/>
      <c r="T7" s="59"/>
      <c r="U7" s="59"/>
      <c r="V7" s="59"/>
      <c r="W7" s="59"/>
      <c r="X7" s="59"/>
      <c r="Y7" s="59"/>
      <c r="Z7" s="59"/>
      <c r="AA7" s="59"/>
      <c r="AB7" s="120"/>
      <c r="AC7" s="59"/>
      <c r="AD7" s="59"/>
      <c r="AE7" s="59"/>
      <c r="AF7" s="59"/>
      <c r="AG7" s="59"/>
      <c r="AH7" s="59"/>
      <c r="AI7" s="59"/>
      <c r="AJ7" s="59"/>
      <c r="AK7" s="59"/>
      <c r="AL7" s="59"/>
    </row>
    <row r="8" spans="1:45" s="12" customFormat="1" ht="72.75" customHeight="1" x14ac:dyDescent="0.25">
      <c r="A8" s="1"/>
      <c r="B8" s="637" t="s">
        <v>23</v>
      </c>
      <c r="C8" s="637" t="s">
        <v>0</v>
      </c>
      <c r="D8" s="637" t="s">
        <v>2685</v>
      </c>
      <c r="E8" s="637" t="s">
        <v>2686</v>
      </c>
      <c r="F8" s="634" t="s">
        <v>756</v>
      </c>
      <c r="G8" s="122" t="s">
        <v>2689</v>
      </c>
      <c r="H8" s="122" t="s">
        <v>2687</v>
      </c>
      <c r="I8" s="643" t="s">
        <v>22</v>
      </c>
      <c r="J8" s="644" t="s">
        <v>7</v>
      </c>
      <c r="K8" s="645" t="s">
        <v>2</v>
      </c>
      <c r="L8" s="645" t="s">
        <v>3</v>
      </c>
      <c r="M8" s="653" t="s">
        <v>2692</v>
      </c>
      <c r="N8" s="653" t="s">
        <v>2693</v>
      </c>
      <c r="O8" s="653" t="s">
        <v>2694</v>
      </c>
      <c r="P8" s="653" t="s">
        <v>2695</v>
      </c>
      <c r="Q8" s="653" t="s">
        <v>2318</v>
      </c>
      <c r="R8" s="124" t="s">
        <v>757</v>
      </c>
      <c r="S8" s="124" t="s">
        <v>758</v>
      </c>
      <c r="T8" s="124" t="s">
        <v>759</v>
      </c>
      <c r="U8" s="125" t="s">
        <v>760</v>
      </c>
      <c r="V8" s="125" t="s">
        <v>26</v>
      </c>
      <c r="W8" s="125" t="s">
        <v>8</v>
      </c>
      <c r="X8" s="125" t="s">
        <v>9</v>
      </c>
      <c r="Y8" s="125" t="s">
        <v>19</v>
      </c>
      <c r="Z8" s="125" t="s">
        <v>20</v>
      </c>
      <c r="AA8" s="637" t="s">
        <v>5</v>
      </c>
      <c r="AB8" s="637" t="s">
        <v>761</v>
      </c>
      <c r="AC8" s="637" t="s">
        <v>25</v>
      </c>
      <c r="AD8" s="637" t="s">
        <v>21</v>
      </c>
      <c r="AE8" s="635" t="s">
        <v>10</v>
      </c>
      <c r="AF8" s="635" t="s">
        <v>762</v>
      </c>
      <c r="AG8" s="123" t="s">
        <v>4</v>
      </c>
      <c r="AH8" s="123" t="s">
        <v>11</v>
      </c>
      <c r="AI8" s="123" t="s">
        <v>12</v>
      </c>
      <c r="AJ8" s="26"/>
      <c r="AM8" s="649"/>
      <c r="AN8" s="651" t="s">
        <v>2690</v>
      </c>
    </row>
    <row r="9" spans="1:45" s="638" customFormat="1" ht="69" customHeight="1" x14ac:dyDescent="0.25">
      <c r="B9" s="126">
        <v>1</v>
      </c>
      <c r="C9" s="126">
        <v>104054</v>
      </c>
      <c r="D9" s="126">
        <v>104054</v>
      </c>
      <c r="E9" s="126" t="s">
        <v>763</v>
      </c>
      <c r="F9" s="127" t="s">
        <v>764</v>
      </c>
      <c r="G9" s="646" t="s">
        <v>2697</v>
      </c>
      <c r="H9" s="127"/>
      <c r="I9" s="128">
        <v>2677</v>
      </c>
      <c r="J9" s="126" t="s">
        <v>164</v>
      </c>
      <c r="K9" s="126" t="s">
        <v>765</v>
      </c>
      <c r="L9" s="126" t="s">
        <v>766</v>
      </c>
      <c r="M9" s="126"/>
      <c r="N9" s="126"/>
      <c r="O9" s="126"/>
      <c r="P9" s="126"/>
      <c r="Q9" s="126"/>
      <c r="R9" s="129">
        <v>7085272.21</v>
      </c>
      <c r="S9" s="129">
        <v>6595605.8600000003</v>
      </c>
      <c r="T9" s="129">
        <v>347137.15</v>
      </c>
      <c r="U9" s="129">
        <f>+S9+T9</f>
        <v>6942743.0100000007</v>
      </c>
      <c r="V9" s="126">
        <v>360</v>
      </c>
      <c r="W9" s="130">
        <v>42227</v>
      </c>
      <c r="X9" s="126" t="s">
        <v>227</v>
      </c>
      <c r="Y9" s="130">
        <v>42587</v>
      </c>
      <c r="Z9" s="130">
        <v>42661</v>
      </c>
      <c r="AA9" s="131">
        <v>1</v>
      </c>
      <c r="AB9" s="129">
        <f>+AC9*R9</f>
        <v>7053388.4850550005</v>
      </c>
      <c r="AC9" s="132">
        <v>0.99550000000000005</v>
      </c>
      <c r="AD9" s="133">
        <v>0.55330000000000001</v>
      </c>
      <c r="AE9" s="126" t="s">
        <v>767</v>
      </c>
      <c r="AF9" s="126" t="s">
        <v>768</v>
      </c>
      <c r="AG9" s="134" t="s">
        <v>769</v>
      </c>
      <c r="AH9" s="135">
        <v>42643</v>
      </c>
      <c r="AI9" s="126" t="s">
        <v>763</v>
      </c>
      <c r="AJ9" s="638" t="s">
        <v>770</v>
      </c>
      <c r="AM9" s="649"/>
      <c r="AN9" s="647" t="s">
        <v>2697</v>
      </c>
    </row>
    <row r="10" spans="1:45" s="638" customFormat="1" ht="69" customHeight="1" x14ac:dyDescent="0.25">
      <c r="B10" s="126">
        <v>2</v>
      </c>
      <c r="C10" s="126">
        <v>245969</v>
      </c>
      <c r="D10" s="126">
        <v>245969</v>
      </c>
      <c r="E10" s="126" t="s">
        <v>771</v>
      </c>
      <c r="F10" s="127" t="s">
        <v>772</v>
      </c>
      <c r="G10" s="646" t="s">
        <v>2697</v>
      </c>
      <c r="H10" s="127"/>
      <c r="I10" s="128">
        <v>1680</v>
      </c>
      <c r="J10" s="126" t="s">
        <v>39</v>
      </c>
      <c r="K10" s="126" t="s">
        <v>40</v>
      </c>
      <c r="L10" s="126" t="s">
        <v>773</v>
      </c>
      <c r="M10" s="126"/>
      <c r="N10" s="126"/>
      <c r="O10" s="126"/>
      <c r="P10" s="126"/>
      <c r="Q10" s="126"/>
      <c r="R10" s="129">
        <v>9970961</v>
      </c>
      <c r="S10" s="129">
        <v>8587323.3000000007</v>
      </c>
      <c r="T10" s="136">
        <v>466807.81</v>
      </c>
      <c r="U10" s="129">
        <f>+S10+T10</f>
        <v>9054131.1100000013</v>
      </c>
      <c r="V10" s="126">
        <v>300</v>
      </c>
      <c r="W10" s="137">
        <v>42304</v>
      </c>
      <c r="X10" s="126" t="s">
        <v>227</v>
      </c>
      <c r="Y10" s="137">
        <f>+W10+V10</f>
        <v>42604</v>
      </c>
      <c r="Z10" s="130">
        <v>42694</v>
      </c>
      <c r="AA10" s="133">
        <v>0.73499999999999999</v>
      </c>
      <c r="AB10" s="129">
        <f>+AC10*R10</f>
        <v>6383409.2321999995</v>
      </c>
      <c r="AC10" s="132">
        <v>0.64019999999999999</v>
      </c>
      <c r="AD10" s="131">
        <v>0.93</v>
      </c>
      <c r="AE10" s="126" t="s">
        <v>234</v>
      </c>
      <c r="AF10" s="126" t="s">
        <v>774</v>
      </c>
      <c r="AG10" s="134" t="s">
        <v>775</v>
      </c>
      <c r="AH10" s="135">
        <v>42643</v>
      </c>
      <c r="AI10" s="126" t="s">
        <v>771</v>
      </c>
      <c r="AJ10" s="638" t="s">
        <v>2268</v>
      </c>
      <c r="AM10" s="650"/>
      <c r="AN10" s="647"/>
    </row>
    <row r="11" spans="1:45" s="638" customFormat="1" ht="69" customHeight="1" x14ac:dyDescent="0.25">
      <c r="B11" s="126">
        <v>3</v>
      </c>
      <c r="C11" s="126">
        <v>173080</v>
      </c>
      <c r="D11" s="126">
        <v>173080</v>
      </c>
      <c r="E11" s="126" t="s">
        <v>274</v>
      </c>
      <c r="F11" s="138" t="s">
        <v>776</v>
      </c>
      <c r="G11" s="646" t="s">
        <v>2697</v>
      </c>
      <c r="H11" s="138"/>
      <c r="I11" s="128">
        <v>2153</v>
      </c>
      <c r="J11" s="126" t="s">
        <v>72</v>
      </c>
      <c r="K11" s="126" t="s">
        <v>75</v>
      </c>
      <c r="L11" s="126" t="s">
        <v>777</v>
      </c>
      <c r="M11" s="126"/>
      <c r="N11" s="126"/>
      <c r="O11" s="126"/>
      <c r="P11" s="126"/>
      <c r="Q11" s="126"/>
      <c r="R11" s="129">
        <v>5927337.4299999997</v>
      </c>
      <c r="S11" s="129">
        <v>4293434.0199999996</v>
      </c>
      <c r="T11" s="129">
        <v>358492.26</v>
      </c>
      <c r="U11" s="129">
        <f>+S11+T11</f>
        <v>4651926.2799999993</v>
      </c>
      <c r="V11" s="139">
        <f>+Y11-W11</f>
        <v>296</v>
      </c>
      <c r="W11" s="137">
        <v>42360</v>
      </c>
      <c r="X11" s="126" t="s">
        <v>227</v>
      </c>
      <c r="Y11" s="137">
        <v>42656</v>
      </c>
      <c r="Z11" s="137">
        <v>42689</v>
      </c>
      <c r="AA11" s="133">
        <v>0.45</v>
      </c>
      <c r="AB11" s="129">
        <f>+AC11*R11</f>
        <v>3346574.7129779998</v>
      </c>
      <c r="AC11" s="132">
        <v>0.56459999999999999</v>
      </c>
      <c r="AD11" s="133">
        <v>0.86260000000000003</v>
      </c>
      <c r="AE11" s="126" t="s">
        <v>234</v>
      </c>
      <c r="AF11" s="126" t="s">
        <v>778</v>
      </c>
      <c r="AG11" s="134" t="s">
        <v>176</v>
      </c>
      <c r="AH11" s="135">
        <v>42643</v>
      </c>
      <c r="AI11" s="126" t="s">
        <v>779</v>
      </c>
      <c r="AN11" s="648"/>
    </row>
    <row r="12" spans="1:45" s="638" customFormat="1" ht="69" customHeight="1" x14ac:dyDescent="0.25">
      <c r="B12" s="126">
        <v>4</v>
      </c>
      <c r="C12" s="126">
        <v>120002</v>
      </c>
      <c r="D12" s="126">
        <v>120002</v>
      </c>
      <c r="E12" s="126" t="s">
        <v>274</v>
      </c>
      <c r="F12" s="138" t="s">
        <v>780</v>
      </c>
      <c r="G12" s="646" t="s">
        <v>2697</v>
      </c>
      <c r="H12" s="138"/>
      <c r="I12" s="128">
        <v>20523</v>
      </c>
      <c r="J12" s="126" t="s">
        <v>781</v>
      </c>
      <c r="K12" s="126" t="s">
        <v>782</v>
      </c>
      <c r="L12" s="126" t="s">
        <v>783</v>
      </c>
      <c r="M12" s="126"/>
      <c r="N12" s="126"/>
      <c r="O12" s="126"/>
      <c r="P12" s="126"/>
      <c r="Q12" s="126"/>
      <c r="R12" s="129">
        <v>3348999.94</v>
      </c>
      <c r="S12" s="129">
        <v>2987496.94</v>
      </c>
      <c r="T12" s="129">
        <v>267405.3</v>
      </c>
      <c r="U12" s="129">
        <f>+S12+T12</f>
        <v>3254902.2399999998</v>
      </c>
      <c r="V12" s="126">
        <v>120</v>
      </c>
      <c r="W12" s="137">
        <v>41620</v>
      </c>
      <c r="X12" s="126" t="s">
        <v>227</v>
      </c>
      <c r="Y12" s="137">
        <f>+W12+V12</f>
        <v>41740</v>
      </c>
      <c r="Z12" s="137">
        <v>41922</v>
      </c>
      <c r="AA12" s="132">
        <v>1</v>
      </c>
      <c r="AB12" s="129">
        <f>+AC12*R12</f>
        <v>3348999.94</v>
      </c>
      <c r="AC12" s="132">
        <v>1</v>
      </c>
      <c r="AD12" s="132">
        <v>1</v>
      </c>
      <c r="AE12" s="126" t="s">
        <v>767</v>
      </c>
      <c r="AF12" s="126" t="s">
        <v>768</v>
      </c>
      <c r="AG12" s="126" t="s">
        <v>784</v>
      </c>
      <c r="AH12" s="135">
        <v>42551</v>
      </c>
      <c r="AI12" s="126" t="s">
        <v>779</v>
      </c>
    </row>
    <row r="17" spans="19:21" x14ac:dyDescent="0.25">
      <c r="S17">
        <f>+SUBTOTAL(109,S9:S12)</f>
        <v>22463860.120000001</v>
      </c>
      <c r="T17">
        <f>+SUBTOTAL(109,T9:T12)</f>
        <v>1439842.52</v>
      </c>
      <c r="U17">
        <f>+SUBTOTAL(109,U9:U12)</f>
        <v>23903702.639999997</v>
      </c>
    </row>
  </sheetData>
  <autoFilter ref="B8:AI12"/>
  <mergeCells count="2">
    <mergeCell ref="A3:AI3"/>
    <mergeCell ref="B5:F5"/>
  </mergeCells>
  <dataValidations count="1">
    <dataValidation type="list" allowBlank="1" showInputMessage="1" showErrorMessage="1" sqref="G9:G12">
      <formula1>$AN$8:$AN$10</formula1>
    </dataValidation>
  </dataValidations>
  <printOptions horizontalCentered="1"/>
  <pageMargins left="0.19685039370078741" right="0" top="0.19685039370078741" bottom="0.19685039370078741" header="0" footer="0"/>
  <pageSetup paperSize="8" scale="44" fitToHeight="10000" orientation="landscape" r:id="rId1"/>
  <headerFoot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23</vt:i4>
      </vt:variant>
    </vt:vector>
  </HeadingPairs>
  <TitlesOfParts>
    <vt:vector size="37" baseType="lpstr">
      <vt:lpstr>datos</vt:lpstr>
      <vt:lpstr>ESTUDIOS GL (2)</vt:lpstr>
      <vt:lpstr>PERFIL PVD</vt:lpstr>
      <vt:lpstr>SUPERVISIÓN DE PVD</vt:lpstr>
      <vt:lpstr>PERFILES GL</vt:lpstr>
      <vt:lpstr>SUPERV. PVD DE PERFILES GL</vt:lpstr>
      <vt:lpstr>ESTUDIOS DEF. PVD</vt:lpstr>
      <vt:lpstr>INVERSIÓN</vt:lpstr>
      <vt:lpstr>MANTENIMIENTO</vt:lpstr>
      <vt:lpstr>MANTENIMIENTO F</vt:lpstr>
      <vt:lpstr>MR DE GL</vt:lpstr>
      <vt:lpstr>PERFIL Y SUPERVISION DE PVD </vt:lpstr>
      <vt:lpstr>WASHINGTON</vt:lpstr>
      <vt:lpstr>ASENCIO</vt:lpstr>
      <vt:lpstr>ASENCIO!Área_de_impresión</vt:lpstr>
      <vt:lpstr>datos!Área_de_impresión</vt:lpstr>
      <vt:lpstr>'ESTUDIOS DEF. PVD'!Área_de_impresión</vt:lpstr>
      <vt:lpstr>'ESTUDIOS GL (2)'!Área_de_impresión</vt:lpstr>
      <vt:lpstr>INVERSIÓN!Área_de_impresión</vt:lpstr>
      <vt:lpstr>MANTENIMIENTO!Área_de_impresión</vt:lpstr>
      <vt:lpstr>'MANTENIMIENTO F'!Área_de_impresión</vt:lpstr>
      <vt:lpstr>'MR DE GL'!Área_de_impresión</vt:lpstr>
      <vt:lpstr>'PERFIL PVD'!Área_de_impresión</vt:lpstr>
      <vt:lpstr>'PERFIL Y SUPERVISION DE PVD '!Área_de_impresión</vt:lpstr>
      <vt:lpstr>'PERFILES GL'!Área_de_impresión</vt:lpstr>
      <vt:lpstr>'SUPERV. PVD DE PERFILES GL'!Área_de_impresión</vt:lpstr>
      <vt:lpstr>'SUPERVISIÓN DE PVD'!Área_de_impresión</vt:lpstr>
      <vt:lpstr>WASHINGTON!Área_de_impresión</vt:lpstr>
      <vt:lpstr>datos!Títulos_a_imprimir</vt:lpstr>
      <vt:lpstr>'ESTUDIOS DEF. PVD'!Títulos_a_imprimir</vt:lpstr>
      <vt:lpstr>'ESTUDIOS GL (2)'!Títulos_a_imprimir</vt:lpstr>
      <vt:lpstr>'MR DE GL'!Títulos_a_imprimir</vt:lpstr>
      <vt:lpstr>'PERFIL PVD'!Títulos_a_imprimir</vt:lpstr>
      <vt:lpstr>'PERFIL Y SUPERVISION DE PVD '!Títulos_a_imprimir</vt:lpstr>
      <vt:lpstr>'PERFILES GL'!Títulos_a_imprimir</vt:lpstr>
      <vt:lpstr>'SUPERV. PVD DE PERFILES GL'!Títulos_a_imprimir</vt:lpstr>
      <vt:lpstr>'SUPERVISIÓN DE PVD'!Títulos_a_imprimir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fonie os1</dc:creator>
  <cp:lastModifiedBy>Rojas Gámez, Sandro Manolo</cp:lastModifiedBy>
  <cp:lastPrinted>2019-02-01T15:44:45Z</cp:lastPrinted>
  <dcterms:created xsi:type="dcterms:W3CDTF">2014-05-20T14:11:35Z</dcterms:created>
  <dcterms:modified xsi:type="dcterms:W3CDTF">2019-02-01T20:30:04Z</dcterms:modified>
</cp:coreProperties>
</file>