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showInkAnnotation="0"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D:\Invierte.pe\OPMI 2020\Metodologías\FTE vías locales\Ficha Estandar PyV\"/>
    </mc:Choice>
  </mc:AlternateContent>
  <xr:revisionPtr revIDLastSave="0" documentId="13_ncr:1_{65C5F99B-39FA-4ED6-BACA-414724F19CB0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Instrucciones" sheetId="6" r:id="rId1"/>
    <sheet name="Datos Generales" sheetId="8" r:id="rId2"/>
    <sheet name="Identificación 1" sheetId="9" r:id="rId3"/>
    <sheet name="Identificación 2" sheetId="14" r:id="rId4"/>
    <sheet name="Identificación 3" sheetId="15" r:id="rId5"/>
    <sheet name="Formulación 1" sheetId="10" r:id="rId6"/>
    <sheet name="Formulación 2" sheetId="16" r:id="rId7"/>
    <sheet name="Formulación 3" sheetId="17" r:id="rId8"/>
    <sheet name="Evaluación 1" sheetId="18" r:id="rId9"/>
    <sheet name=" Evaluación 2" sheetId="11" r:id="rId10"/>
    <sheet name="Datos" sheetId="4" state="hidden" r:id="rId11"/>
    <sheet name="Anexo 10" sheetId="7" r:id="rId12"/>
    <sheet name="Anexo 11" sheetId="5" r:id="rId13"/>
  </sheets>
  <definedNames>
    <definedName name="_xlnm.Print_Area" localSheetId="9">' Evaluación 2'!$B$2:$X$104</definedName>
    <definedName name="_xlnm.Print_Area" localSheetId="11">'Anexo 10'!$B$2:$H$41</definedName>
    <definedName name="_xlnm.Print_Area" localSheetId="12">'Anexo 11'!$B$2:$T$28</definedName>
    <definedName name="_xlnm.Print_Area" localSheetId="1">'Datos Generales'!$B$2:$M$46</definedName>
    <definedName name="_xlnm.Print_Area" localSheetId="8">'Evaluación 1'!$B$2:$U$286</definedName>
    <definedName name="_xlnm.Print_Area" localSheetId="5">'Formulación 1'!$B$2:$Z$44</definedName>
    <definedName name="_xlnm.Print_Area" localSheetId="6">'Formulación 2'!$C$4:$AI$103</definedName>
    <definedName name="_xlnm.Print_Area" localSheetId="7">'Formulación 3'!$B$3:$Z$147</definedName>
    <definedName name="_xlnm.Print_Area" localSheetId="2">'Identificación 1'!$B$2:$AD$30</definedName>
    <definedName name="_xlnm.Print_Area" localSheetId="3">'Identificación 2'!$B$3:$AL$201</definedName>
    <definedName name="_xlnm.Print_Area" localSheetId="4">'Identificación 3'!$B$2:$AD$111</definedName>
    <definedName name="_xlnm.Print_Area" localSheetId="0">Instrucciones!$B$1:$I$22</definedName>
  </definedNames>
  <calcPr calcId="18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15" l="1"/>
  <c r="K39" i="16"/>
  <c r="AG70" i="16"/>
  <c r="K70" i="16"/>
  <c r="AF70" i="16"/>
  <c r="AD70" i="16"/>
  <c r="AB70" i="16"/>
  <c r="Z70" i="16"/>
  <c r="Y70" i="16"/>
  <c r="W70" i="16"/>
  <c r="R70" i="16"/>
  <c r="Q70" i="16"/>
  <c r="P70" i="16"/>
  <c r="O70" i="16"/>
  <c r="M70" i="16"/>
  <c r="Z39" i="16"/>
  <c r="Y39" i="16"/>
  <c r="AG39" i="16"/>
  <c r="AF39" i="16"/>
  <c r="AD39" i="16"/>
  <c r="AB39" i="16"/>
  <c r="W39" i="16"/>
  <c r="R39" i="16"/>
  <c r="Q39" i="16"/>
  <c r="P39" i="16"/>
  <c r="O39" i="16"/>
  <c r="M39" i="16"/>
  <c r="E12" i="16"/>
  <c r="E10" i="16"/>
  <c r="E99" i="16" l="1"/>
  <c r="E98" i="16"/>
  <c r="E97" i="16"/>
  <c r="E96" i="16"/>
  <c r="E95" i="16"/>
  <c r="E94" i="16"/>
  <c r="E93" i="16"/>
  <c r="E92" i="16"/>
  <c r="E91" i="16"/>
  <c r="E90" i="16"/>
  <c r="E89" i="16"/>
  <c r="E88" i="16"/>
  <c r="E87" i="16"/>
  <c r="E86" i="16"/>
  <c r="E85" i="16"/>
  <c r="E84" i="16"/>
  <c r="E83" i="16"/>
  <c r="E82" i="16"/>
  <c r="E81" i="16"/>
  <c r="E80" i="16"/>
  <c r="E79" i="16"/>
  <c r="E78" i="16"/>
  <c r="E77" i="16"/>
  <c r="E76" i="16"/>
  <c r="E75" i="16"/>
  <c r="E74" i="16"/>
  <c r="E73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74" i="16"/>
  <c r="C75" i="16"/>
  <c r="C76" i="16"/>
  <c r="C77" i="16"/>
  <c r="C78" i="16"/>
  <c r="C79" i="16"/>
  <c r="C80" i="16"/>
  <c r="E69" i="16"/>
  <c r="E68" i="16"/>
  <c r="E67" i="16"/>
  <c r="E66" i="16"/>
  <c r="E65" i="16"/>
  <c r="E64" i="16"/>
  <c r="E63" i="16"/>
  <c r="E62" i="16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C63" i="16"/>
  <c r="C64" i="16"/>
  <c r="C65" i="16"/>
  <c r="C66" i="16"/>
  <c r="C67" i="16"/>
  <c r="C68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D74" i="4" l="1"/>
  <c r="D75" i="4"/>
  <c r="D76" i="4"/>
  <c r="D73" i="4"/>
  <c r="D61" i="4"/>
  <c r="D62" i="4"/>
  <c r="D63" i="4"/>
  <c r="D60" i="4"/>
  <c r="D48" i="4"/>
  <c r="D49" i="4"/>
  <c r="D50" i="4"/>
  <c r="D47" i="4"/>
  <c r="K6" i="11"/>
  <c r="Q6" i="11" s="1"/>
  <c r="L249" i="18"/>
  <c r="S249" i="18" s="1"/>
  <c r="L250" i="18"/>
  <c r="Q250" i="18" s="1"/>
  <c r="L251" i="18"/>
  <c r="Q251" i="18" s="1"/>
  <c r="L248" i="18"/>
  <c r="Q248" i="18" s="1"/>
  <c r="L190" i="18"/>
  <c r="Q196" i="18"/>
  <c r="Q195" i="18"/>
  <c r="Q194" i="18"/>
  <c r="Q193" i="18"/>
  <c r="Q192" i="18"/>
  <c r="Q191" i="18"/>
  <c r="Q189" i="18"/>
  <c r="Q188" i="18"/>
  <c r="Q187" i="18"/>
  <c r="Q186" i="18"/>
  <c r="Q185" i="18"/>
  <c r="Q184" i="18"/>
  <c r="L183" i="18"/>
  <c r="Q182" i="18"/>
  <c r="Q181" i="18"/>
  <c r="Q180" i="18"/>
  <c r="Q179" i="18"/>
  <c r="Q178" i="18"/>
  <c r="Q177" i="18"/>
  <c r="L176" i="18"/>
  <c r="Q175" i="18"/>
  <c r="Q174" i="18"/>
  <c r="Q173" i="18"/>
  <c r="Q172" i="18"/>
  <c r="Q171" i="18"/>
  <c r="Q170" i="18"/>
  <c r="L169" i="18"/>
  <c r="Q168" i="18"/>
  <c r="Q167" i="18"/>
  <c r="Q166" i="18"/>
  <c r="Q165" i="18"/>
  <c r="Q164" i="18"/>
  <c r="Q163" i="18"/>
  <c r="L162" i="18"/>
  <c r="Q161" i="18"/>
  <c r="Q160" i="18"/>
  <c r="Q159" i="18"/>
  <c r="Q158" i="18"/>
  <c r="Q157" i="18"/>
  <c r="Q156" i="18"/>
  <c r="L155" i="18"/>
  <c r="Q154" i="18"/>
  <c r="Q153" i="18"/>
  <c r="Q152" i="18"/>
  <c r="Q151" i="18"/>
  <c r="Q150" i="18"/>
  <c r="Q149" i="18"/>
  <c r="L148" i="18"/>
  <c r="Q147" i="18"/>
  <c r="Q146" i="18"/>
  <c r="Q145" i="18"/>
  <c r="Q144" i="18"/>
  <c r="Q143" i="18"/>
  <c r="Q142" i="18"/>
  <c r="L141" i="18"/>
  <c r="Q139" i="18"/>
  <c r="Q138" i="18"/>
  <c r="Q137" i="18"/>
  <c r="Q136" i="18"/>
  <c r="Q135" i="18"/>
  <c r="Q134" i="18"/>
  <c r="L133" i="18"/>
  <c r="Q132" i="18"/>
  <c r="Q131" i="18"/>
  <c r="Q130" i="18"/>
  <c r="Q129" i="18"/>
  <c r="Q128" i="18"/>
  <c r="Q127" i="18"/>
  <c r="L126" i="18"/>
  <c r="Q118" i="18"/>
  <c r="Q117" i="18"/>
  <c r="Q116" i="18"/>
  <c r="Q115" i="18"/>
  <c r="Q114" i="18"/>
  <c r="Q113" i="18"/>
  <c r="L112" i="18"/>
  <c r="Q89" i="18"/>
  <c r="Q88" i="18"/>
  <c r="Q87" i="18"/>
  <c r="Q86" i="18"/>
  <c r="Q85" i="18"/>
  <c r="Q84" i="18"/>
  <c r="L83" i="18"/>
  <c r="Q68" i="18"/>
  <c r="Q67" i="18"/>
  <c r="Q66" i="18"/>
  <c r="Q65" i="18"/>
  <c r="Q64" i="18"/>
  <c r="Q63" i="18"/>
  <c r="L62" i="18"/>
  <c r="F205" i="18"/>
  <c r="F212" i="18"/>
  <c r="F219" i="18"/>
  <c r="F226" i="18"/>
  <c r="F198" i="18"/>
  <c r="F148" i="18"/>
  <c r="F155" i="18"/>
  <c r="F162" i="18"/>
  <c r="F169" i="18"/>
  <c r="F176" i="18"/>
  <c r="F183" i="18"/>
  <c r="F190" i="18"/>
  <c r="F141" i="18"/>
  <c r="F98" i="18"/>
  <c r="F105" i="18"/>
  <c r="F112" i="18"/>
  <c r="F119" i="18"/>
  <c r="F126" i="18"/>
  <c r="F133" i="18"/>
  <c r="F91" i="18"/>
  <c r="F27" i="18"/>
  <c r="F34" i="18"/>
  <c r="F41" i="18"/>
  <c r="F48" i="18"/>
  <c r="F55" i="18"/>
  <c r="F62" i="18"/>
  <c r="F69" i="18"/>
  <c r="F76" i="18"/>
  <c r="F83" i="18"/>
  <c r="F20" i="18"/>
  <c r="W94" i="15"/>
  <c r="U104" i="15"/>
  <c r="U103" i="15"/>
  <c r="U102" i="15"/>
  <c r="U99" i="15"/>
  <c r="U100" i="15"/>
  <c r="U101" i="15"/>
  <c r="AJ199" i="14"/>
  <c r="AH199" i="14"/>
  <c r="Y199" i="14"/>
  <c r="S199" i="14"/>
  <c r="AJ198" i="14"/>
  <c r="AH198" i="14"/>
  <c r="Y198" i="14"/>
  <c r="S198" i="14"/>
  <c r="AJ197" i="14"/>
  <c r="AH197" i="14"/>
  <c r="Y197" i="14"/>
  <c r="S197" i="14"/>
  <c r="AJ196" i="14"/>
  <c r="AH196" i="14"/>
  <c r="Y196" i="14"/>
  <c r="S196" i="14"/>
  <c r="AJ195" i="14"/>
  <c r="AH195" i="14"/>
  <c r="Y195" i="14"/>
  <c r="S195" i="14"/>
  <c r="AJ194" i="14"/>
  <c r="AH194" i="14"/>
  <c r="Y194" i="14"/>
  <c r="S194" i="14"/>
  <c r="AJ193" i="14"/>
  <c r="AH193" i="14"/>
  <c r="Y193" i="14"/>
  <c r="S193" i="14"/>
  <c r="AJ192" i="14"/>
  <c r="AH192" i="14"/>
  <c r="Y192" i="14"/>
  <c r="S192" i="14"/>
  <c r="AJ191" i="14"/>
  <c r="AH191" i="14"/>
  <c r="Y191" i="14"/>
  <c r="S191" i="14"/>
  <c r="AJ190" i="14"/>
  <c r="AH190" i="14"/>
  <c r="Y190" i="14"/>
  <c r="S190" i="14"/>
  <c r="AJ189" i="14"/>
  <c r="AH189" i="14"/>
  <c r="Y189" i="14"/>
  <c r="S189" i="14"/>
  <c r="AJ188" i="14"/>
  <c r="AH188" i="14"/>
  <c r="Y188" i="14"/>
  <c r="S188" i="14"/>
  <c r="AJ187" i="14"/>
  <c r="AH187" i="14"/>
  <c r="Y187" i="14"/>
  <c r="S187" i="14"/>
  <c r="AJ186" i="14"/>
  <c r="AH186" i="14"/>
  <c r="Y186" i="14"/>
  <c r="S186" i="14"/>
  <c r="AJ185" i="14"/>
  <c r="AH185" i="14"/>
  <c r="Y185" i="14"/>
  <c r="S185" i="14"/>
  <c r="AJ184" i="14"/>
  <c r="AH184" i="14"/>
  <c r="Y184" i="14"/>
  <c r="S184" i="14"/>
  <c r="AJ183" i="14"/>
  <c r="AH183" i="14"/>
  <c r="Y183" i="14"/>
  <c r="S183" i="14"/>
  <c r="AJ182" i="14"/>
  <c r="AH182" i="14"/>
  <c r="Y182" i="14"/>
  <c r="S182" i="14"/>
  <c r="AJ181" i="14"/>
  <c r="AH181" i="14"/>
  <c r="Y181" i="14"/>
  <c r="S181" i="14"/>
  <c r="AJ180" i="14"/>
  <c r="AH180" i="14"/>
  <c r="Y180" i="14"/>
  <c r="S180" i="14"/>
  <c r="AJ179" i="14"/>
  <c r="AH179" i="14"/>
  <c r="Y179" i="14"/>
  <c r="S179" i="14"/>
  <c r="AJ178" i="14"/>
  <c r="AH178" i="14"/>
  <c r="Y178" i="14"/>
  <c r="S178" i="14"/>
  <c r="AJ177" i="14"/>
  <c r="AH177" i="14"/>
  <c r="Y177" i="14"/>
  <c r="S177" i="14"/>
  <c r="AJ176" i="14"/>
  <c r="AH176" i="14"/>
  <c r="Y176" i="14"/>
  <c r="S176" i="14"/>
  <c r="AJ175" i="14"/>
  <c r="AH175" i="14"/>
  <c r="Y175" i="14"/>
  <c r="S175" i="14"/>
  <c r="AJ174" i="14"/>
  <c r="AH174" i="14"/>
  <c r="Y174" i="14"/>
  <c r="S174" i="14"/>
  <c r="AJ173" i="14"/>
  <c r="AH173" i="14"/>
  <c r="Y173" i="14"/>
  <c r="S173" i="14"/>
  <c r="AJ172" i="14"/>
  <c r="AH172" i="14"/>
  <c r="Y172" i="14"/>
  <c r="S172" i="14"/>
  <c r="AJ171" i="14"/>
  <c r="AH171" i="14"/>
  <c r="Y171" i="14"/>
  <c r="S171" i="14"/>
  <c r="AJ170" i="14"/>
  <c r="AH170" i="14"/>
  <c r="Y170" i="14"/>
  <c r="S170" i="14"/>
  <c r="AJ168" i="14"/>
  <c r="AH168" i="14"/>
  <c r="Y168" i="14"/>
  <c r="S168" i="14"/>
  <c r="AJ167" i="14"/>
  <c r="AH167" i="14"/>
  <c r="Y167" i="14"/>
  <c r="S167" i="14"/>
  <c r="AJ166" i="14"/>
  <c r="AH166" i="14"/>
  <c r="Y166" i="14"/>
  <c r="S166" i="14"/>
  <c r="AJ165" i="14"/>
  <c r="AH165" i="14"/>
  <c r="Y165" i="14"/>
  <c r="S165" i="14"/>
  <c r="AJ164" i="14"/>
  <c r="AH164" i="14"/>
  <c r="Y164" i="14"/>
  <c r="S164" i="14"/>
  <c r="AJ163" i="14"/>
  <c r="AH163" i="14"/>
  <c r="Y163" i="14"/>
  <c r="S163" i="14"/>
  <c r="AJ162" i="14"/>
  <c r="AH162" i="14"/>
  <c r="Y162" i="14"/>
  <c r="S162" i="14"/>
  <c r="AJ161" i="14"/>
  <c r="AH161" i="14"/>
  <c r="Y161" i="14"/>
  <c r="S161" i="14"/>
  <c r="AJ160" i="14"/>
  <c r="AH160" i="14"/>
  <c r="Y160" i="14"/>
  <c r="S160" i="14"/>
  <c r="AJ159" i="14"/>
  <c r="AH159" i="14"/>
  <c r="Y159" i="14"/>
  <c r="S159" i="14"/>
  <c r="AJ158" i="14"/>
  <c r="AH158" i="14"/>
  <c r="Y158" i="14"/>
  <c r="S158" i="14"/>
  <c r="AJ157" i="14"/>
  <c r="AH157" i="14"/>
  <c r="Y157" i="14"/>
  <c r="S157" i="14"/>
  <c r="AJ156" i="14"/>
  <c r="AH156" i="14"/>
  <c r="Y156" i="14"/>
  <c r="S156" i="14"/>
  <c r="AJ155" i="14"/>
  <c r="AH155" i="14"/>
  <c r="Y155" i="14"/>
  <c r="S155" i="14"/>
  <c r="AJ154" i="14"/>
  <c r="AH154" i="14"/>
  <c r="Y154" i="14"/>
  <c r="S154" i="14"/>
  <c r="AJ153" i="14"/>
  <c r="AH153" i="14"/>
  <c r="Y153" i="14"/>
  <c r="S153" i="14"/>
  <c r="AJ152" i="14"/>
  <c r="AH152" i="14"/>
  <c r="Y152" i="14"/>
  <c r="S152" i="14"/>
  <c r="AJ151" i="14"/>
  <c r="AH151" i="14"/>
  <c r="Y151" i="14"/>
  <c r="S151" i="14"/>
  <c r="AJ150" i="14"/>
  <c r="AH150" i="14"/>
  <c r="Y150" i="14"/>
  <c r="S150" i="14"/>
  <c r="AJ149" i="14"/>
  <c r="AH149" i="14"/>
  <c r="Y149" i="14"/>
  <c r="S149" i="14"/>
  <c r="AJ148" i="14"/>
  <c r="AH148" i="14"/>
  <c r="Y148" i="14"/>
  <c r="S148" i="14"/>
  <c r="AJ147" i="14"/>
  <c r="AH147" i="14"/>
  <c r="Y147" i="14"/>
  <c r="S147" i="14"/>
  <c r="AJ146" i="14"/>
  <c r="AH146" i="14"/>
  <c r="Y146" i="14"/>
  <c r="S146" i="14"/>
  <c r="AJ145" i="14"/>
  <c r="AH145" i="14"/>
  <c r="Y145" i="14"/>
  <c r="S145" i="14"/>
  <c r="AJ144" i="14"/>
  <c r="AH144" i="14"/>
  <c r="Y144" i="14"/>
  <c r="S144" i="14"/>
  <c r="AJ143" i="14"/>
  <c r="AH143" i="14"/>
  <c r="Y143" i="14"/>
  <c r="S143" i="14"/>
  <c r="AJ142" i="14"/>
  <c r="AH142" i="14"/>
  <c r="Y142" i="14"/>
  <c r="S142" i="14"/>
  <c r="AJ141" i="14"/>
  <c r="AH141" i="14"/>
  <c r="Y141" i="14"/>
  <c r="S141" i="14"/>
  <c r="AJ140" i="14"/>
  <c r="AH140" i="14"/>
  <c r="Y140" i="14"/>
  <c r="S140" i="14"/>
  <c r="AJ139" i="14"/>
  <c r="AH139" i="14"/>
  <c r="Y139" i="14"/>
  <c r="S139" i="14"/>
  <c r="AJ136" i="14"/>
  <c r="AH136" i="14"/>
  <c r="Y136" i="14"/>
  <c r="S136" i="14"/>
  <c r="AJ135" i="14"/>
  <c r="AH135" i="14"/>
  <c r="Y135" i="14"/>
  <c r="S135" i="14"/>
  <c r="AJ134" i="14"/>
  <c r="AH134" i="14"/>
  <c r="Y134" i="14"/>
  <c r="S134" i="14"/>
  <c r="AJ133" i="14"/>
  <c r="AH133" i="14"/>
  <c r="Y133" i="14"/>
  <c r="S133" i="14"/>
  <c r="AJ132" i="14"/>
  <c r="AH132" i="14"/>
  <c r="Y132" i="14"/>
  <c r="S132" i="14"/>
  <c r="AJ131" i="14"/>
  <c r="AH131" i="14"/>
  <c r="Y131" i="14"/>
  <c r="S131" i="14"/>
  <c r="AJ130" i="14"/>
  <c r="AH130" i="14"/>
  <c r="Y130" i="14"/>
  <c r="S130" i="14"/>
  <c r="AJ129" i="14"/>
  <c r="AH129" i="14"/>
  <c r="Y129" i="14"/>
  <c r="S129" i="14"/>
  <c r="AJ128" i="14"/>
  <c r="AH128" i="14"/>
  <c r="Y128" i="14"/>
  <c r="S128" i="14"/>
  <c r="AJ127" i="14"/>
  <c r="AH127" i="14"/>
  <c r="Y127" i="14"/>
  <c r="S127" i="14"/>
  <c r="AJ126" i="14"/>
  <c r="AH126" i="14"/>
  <c r="Y126" i="14"/>
  <c r="S126" i="14"/>
  <c r="AJ125" i="14"/>
  <c r="AH125" i="14"/>
  <c r="Y125" i="14"/>
  <c r="S125" i="14"/>
  <c r="AJ124" i="14"/>
  <c r="AH124" i="14"/>
  <c r="Y124" i="14"/>
  <c r="S124" i="14"/>
  <c r="AJ123" i="14"/>
  <c r="AH123" i="14"/>
  <c r="Y123" i="14"/>
  <c r="S123" i="14"/>
  <c r="AJ122" i="14"/>
  <c r="AH122" i="14"/>
  <c r="Y122" i="14"/>
  <c r="S122" i="14"/>
  <c r="AJ121" i="14"/>
  <c r="AH121" i="14"/>
  <c r="Y121" i="14"/>
  <c r="S121" i="14"/>
  <c r="AJ120" i="14"/>
  <c r="AH120" i="14"/>
  <c r="Y120" i="14"/>
  <c r="S120" i="14"/>
  <c r="AJ119" i="14"/>
  <c r="AH119" i="14"/>
  <c r="Y119" i="14"/>
  <c r="S119" i="14"/>
  <c r="AJ118" i="14"/>
  <c r="AH118" i="14"/>
  <c r="Y118" i="14"/>
  <c r="S118" i="14"/>
  <c r="AJ117" i="14"/>
  <c r="AH117" i="14"/>
  <c r="Y117" i="14"/>
  <c r="S117" i="14"/>
  <c r="AJ116" i="14"/>
  <c r="AH116" i="14"/>
  <c r="Y116" i="14"/>
  <c r="S116" i="14"/>
  <c r="AJ115" i="14"/>
  <c r="AH115" i="14"/>
  <c r="Y115" i="14"/>
  <c r="S115" i="14"/>
  <c r="C187" i="14"/>
  <c r="C188" i="14"/>
  <c r="C189" i="14"/>
  <c r="C190" i="14"/>
  <c r="C191" i="14"/>
  <c r="C192" i="14"/>
  <c r="C193" i="14"/>
  <c r="C194" i="14"/>
  <c r="C195" i="14"/>
  <c r="C196" i="14"/>
  <c r="C197" i="14"/>
  <c r="C198" i="14"/>
  <c r="C175" i="14"/>
  <c r="C176" i="14"/>
  <c r="C177" i="14"/>
  <c r="C178" i="14"/>
  <c r="C179" i="14"/>
  <c r="C180" i="14"/>
  <c r="C181" i="14"/>
  <c r="C182" i="14"/>
  <c r="C183" i="14"/>
  <c r="C184" i="14"/>
  <c r="C185" i="14"/>
  <c r="C186" i="14"/>
  <c r="C156" i="14"/>
  <c r="C157" i="14"/>
  <c r="C158" i="14"/>
  <c r="C159" i="14"/>
  <c r="C160" i="14"/>
  <c r="C161" i="14"/>
  <c r="C162" i="14"/>
  <c r="C163" i="14"/>
  <c r="C164" i="14"/>
  <c r="C165" i="14"/>
  <c r="C166" i="14"/>
  <c r="C167" i="14"/>
  <c r="C142" i="14"/>
  <c r="C143" i="14"/>
  <c r="C144" i="14"/>
  <c r="C145" i="14"/>
  <c r="C146" i="14"/>
  <c r="C147" i="14"/>
  <c r="C148" i="14"/>
  <c r="C149" i="14"/>
  <c r="C150" i="14"/>
  <c r="C151" i="14"/>
  <c r="C152" i="14"/>
  <c r="C153" i="14"/>
  <c r="C154" i="14"/>
  <c r="C155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14" i="14"/>
  <c r="C137" i="14"/>
  <c r="C139" i="14"/>
  <c r="C140" i="14"/>
  <c r="C141" i="14"/>
  <c r="Z100" i="14"/>
  <c r="AL199" i="14" s="1"/>
  <c r="Z99" i="14"/>
  <c r="AL198" i="14" s="1"/>
  <c r="Z98" i="14"/>
  <c r="AL197" i="14" s="1"/>
  <c r="Z97" i="14"/>
  <c r="AL196" i="14" s="1"/>
  <c r="Z96" i="14"/>
  <c r="AL195" i="14" s="1"/>
  <c r="Z95" i="14"/>
  <c r="AL194" i="14" s="1"/>
  <c r="Z94" i="14"/>
  <c r="AL193" i="14" s="1"/>
  <c r="Z93" i="14"/>
  <c r="AL192" i="14" s="1"/>
  <c r="Z92" i="14"/>
  <c r="AL191" i="14" s="1"/>
  <c r="Z91" i="14"/>
  <c r="AL190" i="14" s="1"/>
  <c r="Z90" i="14"/>
  <c r="AL189" i="14" s="1"/>
  <c r="Z89" i="14"/>
  <c r="AL188" i="14" s="1"/>
  <c r="Z88" i="14"/>
  <c r="AL187" i="14" s="1"/>
  <c r="Z87" i="14"/>
  <c r="AL186" i="14" s="1"/>
  <c r="Z86" i="14"/>
  <c r="AL185" i="14" s="1"/>
  <c r="Z85" i="14"/>
  <c r="AL184" i="14" s="1"/>
  <c r="Z84" i="14"/>
  <c r="AL183" i="14" s="1"/>
  <c r="Z83" i="14"/>
  <c r="AL182" i="14" s="1"/>
  <c r="Z82" i="14"/>
  <c r="AL181" i="14" s="1"/>
  <c r="Z81" i="14"/>
  <c r="AL180" i="14" s="1"/>
  <c r="Z80" i="14"/>
  <c r="AL179" i="14" s="1"/>
  <c r="Z79" i="14"/>
  <c r="AL178" i="14" s="1"/>
  <c r="Z78" i="14"/>
  <c r="AL177" i="14" s="1"/>
  <c r="Z77" i="14"/>
  <c r="AL176" i="14" s="1"/>
  <c r="Z76" i="14"/>
  <c r="AL175" i="14" s="1"/>
  <c r="Z75" i="14"/>
  <c r="AL174" i="14" s="1"/>
  <c r="Z74" i="14"/>
  <c r="AL173" i="14" s="1"/>
  <c r="Z73" i="14"/>
  <c r="AL172" i="14" s="1"/>
  <c r="Z72" i="14"/>
  <c r="AL171" i="14" s="1"/>
  <c r="Z69" i="14"/>
  <c r="AL168" i="14" s="1"/>
  <c r="Z68" i="14"/>
  <c r="AL167" i="14" s="1"/>
  <c r="Z67" i="14"/>
  <c r="AL166" i="14" s="1"/>
  <c r="Z66" i="14"/>
  <c r="AL165" i="14" s="1"/>
  <c r="Z65" i="14"/>
  <c r="AL164" i="14" s="1"/>
  <c r="Z64" i="14"/>
  <c r="AL163" i="14" s="1"/>
  <c r="Z63" i="14"/>
  <c r="AL162" i="14" s="1"/>
  <c r="Z62" i="14"/>
  <c r="AL161" i="14" s="1"/>
  <c r="Z61" i="14"/>
  <c r="AL160" i="14" s="1"/>
  <c r="Z60" i="14"/>
  <c r="AL159" i="14" s="1"/>
  <c r="Z59" i="14"/>
  <c r="AL158" i="14" s="1"/>
  <c r="Z58" i="14"/>
  <c r="AL157" i="14" s="1"/>
  <c r="Z57" i="14"/>
  <c r="AL156" i="14" s="1"/>
  <c r="Z56" i="14"/>
  <c r="AL155" i="14" s="1"/>
  <c r="Z55" i="14"/>
  <c r="AL154" i="14" s="1"/>
  <c r="Z54" i="14"/>
  <c r="AL153" i="14" s="1"/>
  <c r="Z53" i="14"/>
  <c r="AL152" i="14" s="1"/>
  <c r="Z52" i="14"/>
  <c r="AL151" i="14" s="1"/>
  <c r="Z51" i="14"/>
  <c r="AL150" i="14" s="1"/>
  <c r="Z50" i="14"/>
  <c r="AL149" i="14" s="1"/>
  <c r="Z49" i="14"/>
  <c r="AL148" i="14" s="1"/>
  <c r="Z48" i="14"/>
  <c r="AL147" i="14" s="1"/>
  <c r="Z47" i="14"/>
  <c r="AL146" i="14" s="1"/>
  <c r="Z46" i="14"/>
  <c r="AL145" i="14" s="1"/>
  <c r="Z45" i="14"/>
  <c r="AL144" i="14" s="1"/>
  <c r="Z44" i="14"/>
  <c r="AL143" i="14" s="1"/>
  <c r="Z43" i="14"/>
  <c r="AL142" i="14" s="1"/>
  <c r="Z42" i="14"/>
  <c r="AL141" i="14" s="1"/>
  <c r="Z41" i="14"/>
  <c r="AL140" i="14" s="1"/>
  <c r="Z38" i="14"/>
  <c r="Z37" i="14"/>
  <c r="AL136" i="14" s="1"/>
  <c r="Z36" i="14"/>
  <c r="AL135" i="14" s="1"/>
  <c r="Z35" i="14"/>
  <c r="AL134" i="14" s="1"/>
  <c r="Z34" i="14"/>
  <c r="AL133" i="14" s="1"/>
  <c r="Z33" i="14"/>
  <c r="AL132" i="14" s="1"/>
  <c r="Z32" i="14"/>
  <c r="AL131" i="14" s="1"/>
  <c r="Z31" i="14"/>
  <c r="AL130" i="14" s="1"/>
  <c r="Z30" i="14"/>
  <c r="AL129" i="14" s="1"/>
  <c r="Z29" i="14"/>
  <c r="AL128" i="14" s="1"/>
  <c r="Z28" i="14"/>
  <c r="AL127" i="14" s="1"/>
  <c r="Z27" i="14"/>
  <c r="AL126" i="14" s="1"/>
  <c r="Z26" i="14"/>
  <c r="AL125" i="14" s="1"/>
  <c r="Z25" i="14"/>
  <c r="AL124" i="14" s="1"/>
  <c r="Z24" i="14"/>
  <c r="AL123" i="14" s="1"/>
  <c r="Z23" i="14"/>
  <c r="AL122" i="14" s="1"/>
  <c r="Z22" i="14"/>
  <c r="AL121" i="14" s="1"/>
  <c r="Z21" i="14"/>
  <c r="AL120" i="14" s="1"/>
  <c r="Z20" i="14"/>
  <c r="AL119" i="14" s="1"/>
  <c r="Z19" i="14"/>
  <c r="AL118" i="14" s="1"/>
  <c r="Z18" i="14"/>
  <c r="AL117" i="14" s="1"/>
  <c r="Z17" i="14"/>
  <c r="AL116" i="14" s="1"/>
  <c r="Z16" i="14"/>
  <c r="AL115" i="14" s="1"/>
  <c r="Z15" i="14"/>
  <c r="Q284" i="18" l="1"/>
  <c r="Q268" i="18"/>
  <c r="Q283" i="18"/>
  <c r="S248" i="18"/>
  <c r="Q266" i="18"/>
  <c r="Q281" i="18"/>
  <c r="Q267" i="18"/>
  <c r="Q282" i="18"/>
  <c r="Q269" i="18"/>
  <c r="Q285" i="18"/>
  <c r="Q270" i="18"/>
  <c r="Q286" i="18"/>
  <c r="Q271" i="18"/>
  <c r="S250" i="18"/>
  <c r="S251" i="18"/>
  <c r="Q126" i="18"/>
  <c r="Q190" i="18"/>
  <c r="Q155" i="18"/>
  <c r="Q249" i="18"/>
  <c r="Q148" i="18"/>
  <c r="Q83" i="18"/>
  <c r="Q176" i="18"/>
  <c r="Q162" i="18"/>
  <c r="Q183" i="18"/>
  <c r="Q133" i="18"/>
  <c r="Q169" i="18"/>
  <c r="L140" i="18"/>
  <c r="Q141" i="18"/>
  <c r="Q112" i="18"/>
  <c r="Q62" i="18"/>
  <c r="L280" i="18" l="1"/>
  <c r="S280" i="18" s="1"/>
  <c r="Q280" i="18"/>
  <c r="L265" i="18"/>
  <c r="S265" i="18" s="1"/>
  <c r="Q265" i="18"/>
  <c r="Q140" i="18"/>
  <c r="E100" i="16"/>
  <c r="E72" i="16"/>
  <c r="E71" i="16"/>
  <c r="E40" i="16"/>
  <c r="E13" i="16"/>
  <c r="I65" i="15"/>
  <c r="L65" i="15" s="1"/>
  <c r="W67" i="15"/>
  <c r="W66" i="15"/>
  <c r="Z67" i="15"/>
  <c r="AB67" i="15" s="1"/>
  <c r="Z66" i="15"/>
  <c r="AB66" i="15" s="1"/>
  <c r="L66" i="15"/>
  <c r="Z59" i="15"/>
  <c r="AB59" i="15" s="1"/>
  <c r="I67" i="15"/>
  <c r="I66" i="15"/>
  <c r="C67" i="15"/>
  <c r="C66" i="15"/>
  <c r="C65" i="15"/>
  <c r="C111" i="15"/>
  <c r="R49" i="15"/>
  <c r="R48" i="15" s="1"/>
  <c r="L108" i="15" s="1"/>
  <c r="K145" i="17"/>
  <c r="X133" i="17"/>
  <c r="C133" i="17"/>
  <c r="X132" i="17"/>
  <c r="C131" i="17"/>
  <c r="X130" i="17"/>
  <c r="C130" i="17"/>
  <c r="G126" i="17"/>
  <c r="G125" i="17"/>
  <c r="G124" i="17"/>
  <c r="G123" i="17"/>
  <c r="G122" i="17"/>
  <c r="V121" i="17"/>
  <c r="P121" i="17"/>
  <c r="O121" i="17"/>
  <c r="C121" i="17"/>
  <c r="G120" i="17"/>
  <c r="G119" i="17"/>
  <c r="G118" i="17"/>
  <c r="G117" i="17"/>
  <c r="G116" i="17"/>
  <c r="G115" i="17"/>
  <c r="G114" i="17"/>
  <c r="G113" i="17"/>
  <c r="V112" i="17"/>
  <c r="T112" i="17"/>
  <c r="S112" i="17"/>
  <c r="Q112" i="17"/>
  <c r="P112" i="17"/>
  <c r="O112" i="17"/>
  <c r="C112" i="17"/>
  <c r="G111" i="17"/>
  <c r="G110" i="17"/>
  <c r="G109" i="17"/>
  <c r="G108" i="17"/>
  <c r="G107" i="17"/>
  <c r="G106" i="17"/>
  <c r="G105" i="17"/>
  <c r="V104" i="17"/>
  <c r="Q104" i="17"/>
  <c r="P104" i="17"/>
  <c r="O104" i="17"/>
  <c r="G103" i="17"/>
  <c r="G102" i="17"/>
  <c r="G101" i="17"/>
  <c r="G100" i="17"/>
  <c r="G99" i="17"/>
  <c r="G98" i="17"/>
  <c r="G97" i="17"/>
  <c r="G96" i="17"/>
  <c r="G95" i="17"/>
  <c r="G94" i="17"/>
  <c r="V93" i="17"/>
  <c r="P93" i="17"/>
  <c r="O93" i="17"/>
  <c r="O91" i="17"/>
  <c r="X88" i="17"/>
  <c r="X87" i="17"/>
  <c r="C87" i="17"/>
  <c r="C132" i="17" s="1"/>
  <c r="I86" i="17"/>
  <c r="X85" i="17"/>
  <c r="I85" i="17"/>
  <c r="X84" i="17"/>
  <c r="I84" i="17"/>
  <c r="E84" i="17"/>
  <c r="I83" i="17"/>
  <c r="E83" i="17"/>
  <c r="I82" i="17"/>
  <c r="E82" i="17"/>
  <c r="I81" i="17"/>
  <c r="E81" i="17"/>
  <c r="I80" i="17"/>
  <c r="E80" i="17"/>
  <c r="C80" i="17"/>
  <c r="X79" i="17"/>
  <c r="I79" i="17"/>
  <c r="E79" i="17"/>
  <c r="X78" i="17"/>
  <c r="I78" i="17"/>
  <c r="E78" i="17"/>
  <c r="X77" i="17"/>
  <c r="I77" i="17"/>
  <c r="E77" i="17"/>
  <c r="X76" i="17"/>
  <c r="I76" i="17"/>
  <c r="E76" i="17"/>
  <c r="X75" i="17"/>
  <c r="I75" i="17"/>
  <c r="E75" i="17"/>
  <c r="X74" i="17"/>
  <c r="I74" i="17"/>
  <c r="E74" i="17"/>
  <c r="X73" i="17"/>
  <c r="I73" i="17"/>
  <c r="E73" i="17"/>
  <c r="X72" i="17"/>
  <c r="I72" i="17"/>
  <c r="E72" i="17"/>
  <c r="C72" i="17"/>
  <c r="X71" i="17"/>
  <c r="I71" i="17"/>
  <c r="E71" i="17"/>
  <c r="X70" i="17"/>
  <c r="I70" i="17"/>
  <c r="E70" i="17"/>
  <c r="X69" i="17"/>
  <c r="I69" i="17"/>
  <c r="E69" i="17"/>
  <c r="X68" i="17"/>
  <c r="I68" i="17"/>
  <c r="E68" i="17"/>
  <c r="X67" i="17"/>
  <c r="I67" i="17"/>
  <c r="E67" i="17"/>
  <c r="I66" i="17"/>
  <c r="E66" i="17"/>
  <c r="I65" i="17"/>
  <c r="E65" i="17"/>
  <c r="C65" i="17"/>
  <c r="X64" i="17"/>
  <c r="I64" i="17"/>
  <c r="E64" i="17"/>
  <c r="X63" i="17"/>
  <c r="I63" i="17"/>
  <c r="E63" i="17"/>
  <c r="X62" i="17"/>
  <c r="I62" i="17"/>
  <c r="E62" i="17"/>
  <c r="X61" i="17"/>
  <c r="I61" i="17"/>
  <c r="E61" i="17"/>
  <c r="X60" i="17"/>
  <c r="I60" i="17"/>
  <c r="E60" i="17"/>
  <c r="X59" i="17"/>
  <c r="I59" i="17"/>
  <c r="E59" i="17"/>
  <c r="X58" i="17"/>
  <c r="I58" i="17"/>
  <c r="E58" i="17"/>
  <c r="I57" i="17"/>
  <c r="E57" i="17"/>
  <c r="I56" i="17"/>
  <c r="E56" i="17"/>
  <c r="I55" i="17"/>
  <c r="E55" i="17"/>
  <c r="C55" i="17"/>
  <c r="P42" i="17"/>
  <c r="P41" i="17"/>
  <c r="S41" i="17" s="1"/>
  <c r="P40" i="17"/>
  <c r="X83" i="17"/>
  <c r="P38" i="17"/>
  <c r="P37" i="17"/>
  <c r="P36" i="17"/>
  <c r="Q36" i="17" s="1"/>
  <c r="P34" i="17"/>
  <c r="S34" i="17" s="1"/>
  <c r="P33" i="17"/>
  <c r="S33" i="17" s="1"/>
  <c r="P32" i="17"/>
  <c r="Q32" i="17" s="1"/>
  <c r="P31" i="17"/>
  <c r="P30" i="17"/>
  <c r="S30" i="17" s="1"/>
  <c r="P29" i="17"/>
  <c r="S29" i="17" s="1"/>
  <c r="P28" i="17"/>
  <c r="Q28" i="17" s="1"/>
  <c r="P27" i="17"/>
  <c r="P25" i="17"/>
  <c r="S25" i="17" s="1"/>
  <c r="P24" i="17"/>
  <c r="Q24" i="17" s="1"/>
  <c r="P23" i="17"/>
  <c r="P22" i="17"/>
  <c r="S22" i="17" s="1"/>
  <c r="P21" i="17"/>
  <c r="P20" i="17"/>
  <c r="P19" i="17"/>
  <c r="P17" i="17"/>
  <c r="P16" i="17"/>
  <c r="S16" i="17" s="1"/>
  <c r="P15" i="17"/>
  <c r="P14" i="17"/>
  <c r="Q14" i="17" s="1"/>
  <c r="P13" i="17"/>
  <c r="Q13" i="17" s="1"/>
  <c r="P12" i="17"/>
  <c r="S12" i="17" s="1"/>
  <c r="P11" i="17"/>
  <c r="S11" i="17" s="1"/>
  <c r="P10" i="17"/>
  <c r="P9" i="17"/>
  <c r="C100" i="16"/>
  <c r="C73" i="16"/>
  <c r="C72" i="16"/>
  <c r="C71" i="16"/>
  <c r="C69" i="16"/>
  <c r="C43" i="16"/>
  <c r="C42" i="16"/>
  <c r="C41" i="16"/>
  <c r="C40" i="16"/>
  <c r="C38" i="16"/>
  <c r="C15" i="16"/>
  <c r="C14" i="16"/>
  <c r="C13" i="16"/>
  <c r="C12" i="16"/>
  <c r="E11" i="16"/>
  <c r="C11" i="16"/>
  <c r="Z8" i="16"/>
  <c r="Z101" i="16" s="1"/>
  <c r="C10" i="16"/>
  <c r="E9" i="16"/>
  <c r="C9" i="16"/>
  <c r="AG8" i="16"/>
  <c r="AG101" i="16" s="1"/>
  <c r="AD8" i="16"/>
  <c r="AD101" i="16" s="1"/>
  <c r="AB8" i="16"/>
  <c r="AB101" i="16" s="1"/>
  <c r="Y8" i="16"/>
  <c r="Y101" i="16" s="1"/>
  <c r="R8" i="16"/>
  <c r="R101" i="16" s="1"/>
  <c r="Q8" i="16"/>
  <c r="Q101" i="16" s="1"/>
  <c r="O8" i="16"/>
  <c r="O101" i="16" s="1"/>
  <c r="M8" i="16"/>
  <c r="M101" i="16" s="1"/>
  <c r="W93" i="15"/>
  <c r="L61" i="15"/>
  <c r="Z60" i="15"/>
  <c r="AB60" i="15" s="1"/>
  <c r="P60" i="15"/>
  <c r="C60" i="15"/>
  <c r="P59" i="15"/>
  <c r="C59" i="15"/>
  <c r="C58" i="15"/>
  <c r="R51" i="15"/>
  <c r="W60" i="15" s="1"/>
  <c r="R50" i="15"/>
  <c r="W59" i="15" s="1"/>
  <c r="O48" i="15"/>
  <c r="R47" i="15"/>
  <c r="S60" i="15" s="1"/>
  <c r="C47" i="15"/>
  <c r="C51" i="15" s="1"/>
  <c r="R46" i="15"/>
  <c r="S59" i="15" s="1"/>
  <c r="C46" i="15"/>
  <c r="C50" i="15" s="1"/>
  <c r="R45" i="15"/>
  <c r="I58" i="15" s="1"/>
  <c r="C45" i="15"/>
  <c r="C49" i="15" s="1"/>
  <c r="O44" i="15"/>
  <c r="R42" i="15"/>
  <c r="X55" i="17" l="1"/>
  <c r="S66" i="15"/>
  <c r="S67" i="15"/>
  <c r="I59" i="15"/>
  <c r="S65" i="15"/>
  <c r="Z65" i="15" s="1"/>
  <c r="S58" i="15"/>
  <c r="Z58" i="15" s="1"/>
  <c r="W65" i="15"/>
  <c r="W68" i="15" s="1"/>
  <c r="W8" i="16"/>
  <c r="W101" i="16" s="1"/>
  <c r="P8" i="16"/>
  <c r="P101" i="16" s="1"/>
  <c r="X82" i="17"/>
  <c r="V129" i="17"/>
  <c r="V134" i="17" s="1"/>
  <c r="X131" i="17"/>
  <c r="X81" i="17"/>
  <c r="X56" i="17"/>
  <c r="Q260" i="18"/>
  <c r="Q263" i="18"/>
  <c r="Q264" i="18"/>
  <c r="Q261" i="18"/>
  <c r="Q262" i="18"/>
  <c r="X80" i="17"/>
  <c r="X57" i="17"/>
  <c r="X66" i="17"/>
  <c r="O129" i="17"/>
  <c r="O134" i="17" s="1"/>
  <c r="S14" i="17"/>
  <c r="T14" i="17" s="1"/>
  <c r="V14" i="17" s="1"/>
  <c r="X14" i="17" s="1"/>
  <c r="X65" i="17"/>
  <c r="S32" i="17"/>
  <c r="T32" i="17" s="1"/>
  <c r="V32" i="17" s="1"/>
  <c r="X32" i="17" s="1"/>
  <c r="P39" i="17"/>
  <c r="P129" i="17"/>
  <c r="P134" i="17" s="1"/>
  <c r="Q41" i="17"/>
  <c r="T41" i="17" s="1"/>
  <c r="V41" i="17" s="1"/>
  <c r="X41" i="17" s="1"/>
  <c r="Q34" i="17"/>
  <c r="T34" i="17" s="1"/>
  <c r="V34" i="17" s="1"/>
  <c r="X34" i="17" s="1"/>
  <c r="Q30" i="17"/>
  <c r="T30" i="17" s="1"/>
  <c r="V30" i="17" s="1"/>
  <c r="X30" i="17" s="1"/>
  <c r="Q16" i="17"/>
  <c r="T16" i="17" s="1"/>
  <c r="V16" i="17" s="1"/>
  <c r="X16" i="17" s="1"/>
  <c r="S28" i="17"/>
  <c r="T28" i="17" s="1"/>
  <c r="V28" i="17" s="1"/>
  <c r="X28" i="17" s="1"/>
  <c r="S24" i="17"/>
  <c r="T24" i="17" s="1"/>
  <c r="V24" i="17" s="1"/>
  <c r="X24" i="17" s="1"/>
  <c r="Q11" i="17"/>
  <c r="T11" i="17" s="1"/>
  <c r="V11" i="17" s="1"/>
  <c r="X11" i="17" s="1"/>
  <c r="I68" i="15"/>
  <c r="S39" i="17"/>
  <c r="Q39" i="17"/>
  <c r="S20" i="17"/>
  <c r="Q20" i="17"/>
  <c r="S15" i="17"/>
  <c r="Q15" i="17"/>
  <c r="S40" i="17"/>
  <c r="Q40" i="17"/>
  <c r="Q37" i="17"/>
  <c r="P35" i="17"/>
  <c r="S37" i="17"/>
  <c r="S19" i="17"/>
  <c r="Q19" i="17"/>
  <c r="P18" i="17"/>
  <c r="S38" i="17"/>
  <c r="Q38" i="17"/>
  <c r="Q12" i="17"/>
  <c r="S13" i="17"/>
  <c r="T13" i="17" s="1"/>
  <c r="V13" i="17" s="1"/>
  <c r="X13" i="17" s="1"/>
  <c r="Q17" i="17"/>
  <c r="Q23" i="17"/>
  <c r="Q27" i="17"/>
  <c r="Q31" i="17"/>
  <c r="S36" i="17"/>
  <c r="Q42" i="17"/>
  <c r="S17" i="17"/>
  <c r="Q22" i="17"/>
  <c r="T22" i="17" s="1"/>
  <c r="V22" i="17" s="1"/>
  <c r="X22" i="17" s="1"/>
  <c r="S23" i="17"/>
  <c r="P26" i="17"/>
  <c r="S27" i="17"/>
  <c r="S31" i="17"/>
  <c r="S42" i="17"/>
  <c r="Q10" i="17"/>
  <c r="Q21" i="17"/>
  <c r="P8" i="17"/>
  <c r="S9" i="17"/>
  <c r="S10" i="17"/>
  <c r="S21" i="17"/>
  <c r="Q25" i="17"/>
  <c r="T25" i="17" s="1"/>
  <c r="V25" i="17" s="1"/>
  <c r="X25" i="17" s="1"/>
  <c r="Q29" i="17"/>
  <c r="T29" i="17" s="1"/>
  <c r="V29" i="17" s="1"/>
  <c r="X29" i="17" s="1"/>
  <c r="Q33" i="17"/>
  <c r="T33" i="17" s="1"/>
  <c r="V33" i="17" s="1"/>
  <c r="X33" i="17" s="1"/>
  <c r="Q9" i="17"/>
  <c r="K8" i="16"/>
  <c r="K101" i="16" s="1"/>
  <c r="AF8" i="16"/>
  <c r="AF101" i="16" s="1"/>
  <c r="P58" i="15"/>
  <c r="P61" i="15" s="1"/>
  <c r="W58" i="15"/>
  <c r="W61" i="15" s="1"/>
  <c r="I60" i="15"/>
  <c r="I61" i="15" s="1"/>
  <c r="R44" i="15"/>
  <c r="AB65" i="15" l="1"/>
  <c r="X115" i="17"/>
  <c r="S155" i="18"/>
  <c r="T40" i="17"/>
  <c r="V40" i="17" s="1"/>
  <c r="X40" i="17" s="1"/>
  <c r="X126" i="17" s="1"/>
  <c r="X118" i="17"/>
  <c r="S176" i="18"/>
  <c r="X116" i="17"/>
  <c r="S162" i="18"/>
  <c r="X100" i="17"/>
  <c r="S62" i="18"/>
  <c r="X120" i="17"/>
  <c r="S140" i="18" s="1"/>
  <c r="S190" i="18"/>
  <c r="X108" i="17"/>
  <c r="S112" i="18"/>
  <c r="X119" i="17"/>
  <c r="S183" i="18"/>
  <c r="Q61" i="18"/>
  <c r="Q60" i="18"/>
  <c r="Q57" i="18"/>
  <c r="Q59" i="18"/>
  <c r="Q58" i="18"/>
  <c r="X97" i="17"/>
  <c r="Q278" i="18"/>
  <c r="Q275" i="18"/>
  <c r="Q276" i="18"/>
  <c r="Q279" i="18"/>
  <c r="Q277" i="18"/>
  <c r="X110" i="17"/>
  <c r="S126" i="18"/>
  <c r="Q259" i="18"/>
  <c r="Q258" i="18" s="1"/>
  <c r="L258" i="18"/>
  <c r="S258" i="18" s="1"/>
  <c r="X111" i="17"/>
  <c r="S133" i="18"/>
  <c r="X114" i="17"/>
  <c r="S148" i="18"/>
  <c r="T42" i="17"/>
  <c r="V42" i="17" s="1"/>
  <c r="X42" i="17" s="1"/>
  <c r="T9" i="17"/>
  <c r="V9" i="17" s="1"/>
  <c r="X9" i="17" s="1"/>
  <c r="T23" i="17"/>
  <c r="V23" i="17" s="1"/>
  <c r="X23" i="17" s="1"/>
  <c r="X109" i="17" s="1"/>
  <c r="T17" i="17"/>
  <c r="V17" i="17" s="1"/>
  <c r="X17" i="17" s="1"/>
  <c r="Q35" i="17"/>
  <c r="T10" i="17"/>
  <c r="V10" i="17" s="1"/>
  <c r="X10" i="17" s="1"/>
  <c r="T37" i="17"/>
  <c r="V37" i="17" s="1"/>
  <c r="X37" i="17" s="1"/>
  <c r="T15" i="17"/>
  <c r="V15" i="17" s="1"/>
  <c r="X15" i="17" s="1"/>
  <c r="T38" i="17"/>
  <c r="V38" i="17" s="1"/>
  <c r="X38" i="17" s="1"/>
  <c r="X124" i="17" s="1"/>
  <c r="T20" i="17"/>
  <c r="V20" i="17" s="1"/>
  <c r="X20" i="17" s="1"/>
  <c r="T39" i="17"/>
  <c r="V39" i="17" s="1"/>
  <c r="X39" i="17" s="1"/>
  <c r="S18" i="17"/>
  <c r="T12" i="17"/>
  <c r="V12" i="17" s="1"/>
  <c r="X12" i="17" s="1"/>
  <c r="X102" i="17"/>
  <c r="T21" i="17"/>
  <c r="V21" i="17" s="1"/>
  <c r="X21" i="17" s="1"/>
  <c r="T31" i="17"/>
  <c r="V31" i="17" s="1"/>
  <c r="X31" i="17" s="1"/>
  <c r="X99" i="17"/>
  <c r="S35" i="17"/>
  <c r="S26" i="17"/>
  <c r="Q26" i="17"/>
  <c r="T19" i="17"/>
  <c r="T27" i="17"/>
  <c r="S8" i="17"/>
  <c r="S7" i="17" s="1"/>
  <c r="P7" i="17"/>
  <c r="P43" i="17" s="1"/>
  <c r="Q8" i="17"/>
  <c r="Q7" i="17" s="1"/>
  <c r="K144" i="17"/>
  <c r="K146" i="17" s="1"/>
  <c r="Q18" i="17"/>
  <c r="T36" i="17"/>
  <c r="Z61" i="15"/>
  <c r="P108" i="15" s="1"/>
  <c r="AB58" i="15"/>
  <c r="AB61" i="15" s="1"/>
  <c r="S108" i="15" s="1"/>
  <c r="AA108" i="15" s="1"/>
  <c r="X127" i="17" l="1"/>
  <c r="Q124" i="18"/>
  <c r="Q125" i="18"/>
  <c r="Q122" i="18"/>
  <c r="Q123" i="18"/>
  <c r="Q121" i="18"/>
  <c r="Q56" i="18"/>
  <c r="Q55" i="18" s="1"/>
  <c r="L55" i="18"/>
  <c r="S55" i="18" s="1"/>
  <c r="Q231" i="18"/>
  <c r="Q228" i="18"/>
  <c r="Q229" i="18"/>
  <c r="Q232" i="18"/>
  <c r="Q230" i="18"/>
  <c r="X117" i="17"/>
  <c r="S169" i="18"/>
  <c r="Q215" i="18"/>
  <c r="Q214" i="18"/>
  <c r="Q216" i="18"/>
  <c r="Q217" i="18"/>
  <c r="Q218" i="18"/>
  <c r="Q46" i="18"/>
  <c r="Q45" i="18"/>
  <c r="Q44" i="18"/>
  <c r="Q43" i="18"/>
  <c r="Q47" i="18"/>
  <c r="X107" i="17"/>
  <c r="X101" i="17"/>
  <c r="X128" i="17"/>
  <c r="X103" i="17"/>
  <c r="S83" i="18"/>
  <c r="Q237" i="18"/>
  <c r="Q239" i="18"/>
  <c r="Q235" i="18"/>
  <c r="Q236" i="18"/>
  <c r="Q238" i="18"/>
  <c r="Q81" i="18"/>
  <c r="Q79" i="18"/>
  <c r="Q82" i="18"/>
  <c r="Q80" i="18"/>
  <c r="Q78" i="18"/>
  <c r="X125" i="17"/>
  <c r="X98" i="17"/>
  <c r="X96" i="17"/>
  <c r="Q274" i="18"/>
  <c r="Q273" i="18" s="1"/>
  <c r="L273" i="18"/>
  <c r="S273" i="18" s="1"/>
  <c r="AB108" i="15"/>
  <c r="L111" i="15"/>
  <c r="T8" i="17"/>
  <c r="V19" i="17"/>
  <c r="T18" i="17"/>
  <c r="S43" i="17"/>
  <c r="T26" i="17"/>
  <c r="V27" i="17"/>
  <c r="V36" i="17"/>
  <c r="T35" i="17"/>
  <c r="Q43" i="17"/>
  <c r="X95" i="17" l="1"/>
  <c r="X123" i="17"/>
  <c r="Q243" i="18"/>
  <c r="Q245" i="18"/>
  <c r="Q246" i="18"/>
  <c r="Q242" i="18"/>
  <c r="Q244" i="18"/>
  <c r="Q101" i="18"/>
  <c r="Q103" i="18"/>
  <c r="Q104" i="18"/>
  <c r="Q102" i="18"/>
  <c r="Q100" i="18"/>
  <c r="Q77" i="18"/>
  <c r="Q76" i="18" s="1"/>
  <c r="L76" i="18"/>
  <c r="S76" i="18" s="1"/>
  <c r="Q72" i="18"/>
  <c r="Q74" i="18"/>
  <c r="Q75" i="18"/>
  <c r="Q71" i="18"/>
  <c r="Q73" i="18"/>
  <c r="Q37" i="18"/>
  <c r="Q36" i="18"/>
  <c r="Q39" i="18"/>
  <c r="Q38" i="18"/>
  <c r="Q40" i="18"/>
  <c r="Q234" i="18"/>
  <c r="Q233" i="18" s="1"/>
  <c r="L233" i="18"/>
  <c r="S233" i="18" s="1"/>
  <c r="Q54" i="18"/>
  <c r="Q50" i="18"/>
  <c r="Q51" i="18"/>
  <c r="Q52" i="18"/>
  <c r="Q53" i="18"/>
  <c r="Q211" i="18"/>
  <c r="Q207" i="18"/>
  <c r="Q208" i="18"/>
  <c r="Q209" i="18"/>
  <c r="Q210" i="18"/>
  <c r="Q108" i="18"/>
  <c r="Q109" i="18"/>
  <c r="Q107" i="18"/>
  <c r="Q111" i="18"/>
  <c r="Q110" i="18"/>
  <c r="Q213" i="18"/>
  <c r="Q212" i="18" s="1"/>
  <c r="L212" i="18"/>
  <c r="S212" i="18" s="1"/>
  <c r="L226" i="18"/>
  <c r="S226" i="18" s="1"/>
  <c r="Q227" i="18"/>
  <c r="Q226" i="18" s="1"/>
  <c r="Q120" i="18"/>
  <c r="Q119" i="18" s="1"/>
  <c r="L119" i="18"/>
  <c r="S119" i="18" s="1"/>
  <c r="X106" i="17"/>
  <c r="Q42" i="18"/>
  <c r="Q41" i="18" s="1"/>
  <c r="L41" i="18"/>
  <c r="S41" i="18" s="1"/>
  <c r="Q32" i="18"/>
  <c r="Q30" i="18"/>
  <c r="Q33" i="18"/>
  <c r="Q29" i="18"/>
  <c r="Q31" i="18"/>
  <c r="K11" i="11"/>
  <c r="Q11" i="11" s="1"/>
  <c r="R11" i="11" s="1"/>
  <c r="K14" i="11"/>
  <c r="Q14" i="11" s="1"/>
  <c r="R14" i="11" s="1"/>
  <c r="K12" i="11"/>
  <c r="Q12" i="11" s="1"/>
  <c r="R12" i="11" s="1"/>
  <c r="K15" i="11"/>
  <c r="Q15" i="11" s="1"/>
  <c r="R15" i="11" s="1"/>
  <c r="K13" i="11"/>
  <c r="Q13" i="11" s="1"/>
  <c r="R13" i="11" s="1"/>
  <c r="K8" i="11"/>
  <c r="Q8" i="11" s="1"/>
  <c r="R8" i="11" s="1"/>
  <c r="K9" i="11"/>
  <c r="Q9" i="11" s="1"/>
  <c r="R9" i="11" s="1"/>
  <c r="K16" i="11"/>
  <c r="Q16" i="11" s="1"/>
  <c r="R16" i="11" s="1"/>
  <c r="K7" i="11"/>
  <c r="Q7" i="11" s="1"/>
  <c r="R7" i="11" s="1"/>
  <c r="K10" i="11"/>
  <c r="Q10" i="11" s="1"/>
  <c r="R10" i="11" s="1"/>
  <c r="Q224" i="18"/>
  <c r="Q222" i="18"/>
  <c r="Q221" i="18"/>
  <c r="Q225" i="18"/>
  <c r="Q223" i="18"/>
  <c r="V26" i="17"/>
  <c r="X27" i="17"/>
  <c r="S141" i="18" s="1"/>
  <c r="X19" i="17"/>
  <c r="V18" i="17"/>
  <c r="X36" i="17"/>
  <c r="V35" i="17"/>
  <c r="V8" i="17"/>
  <c r="T7" i="17"/>
  <c r="T43" i="17" s="1"/>
  <c r="Q97" i="18" l="1"/>
  <c r="Q96" i="18"/>
  <c r="Q95" i="18"/>
  <c r="Q93" i="18"/>
  <c r="Q94" i="18"/>
  <c r="Q99" i="18"/>
  <c r="Q98" i="18" s="1"/>
  <c r="L98" i="18"/>
  <c r="S98" i="18" s="1"/>
  <c r="Q206" i="18"/>
  <c r="Q205" i="18" s="1"/>
  <c r="L205" i="18"/>
  <c r="S205" i="18" s="1"/>
  <c r="L69" i="18"/>
  <c r="S69" i="18" s="1"/>
  <c r="Q70" i="18"/>
  <c r="Q69" i="18" s="1"/>
  <c r="Q241" i="18"/>
  <c r="Q240" i="18" s="1"/>
  <c r="L240" i="18"/>
  <c r="Q204" i="18"/>
  <c r="Q202" i="18"/>
  <c r="Q200" i="18"/>
  <c r="Q203" i="18"/>
  <c r="Q201" i="18"/>
  <c r="Q220" i="18"/>
  <c r="Q219" i="18" s="1"/>
  <c r="L219" i="18"/>
  <c r="S219" i="18" s="1"/>
  <c r="Q106" i="18"/>
  <c r="Q105" i="18" s="1"/>
  <c r="L105" i="18"/>
  <c r="S105" i="18" s="1"/>
  <c r="Q28" i="18"/>
  <c r="Q27" i="18" s="1"/>
  <c r="L27" i="18"/>
  <c r="S27" i="18" s="1"/>
  <c r="Q49" i="18"/>
  <c r="Q48" i="18" s="1"/>
  <c r="L48" i="18"/>
  <c r="S48" i="18" s="1"/>
  <c r="Q35" i="18"/>
  <c r="Q34" i="18" s="1"/>
  <c r="L34" i="18"/>
  <c r="S34" i="18" s="1"/>
  <c r="X35" i="17"/>
  <c r="L32" i="11" s="1"/>
  <c r="T32" i="11" s="1"/>
  <c r="Q121" i="17"/>
  <c r="T121" i="17"/>
  <c r="S121" i="17"/>
  <c r="X8" i="17"/>
  <c r="V7" i="17"/>
  <c r="V43" i="17" s="1"/>
  <c r="T104" i="17"/>
  <c r="X18" i="17"/>
  <c r="S104" i="17"/>
  <c r="X26" i="17"/>
  <c r="X113" i="17"/>
  <c r="X112" i="17" s="1"/>
  <c r="L31" i="11" l="1"/>
  <c r="T31" i="11" s="1"/>
  <c r="S240" i="18"/>
  <c r="Q26" i="18"/>
  <c r="Q25" i="18"/>
  <c r="Q24" i="18"/>
  <c r="Q23" i="18"/>
  <c r="Q22" i="18"/>
  <c r="Q92" i="18"/>
  <c r="Q91" i="18" s="1"/>
  <c r="Q90" i="18" s="1"/>
  <c r="L91" i="18"/>
  <c r="Q199" i="18"/>
  <c r="Q198" i="18" s="1"/>
  <c r="Q197" i="18" s="1"/>
  <c r="L198" i="18"/>
  <c r="T93" i="17"/>
  <c r="T129" i="17" s="1"/>
  <c r="S93" i="17"/>
  <c r="S129" i="17" s="1"/>
  <c r="Q93" i="17"/>
  <c r="Q129" i="17" s="1"/>
  <c r="X7" i="17"/>
  <c r="L30" i="11" s="1"/>
  <c r="X122" i="17"/>
  <c r="X121" i="17" s="1"/>
  <c r="X105" i="17"/>
  <c r="X104" i="17" s="1"/>
  <c r="X43" i="17" l="1"/>
  <c r="M47" i="17" s="1"/>
  <c r="T30" i="11"/>
  <c r="Q21" i="18"/>
  <c r="Q20" i="18" s="1"/>
  <c r="Q19" i="18" s="1"/>
  <c r="Q247" i="18" s="1"/>
  <c r="Q252" i="18" s="1"/>
  <c r="D6" i="11" s="1"/>
  <c r="R6" i="11" s="1"/>
  <c r="R18" i="11" s="1"/>
  <c r="L23" i="11" s="1"/>
  <c r="L20" i="18"/>
  <c r="L197" i="18"/>
  <c r="S198" i="18"/>
  <c r="S91" i="18"/>
  <c r="L90" i="18"/>
  <c r="T134" i="17"/>
  <c r="X94" i="17"/>
  <c r="X93" i="17" s="1"/>
  <c r="X129" i="17" s="1"/>
  <c r="X134" i="17" s="1"/>
  <c r="Q134" i="17"/>
  <c r="S134" i="17"/>
  <c r="X48" i="17" l="1"/>
  <c r="V135" i="17" s="1"/>
  <c r="M45" i="17"/>
  <c r="S20" i="18"/>
  <c r="L19" i="18"/>
  <c r="L247" i="18" s="1"/>
  <c r="L252" i="18" s="1"/>
  <c r="AC134" i="17" l="1"/>
  <c r="X86" i="17"/>
  <c r="AG169" i="14" l="1"/>
  <c r="AF169" i="14"/>
  <c r="AE169" i="14"/>
  <c r="X169" i="14"/>
  <c r="P169" i="14"/>
  <c r="M169" i="14"/>
  <c r="J169" i="14"/>
  <c r="AG138" i="14"/>
  <c r="AF138" i="14"/>
  <c r="AE138" i="14"/>
  <c r="X138" i="14"/>
  <c r="P138" i="14"/>
  <c r="M138" i="14"/>
  <c r="J138" i="14"/>
  <c r="M107" i="14"/>
  <c r="C199" i="14"/>
  <c r="C174" i="14"/>
  <c r="C173" i="14"/>
  <c r="C172" i="14"/>
  <c r="C171" i="14"/>
  <c r="C170" i="14"/>
  <c r="C168" i="14"/>
  <c r="AJ137" i="14"/>
  <c r="AH137" i="14"/>
  <c r="Y137" i="14"/>
  <c r="S137" i="14"/>
  <c r="AJ114" i="14"/>
  <c r="AH114" i="14"/>
  <c r="Y114" i="14"/>
  <c r="S114" i="14"/>
  <c r="AJ113" i="14"/>
  <c r="AH113" i="14"/>
  <c r="Y113" i="14"/>
  <c r="S113" i="14"/>
  <c r="C113" i="14"/>
  <c r="AJ112" i="14"/>
  <c r="AH112" i="14"/>
  <c r="Y112" i="14"/>
  <c r="S112" i="14"/>
  <c r="C112" i="14"/>
  <c r="AJ111" i="14"/>
  <c r="AH111" i="14"/>
  <c r="Y111" i="14"/>
  <c r="S111" i="14"/>
  <c r="C111" i="14"/>
  <c r="AJ110" i="14"/>
  <c r="AH110" i="14"/>
  <c r="AG107" i="14"/>
  <c r="Y110" i="14"/>
  <c r="S110" i="14"/>
  <c r="C110" i="14"/>
  <c r="AJ109" i="14"/>
  <c r="AH109" i="14"/>
  <c r="Y109" i="14"/>
  <c r="S109" i="14"/>
  <c r="C109" i="14"/>
  <c r="AJ108" i="14"/>
  <c r="AH108" i="14"/>
  <c r="Y108" i="14"/>
  <c r="X107" i="14"/>
  <c r="U200" i="14"/>
  <c r="S108" i="14"/>
  <c r="C108" i="14"/>
  <c r="Z71" i="14"/>
  <c r="AL170" i="14" s="1"/>
  <c r="X70" i="14"/>
  <c r="V70" i="14"/>
  <c r="E70" i="14"/>
  <c r="C70" i="14"/>
  <c r="Z40" i="14"/>
  <c r="AL139" i="14" s="1"/>
  <c r="X39" i="14"/>
  <c r="V39" i="14"/>
  <c r="E39" i="14"/>
  <c r="E39" i="16" s="1"/>
  <c r="C39" i="14"/>
  <c r="C138" i="14" s="1"/>
  <c r="AL137" i="14"/>
  <c r="AL114" i="14"/>
  <c r="Z14" i="14"/>
  <c r="AL113" i="14" s="1"/>
  <c r="Z13" i="14"/>
  <c r="AL112" i="14" s="1"/>
  <c r="Z12" i="14"/>
  <c r="X8" i="14"/>
  <c r="Z10" i="14"/>
  <c r="Z9" i="14"/>
  <c r="E8" i="14"/>
  <c r="E8" i="16" s="1"/>
  <c r="C8" i="14"/>
  <c r="M200" i="14" l="1"/>
  <c r="AE107" i="14"/>
  <c r="AG200" i="14"/>
  <c r="AL111" i="14"/>
  <c r="J107" i="14"/>
  <c r="J200" i="14" s="1"/>
  <c r="V8" i="14"/>
  <c r="V101" i="14" s="1"/>
  <c r="AL108" i="14"/>
  <c r="C107" i="14"/>
  <c r="C8" i="16"/>
  <c r="C169" i="14"/>
  <c r="C70" i="16"/>
  <c r="E101" i="14"/>
  <c r="E70" i="16"/>
  <c r="C39" i="16"/>
  <c r="X200" i="14"/>
  <c r="AE200" i="14"/>
  <c r="Z70" i="14"/>
  <c r="AL169" i="14" s="1"/>
  <c r="P107" i="14"/>
  <c r="P200" i="14" s="1"/>
  <c r="Y200" i="14"/>
  <c r="Z200" i="14" s="1"/>
  <c r="AF5" i="16" s="1"/>
  <c r="AH200" i="14"/>
  <c r="AI200" i="14" s="1"/>
  <c r="AJ200" i="14"/>
  <c r="AK200" i="14" s="1"/>
  <c r="S200" i="14"/>
  <c r="V200" i="14"/>
  <c r="AL109" i="14"/>
  <c r="X101" i="14"/>
  <c r="Z39" i="14"/>
  <c r="AL138" i="14" s="1"/>
  <c r="Z11" i="14"/>
  <c r="AL110" i="14" s="1"/>
  <c r="U5" i="16" l="1"/>
  <c r="N84" i="15"/>
  <c r="O84" i="15" s="1"/>
  <c r="O93" i="15" s="1"/>
  <c r="R5" i="15"/>
  <c r="T200" i="14"/>
  <c r="I5" i="16" s="1"/>
  <c r="M4" i="15"/>
  <c r="M10" i="15" s="1"/>
  <c r="P10" i="15" s="1"/>
  <c r="M5" i="15"/>
  <c r="M9" i="15"/>
  <c r="W82" i="15"/>
  <c r="V84" i="15"/>
  <c r="O82" i="15"/>
  <c r="AF107" i="14"/>
  <c r="AF200" i="14" s="1"/>
  <c r="R4" i="15" s="1"/>
  <c r="Z8" i="14"/>
  <c r="Z101" i="14" s="1"/>
  <c r="AL200" i="14" s="1"/>
  <c r="W5" i="15" l="1"/>
  <c r="G82" i="15"/>
  <c r="F84" i="15"/>
  <c r="W4" i="15"/>
  <c r="M11" i="15"/>
  <c r="P11" i="15" s="1"/>
  <c r="P9" i="15"/>
  <c r="M12" i="15"/>
  <c r="P12" i="15" s="1"/>
  <c r="G84" i="15" l="1"/>
  <c r="G93" i="15" s="1"/>
  <c r="U9" i="15"/>
  <c r="J77" i="11" l="1"/>
  <c r="J76" i="11"/>
  <c r="J75" i="11"/>
  <c r="J74" i="11"/>
  <c r="I39" i="11" l="1"/>
  <c r="Q31" i="11"/>
  <c r="I29" i="10" l="1"/>
  <c r="K29" i="10" s="1"/>
  <c r="L29" i="10" s="1"/>
  <c r="N29" i="10" s="1"/>
  <c r="P29" i="10" s="1"/>
  <c r="Q29" i="10" s="1"/>
  <c r="R29" i="10" s="1"/>
  <c r="T29" i="10" s="1"/>
  <c r="V29" i="10" s="1"/>
  <c r="X29" i="10" s="1"/>
  <c r="Y29" i="10" s="1"/>
  <c r="I24" i="10"/>
  <c r="K13" i="10"/>
  <c r="L13" i="10" s="1"/>
  <c r="N13" i="10" s="1"/>
  <c r="P13" i="10" s="1"/>
  <c r="Q13" i="10" s="1"/>
  <c r="R13" i="10" s="1"/>
  <c r="T13" i="10" s="1"/>
  <c r="V13" i="10" s="1"/>
  <c r="X13" i="10" s="1"/>
  <c r="Y13" i="10" s="1"/>
  <c r="K24" i="10" l="1"/>
  <c r="L24" i="10" s="1"/>
  <c r="N24" i="10" s="1"/>
  <c r="P24" i="10" s="1"/>
  <c r="Q24" i="10" s="1"/>
  <c r="R24" i="10" s="1"/>
  <c r="T24" i="10" s="1"/>
  <c r="V24" i="10" s="1"/>
  <c r="X24" i="10" s="1"/>
  <c r="Y24" i="10" s="1"/>
  <c r="J72" i="11"/>
  <c r="J73" i="11"/>
  <c r="J68" i="11" l="1"/>
  <c r="AD4" i="10"/>
  <c r="J44" i="8" l="1"/>
  <c r="J45" i="8" s="1"/>
  <c r="L44" i="8"/>
  <c r="I14" i="10" l="1"/>
  <c r="K14" i="10" l="1"/>
  <c r="L14" i="10"/>
  <c r="N14" i="10"/>
  <c r="I19" i="10" l="1"/>
  <c r="C30" i="8" l="1"/>
  <c r="AA9" i="9" l="1"/>
  <c r="U9" i="9"/>
  <c r="M9" i="9"/>
  <c r="I9" i="9"/>
  <c r="E9" i="9"/>
  <c r="D65" i="11" l="1"/>
  <c r="Q30" i="11"/>
  <c r="Q32" i="11" s="1"/>
  <c r="P30" i="11"/>
  <c r="R30" i="11" l="1"/>
  <c r="P31" i="11"/>
  <c r="R31" i="11" s="1"/>
  <c r="P32" i="11"/>
  <c r="R32" i="11" s="1"/>
  <c r="J66" i="11"/>
  <c r="J67" i="11"/>
  <c r="C25" i="10"/>
  <c r="U6" i="10" l="1"/>
  <c r="J70" i="11" l="1"/>
  <c r="C30" i="10"/>
  <c r="J69" i="11" l="1"/>
  <c r="J71" i="11"/>
  <c r="D67" i="11" l="1"/>
  <c r="D66" i="11" l="1"/>
  <c r="J78" i="11" l="1"/>
  <c r="Y14" i="10"/>
  <c r="R14" i="10"/>
  <c r="T14" i="10"/>
  <c r="P14" i="10"/>
  <c r="Q14" i="10"/>
  <c r="X14" i="10"/>
  <c r="V14" i="10"/>
  <c r="AB68" i="15" l="1"/>
  <c r="Z68" i="15" l="1"/>
  <c r="P111" i="15" s="1"/>
  <c r="S111" i="15" l="1"/>
  <c r="I20" i="10"/>
  <c r="I25" i="10" s="1"/>
  <c r="I30" i="10" l="1"/>
  <c r="V25" i="10"/>
  <c r="V30" i="10" s="1"/>
  <c r="T25" i="10"/>
  <c r="T30" i="10" s="1"/>
  <c r="Q25" i="10"/>
  <c r="Q30" i="10" s="1"/>
  <c r="L25" i="10"/>
  <c r="L30" i="10" s="1"/>
  <c r="R25" i="10"/>
  <c r="R30" i="10" s="1"/>
  <c r="Y25" i="10"/>
  <c r="Y30" i="10" s="1"/>
  <c r="X25" i="10"/>
  <c r="X30" i="10" s="1"/>
  <c r="K25" i="10"/>
  <c r="K30" i="10" s="1"/>
  <c r="N25" i="10"/>
  <c r="N30" i="10" s="1"/>
  <c r="P25" i="10"/>
  <c r="P30" i="10" s="1"/>
  <c r="AA111" i="15"/>
  <c r="AB111" i="15" l="1"/>
  <c r="L45" i="8"/>
  <c r="L24" i="11"/>
  <c r="L25" i="11" s="1"/>
  <c r="AB30" i="10"/>
  <c r="AC30" i="10" s="1"/>
  <c r="L67" i="15"/>
  <c r="L68" i="15" s="1"/>
  <c r="P6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C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Seleccionar el peligro identificado, en caso no se encuentre entre las opciones, redacte en la celda color celeste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I1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el año cuando se ejecute el proyecto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Astrith Cano</author>
    <author>hp</author>
  </authors>
  <commentList>
    <comment ref="Q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el % que corresponde a gastos generales
Por ejemplo: 6% , 8%</t>
        </r>
      </text>
    </comment>
    <comment ref="S6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Colorar el % que corresponde a Utilidad</t>
        </r>
      </text>
    </comment>
    <comment ref="V6" authorId="1" shapeId="0" xr:uid="{00000000-0006-0000-0700-000003000000}">
      <text>
        <r>
          <rPr>
            <b/>
            <sz val="9"/>
            <color indexed="81"/>
            <rFont val="Tahoma"/>
            <family val="2"/>
          </rPr>
          <t>En caso la modalidad de ejecución sea indirecta colocar el IGV vigente.
Si, la modalidad de ejecución propuesta es  Directa colocar 0%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L17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Incluye gastos generales, utilidad e IGV</t>
        </r>
      </text>
    </comment>
  </commentList>
</comments>
</file>

<file path=xl/sharedStrings.xml><?xml version="1.0" encoding="utf-8"?>
<sst xmlns="http://schemas.openxmlformats.org/spreadsheetml/2006/main" count="1461" uniqueCount="696">
  <si>
    <t>I. DATOS GENERALES</t>
  </si>
  <si>
    <t>PROVINCIA</t>
  </si>
  <si>
    <t>DISTRITO</t>
  </si>
  <si>
    <t>UBIGEO</t>
  </si>
  <si>
    <t>II. IDENTIFICACIÓN</t>
  </si>
  <si>
    <t>Tramo</t>
  </si>
  <si>
    <t>Tramo 1</t>
  </si>
  <si>
    <t>Tramo 2</t>
  </si>
  <si>
    <t>Tramo 3</t>
  </si>
  <si>
    <t>Tramo 4</t>
  </si>
  <si>
    <t>Causas directas</t>
  </si>
  <si>
    <t>Efectos Directos</t>
  </si>
  <si>
    <t>Involucrado</t>
  </si>
  <si>
    <t>N°</t>
  </si>
  <si>
    <t>Descripción</t>
  </si>
  <si>
    <t>3.1 HORIZONTE DE EVALUACIÓN</t>
  </si>
  <si>
    <t>Unidad de Medida</t>
  </si>
  <si>
    <t>Año1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</si>
  <si>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</si>
  <si>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</si>
  <si>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</si>
  <si>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</si>
  <si>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</si>
  <si>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</si>
  <si>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</si>
  <si>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</si>
  <si>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</si>
  <si>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m2</t>
  </si>
  <si>
    <t>Año 1</t>
  </si>
  <si>
    <t>Sardinel (m)</t>
  </si>
  <si>
    <t>3.4 COSTOS DEL PROYECTO</t>
  </si>
  <si>
    <t>m</t>
  </si>
  <si>
    <t>Und.</t>
  </si>
  <si>
    <t>COSTO DE INVERSION A PRECIOS DE MERCADO</t>
  </si>
  <si>
    <t>COSTO DE INVERSION A PRECIOS SOCIALES</t>
  </si>
  <si>
    <t>Fecha de Inicio</t>
  </si>
  <si>
    <t>Fecha de Término</t>
  </si>
  <si>
    <t>TOTAL</t>
  </si>
  <si>
    <t>Expediente Técnico</t>
  </si>
  <si>
    <t>Supervisión</t>
  </si>
  <si>
    <t>Tipo</t>
  </si>
  <si>
    <t>Documento</t>
  </si>
  <si>
    <t>Entidad / Organización</t>
  </si>
  <si>
    <t>Compromiso</t>
  </si>
  <si>
    <t>Medidas de mitigación</t>
  </si>
  <si>
    <t>TIPO DE EJECUCIÓN</t>
  </si>
  <si>
    <t>Durante la Ejecución</t>
  </si>
  <si>
    <t>Durante el Funcionamiento</t>
  </si>
  <si>
    <t>Nivel de Objetivo</t>
  </si>
  <si>
    <t>Indicadores</t>
  </si>
  <si>
    <t>Medios de verificación</t>
  </si>
  <si>
    <t>Supuestos</t>
  </si>
  <si>
    <t>Fin</t>
  </si>
  <si>
    <t>Propósito</t>
  </si>
  <si>
    <t>Responsable de la formulación del proyecto</t>
  </si>
  <si>
    <t>Responsable de la Unidad Formuladora</t>
  </si>
  <si>
    <t>Vereda</t>
  </si>
  <si>
    <t>Estado situacional (bueno, malo y regular)</t>
  </si>
  <si>
    <t>Señalización (vertical, horizontal)</t>
  </si>
  <si>
    <t>Tipo de suelo</t>
  </si>
  <si>
    <t>Pendiente</t>
  </si>
  <si>
    <t>Total</t>
  </si>
  <si>
    <t>Horizontal</t>
  </si>
  <si>
    <t>Pista</t>
  </si>
  <si>
    <t>Costo de la pista</t>
  </si>
  <si>
    <t>Sensibilización a la población</t>
  </si>
  <si>
    <t>Eventos</t>
  </si>
  <si>
    <t>Costo de la vereda</t>
  </si>
  <si>
    <t>Estudio</t>
  </si>
  <si>
    <t>%.</t>
  </si>
  <si>
    <t>Sin proyecto</t>
  </si>
  <si>
    <t>Con proyecto</t>
  </si>
  <si>
    <t>Área de la pista (m2)</t>
  </si>
  <si>
    <t>Área de la vereda (m2)</t>
  </si>
  <si>
    <t>Mobilia-rio urbano (Und)</t>
  </si>
  <si>
    <t>Vertical</t>
  </si>
  <si>
    <t>Costo por m2 pista</t>
  </si>
  <si>
    <t>Costo por m2 vereda</t>
  </si>
  <si>
    <t>Indicador</t>
  </si>
  <si>
    <t>Áreas Verdes (m2)</t>
  </si>
  <si>
    <t>Nombre de vía local</t>
  </si>
  <si>
    <t>%</t>
  </si>
  <si>
    <t>Componentes</t>
  </si>
  <si>
    <t>Acciones</t>
  </si>
  <si>
    <t>Costos de mantenimiento</t>
  </si>
  <si>
    <t>Costos incrementales</t>
  </si>
  <si>
    <t>Impacto 1:</t>
  </si>
  <si>
    <t>100% de la población beneficiaria accede a adecuados servicios de movilidad urbana</t>
  </si>
  <si>
    <t>Resultado de las encuestas de percepción aplicadas a la población beneficiaria</t>
  </si>
  <si>
    <t>Informe de cierre del proyecto</t>
  </si>
  <si>
    <t>Oportuna asignación de presupuesto</t>
  </si>
  <si>
    <t>- Informe mensual de avance físico y financiero del proyecto.
- Valorizaciones de obra</t>
  </si>
  <si>
    <t>Impacto 2:</t>
  </si>
  <si>
    <t>Sí/No</t>
  </si>
  <si>
    <t>Naturaleza de intervención</t>
  </si>
  <si>
    <t>CREACIÓN</t>
  </si>
  <si>
    <t>15 TRANSPORTE</t>
  </si>
  <si>
    <t>036 TRANSPORTE URBANO</t>
  </si>
  <si>
    <t>0074 VÍAS URBANAS</t>
  </si>
  <si>
    <t>VIVIENDA, CONSTRUCCIÓN Y SANEAMIENTO</t>
  </si>
  <si>
    <t>Valor actual</t>
  </si>
  <si>
    <t>Inicio del tramo</t>
  </si>
  <si>
    <t>Fin del tramo</t>
  </si>
  <si>
    <t>Terreno natural</t>
  </si>
  <si>
    <t>Sin área verde</t>
  </si>
  <si>
    <t>Posición</t>
  </si>
  <si>
    <t>Interés</t>
  </si>
  <si>
    <t>Estrategia</t>
  </si>
  <si>
    <t>Gobierno Local</t>
  </si>
  <si>
    <t>Brindar a la población un adecuado servicio de movilidad urbana</t>
  </si>
  <si>
    <t>Población directamente beneficiada</t>
  </si>
  <si>
    <t>Comités de transporte de vehículos menores</t>
  </si>
  <si>
    <t>Realizar oportunamente el mantenimiento del servicio.</t>
  </si>
  <si>
    <t>AMPLIACIÓN Y MEJORAMIENTO</t>
  </si>
  <si>
    <t>Población con deficiente acceso al  servicio de movilidad urbana</t>
  </si>
  <si>
    <t>•   Carencia de infraestructura vehicular</t>
  </si>
  <si>
    <t>•   Carencia de infraestructura peatonal</t>
  </si>
  <si>
    <t>•   Deteriorada infraestructura vehicular</t>
  </si>
  <si>
    <t>•   Deteriorada infraestructura peatonal</t>
  </si>
  <si>
    <t>Medio fundamental</t>
  </si>
  <si>
    <t>Objetivo central</t>
  </si>
  <si>
    <t>Población con adecuado acceso al servicio de movilidad urbana</t>
  </si>
  <si>
    <t>Fin específico</t>
  </si>
  <si>
    <t>Problema central</t>
  </si>
  <si>
    <t>•   Insuficiente infraestructura vehicular</t>
  </si>
  <si>
    <t>•   Insuficiente infraestructura peatonal</t>
  </si>
  <si>
    <t>•   Deficiente infraestructura vehicular</t>
  </si>
  <si>
    <t>•   Deficiente infraestructura peatonal</t>
  </si>
  <si>
    <t>Población carece de acceso al servicio de movilidad urbana</t>
  </si>
  <si>
    <t>Población con limitado  acceso al  servicio de movilidad urbana</t>
  </si>
  <si>
    <t>Población con deficiente acceso al servicio de movilidad urbana</t>
  </si>
  <si>
    <t>AMPLIACIÓN</t>
  </si>
  <si>
    <t>RECUPERACIÓN</t>
  </si>
  <si>
    <t>3.2 ESTUDIO DE MERCADO</t>
  </si>
  <si>
    <t>Año 0</t>
  </si>
  <si>
    <t>3.3 ANÁLISIS TÉCNICO DE LA ALTERNATIVA DE SOLUCIÓN</t>
  </si>
  <si>
    <t>Gastos generales</t>
  </si>
  <si>
    <t>IGV</t>
  </si>
  <si>
    <t>Utilidad</t>
  </si>
  <si>
    <t>Costo unitario (S/)</t>
  </si>
  <si>
    <t>Expediente técnico</t>
  </si>
  <si>
    <t>Glb</t>
  </si>
  <si>
    <t>Gestión para la ejecución del proyecto</t>
  </si>
  <si>
    <t>Unidad de medida</t>
  </si>
  <si>
    <t>Cantidad</t>
  </si>
  <si>
    <t>Nota: Cuando el total señala "Diferente a la meta" revisar los numerales 3.3.2. y 3.4.2</t>
  </si>
  <si>
    <t>Total pista</t>
  </si>
  <si>
    <t>Total vereda</t>
  </si>
  <si>
    <t>Sub total</t>
  </si>
  <si>
    <t>Costo directo (S/)</t>
  </si>
  <si>
    <t>Costo directo con IGV, GG y utilidad (S/)</t>
  </si>
  <si>
    <t>Costo directo (incluye IGV, GG y utilidad)</t>
  </si>
  <si>
    <t xml:space="preserve">Diferencia </t>
  </si>
  <si>
    <t>Zona</t>
  </si>
  <si>
    <t>Tipo de pavimento</t>
  </si>
  <si>
    <t>Costa</t>
  </si>
  <si>
    <t>Sierra</t>
  </si>
  <si>
    <t>Selva alta</t>
  </si>
  <si>
    <t>Selva baja</t>
  </si>
  <si>
    <t>Concreto</t>
  </si>
  <si>
    <t>Asfalto</t>
  </si>
  <si>
    <t>Adoquinado</t>
  </si>
  <si>
    <t>Componente</t>
  </si>
  <si>
    <t>Costo</t>
  </si>
  <si>
    <t>Administración indirecta - ley 29230 (obras por impuestos)</t>
  </si>
  <si>
    <t>Administración directa</t>
  </si>
  <si>
    <t>Administración indirecta - por contrata</t>
  </si>
  <si>
    <t>Administración indirecta - asociación público privada (app)</t>
  </si>
  <si>
    <t>Administración indirecta - núcleo ejecutor</t>
  </si>
  <si>
    <t>Impacto 3:</t>
  </si>
  <si>
    <t>Impactos negativos</t>
  </si>
  <si>
    <t>Costo (S/.)</t>
  </si>
  <si>
    <t>Población con mejor calidad de vida</t>
  </si>
  <si>
    <t>Más del  80% de la población beneficiaria percibe que el proyecto mejoró su calidad de vida en el 1er año de operación del proyecto</t>
  </si>
  <si>
    <t>Ejecución del proyecto en los plazos establecidos según  cronograma.</t>
  </si>
  <si>
    <t>La Municipalidad realiza oportunamente el mantenimiento del proyecto.</t>
  </si>
  <si>
    <t>TIPO DE PAVIMENTO</t>
  </si>
  <si>
    <t>ANCHO (m)</t>
  </si>
  <si>
    <t>LONG. (m)</t>
  </si>
  <si>
    <t>ESTADO SITUACIONAL (bueno, malo, regular)</t>
  </si>
  <si>
    <t>N° TRAMO</t>
  </si>
  <si>
    <t>Deterioro de la vía  por falla funcional (m2)</t>
  </si>
  <si>
    <t>% de deterioro</t>
  </si>
  <si>
    <t>Deterioro de la vía  por falla estructural (m2)</t>
  </si>
  <si>
    <t>1/ Los resultados señalado deberán ser corroborados en el expediente técnico</t>
  </si>
  <si>
    <t>CARACTERÍSTICAS DEL SUELO (napa freática, tipo de suelo) 1/</t>
  </si>
  <si>
    <t>Región:</t>
  </si>
  <si>
    <t>Provincia:</t>
  </si>
  <si>
    <t>Distrito:</t>
  </si>
  <si>
    <t>Localidad:</t>
  </si>
  <si>
    <t>Firma del profesional responsable del llenado del Formato</t>
  </si>
  <si>
    <t>Región Geográfica:</t>
  </si>
  <si>
    <t>Selva alta:</t>
  </si>
  <si>
    <t>Selva baja:</t>
  </si>
  <si>
    <t>Zona geográfica</t>
  </si>
  <si>
    <t>COSTA</t>
  </si>
  <si>
    <t>SIERRA</t>
  </si>
  <si>
    <t>SELVA ALTA</t>
  </si>
  <si>
    <t>SELVA BAJA</t>
  </si>
  <si>
    <t xml:space="preserve">Señalización </t>
  </si>
  <si>
    <t>Vertical y horizontal</t>
  </si>
  <si>
    <t>Sin señalización</t>
  </si>
  <si>
    <t>Emboquillado</t>
  </si>
  <si>
    <t>Pavimento de la pista</t>
  </si>
  <si>
    <t>Pavimento de la vereda</t>
  </si>
  <si>
    <t>Pavimento  de la pista</t>
  </si>
  <si>
    <t>Nota: Se determinó que el costo percapita referencial del emboquillado será igual al adoquinado</t>
  </si>
  <si>
    <t>Tramo 5</t>
  </si>
  <si>
    <t>Tramo 6</t>
  </si>
  <si>
    <t>Tramo 7</t>
  </si>
  <si>
    <t>Tramo 8</t>
  </si>
  <si>
    <t>Tramo 9</t>
  </si>
  <si>
    <t>Tramo 10</t>
  </si>
  <si>
    <t xml:space="preserve">indicador </t>
  </si>
  <si>
    <t>% de infraestructura de movilidad urbana planificada no implementada para el desplazamiento peatonal</t>
  </si>
  <si>
    <t>% de infraestructura de movilidad urbana planificada no implementada</t>
  </si>
  <si>
    <t>Porcentaje de la población urbana sin acceso a servicios transitabilidad adecuada</t>
  </si>
  <si>
    <t>Liquidación</t>
  </si>
  <si>
    <t>Alternativa 01</t>
  </si>
  <si>
    <t>MEJORAMIENTO</t>
  </si>
  <si>
    <t>Lluvias intensas</t>
  </si>
  <si>
    <t>Frecuencia</t>
  </si>
  <si>
    <t>ANEXO 11:  FORMATO DE SITUACIÓN ACTUAL DE VIAS LOCALES</t>
  </si>
  <si>
    <t>Porcentaje de la población urbana sin acceso a los servicios de movilidad urbana a través de pistas y veredas</t>
  </si>
  <si>
    <t>Nivel de gobierno :</t>
  </si>
  <si>
    <t>Entidad :</t>
  </si>
  <si>
    <t>Responsable de la UF</t>
  </si>
  <si>
    <t>Responsable de formular el proyecto</t>
  </si>
  <si>
    <t>Tipología de proyecto</t>
  </si>
  <si>
    <t>Función:</t>
  </si>
  <si>
    <t>División Funcional</t>
  </si>
  <si>
    <t>Grupo Funcional</t>
  </si>
  <si>
    <t>Sector Responsable</t>
  </si>
  <si>
    <t>Departamento</t>
  </si>
  <si>
    <t>Provincia</t>
  </si>
  <si>
    <t>Distrito</t>
  </si>
  <si>
    <t>Nro</t>
  </si>
  <si>
    <t>Inundaciones</t>
  </si>
  <si>
    <t>Helada</t>
  </si>
  <si>
    <t>Nevadas</t>
  </si>
  <si>
    <t>Friaje</t>
  </si>
  <si>
    <t>Sismos</t>
  </si>
  <si>
    <t>Sequías</t>
  </si>
  <si>
    <t>Vulcanismo</t>
  </si>
  <si>
    <t>Tsunamis</t>
  </si>
  <si>
    <t>Incendios forestales</t>
  </si>
  <si>
    <t>Erosión</t>
  </si>
  <si>
    <t>Vientos fuertes</t>
  </si>
  <si>
    <t>Incendios urbanos</t>
  </si>
  <si>
    <t>Radiación solar</t>
  </si>
  <si>
    <t>Intensidad</t>
  </si>
  <si>
    <t>Grado de exposición</t>
  </si>
  <si>
    <t>Grado de peligro</t>
  </si>
  <si>
    <t>Bajo</t>
  </si>
  <si>
    <t>Medio</t>
  </si>
  <si>
    <t>¿Existen antecedentes de ocurrencia en el área de estudio?</t>
  </si>
  <si>
    <t>¿Existe información que indique futuros cambios en las características del peligro o los nuevos peligros?</t>
  </si>
  <si>
    <t>Características de los cambios o los nuevos peligros</t>
  </si>
  <si>
    <t>Peligros</t>
  </si>
  <si>
    <t>Alto</t>
  </si>
  <si>
    <t>Factor de Vulnerabilidad*</t>
  </si>
  <si>
    <t>Variable</t>
  </si>
  <si>
    <t>Fragilidad</t>
  </si>
  <si>
    <t>Tipo de construcción</t>
  </si>
  <si>
    <t>Aplicación de normas de construcción</t>
  </si>
  <si>
    <t>Resiliencia</t>
  </si>
  <si>
    <t xml:space="preserve">Capacidades de los operadores para responder ante un evento natural </t>
  </si>
  <si>
    <t>Capacidades financieras de la entidad para la respuesta</t>
  </si>
  <si>
    <t>Existencia de recursos financieros para respuesta</t>
  </si>
  <si>
    <t>Capacidades de respuesta de la organización (entidad) ante una contingencia</t>
  </si>
  <si>
    <t>UP 1</t>
  </si>
  <si>
    <t>UP 2</t>
  </si>
  <si>
    <t>UP 3</t>
  </si>
  <si>
    <t>ANEXO 10:  PADRON DE USUARIOS</t>
  </si>
  <si>
    <t>DNI</t>
  </si>
  <si>
    <t>APELLIDOS Y NOMBRES DEL JEFE DE FAMILIA</t>
  </si>
  <si>
    <t>FIRMA</t>
  </si>
  <si>
    <t>N° DE MIEMBROS DE LA FAMILIA</t>
  </si>
  <si>
    <t>POSICIÓN SOBRE EL PROYECTO 
(A FAVOR / EN CONTRA)</t>
  </si>
  <si>
    <r>
      <t xml:space="preserve">Nombre del Proyecto: </t>
    </r>
    <r>
      <rPr>
        <sz val="11"/>
        <color theme="1"/>
        <rFont val="Arial Narrow"/>
        <family val="2"/>
      </rPr>
      <t>……………..…………………...………………………………………………………………………………………………………………………………………………………….………………………………………………………</t>
    </r>
  </si>
  <si>
    <r>
      <t xml:space="preserve"> Nombre de la vía local: </t>
    </r>
    <r>
      <rPr>
        <sz val="11"/>
        <color theme="1"/>
        <rFont val="Arial Narrow"/>
        <family val="2"/>
      </rPr>
      <t>……………………………………………………..………</t>
    </r>
  </si>
  <si>
    <r>
      <t xml:space="preserve">Fecha:  </t>
    </r>
    <r>
      <rPr>
        <sz val="11"/>
        <color theme="1"/>
        <rFont val="Arial Narrow"/>
        <family val="2"/>
      </rPr>
      <t>…...../….…./………....</t>
    </r>
  </si>
  <si>
    <r>
      <t xml:space="preserve">Tipo de vía: </t>
    </r>
    <r>
      <rPr>
        <sz val="11"/>
        <color theme="1"/>
        <rFont val="Arial Narrow"/>
        <family val="2"/>
      </rPr>
      <t xml:space="preserve">Jirón (   )   Pasaje (   )   Calle (   )   Otro: …………..………...…….           </t>
    </r>
    <r>
      <rPr>
        <b/>
        <sz val="11"/>
        <color theme="1"/>
        <rFont val="Arial Narrow"/>
        <family val="2"/>
      </rPr>
      <t xml:space="preserve">   </t>
    </r>
  </si>
  <si>
    <t>pavimento flexible</t>
  </si>
  <si>
    <t>pavimento rigido</t>
  </si>
  <si>
    <t>pavimento semi flexible</t>
  </si>
  <si>
    <t>Tipo de invervención</t>
  </si>
  <si>
    <t>Pavimentación</t>
  </si>
  <si>
    <t>Mejoramiento del pavimento</t>
  </si>
  <si>
    <t>Ampliación del ancho</t>
  </si>
  <si>
    <t>Cambio</t>
  </si>
  <si>
    <t>Tipo de elemento</t>
  </si>
  <si>
    <t>Tipo de vía</t>
  </si>
  <si>
    <t>Jr.</t>
  </si>
  <si>
    <t>Calle</t>
  </si>
  <si>
    <t>Av.</t>
  </si>
  <si>
    <t>Psje.</t>
  </si>
  <si>
    <t>pavimento flexible y area verde</t>
  </si>
  <si>
    <t>pavimento rigido y area verde</t>
  </si>
  <si>
    <t>pavimento semi flexible y area verde</t>
  </si>
  <si>
    <t>Intervensión</t>
  </si>
  <si>
    <t>la pista</t>
  </si>
  <si>
    <t>la vereda</t>
  </si>
  <si>
    <t>la ciclovía</t>
  </si>
  <si>
    <t>el pasaje peatonal</t>
  </si>
  <si>
    <t>de pasaje peatonal a vía vehicular</t>
  </si>
  <si>
    <t>de vía vehicular a pasaje peatonal</t>
  </si>
  <si>
    <t>Mejoramiento</t>
  </si>
  <si>
    <t>Otros elementos de la vía</t>
  </si>
  <si>
    <t>Descripción de la Alternativa</t>
  </si>
  <si>
    <t>flexible</t>
  </si>
  <si>
    <t>rigido</t>
  </si>
  <si>
    <t>semi flexible</t>
  </si>
  <si>
    <t>Bueno</t>
  </si>
  <si>
    <t>ciclovía y área verde.</t>
  </si>
  <si>
    <t>pista y vereda de pavimento flexible</t>
  </si>
  <si>
    <t>pista y vereda de pavimento rígido</t>
  </si>
  <si>
    <t>pista y vereda de pavimento semi flexible</t>
  </si>
  <si>
    <t>pista de pavimento flexible y vereda de pavimento rigido</t>
  </si>
  <si>
    <t>pista de pavimento flexible y vereda de pavimento semi flexible</t>
  </si>
  <si>
    <t>pista de pavimento semi flexible y vereda de pavimento rígido</t>
  </si>
  <si>
    <t>y ciclovía.</t>
  </si>
  <si>
    <t>y área verde.</t>
  </si>
  <si>
    <t>VÍAS LOCALES</t>
  </si>
  <si>
    <t>2/ en casos cuando la via local no se encuentra pavimentada seleccionar la opción "terreno natural"</t>
  </si>
  <si>
    <t>Objeto de intervención</t>
  </si>
  <si>
    <t>Servicio de movilidad urbana</t>
  </si>
  <si>
    <t>Nombre de la UEI:</t>
  </si>
  <si>
    <t>Malo</t>
  </si>
  <si>
    <t>Regular</t>
  </si>
  <si>
    <t>Tipo Señalización</t>
  </si>
  <si>
    <t>Estado del área verde</t>
  </si>
  <si>
    <t>Estado de la ciclovía</t>
  </si>
  <si>
    <t>Viviendas</t>
  </si>
  <si>
    <t>Personas</t>
  </si>
  <si>
    <t>2.1. DESCRIPCIÓN DE LA SITUACIÓN ACTUAL DEL SERVICIO</t>
  </si>
  <si>
    <t>Nombre de la vía local</t>
  </si>
  <si>
    <t>B. IDENTIFICAR LOS PELIGROS QUE PUEDEN OCURRIR EN EL ÁREA DE ESTUDIO:</t>
  </si>
  <si>
    <t>Longitud del tramo (m)</t>
  </si>
  <si>
    <t>Tipo de pavimento de la calzada 2/</t>
  </si>
  <si>
    <t>Tipo de pavimento de la vereda</t>
  </si>
  <si>
    <t>Área 
(m2)</t>
  </si>
  <si>
    <t>Estado de la  vereda</t>
  </si>
  <si>
    <t>2.1.1. ÁREA DE ESTUDIO</t>
  </si>
  <si>
    <t>CENTRO POBLADO</t>
  </si>
  <si>
    <t>Responsable de la UEI:</t>
  </si>
  <si>
    <t>Nombre de la UF :</t>
  </si>
  <si>
    <t>Localización:</t>
  </si>
  <si>
    <t>UBIGEO  CCPP</t>
  </si>
  <si>
    <t>Servicios públicos con brecha identificada y priorizada</t>
  </si>
  <si>
    <t>Nombre del Indicador de brecha de acceso a servicios</t>
  </si>
  <si>
    <t>Espacio geográfico</t>
  </si>
  <si>
    <t>Valor</t>
  </si>
  <si>
    <t>Año</t>
  </si>
  <si>
    <t>Distrital</t>
  </si>
  <si>
    <t>1.1. INSTITUCIONALIDAD</t>
  </si>
  <si>
    <t>UNIDAD FORMULADORA (UF)</t>
  </si>
  <si>
    <t>UNIDAD EJECUTORA DE INVERSIONES (UEI) RECOMENDADA</t>
  </si>
  <si>
    <t>1.2. RESPONSABILIDAD FUNCIONAL Y TIPOLOGÍA DEL PROYECTO</t>
  </si>
  <si>
    <t>1.3. NOMBRE DEL PROYECTO</t>
  </si>
  <si>
    <t>DEPARTAMENTO</t>
  </si>
  <si>
    <t>Nombre de la Unidad Productora:</t>
  </si>
  <si>
    <t>Código de la Unidad Productora*</t>
  </si>
  <si>
    <t>Ubicado en zona de restos arqueológicos</t>
  </si>
  <si>
    <t>Ubicado en Área Nac. Protegida o Zona de Amortiguamiento</t>
  </si>
  <si>
    <t>Área
(m2)</t>
  </si>
  <si>
    <t>Grado de vulnerabilidad de cada unidad productora  (UP</t>
  </si>
  <si>
    <t>•   Carencia de infraestructura para el tránsito de bicicletas</t>
  </si>
  <si>
    <t>•   Insuficiente infraestructura para el tránsito de bicicletas</t>
  </si>
  <si>
    <t>•   Deteriorada infraestructura para el tránsito de bicicletas</t>
  </si>
  <si>
    <t>•   Deficiente infraestructura para el tránsito de bicicletas</t>
  </si>
  <si>
    <t>disminución de las emisiones de gases de efecto invernadero</t>
  </si>
  <si>
    <t>reducción de las emisiones de CO2</t>
  </si>
  <si>
    <t>fomenten el ciclismo</t>
  </si>
  <si>
    <t>Estado de la pista</t>
  </si>
  <si>
    <t>A. Problema central:</t>
  </si>
  <si>
    <t>B. Causas y efectos:</t>
  </si>
  <si>
    <t>Total viviendas (1)</t>
  </si>
  <si>
    <t>Población del ámbito de influencia (5)=(1)x(4)</t>
  </si>
  <si>
    <t>Población con acceso a vías urbanas (6)=(2)x(4)</t>
  </si>
  <si>
    <t>Población sin acceso a vías urbanas (7)=(5)-(6)</t>
  </si>
  <si>
    <t>Oferta actual</t>
  </si>
  <si>
    <t>Viviendas ubicadas en vías con pavimento (2)</t>
  </si>
  <si>
    <t>2.3. PROBLEMA CENTRAL, CAUSAS Y EFECTOS</t>
  </si>
  <si>
    <t>2.4. PLANTEAMIENTO DEL PROYECTO</t>
  </si>
  <si>
    <t>2.4.1. OBJETIVO DEL PROYECTO</t>
  </si>
  <si>
    <t>2.43. PLANTEAMIENTO DE LA ALTERNATIVA DE SOLUCIÓN</t>
  </si>
  <si>
    <t>2.4.2  MEDIOS FUNDAMENTALES Y FINES</t>
  </si>
  <si>
    <t>Horizonte de evaluación:</t>
  </si>
  <si>
    <t>→</t>
  </si>
  <si>
    <t>Oferta optimizada</t>
  </si>
  <si>
    <t>Nombre de la UP</t>
  </si>
  <si>
    <t>Viviendas del área de influencia:</t>
  </si>
  <si>
    <t>2.2.  DIAGNÓSTICO DE LOS INVOLUCRADOS:</t>
  </si>
  <si>
    <t>A. PROYECIÓN DE LA DEMANDA:</t>
  </si>
  <si>
    <t>3.2.1 DEMANDA DEL PROYECTO</t>
  </si>
  <si>
    <t>3.2.2 ANÁLISIS DE LA OFERTA</t>
  </si>
  <si>
    <t>A. IDENTIFICACIÓN DE LA OFERTA OPTIMIZADA:</t>
  </si>
  <si>
    <t>Capacidad de diseño</t>
  </si>
  <si>
    <t>Capacidad de producción</t>
  </si>
  <si>
    <t>B. PROYECCIÓN DE LA OFERTA OPTIMIZADA</t>
  </si>
  <si>
    <t>Población con adecuado acceso a vías locales</t>
  </si>
  <si>
    <t>Cuneta
(m)</t>
  </si>
  <si>
    <t>Alcantarilla (m3)</t>
  </si>
  <si>
    <t>No requiere intervención</t>
  </si>
  <si>
    <t>Berma</t>
  </si>
  <si>
    <t>Área de la ciclovía (m2)</t>
  </si>
  <si>
    <t>Sardinel</t>
  </si>
  <si>
    <t>Ciclo paraderos</t>
  </si>
  <si>
    <t>Calzada</t>
  </si>
  <si>
    <t>Activo</t>
  </si>
  <si>
    <t>Estratégico</t>
  </si>
  <si>
    <t>Infraestructura</t>
  </si>
  <si>
    <t>Estacionamiento</t>
  </si>
  <si>
    <t>Área verde</t>
  </si>
  <si>
    <t>Separador central o lateral</t>
  </si>
  <si>
    <t>Talud</t>
  </si>
  <si>
    <t>Señalización vertical</t>
  </si>
  <si>
    <t>und</t>
  </si>
  <si>
    <t>Mobiliario</t>
  </si>
  <si>
    <t>Semáforo (solo reposición)</t>
  </si>
  <si>
    <t>Alcantarillas</t>
  </si>
  <si>
    <t>m3</t>
  </si>
  <si>
    <t>Cuneta</t>
  </si>
  <si>
    <t>Badén</t>
  </si>
  <si>
    <t>Muro de contención</t>
  </si>
  <si>
    <t>Giba</t>
  </si>
  <si>
    <t>Camellón</t>
  </si>
  <si>
    <t>COMPONENTE</t>
  </si>
  <si>
    <t>ACTIVO</t>
  </si>
  <si>
    <t>DIMENSIÓN FISICA</t>
  </si>
  <si>
    <t xml:space="preserve">TIPO DE ACTIVO </t>
  </si>
  <si>
    <t>FACTOR PRODUCTIVO</t>
  </si>
  <si>
    <t>Cunetas</t>
  </si>
  <si>
    <t>Sardineles</t>
  </si>
  <si>
    <t>Áreas verdes</t>
  </si>
  <si>
    <t>Señalización</t>
  </si>
  <si>
    <t>Veredas</t>
  </si>
  <si>
    <t>Rampas</t>
  </si>
  <si>
    <t>Rejillas en alcorque</t>
  </si>
  <si>
    <t>No Estratégico</t>
  </si>
  <si>
    <t xml:space="preserve">Mobiliario </t>
  </si>
  <si>
    <t xml:space="preserve"> Estratégico</t>
  </si>
  <si>
    <t>Baldosas podo táctiles</t>
  </si>
  <si>
    <t>Tachos de basura</t>
  </si>
  <si>
    <t>No estratégico</t>
  </si>
  <si>
    <t>Paraderos urbanos</t>
  </si>
  <si>
    <t>Estacionamiento para bicicletas</t>
  </si>
  <si>
    <t>Alcantarilla</t>
  </si>
  <si>
    <t>Bolardos</t>
  </si>
  <si>
    <t>Ciclovía</t>
  </si>
  <si>
    <t>Pasajes peatonales</t>
  </si>
  <si>
    <t>Pavimento</t>
  </si>
  <si>
    <t>Rejilla en alcorque</t>
  </si>
  <si>
    <t>Luminarias / faroles</t>
  </si>
  <si>
    <t>Bancas</t>
  </si>
  <si>
    <t>Costo pasajes peatonales</t>
  </si>
  <si>
    <t>Ciclo vías</t>
  </si>
  <si>
    <t>Tachones reflectivos</t>
  </si>
  <si>
    <t xml:space="preserve">Sardineles </t>
  </si>
  <si>
    <t>3.3.2 METAS FÍSICAS</t>
  </si>
  <si>
    <t>Costo ciclovías</t>
  </si>
  <si>
    <t>Total pasajes peatonales</t>
  </si>
  <si>
    <t>Total ciclovías</t>
  </si>
  <si>
    <t>III. FORMULACIÓN</t>
  </si>
  <si>
    <t>A. LOCALIZACIÓN (adjuntar plano o croquis de ubicación en anexos):</t>
  </si>
  <si>
    <t xml:space="preserve">·       Anexo N°01: </t>
  </si>
  <si>
    <t xml:space="preserve">·       Anexo N°02: </t>
  </si>
  <si>
    <t xml:space="preserve">·       Anexo N°03: </t>
  </si>
  <si>
    <t xml:space="preserve">·       Anexo N°04: </t>
  </si>
  <si>
    <t xml:space="preserve">·       Anexo N°05: </t>
  </si>
  <si>
    <t xml:space="preserve">·       Anexo N°06: </t>
  </si>
  <si>
    <t xml:space="preserve">·       Anexo N°07: </t>
  </si>
  <si>
    <t xml:space="preserve">·       Anexo N°08: </t>
  </si>
  <si>
    <t xml:space="preserve">·       Anexo N°09: </t>
  </si>
  <si>
    <t xml:space="preserve">·       Anexo N°10: </t>
  </si>
  <si>
    <t xml:space="preserve">·       Anexo N°11: </t>
  </si>
  <si>
    <t xml:space="preserve"> Croquis de ubicación del proyecto</t>
  </si>
  <si>
    <t xml:space="preserve"> Plano o croquis de la UP</t>
  </si>
  <si>
    <t xml:space="preserve"> Presupuesto de costos de inversión</t>
  </si>
  <si>
    <t xml:space="preserve"> Certificado de la EPS u operador del servicio de saneamiento que garantice la existencia de Redes de Agua y alcantarillado.</t>
  </si>
  <si>
    <t xml:space="preserve"> Compromiso de Operación y Mantenimiento.</t>
  </si>
  <si>
    <t xml:space="preserve"> Informe de Precipitaciones Pluviales</t>
  </si>
  <si>
    <t xml:space="preserve"> Estructura de Costos del Mantenimiento (rutinario y periódico), Con Proyecto y Sin Proyecto</t>
  </si>
  <si>
    <t xml:space="preserve"> Padron de usuarios (de corresponder).</t>
  </si>
  <si>
    <t xml:space="preserve"> Formato de situación actual de las vías locales.</t>
  </si>
  <si>
    <t xml:space="preserve"> Panel fotográfico</t>
  </si>
  <si>
    <t>Elegir Modalidad</t>
  </si>
  <si>
    <r>
      <t xml:space="preserve">Coordenadas geográficas </t>
    </r>
    <r>
      <rPr>
        <b/>
        <sz val="9"/>
        <color theme="4"/>
        <rFont val="Arial Narrow"/>
        <family val="2"/>
      </rPr>
      <t>WGS84</t>
    </r>
  </si>
  <si>
    <t>Informe de la caracterización de suelos (considera 01 calicata cada 3600 m2).</t>
  </si>
  <si>
    <t>Porcentaje de la población urbana con inadecuado acceso a los servicios de movilidad urbana a través de pistas y veredas</t>
  </si>
  <si>
    <t>FICHA TECNICA ESTANDAR PARA LA FORMULACIÓN Y EVALUACIÓN DE PROYECTOS DEL SERVICIO DE MOVILIDAD URBANA EN VÍAS LOCALES</t>
  </si>
  <si>
    <t>Localidad o Centro Poblado</t>
  </si>
  <si>
    <t>Área (m2)</t>
  </si>
  <si>
    <t>Tramo 11</t>
  </si>
  <si>
    <t>Tramo 12</t>
  </si>
  <si>
    <t>Tramo 13</t>
  </si>
  <si>
    <t>Tramo 14</t>
  </si>
  <si>
    <t>Tramo 15</t>
  </si>
  <si>
    <t>Tramo 16</t>
  </si>
  <si>
    <t>Tramo 17</t>
  </si>
  <si>
    <t>Tramo 18</t>
  </si>
  <si>
    <t>Tramo 19</t>
  </si>
  <si>
    <t>Tramo 20</t>
  </si>
  <si>
    <t>Tramo 21</t>
  </si>
  <si>
    <t>Tramo 22</t>
  </si>
  <si>
    <t>Tramo 23</t>
  </si>
  <si>
    <t>Tramo 24</t>
  </si>
  <si>
    <t>Tramo 25</t>
  </si>
  <si>
    <t>Tramo 26</t>
  </si>
  <si>
    <t>Tramo 27</t>
  </si>
  <si>
    <t>Tramo 28</t>
  </si>
  <si>
    <t>Tramo 29</t>
  </si>
  <si>
    <t>Tramo 30</t>
  </si>
  <si>
    <t>2.1.2.  DIAGNÓSTICO DE LA UNIDAD PRODUCTORA DEL SERVICIO</t>
  </si>
  <si>
    <t>2.1.2.1. IDENTIFICACIÓN DE LA UNIDAD PRODUCTORA DEL SERVICIO (adjuntar plano o croquis de la UP anexos):</t>
  </si>
  <si>
    <t>A. IDENTIFICACIÓN DE LAS VÍAS LOCALES QUE CONFORMAN LA O LAS UP SEGÚN TRAMOS:</t>
  </si>
  <si>
    <t>2.1.2.2. CARACTERÍSTICAS DE LA UNIDAD PRODUCTORA:</t>
  </si>
  <si>
    <t>Ancho promedio de la vía (m)</t>
  </si>
  <si>
    <t>B. ESTADO ACTUAL DE LOS COMPONENTES DE LA O LAS UP SEGÚN TRAMOS:</t>
  </si>
  <si>
    <t>C. PORCENTAJE DE DETERIORO DE LA UP:</t>
  </si>
  <si>
    <t>% de deterioro de la vía según tipo de falla:</t>
  </si>
  <si>
    <t>% de deterioro de la vía por falla funcional</t>
  </si>
  <si>
    <t>% de deterioro de la vía por falla estructural</t>
  </si>
  <si>
    <t>Área de las vías locales con pavimento</t>
  </si>
  <si>
    <t xml:space="preserve">Área  con presencia de deterioro </t>
  </si>
  <si>
    <t>Cumplimiento del parámetro</t>
  </si>
  <si>
    <t>D. ESTIMACIÓN DE LA CAPACIDAD DE DISEÑO, PRODUCCIÓN Y VALOR DE LA DIMENSIÓN FÍSICA DEL SERVICIO:</t>
  </si>
  <si>
    <t>Dimensión física del servicio con deterioro</t>
  </si>
  <si>
    <t>Área de la UP sin pavimento</t>
  </si>
  <si>
    <t>E. EXPOSICIÓN DE LA UP FRENTE A LOS PELIGROS IDENTIFICADOS EN EL DIAGNÓSTICO DEL ÁREA DE ESTUDIO:</t>
  </si>
  <si>
    <t>F. VULNERABILIDAD POR FACTORES DE FRAGILIDAD Y RESILIENCIA:</t>
  </si>
  <si>
    <t>Fuente de la información</t>
  </si>
  <si>
    <t>2.2.1. CARACTERISTICAS DE LA POBLACIÓN DEL ÁREA DE INFLUENCIA</t>
  </si>
  <si>
    <t>2.2.3. MATRIZ DE INVOLUCRADOS</t>
  </si>
  <si>
    <t>Población del ámbito de influencia</t>
  </si>
  <si>
    <t>Año base</t>
  </si>
  <si>
    <t>Tasa de crecimiento intercensal</t>
  </si>
  <si>
    <t>Densidad poblacional determinada por el sector</t>
  </si>
  <si>
    <t>hab/vivienda</t>
  </si>
  <si>
    <t>Densidad poblacional (Hab/viv) (4)</t>
  </si>
  <si>
    <t>2.2.2. POBLACIÓN DEL ÁREA DE INFLUENCIA CON Y SIN ACCESO AL SERVICIO ACTUAL</t>
  </si>
  <si>
    <t>EN CASO SU POSICIÓN SEA EN CONTRA SEÑALAR EL MOTIVO PUNTUAL</t>
  </si>
  <si>
    <t>Efectos</t>
  </si>
  <si>
    <t>•  Contaminación del aire por emisiones de partículas suspendidas.</t>
  </si>
  <si>
    <t>•  Deterioro del ornato</t>
  </si>
  <si>
    <t>•  Deficiente ordenamiento del tránsito modal</t>
  </si>
  <si>
    <t>•  Inseguro desplazamiento de los ciclistas</t>
  </si>
  <si>
    <t>Fin especifico</t>
  </si>
  <si>
    <t>• Mejor ordenamiento del tránsito modal</t>
  </si>
  <si>
    <t>• Desplazamiento seguro de los ciclistas</t>
  </si>
  <si>
    <t>• Adecuada  infraestructura peatonal</t>
  </si>
  <si>
    <t>• Adecuada  infraestructura vehicular</t>
  </si>
  <si>
    <t>• Reducción de la contaminación del aire por emisiones de partículas suspendidas.</t>
  </si>
  <si>
    <t>• Mejora del ornato.</t>
  </si>
  <si>
    <t>• Adecuada infraestructura para el transito de ciclistas</t>
  </si>
  <si>
    <t>Alternativa</t>
  </si>
  <si>
    <t>Nombre de la UP o vía local</t>
  </si>
  <si>
    <t>U.M.</t>
  </si>
  <si>
    <t>Tipo de intervención</t>
  </si>
  <si>
    <t>Pavimentación de pistas, veredas y ciclovía</t>
  </si>
  <si>
    <t>Pavimentación de pistas y veredas</t>
  </si>
  <si>
    <t>Pavimentación de pistas y ciclovía</t>
  </si>
  <si>
    <t>Pavimentación de las veredas y ciclovía</t>
  </si>
  <si>
    <t>Pavimentación de las pistas</t>
  </si>
  <si>
    <t>Pavimentación de las veredas</t>
  </si>
  <si>
    <t>Pavimentación de ciclovía</t>
  </si>
  <si>
    <t>Mejoramiento de pistas, veredas y ciclovía</t>
  </si>
  <si>
    <t>Mejoramiento de pistas y veredas</t>
  </si>
  <si>
    <t>Mejoramiento de pistas y ciclovía</t>
  </si>
  <si>
    <t>Mejoramiento de las veredas y ciclovía</t>
  </si>
  <si>
    <t>Mejoramiento de la pista</t>
  </si>
  <si>
    <t>Mejoramiento de las veredas</t>
  </si>
  <si>
    <t>Mejoramiento de ciclovía</t>
  </si>
  <si>
    <t>Fase de ejecución:</t>
  </si>
  <si>
    <t>Fase de funcionamiento:</t>
  </si>
  <si>
    <t>3.3.1  DEFINICIÓN DE LA ALTERNATIVA TÉCNICA</t>
  </si>
  <si>
    <t>Berma (m2)</t>
  </si>
  <si>
    <t>Ciclo paradero</t>
  </si>
  <si>
    <t>N.C.</t>
  </si>
  <si>
    <t>SUB TOTAL</t>
  </si>
  <si>
    <t>Impacto ambiental</t>
  </si>
  <si>
    <t>Monitoreo arqueolpogico</t>
  </si>
  <si>
    <t>3.4.2 CRONOGRAMA DE EJECUCIÓN FÍSICA</t>
  </si>
  <si>
    <t>3.4.3 CRONOGRAMA DE EJECUCION FINANCIERA</t>
  </si>
  <si>
    <t>Preventivo</t>
  </si>
  <si>
    <t>Correctivo</t>
  </si>
  <si>
    <t>Beneficios</t>
  </si>
  <si>
    <t>• Reducción de la contaminación del aire por emisiones de particular suspendidas</t>
  </si>
  <si>
    <t>• Mejora del ornato de la localidad</t>
  </si>
  <si>
    <t>• Reducción en los gastos en salud por emisión de particular suspendidas</t>
  </si>
  <si>
    <t>• Mayor seguridad en el desplazamiento de ciclistas</t>
  </si>
  <si>
    <t>TSD =</t>
  </si>
  <si>
    <t>Costo por m2 ciclovía</t>
  </si>
  <si>
    <t>Impacto 4:</t>
  </si>
  <si>
    <t>Impacto 5:</t>
  </si>
  <si>
    <t>3.2.3 BALANCE OFERTA DEMANDA (BRECHA DEL SERVICIO)</t>
  </si>
  <si>
    <t>Deslizamientos</t>
  </si>
  <si>
    <t>4.7  ANEXOS</t>
  </si>
  <si>
    <t>NOMBRE DE LA VÍA LOCAL</t>
  </si>
  <si>
    <t>Antigüe-dad (en numero de años)</t>
  </si>
  <si>
    <t>Antigüe-dad (Nro de años)</t>
  </si>
  <si>
    <t>(*)  Incluir el código de identificación en caso el Sector lo haya definido</t>
  </si>
  <si>
    <t>Muro de conten-ción
(m3)</t>
  </si>
  <si>
    <t>1.4. ALINEAMIENTO Y CONTRIBUCIÓN AL CIERRE DE UNA BRECHA PRIORITARIA</t>
  </si>
  <si>
    <t>Brecha de cobertura sin proyecto</t>
  </si>
  <si>
    <t>Brecha de cobertura con proyecto</t>
  </si>
  <si>
    <t>Brecha de calidad sin proyecto</t>
  </si>
  <si>
    <t>Brecha  de calidad con proyecto</t>
  </si>
  <si>
    <t>Vinculación al indicador de cierre de brecha cobertura</t>
  </si>
  <si>
    <t>Vinculación al indicador de cierre de brecha calidad</t>
  </si>
  <si>
    <t>a. Población sin acceso:</t>
  </si>
  <si>
    <t>b. Población con acceso inadecuado:</t>
  </si>
  <si>
    <t>Total viviendas ubicadas en vías con pavimento (1)</t>
  </si>
  <si>
    <t>Viviendas ubicadas en vías con adecuado pavimento (2)</t>
  </si>
  <si>
    <t>Viviendas ubicadas en vías en terreno natural (3)</t>
  </si>
  <si>
    <t>2.5. 2.5.  APORTE AL CIERRE DE BRECHA DEL SERVICIO Y VINCULACIÓN AL INDICADOR</t>
  </si>
  <si>
    <t>Viviendas ubicadas en vías con inadecuado pavimento (3)</t>
  </si>
  <si>
    <t>PISTA</t>
  </si>
  <si>
    <t>VEREDA / PASAJE</t>
  </si>
  <si>
    <t>ANCHO DE LA VÍA (m)</t>
  </si>
  <si>
    <t>LONG. DE LA VÍA (m)</t>
  </si>
  <si>
    <t>DETERIORO POR FALLA FUNCIONAL (m2)</t>
  </si>
  <si>
    <t>DETERIORO POR FALLA ESTRUCTURAL (m2)</t>
  </si>
  <si>
    <t>Firma del responsable de la UF</t>
  </si>
  <si>
    <t>SEÑALIZACIÓN (Horizontal/Vertical)</t>
  </si>
  <si>
    <t>Costos COVID</t>
  </si>
  <si>
    <t>Ejecución por etapas</t>
  </si>
  <si>
    <t>Numero de etapas</t>
  </si>
  <si>
    <t>Costo por M2</t>
  </si>
  <si>
    <t>Población urbana del ámbito de influencia (a)</t>
  </si>
  <si>
    <t>Población urbana con acceso al servicio (b)</t>
  </si>
  <si>
    <t>Población urbana sin acceso al servicio 
(c)=(a)-(c)</t>
  </si>
  <si>
    <t>Contribución al cierre de brecha de cobertura
(d)≤(c)</t>
  </si>
  <si>
    <t>Población urbana con acceso al servicio 
(b)</t>
  </si>
  <si>
    <t>Población urbana con adecuado acceso al servicio
(e)</t>
  </si>
  <si>
    <t>Población urbana con inadecuado acceso al servicio
(f)=(b)-(e)</t>
  </si>
  <si>
    <t>Contribución al cierre de brecha de calidad
(g)≤(f)</t>
  </si>
  <si>
    <t>Pavimentación del pasaje peatonal</t>
  </si>
  <si>
    <t>Mejoramiento del pasaje peatonal</t>
  </si>
  <si>
    <t>Cambio de vía vehicular a pasaje peatonal</t>
  </si>
  <si>
    <t>Cambio de pasaje peatonal a vía vehicular (pista y vereda)</t>
  </si>
  <si>
    <t>• Inseguro desplazamiento peatonal</t>
  </si>
  <si>
    <t>• Desplazamiento seguro de los peatones</t>
  </si>
  <si>
    <t>3.4.1 COSTOS DE INVERSIÓN A PRECIOS DE MERCADO</t>
  </si>
  <si>
    <t>IV. EVALUACIÓN SOCIAL</t>
  </si>
  <si>
    <t>4.1 BENEFICIOS SOCIALES</t>
  </si>
  <si>
    <t>• Otros beneficios (señatar):</t>
  </si>
  <si>
    <t>Factor de corrección</t>
  </si>
  <si>
    <t>Costo a precios sociales (S/)</t>
  </si>
  <si>
    <t>Costo total a precios de mercado (soles con IGV)</t>
  </si>
  <si>
    <t>Bienes transables</t>
  </si>
  <si>
    <t>Bienes no transables</t>
  </si>
  <si>
    <t>Mano de obra calificada</t>
  </si>
  <si>
    <t>Mano de obra no calificada</t>
  </si>
  <si>
    <t>Mano de obra semicalificada</t>
  </si>
  <si>
    <t>Combustible</t>
  </si>
  <si>
    <t>3.4.4 COSTOS DE MANTENIMIENTO A PRECIOS DE MERCADO</t>
  </si>
  <si>
    <t>Costo total (S/)</t>
  </si>
  <si>
    <t>Situación con proyecto</t>
  </si>
  <si>
    <t>Situación sin proyecto</t>
  </si>
  <si>
    <t>Costo de mantenimiento preventivo (B)</t>
  </si>
  <si>
    <t>Costo de mantenimiento correctivo (C)</t>
  </si>
  <si>
    <t>Total 
(D)=(B+C)</t>
  </si>
  <si>
    <t>Costo de mantenimiento preventivo 
(E)</t>
  </si>
  <si>
    <t>Costo de mantenimiento correctivo 
(F)</t>
  </si>
  <si>
    <t>Vereda
Vereda</t>
  </si>
  <si>
    <t>Pasaje peatonal
Pasaje peatonal</t>
  </si>
  <si>
    <t>Flujo neto</t>
  </si>
  <si>
    <t>Costos de mantenimiento incrementales (A+D-E-F)</t>
  </si>
  <si>
    <t>Costo de inversión
(A)</t>
  </si>
  <si>
    <t>VAC</t>
  </si>
  <si>
    <t>Costo 2018</t>
  </si>
  <si>
    <t>Pista
Pista</t>
  </si>
  <si>
    <t>4.2 COSTOS SOCIALES</t>
  </si>
  <si>
    <t>4.2.1 COSTOS DE INVERSIÓN A PRECIOS SOCIALES</t>
  </si>
  <si>
    <t>4.2.2 COSTOS DE MANTENIMIENTO A PRECIOS SOCIALES</t>
  </si>
  <si>
    <t>4.2.3 FLUJO DE COSTOS SOCIALES</t>
  </si>
  <si>
    <t>4.3 SOSTENIBILIDAD</t>
  </si>
  <si>
    <t>4.3.1 RESPONSABLE DE LA OPERACIÓN Y MANTENIMIENTO DEL PROYECTO:</t>
  </si>
  <si>
    <t>4.3.2 DOCUMENTO QUE SUSTENTA LA RESPONSABILIDAD DEL MANTENIMIENTO DEL PROYECTO</t>
  </si>
  <si>
    <t>4.4 MODALIDAD DE EJECUCIÓN</t>
  </si>
  <si>
    <t>4.5   IMPACTO AMBIENTAL</t>
  </si>
  <si>
    <t>4.6 RESUMEN DEL PROYECTO: MATRIZ DEL MARCO LÓGICO</t>
  </si>
  <si>
    <t>4.7   CONCLUSIONES Y RECOMENDACIONES</t>
  </si>
  <si>
    <t>5.  FIRMAS</t>
  </si>
  <si>
    <t>Valor actual de los costos sociales (VACS)</t>
  </si>
  <si>
    <r>
      <t>4.2.5</t>
    </r>
    <r>
      <rPr>
        <b/>
        <sz val="9"/>
        <color theme="1"/>
        <rFont val="Arial Narrow"/>
        <family val="2"/>
      </rPr>
      <t> COSTO POR M2 SEGÚN COMPONENTE:</t>
    </r>
  </si>
  <si>
    <t>4.2.4 COSTO EFICACIA:</t>
  </si>
  <si>
    <t>Costo / Eficacia
(Vías Locales)</t>
  </si>
  <si>
    <t>Indice de eficacia (personas)</t>
  </si>
  <si>
    <t>Ratio Costo - Eficacia (CE)</t>
  </si>
  <si>
    <t>Productos</t>
  </si>
  <si>
    <t>Costos por m2 referénciales</t>
  </si>
  <si>
    <t>Costo por m2 según componente</t>
  </si>
  <si>
    <r>
      <t xml:space="preserve">¿El costo por m2  es </t>
    </r>
    <r>
      <rPr>
        <b/>
        <sz val="9"/>
        <rFont val="Calibri"/>
        <family val="2"/>
      </rPr>
      <t>≤</t>
    </r>
    <r>
      <rPr>
        <b/>
        <sz val="9"/>
        <rFont val="Arial Narrow"/>
        <family val="2"/>
      </rPr>
      <t xml:space="preserve">  al costo referencial?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</si>
</sst>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-* #,##0.00_-;\-* #,##0.00_-;_-* &quot;-&quot;??_-;_-@_-"/>
    <numFmt numFmtId="165" formatCode="0.0%"/>
    <numFmt numFmtId="166" formatCode="0.0"/>
    <numFmt numFmtId="167" formatCode="0\ &quot;años&quot;"/>
    <numFmt numFmtId="168" formatCode="00\ &quot;meses&quot;"/>
    <numFmt numFmtId="169" formatCode="0.0\ &quot;años&quot;"/>
    <numFmt numFmtId="170" formatCode="#,##0.0"/>
    <numFmt numFmtId="171" formatCode="&quot;S/&quot;\ #,##0.00"/>
    <numFmt numFmtId="172" formatCode="#,##0.000"/>
  </numFmts>
  <fonts count="5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rgb="FF000000"/>
      <name val="Arial Narrow"/>
      <family val="2"/>
    </font>
    <font>
      <b/>
      <sz val="8"/>
      <color theme="1"/>
      <name val="Arial Narrow"/>
      <family val="2"/>
    </font>
    <font>
      <sz val="10"/>
      <color indexed="8"/>
      <name val="MS Sans Serif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rgb="FF00B050"/>
      <name val="Arial Narrow"/>
      <family val="2"/>
    </font>
    <font>
      <b/>
      <sz val="10"/>
      <color theme="0"/>
      <name val="Arial Narrow"/>
      <family val="2"/>
    </font>
    <font>
      <sz val="8"/>
      <name val="Arial Narrow"/>
      <family val="2"/>
    </font>
    <font>
      <sz val="12"/>
      <color theme="1"/>
      <name val="Arial"/>
      <family val="2"/>
    </font>
    <font>
      <b/>
      <sz val="10"/>
      <color rgb="FF0070C0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7"/>
      <name val="Arial Narrow"/>
      <family val="2"/>
    </font>
    <font>
      <b/>
      <sz val="9"/>
      <color theme="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rgb="FF0070C0"/>
      <name val="Arial Narrow"/>
      <family val="2"/>
    </font>
    <font>
      <sz val="9"/>
      <color rgb="FFC00000"/>
      <name val="Arial Narrow"/>
      <family val="2"/>
    </font>
    <font>
      <sz val="10"/>
      <color rgb="FF0070C0"/>
      <name val="Arial Narrow"/>
      <family val="2"/>
    </font>
    <font>
      <sz val="10"/>
      <color theme="5"/>
      <name val="Arial Narrow"/>
      <family val="2"/>
    </font>
    <font>
      <b/>
      <sz val="9"/>
      <color rgb="FF000000"/>
      <name val="Arial Narrow"/>
      <family val="2"/>
    </font>
    <font>
      <b/>
      <sz val="18"/>
      <name val="Arial Narrow"/>
      <family val="2"/>
    </font>
    <font>
      <sz val="9"/>
      <color rgb="FF000000"/>
      <name val="Arial Narrow"/>
      <family val="2"/>
    </font>
    <font>
      <sz val="9"/>
      <color theme="4"/>
      <name val="Arial Narrow"/>
      <family val="2"/>
    </font>
    <font>
      <b/>
      <sz val="9"/>
      <color theme="4"/>
      <name val="Arial Narrow"/>
      <family val="2"/>
    </font>
    <font>
      <b/>
      <sz val="9"/>
      <color rgb="FFC00000"/>
      <name val="Arial Narrow"/>
      <family val="2"/>
    </font>
    <font>
      <sz val="8"/>
      <name val="Arial"/>
      <family val="2"/>
    </font>
    <font>
      <sz val="10"/>
      <color theme="0"/>
      <name val="Arial Narrow"/>
      <family val="2"/>
    </font>
    <font>
      <b/>
      <sz val="8"/>
      <name val="Arial Narrow"/>
      <family val="2"/>
    </font>
    <font>
      <b/>
      <sz val="10.5"/>
      <name val="Arial Narrow"/>
      <family val="2"/>
    </font>
    <font>
      <b/>
      <sz val="10.5"/>
      <color rgb="FF0070C0"/>
      <name val="Arial Narrow"/>
      <family val="2"/>
    </font>
    <font>
      <sz val="10.5"/>
      <name val="Arial Narrow"/>
      <family val="2"/>
    </font>
    <font>
      <b/>
      <sz val="9"/>
      <color theme="8" tint="-0.499984740745262"/>
      <name val="Arial Narrow"/>
      <family val="2"/>
    </font>
    <font>
      <sz val="9"/>
      <color rgb="FFE6E9EE"/>
      <name val="Arial Narrow"/>
      <family val="2"/>
    </font>
    <font>
      <sz val="9"/>
      <color rgb="FFFF0000"/>
      <name val="Arial Narrow"/>
      <family val="2"/>
    </font>
    <font>
      <sz val="10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9"/>
      <name val="Calibri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ECF4FA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1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67955565050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 style="thin">
        <color theme="0" tint="-0.14999847407452621"/>
      </left>
      <right/>
      <top style="dotted">
        <color theme="1" tint="0.499984740745262"/>
      </top>
      <bottom style="dotted">
        <color theme="1" tint="0.499984740745262"/>
      </bottom>
      <diagonal/>
    </border>
    <border>
      <left/>
      <right style="thin">
        <color theme="0" tint="-0.14999847407452621"/>
      </right>
      <top style="dotted">
        <color theme="1" tint="0.499984740745262"/>
      </top>
      <bottom style="dotted">
        <color theme="1" tint="0.499984740745262"/>
      </bottom>
      <diagonal/>
    </border>
    <border>
      <left/>
      <right/>
      <top style="thin">
        <color theme="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14999847407452621"/>
      </right>
      <top/>
      <bottom style="thin">
        <color theme="2" tint="-9.9978637043366805E-2"/>
      </bottom>
      <diagonal/>
    </border>
    <border>
      <left style="thin">
        <color theme="0" tint="-0.14999847407452621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 style="thin">
        <color theme="2" tint="-9.9978637043366805E-2"/>
      </left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dotted">
        <color theme="1" tint="0.499984740745262"/>
      </bottom>
      <diagonal/>
    </border>
    <border>
      <left/>
      <right/>
      <top style="thin">
        <color theme="0" tint="-0.14999847407452621"/>
      </top>
      <bottom style="dotted">
        <color theme="1" tint="0.499984740745262"/>
      </bottom>
      <diagonal/>
    </border>
    <border>
      <left style="thin">
        <color theme="0" tint="-0.14999847407452621"/>
      </left>
      <right/>
      <top style="dotted">
        <color theme="1" tint="0.499984740745262"/>
      </top>
      <bottom style="thin">
        <color theme="0" tint="-0.14999847407452621"/>
      </bottom>
      <diagonal/>
    </border>
    <border>
      <left/>
      <right/>
      <top style="dotted">
        <color theme="1" tint="0.499984740745262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dotted">
        <color theme="1" tint="0.499984740745262"/>
      </bottom>
      <diagonal/>
    </border>
    <border>
      <left/>
      <right style="thin">
        <color theme="0" tint="-0.14999847407452621"/>
      </right>
      <top style="dotted">
        <color theme="1" tint="0.499984740745262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/>
      <diagonal/>
    </border>
    <border>
      <left/>
      <right style="thin">
        <color theme="2" tint="-9.9978637043366805E-2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</cellStyleXfs>
  <cellXfs count="1309">
    <xf numFmtId="0" fontId="0" fillId="0" borderId="0" xfId="0"/>
    <xf numFmtId="0" fontId="5" fillId="0" borderId="0" xfId="0" applyFont="1"/>
    <xf numFmtId="0" fontId="12" fillId="0" borderId="0" xfId="0" applyFont="1"/>
    <xf numFmtId="0" fontId="5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5" fillId="3" borderId="0" xfId="0" applyFont="1" applyFill="1" applyBorder="1" applyAlignment="1">
      <alignment horizontal="left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3" borderId="0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5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10" xfId="0" applyFont="1" applyFill="1" applyBorder="1"/>
    <xf numFmtId="0" fontId="9" fillId="0" borderId="0" xfId="0" applyFont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3" borderId="0" xfId="0" applyFill="1"/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/>
    <xf numFmtId="0" fontId="18" fillId="3" borderId="0" xfId="0" applyFont="1" applyFill="1"/>
    <xf numFmtId="0" fontId="20" fillId="3" borderId="2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left"/>
    </xf>
    <xf numFmtId="0" fontId="12" fillId="3" borderId="5" xfId="0" applyFont="1" applyFill="1" applyBorder="1"/>
    <xf numFmtId="0" fontId="12" fillId="3" borderId="7" xfId="0" applyFont="1" applyFill="1" applyBorder="1"/>
    <xf numFmtId="0" fontId="12" fillId="3" borderId="8" xfId="0" applyFont="1" applyFill="1" applyBorder="1"/>
    <xf numFmtId="0" fontId="12" fillId="3" borderId="1" xfId="0" applyFont="1" applyFill="1" applyBorder="1"/>
    <xf numFmtId="0" fontId="12" fillId="3" borderId="9" xfId="0" applyFont="1" applyFill="1" applyBorder="1"/>
    <xf numFmtId="0" fontId="12" fillId="3" borderId="11" xfId="0" applyFont="1" applyFill="1" applyBorder="1"/>
    <xf numFmtId="0" fontId="11" fillId="3" borderId="7" xfId="0" applyFont="1" applyFill="1" applyBorder="1"/>
    <xf numFmtId="0" fontId="11" fillId="3" borderId="1" xfId="0" applyFont="1" applyFill="1" applyBorder="1"/>
    <xf numFmtId="0" fontId="11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0" xfId="0" applyFont="1"/>
    <xf numFmtId="0" fontId="32" fillId="0" borderId="2" xfId="0" applyFont="1" applyBorder="1" applyAlignment="1">
      <alignment horizontal="justify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justify" vertical="center" wrapText="1"/>
    </xf>
    <xf numFmtId="0" fontId="32" fillId="0" borderId="2" xfId="0" applyFont="1" applyBorder="1" applyAlignment="1">
      <alignment vertical="center" wrapText="1"/>
    </xf>
    <xf numFmtId="0" fontId="34" fillId="12" borderId="2" xfId="0" applyFont="1" applyFill="1" applyBorder="1" applyAlignment="1">
      <alignment horizontal="justify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/>
    </xf>
    <xf numFmtId="0" fontId="34" fillId="0" borderId="2" xfId="0" applyFont="1" applyBorder="1" applyAlignment="1">
      <alignment vertical="center" wrapText="1"/>
    </xf>
    <xf numFmtId="0" fontId="34" fillId="13" borderId="2" xfId="0" applyFont="1" applyFill="1" applyBorder="1" applyAlignment="1">
      <alignment horizontal="justify" vertical="center" wrapText="1"/>
    </xf>
    <xf numFmtId="0" fontId="32" fillId="12" borderId="2" xfId="0" applyFont="1" applyFill="1" applyBorder="1" applyAlignment="1">
      <alignment horizontal="justify" vertical="center" wrapText="1"/>
    </xf>
    <xf numFmtId="0" fontId="32" fillId="12" borderId="2" xfId="0" applyFont="1" applyFill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0" xfId="0" applyFont="1" applyBorder="1"/>
    <xf numFmtId="0" fontId="12" fillId="3" borderId="12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0" fontId="12" fillId="3" borderId="12" xfId="0" applyFont="1" applyFill="1" applyBorder="1"/>
    <xf numFmtId="0" fontId="12" fillId="3" borderId="13" xfId="0" applyFont="1" applyFill="1" applyBorder="1"/>
    <xf numFmtId="0" fontId="12" fillId="0" borderId="13" xfId="0" applyFont="1" applyBorder="1"/>
    <xf numFmtId="0" fontId="12" fillId="3" borderId="14" xfId="0" applyFont="1" applyFill="1" applyBorder="1"/>
    <xf numFmtId="0" fontId="12" fillId="15" borderId="2" xfId="0" applyFont="1" applyFill="1" applyBorder="1"/>
    <xf numFmtId="0" fontId="32" fillId="13" borderId="2" xfId="0" applyFont="1" applyFill="1" applyBorder="1" applyAlignment="1">
      <alignment horizontal="justify" vertical="center" wrapText="1"/>
    </xf>
    <xf numFmtId="0" fontId="11" fillId="0" borderId="43" xfId="0" applyFont="1" applyFill="1" applyBorder="1" applyAlignment="1">
      <alignment wrapText="1"/>
    </xf>
    <xf numFmtId="0" fontId="11" fillId="0" borderId="42" xfId="0" applyFont="1" applyFill="1" applyBorder="1" applyAlignment="1">
      <alignment wrapText="1"/>
    </xf>
    <xf numFmtId="0" fontId="11" fillId="0" borderId="44" xfId="0" applyFont="1" applyFill="1" applyBorder="1" applyAlignment="1">
      <alignment wrapText="1"/>
    </xf>
    <xf numFmtId="0" fontId="0" fillId="8" borderId="0" xfId="0" applyFill="1"/>
    <xf numFmtId="0" fontId="16" fillId="8" borderId="0" xfId="0" applyFont="1" applyFill="1" applyBorder="1" applyAlignment="1">
      <alignment vertical="center" wrapText="1"/>
    </xf>
    <xf numFmtId="0" fontId="27" fillId="0" borderId="0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Protection="1">
      <protection locked="0"/>
    </xf>
    <xf numFmtId="0" fontId="27" fillId="0" borderId="0" xfId="0" applyFont="1" applyFill="1" applyBorder="1" applyAlignment="1" applyProtection="1">
      <alignment vertical="center"/>
      <protection locked="0"/>
    </xf>
    <xf numFmtId="0" fontId="26" fillId="0" borderId="0" xfId="0" applyFont="1" applyFill="1" applyBorder="1" applyAlignment="1" applyProtection="1">
      <alignment vertical="center"/>
      <protection locked="0"/>
    </xf>
    <xf numFmtId="0" fontId="27" fillId="3" borderId="29" xfId="0" applyFont="1" applyFill="1" applyBorder="1" applyAlignment="1" applyProtection="1">
      <alignment horizontal="left" vertical="center"/>
      <protection locked="0"/>
    </xf>
    <xf numFmtId="0" fontId="27" fillId="3" borderId="0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Protection="1"/>
    <xf numFmtId="0" fontId="2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0" fontId="27" fillId="3" borderId="29" xfId="0" applyFont="1" applyFill="1" applyBorder="1" applyAlignment="1" applyProtection="1">
      <alignment horizontal="left" vertical="center"/>
    </xf>
    <xf numFmtId="0" fontId="10" fillId="8" borderId="38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horizontal="center" vertical="center"/>
    </xf>
    <xf numFmtId="1" fontId="26" fillId="0" borderId="38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vertical="center"/>
    </xf>
    <xf numFmtId="0" fontId="4" fillId="3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4" fillId="6" borderId="38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left" vertical="top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35" fillId="0" borderId="0" xfId="0" applyFont="1" applyFill="1" applyProtection="1">
      <protection locked="0"/>
    </xf>
    <xf numFmtId="0" fontId="35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4" fillId="0" borderId="0" xfId="0" applyFont="1" applyFill="1" applyBorder="1" applyProtection="1">
      <protection locked="0"/>
    </xf>
    <xf numFmtId="0" fontId="19" fillId="0" borderId="0" xfId="0" applyFont="1" applyFill="1" applyProtection="1">
      <protection locked="0"/>
    </xf>
    <xf numFmtId="0" fontId="19" fillId="0" borderId="0" xfId="0" applyFont="1" applyFill="1" applyBorder="1" applyProtection="1"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26" fillId="0" borderId="0" xfId="0" applyFont="1" applyFill="1" applyProtection="1">
      <protection locked="0"/>
    </xf>
    <xf numFmtId="0" fontId="27" fillId="0" borderId="0" xfId="0" applyFont="1" applyFill="1" applyBorder="1" applyAlignment="1" applyProtection="1">
      <protection locked="0"/>
    </xf>
    <xf numFmtId="0" fontId="28" fillId="0" borderId="0" xfId="0" applyFont="1" applyFill="1" applyBorder="1" applyAlignment="1" applyProtection="1">
      <alignment horizontal="left" vertical="center" wrapText="1"/>
      <protection locked="0"/>
    </xf>
    <xf numFmtId="4" fontId="26" fillId="0" borderId="0" xfId="0" applyNumberFormat="1" applyFont="1" applyFill="1" applyBorder="1" applyAlignment="1" applyProtection="1">
      <alignment horizontal="center" vertical="center"/>
      <protection locked="0"/>
    </xf>
    <xf numFmtId="10" fontId="27" fillId="0" borderId="0" xfId="2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 vertical="center" wrapText="1"/>
      <protection locked="0"/>
    </xf>
    <xf numFmtId="0" fontId="26" fillId="3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10" fontId="26" fillId="6" borderId="38" xfId="2" applyNumberFormat="1" applyFont="1" applyFill="1" applyBorder="1" applyAlignment="1" applyProtection="1">
      <alignment vertical="center"/>
      <protection locked="0"/>
    </xf>
    <xf numFmtId="10" fontId="26" fillId="0" borderId="0" xfId="2" applyNumberFormat="1" applyFont="1" applyFill="1" applyBorder="1" applyAlignment="1" applyProtection="1">
      <alignment vertical="center"/>
      <protection locked="0"/>
    </xf>
    <xf numFmtId="0" fontId="24" fillId="0" borderId="0" xfId="0" applyFont="1" applyFill="1" applyBorder="1" applyAlignment="1" applyProtection="1">
      <alignment vertical="top"/>
      <protection locked="0"/>
    </xf>
    <xf numFmtId="0" fontId="26" fillId="0" borderId="0" xfId="0" applyFont="1" applyFill="1" applyBorder="1" applyAlignment="1" applyProtection="1">
      <alignment vertical="top"/>
      <protection locked="0"/>
    </xf>
    <xf numFmtId="0" fontId="27" fillId="0" borderId="0" xfId="4" applyFont="1" applyFill="1" applyBorder="1" applyAlignment="1" applyProtection="1">
      <alignment vertical="center" wrapText="1"/>
      <protection locked="0"/>
    </xf>
    <xf numFmtId="0" fontId="27" fillId="0" borderId="0" xfId="0" applyFont="1" applyFill="1" applyProtection="1">
      <protection locked="0"/>
    </xf>
    <xf numFmtId="0" fontId="27" fillId="0" borderId="0" xfId="0" applyFont="1" applyFill="1" applyBorder="1" applyProtection="1">
      <protection locked="0"/>
    </xf>
    <xf numFmtId="0" fontId="28" fillId="0" borderId="0" xfId="0" applyFont="1" applyFill="1" applyBorder="1" applyAlignment="1" applyProtection="1">
      <alignment horizontal="left" vertical="center" wrapText="1"/>
    </xf>
    <xf numFmtId="10" fontId="27" fillId="0" borderId="0" xfId="2" applyNumberFormat="1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/>
    </xf>
    <xf numFmtId="0" fontId="26" fillId="0" borderId="16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 wrapText="1"/>
    </xf>
    <xf numFmtId="0" fontId="26" fillId="0" borderId="22" xfId="0" applyFont="1" applyFill="1" applyBorder="1" applyAlignment="1" applyProtection="1">
      <alignment vertical="center"/>
    </xf>
    <xf numFmtId="1" fontId="26" fillId="0" borderId="16" xfId="2" applyNumberFormat="1" applyFont="1" applyFill="1" applyBorder="1" applyAlignment="1" applyProtection="1">
      <alignment horizontal="center" vertical="center"/>
    </xf>
    <xf numFmtId="0" fontId="26" fillId="3" borderId="0" xfId="0" applyFont="1" applyFill="1" applyProtection="1">
      <protection locked="0"/>
    </xf>
    <xf numFmtId="0" fontId="26" fillId="3" borderId="21" xfId="0" applyFont="1" applyFill="1" applyBorder="1" applyAlignment="1" applyProtection="1">
      <alignment horizontal="center" vertical="center" wrapText="1"/>
      <protection locked="0"/>
    </xf>
    <xf numFmtId="0" fontId="26" fillId="6" borderId="38" xfId="0" applyFont="1" applyFill="1" applyBorder="1" applyAlignment="1" applyProtection="1">
      <alignment vertical="center" wrapText="1"/>
      <protection locked="0"/>
    </xf>
    <xf numFmtId="0" fontId="26" fillId="6" borderId="21" xfId="0" applyFont="1" applyFill="1" applyBorder="1" applyAlignment="1" applyProtection="1">
      <alignment horizontal="center" vertical="center" wrapText="1"/>
      <protection locked="0"/>
    </xf>
    <xf numFmtId="0" fontId="26" fillId="8" borderId="21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Alignment="1" applyProtection="1">
      <alignment wrapText="1"/>
      <protection locked="0"/>
    </xf>
    <xf numFmtId="0" fontId="26" fillId="3" borderId="0" xfId="0" applyFont="1" applyFill="1" applyAlignment="1" applyProtection="1">
      <alignment wrapText="1"/>
      <protection locked="0"/>
    </xf>
    <xf numFmtId="0" fontId="26" fillId="6" borderId="64" xfId="0" applyFont="1" applyFill="1" applyBorder="1" applyAlignment="1" applyProtection="1">
      <alignment horizontal="center" vertical="center"/>
      <protection locked="0"/>
    </xf>
    <xf numFmtId="170" fontId="26" fillId="6" borderId="26" xfId="0" applyNumberFormat="1" applyFont="1" applyFill="1" applyBorder="1" applyAlignment="1" applyProtection="1">
      <alignment horizontal="right" vertical="center" wrapText="1"/>
      <protection locked="0"/>
    </xf>
    <xf numFmtId="170" fontId="26" fillId="6" borderId="28" xfId="0" applyNumberFormat="1" applyFont="1" applyFill="1" applyBorder="1" applyAlignment="1" applyProtection="1">
      <alignment horizontal="right" vertical="center" wrapText="1"/>
      <protection locked="0"/>
    </xf>
    <xf numFmtId="170" fontId="26" fillId="6" borderId="41" xfId="0" applyNumberFormat="1" applyFont="1" applyFill="1" applyBorder="1" applyAlignment="1" applyProtection="1">
      <alignment horizontal="right" vertical="center" wrapText="1"/>
      <protection locked="0"/>
    </xf>
    <xf numFmtId="0" fontId="26" fillId="6" borderId="36" xfId="0" applyFont="1" applyFill="1" applyBorder="1" applyAlignment="1" applyProtection="1">
      <alignment horizontal="center" vertical="center"/>
      <protection locked="0"/>
    </xf>
    <xf numFmtId="170" fontId="26" fillId="6" borderId="17" xfId="0" applyNumberFormat="1" applyFont="1" applyFill="1" applyBorder="1" applyAlignment="1" applyProtection="1">
      <alignment horizontal="right" vertical="center"/>
      <protection locked="0"/>
    </xf>
    <xf numFmtId="170" fontId="26" fillId="6" borderId="21" xfId="0" applyNumberFormat="1" applyFont="1" applyFill="1" applyBorder="1" applyAlignment="1" applyProtection="1">
      <alignment horizontal="right" vertical="center" wrapText="1"/>
      <protection locked="0"/>
    </xf>
    <xf numFmtId="170" fontId="26" fillId="6" borderId="38" xfId="0" applyNumberFormat="1" applyFont="1" applyFill="1" applyBorder="1" applyAlignment="1" applyProtection="1">
      <alignment horizontal="right" vertical="center" wrapText="1"/>
      <protection locked="0"/>
    </xf>
    <xf numFmtId="170" fontId="26" fillId="6" borderId="16" xfId="0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Protection="1">
      <protection locked="0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16" xfId="0" applyFont="1" applyBorder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/>
    </xf>
    <xf numFmtId="0" fontId="27" fillId="3" borderId="33" xfId="0" applyFont="1" applyFill="1" applyBorder="1" applyAlignment="1" applyProtection="1"/>
    <xf numFmtId="0" fontId="27" fillId="3" borderId="35" xfId="0" applyFont="1" applyFill="1" applyBorder="1" applyAlignment="1" applyProtection="1"/>
    <xf numFmtId="0" fontId="27" fillId="0" borderId="0" xfId="0" applyFont="1" applyFill="1" applyBorder="1" applyAlignment="1" applyProtection="1">
      <alignment horizontal="right" vertical="center"/>
    </xf>
    <xf numFmtId="170" fontId="27" fillId="3" borderId="38" xfId="0" applyNumberFormat="1" applyFont="1" applyFill="1" applyBorder="1" applyAlignment="1" applyProtection="1">
      <alignment horizontal="right"/>
    </xf>
    <xf numFmtId="0" fontId="45" fillId="6" borderId="25" xfId="0" applyFont="1" applyFill="1" applyBorder="1" applyAlignment="1" applyProtection="1">
      <alignment horizontal="center" vertical="center"/>
    </xf>
    <xf numFmtId="0" fontId="45" fillId="6" borderId="18" xfId="0" applyFont="1" applyFill="1" applyBorder="1" applyAlignment="1" applyProtection="1">
      <alignment horizontal="center" vertical="center"/>
    </xf>
    <xf numFmtId="0" fontId="4" fillId="6" borderId="48" xfId="0" applyFont="1" applyFill="1" applyBorder="1" applyAlignment="1" applyProtection="1">
      <alignment horizontal="center" vertical="center"/>
    </xf>
    <xf numFmtId="166" fontId="45" fillId="8" borderId="21" xfId="2" applyNumberFormat="1" applyFont="1" applyFill="1" applyBorder="1" applyAlignment="1" applyProtection="1">
      <alignment horizontal="right" vertical="center"/>
    </xf>
    <xf numFmtId="0" fontId="26" fillId="8" borderId="21" xfId="0" applyFont="1" applyFill="1" applyBorder="1" applyAlignment="1" applyProtection="1">
      <alignment vertical="center"/>
    </xf>
    <xf numFmtId="0" fontId="27" fillId="8" borderId="19" xfId="0" applyFont="1" applyFill="1" applyBorder="1" applyAlignment="1" applyProtection="1">
      <alignment horizontal="center" vertical="center" wrapText="1"/>
    </xf>
    <xf numFmtId="170" fontId="27" fillId="8" borderId="18" xfId="0" applyNumberFormat="1" applyFont="1" applyFill="1" applyBorder="1" applyAlignment="1" applyProtection="1">
      <alignment vertical="center"/>
    </xf>
    <xf numFmtId="2" fontId="4" fillId="8" borderId="33" xfId="0" applyNumberFormat="1" applyFont="1" applyFill="1" applyBorder="1" applyAlignment="1" applyProtection="1">
      <alignment vertical="center"/>
    </xf>
    <xf numFmtId="0" fontId="27" fillId="8" borderId="38" xfId="0" applyFont="1" applyFill="1" applyBorder="1" applyAlignment="1" applyProtection="1">
      <alignment vertical="center"/>
    </xf>
    <xf numFmtId="170" fontId="27" fillId="8" borderId="38" xfId="0" applyNumberFormat="1" applyFont="1" applyFill="1" applyBorder="1" applyAlignment="1" applyProtection="1">
      <alignment horizontal="right" vertical="center" wrapText="1"/>
    </xf>
    <xf numFmtId="166" fontId="45" fillId="8" borderId="21" xfId="2" applyNumberFormat="1" applyFont="1" applyFill="1" applyBorder="1" applyAlignment="1" applyProtection="1">
      <alignment vertical="center"/>
    </xf>
    <xf numFmtId="0" fontId="27" fillId="3" borderId="65" xfId="0" applyFont="1" applyFill="1" applyBorder="1" applyAlignment="1" applyProtection="1"/>
    <xf numFmtId="0" fontId="27" fillId="3" borderId="36" xfId="0" applyFont="1" applyFill="1" applyBorder="1" applyAlignment="1" applyProtection="1"/>
    <xf numFmtId="0" fontId="5" fillId="3" borderId="33" xfId="0" applyFont="1" applyFill="1" applyBorder="1" applyAlignment="1" applyProtection="1"/>
    <xf numFmtId="170" fontId="27" fillId="0" borderId="0" xfId="0" applyNumberFormat="1" applyFont="1" applyFill="1" applyBorder="1" applyAlignment="1" applyProtection="1">
      <protection locked="0"/>
    </xf>
    <xf numFmtId="0" fontId="26" fillId="0" borderId="0" xfId="0" applyFont="1" applyFill="1" applyAlignment="1" applyProtection="1">
      <protection locked="0"/>
    </xf>
    <xf numFmtId="0" fontId="27" fillId="0" borderId="0" xfId="0" applyFont="1" applyFill="1" applyBorder="1" applyAlignment="1" applyProtection="1">
      <alignment vertical="center" wrapText="1"/>
      <protection locked="0"/>
    </xf>
    <xf numFmtId="2" fontId="26" fillId="0" borderId="0" xfId="0" applyNumberFormat="1" applyFont="1" applyFill="1" applyBorder="1" applyAlignment="1" applyProtection="1">
      <alignment vertical="center"/>
      <protection locked="0"/>
    </xf>
    <xf numFmtId="170" fontId="26" fillId="0" borderId="0" xfId="0" applyNumberFormat="1" applyFont="1" applyFill="1" applyBorder="1" applyAlignment="1" applyProtection="1">
      <alignment horizontal="center" vertical="center"/>
      <protection locked="0"/>
    </xf>
    <xf numFmtId="4" fontId="26" fillId="0" borderId="0" xfId="0" applyNumberFormat="1" applyFont="1" applyFill="1" applyBorder="1" applyProtection="1">
      <protection locked="0"/>
    </xf>
    <xf numFmtId="166" fontId="26" fillId="0" borderId="0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Border="1" applyProtection="1">
      <protection locked="0"/>
    </xf>
    <xf numFmtId="0" fontId="26" fillId="0" borderId="49" xfId="0" applyFont="1" applyFill="1" applyBorder="1" applyProtection="1">
      <protection locked="0"/>
    </xf>
    <xf numFmtId="4" fontId="26" fillId="0" borderId="49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6" fillId="3" borderId="0" xfId="4" applyFont="1" applyFill="1" applyBorder="1" applyAlignment="1" applyProtection="1">
      <alignment vertical="center"/>
      <protection locked="0"/>
    </xf>
    <xf numFmtId="0" fontId="28" fillId="3" borderId="0" xfId="0" applyFont="1" applyFill="1" applyBorder="1" applyAlignment="1" applyProtection="1">
      <alignment horizontal="left" vertical="center" wrapText="1"/>
      <protection locked="0"/>
    </xf>
    <xf numFmtId="0" fontId="26" fillId="0" borderId="0" xfId="4" applyFont="1" applyFill="1" applyBorder="1" applyAlignment="1" applyProtection="1">
      <alignment vertical="center"/>
      <protection locked="0"/>
    </xf>
    <xf numFmtId="0" fontId="26" fillId="3" borderId="0" xfId="0" applyFont="1" applyFill="1" applyBorder="1" applyAlignment="1" applyProtection="1">
      <alignment horizontal="center" vertical="center" wrapText="1"/>
      <protection locked="0"/>
    </xf>
    <xf numFmtId="0" fontId="26" fillId="3" borderId="0" xfId="0" applyFont="1" applyFill="1" applyBorder="1" applyAlignment="1" applyProtection="1">
      <alignment horizontal="center"/>
      <protection locked="0"/>
    </xf>
    <xf numFmtId="0" fontId="26" fillId="0" borderId="0" xfId="4" applyFont="1" applyFill="1" applyBorder="1" applyAlignment="1" applyProtection="1">
      <alignment vertical="center" wrapText="1"/>
      <protection locked="0"/>
    </xf>
    <xf numFmtId="0" fontId="26" fillId="0" borderId="0" xfId="4" applyFont="1" applyFill="1" applyBorder="1" applyProtection="1">
      <protection locked="0"/>
    </xf>
    <xf numFmtId="0" fontId="26" fillId="0" borderId="54" xfId="0" applyFont="1" applyFill="1" applyBorder="1" applyAlignment="1" applyProtection="1">
      <alignment horizontal="center" vertical="center"/>
      <protection locked="0"/>
    </xf>
    <xf numFmtId="0" fontId="42" fillId="0" borderId="0" xfId="0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Fill="1" applyBorder="1" applyAlignment="1" applyProtection="1">
      <alignment horizontal="center" vertical="center" wrapText="1"/>
      <protection locked="0"/>
    </xf>
    <xf numFmtId="0" fontId="43" fillId="3" borderId="38" xfId="4" applyFont="1" applyFill="1" applyBorder="1" applyAlignment="1" applyProtection="1">
      <alignment vertical="center" wrapText="1"/>
      <protection locked="0"/>
    </xf>
    <xf numFmtId="0" fontId="43" fillId="3" borderId="0" xfId="4" applyFont="1" applyFill="1" applyBorder="1" applyAlignment="1" applyProtection="1">
      <alignment vertical="center" wrapText="1"/>
      <protection locked="0"/>
    </xf>
    <xf numFmtId="0" fontId="43" fillId="0" borderId="0" xfId="4" applyFont="1" applyFill="1" applyBorder="1" applyAlignment="1" applyProtection="1">
      <alignment vertical="center" wrapText="1"/>
      <protection locked="0"/>
    </xf>
    <xf numFmtId="0" fontId="43" fillId="3" borderId="0" xfId="4" applyFont="1" applyFill="1" applyBorder="1" applyProtection="1">
      <protection locked="0"/>
    </xf>
    <xf numFmtId="0" fontId="43" fillId="3" borderId="0" xfId="0" applyFont="1" applyFill="1" applyBorder="1" applyProtection="1">
      <protection locked="0"/>
    </xf>
    <xf numFmtId="0" fontId="43" fillId="3" borderId="0" xfId="0" applyFont="1" applyFill="1" applyBorder="1" applyAlignment="1" applyProtection="1">
      <alignment vertical="center"/>
      <protection locked="0"/>
    </xf>
    <xf numFmtId="0" fontId="43" fillId="0" borderId="0" xfId="4" applyFont="1" applyFill="1" applyBorder="1" applyAlignment="1" applyProtection="1">
      <alignment horizontal="left" vertical="center" wrapText="1"/>
      <protection locked="0"/>
    </xf>
    <xf numFmtId="0" fontId="43" fillId="0" borderId="0" xfId="4" applyFont="1" applyFill="1" applyBorder="1" applyAlignment="1" applyProtection="1">
      <alignment horizontal="left"/>
      <protection locked="0"/>
    </xf>
    <xf numFmtId="0" fontId="43" fillId="0" borderId="0" xfId="0" applyFont="1" applyFill="1" applyBorder="1" applyAlignment="1" applyProtection="1">
      <alignment horizontal="left"/>
      <protection locked="0"/>
    </xf>
    <xf numFmtId="0" fontId="43" fillId="0" borderId="0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vertical="center" wrapText="1"/>
      <protection locked="0"/>
    </xf>
    <xf numFmtId="0" fontId="26" fillId="0" borderId="0" xfId="0" applyFont="1" applyFill="1" applyBorder="1" applyAlignment="1" applyProtection="1">
      <alignment horizontal="left" vertical="center" wrapText="1"/>
      <protection locked="0"/>
    </xf>
    <xf numFmtId="0" fontId="17" fillId="3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39" fillId="3" borderId="0" xfId="0" applyFont="1" applyFill="1" applyBorder="1" applyAlignment="1" applyProtection="1">
      <alignment vertical="center" wrapText="1"/>
      <protection locked="0"/>
    </xf>
    <xf numFmtId="0" fontId="11" fillId="3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Protection="1">
      <protection locked="0"/>
    </xf>
    <xf numFmtId="0" fontId="26" fillId="0" borderId="0" xfId="0" applyFont="1" applyFill="1" applyBorder="1" applyAlignment="1" applyProtection="1">
      <alignment horizontal="left" vertical="center" indent="2"/>
      <protection locked="0"/>
    </xf>
    <xf numFmtId="0" fontId="26" fillId="0" borderId="0" xfId="0" applyFont="1" applyFill="1" applyBorder="1" applyAlignment="1" applyProtection="1">
      <alignment horizontal="left" vertical="center" indent="9"/>
      <protection locked="0"/>
    </xf>
    <xf numFmtId="0" fontId="17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27" xfId="0" applyFont="1" applyFill="1" applyBorder="1" applyAlignment="1" applyProtection="1">
      <alignment vertical="center"/>
      <protection locked="0"/>
    </xf>
    <xf numFmtId="0" fontId="11" fillId="0" borderId="21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7" fillId="0" borderId="0" xfId="0" applyFont="1" applyFill="1" applyBorder="1" applyAlignment="1" applyProtection="1">
      <alignment vertical="center" wrapText="1"/>
    </xf>
    <xf numFmtId="10" fontId="40" fillId="0" borderId="0" xfId="2" applyNumberFormat="1" applyFont="1" applyFill="1" applyBorder="1" applyAlignment="1" applyProtection="1">
      <alignment vertical="center" wrapText="1"/>
    </xf>
    <xf numFmtId="0" fontId="26" fillId="3" borderId="0" xfId="0" applyFont="1" applyFill="1" applyBorder="1" applyProtection="1"/>
    <xf numFmtId="0" fontId="26" fillId="0" borderId="49" xfId="0" applyFont="1" applyFill="1" applyBorder="1" applyProtection="1"/>
    <xf numFmtId="0" fontId="27" fillId="0" borderId="0" xfId="4" applyFont="1" applyFill="1" applyBorder="1" applyAlignment="1" applyProtection="1">
      <alignment horizontal="center" vertical="center"/>
    </xf>
    <xf numFmtId="0" fontId="27" fillId="3" borderId="38" xfId="4" applyFont="1" applyFill="1" applyBorder="1" applyAlignment="1" applyProtection="1">
      <alignment horizontal="center" vertical="center"/>
    </xf>
    <xf numFmtId="0" fontId="26" fillId="0" borderId="0" xfId="4" applyFont="1" applyFill="1" applyBorder="1" applyAlignment="1" applyProtection="1">
      <alignment vertical="center" wrapText="1"/>
    </xf>
    <xf numFmtId="0" fontId="26" fillId="0" borderId="0" xfId="4" applyFont="1" applyFill="1" applyBorder="1" applyProtection="1"/>
    <xf numFmtId="0" fontId="42" fillId="0" borderId="0" xfId="0" applyFont="1" applyFill="1" applyBorder="1" applyAlignment="1" applyProtection="1">
      <alignment horizontal="left" vertical="center" wrapText="1"/>
    </xf>
    <xf numFmtId="0" fontId="27" fillId="3" borderId="0" xfId="0" applyFont="1" applyFill="1" applyBorder="1" applyAlignment="1" applyProtection="1">
      <alignment vertical="center"/>
    </xf>
    <xf numFmtId="0" fontId="28" fillId="3" borderId="0" xfId="0" applyFont="1" applyFill="1" applyBorder="1" applyAlignment="1" applyProtection="1">
      <alignment horizontal="left" vertical="center" wrapText="1"/>
    </xf>
    <xf numFmtId="0" fontId="10" fillId="3" borderId="0" xfId="0" applyFont="1" applyFill="1" applyBorder="1" applyAlignment="1" applyProtection="1">
      <alignment horizontal="left" vertical="center"/>
    </xf>
    <xf numFmtId="0" fontId="17" fillId="3" borderId="0" xfId="0" applyFont="1" applyFill="1" applyBorder="1" applyAlignment="1" applyProtection="1">
      <alignment horizontal="left" vertical="center" wrapText="1"/>
    </xf>
    <xf numFmtId="9" fontId="27" fillId="0" borderId="25" xfId="2" applyFont="1" applyFill="1" applyBorder="1" applyAlignment="1" applyProtection="1">
      <alignment horizontal="center" vertical="center" wrapText="1"/>
    </xf>
    <xf numFmtId="0" fontId="26" fillId="3" borderId="53" xfId="0" applyFont="1" applyFill="1" applyBorder="1" applyProtection="1">
      <protection locked="0"/>
    </xf>
    <xf numFmtId="0" fontId="26" fillId="3" borderId="0" xfId="0" applyFont="1" applyFill="1" applyAlignment="1" applyProtection="1">
      <alignment horizontal="center"/>
      <protection locked="0"/>
    </xf>
    <xf numFmtId="4" fontId="26" fillId="6" borderId="25" xfId="0" applyNumberFormat="1" applyFont="1" applyFill="1" applyBorder="1" applyAlignment="1" applyProtection="1">
      <alignment vertical="center"/>
      <protection locked="0"/>
    </xf>
    <xf numFmtId="4" fontId="26" fillId="6" borderId="41" xfId="0" applyNumberFormat="1" applyFont="1" applyFill="1" applyBorder="1" applyAlignment="1" applyProtection="1">
      <alignment vertical="center" wrapText="1"/>
      <protection locked="0"/>
    </xf>
    <xf numFmtId="4" fontId="26" fillId="6" borderId="25" xfId="0" applyNumberFormat="1" applyFont="1" applyFill="1" applyBorder="1" applyAlignment="1" applyProtection="1">
      <alignment horizontal="right" vertical="center"/>
      <protection locked="0"/>
    </xf>
    <xf numFmtId="4" fontId="26" fillId="6" borderId="17" xfId="0" applyNumberFormat="1" applyFont="1" applyFill="1" applyBorder="1" applyAlignment="1" applyProtection="1">
      <alignment horizontal="right" vertical="center"/>
      <protection locked="0"/>
    </xf>
    <xf numFmtId="3" fontId="26" fillId="6" borderId="17" xfId="0" applyNumberFormat="1" applyFont="1" applyFill="1" applyBorder="1" applyAlignment="1" applyProtection="1">
      <alignment horizontal="right" vertical="center"/>
      <protection locked="0"/>
    </xf>
    <xf numFmtId="0" fontId="26" fillId="6" borderId="41" xfId="0" applyFont="1" applyFill="1" applyBorder="1" applyAlignment="1" applyProtection="1">
      <alignment horizontal="right" vertical="center"/>
      <protection locked="0"/>
    </xf>
    <xf numFmtId="4" fontId="26" fillId="3" borderId="0" xfId="0" applyNumberFormat="1" applyFont="1" applyFill="1" applyProtection="1">
      <protection locked="0"/>
    </xf>
    <xf numFmtId="4" fontId="26" fillId="6" borderId="18" xfId="0" applyNumberFormat="1" applyFont="1" applyFill="1" applyBorder="1" applyAlignment="1" applyProtection="1">
      <alignment vertical="center"/>
      <protection locked="0"/>
    </xf>
    <xf numFmtId="4" fontId="26" fillId="6" borderId="38" xfId="0" applyNumberFormat="1" applyFont="1" applyFill="1" applyBorder="1" applyAlignment="1" applyProtection="1">
      <alignment vertical="center" wrapText="1"/>
      <protection locked="0"/>
    </xf>
    <xf numFmtId="4" fontId="26" fillId="6" borderId="18" xfId="0" applyNumberFormat="1" applyFont="1" applyFill="1" applyBorder="1" applyAlignment="1" applyProtection="1">
      <alignment horizontal="right" vertical="center"/>
      <protection locked="0"/>
    </xf>
    <xf numFmtId="3" fontId="26" fillId="6" borderId="16" xfId="0" applyNumberFormat="1" applyFont="1" applyFill="1" applyBorder="1" applyAlignment="1" applyProtection="1">
      <alignment horizontal="right" vertical="center"/>
      <protection locked="0"/>
    </xf>
    <xf numFmtId="0" fontId="26" fillId="6" borderId="38" xfId="0" applyFont="1" applyFill="1" applyBorder="1" applyAlignment="1" applyProtection="1">
      <alignment horizontal="right" vertical="center"/>
      <protection locked="0"/>
    </xf>
    <xf numFmtId="0" fontId="26" fillId="3" borderId="0" xfId="0" applyFont="1" applyFill="1" applyBorder="1" applyAlignment="1" applyProtection="1">
      <alignment vertical="center"/>
      <protection locked="0"/>
    </xf>
    <xf numFmtId="0" fontId="26" fillId="0" borderId="0" xfId="0" applyFont="1" applyFill="1" applyAlignment="1" applyProtection="1">
      <alignment horizontal="center"/>
      <protection locked="0"/>
    </xf>
    <xf numFmtId="4" fontId="26" fillId="0" borderId="0" xfId="0" applyNumberFormat="1" applyFont="1" applyFill="1" applyProtection="1">
      <protection locked="0"/>
    </xf>
    <xf numFmtId="0" fontId="26" fillId="0" borderId="0" xfId="0" applyFont="1" applyFill="1" applyAlignment="1" applyProtection="1">
      <alignment vertical="center" wrapText="1"/>
      <protection locked="0"/>
    </xf>
    <xf numFmtId="10" fontId="27" fillId="6" borderId="16" xfId="0" applyNumberFormat="1" applyFont="1" applyFill="1" applyBorder="1" applyAlignment="1" applyProtection="1">
      <alignment horizontal="center" vertical="center" wrapText="1"/>
      <protection locked="0"/>
    </xf>
    <xf numFmtId="4" fontId="26" fillId="6" borderId="16" xfId="0" applyNumberFormat="1" applyFont="1" applyFill="1" applyBorder="1" applyAlignment="1" applyProtection="1">
      <alignment horizontal="center" vertical="center"/>
      <protection locked="0"/>
    </xf>
    <xf numFmtId="0" fontId="27" fillId="0" borderId="49" xfId="0" applyFont="1" applyFill="1" applyBorder="1" applyAlignment="1" applyProtection="1">
      <alignment horizontal="center" vertical="center" wrapText="1"/>
      <protection locked="0"/>
    </xf>
    <xf numFmtId="0" fontId="26" fillId="0" borderId="49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4" fontId="26" fillId="6" borderId="47" xfId="0" applyNumberFormat="1" applyFont="1" applyFill="1" applyBorder="1" applyAlignment="1" applyProtection="1">
      <alignment horizontal="right" vertical="center"/>
      <protection locked="0"/>
    </xf>
    <xf numFmtId="0" fontId="27" fillId="0" borderId="49" xfId="0" applyFont="1" applyFill="1" applyBorder="1" applyAlignment="1" applyProtection="1">
      <alignment vertical="center" wrapText="1"/>
      <protection locked="0"/>
    </xf>
    <xf numFmtId="0" fontId="27" fillId="0" borderId="49" xfId="0" applyFont="1" applyFill="1" applyBorder="1" applyAlignment="1" applyProtection="1">
      <alignment horizontal="center" vertical="center"/>
      <protection locked="0"/>
    </xf>
    <xf numFmtId="170" fontId="26" fillId="0" borderId="34" xfId="0" applyNumberFormat="1" applyFont="1" applyFill="1" applyBorder="1" applyAlignment="1" applyProtection="1">
      <alignment vertical="center"/>
      <protection locked="0"/>
    </xf>
    <xf numFmtId="170" fontId="26" fillId="0" borderId="34" xfId="0" applyNumberFormat="1" applyFont="1" applyFill="1" applyBorder="1" applyAlignment="1" applyProtection="1">
      <alignment horizontal="right" vertical="center"/>
      <protection locked="0"/>
    </xf>
    <xf numFmtId="0" fontId="27" fillId="0" borderId="49" xfId="0" applyFont="1" applyFill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left"/>
    </xf>
    <xf numFmtId="4" fontId="27" fillId="8" borderId="16" xfId="0" applyNumberFormat="1" applyFont="1" applyFill="1" applyBorder="1" applyAlignment="1" applyProtection="1">
      <alignment horizontal="center" vertical="center" wrapText="1"/>
    </xf>
    <xf numFmtId="4" fontId="27" fillId="8" borderId="16" xfId="0" applyNumberFormat="1" applyFont="1" applyFill="1" applyBorder="1" applyAlignment="1" applyProtection="1">
      <alignment vertical="center" wrapText="1"/>
    </xf>
    <xf numFmtId="3" fontId="27" fillId="8" borderId="16" xfId="0" applyNumberFormat="1" applyFont="1" applyFill="1" applyBorder="1" applyAlignment="1" applyProtection="1">
      <alignment vertical="center" wrapText="1"/>
    </xf>
    <xf numFmtId="4" fontId="26" fillId="0" borderId="16" xfId="0" applyNumberFormat="1" applyFont="1" applyFill="1" applyBorder="1" applyAlignment="1" applyProtection="1">
      <alignment horizontal="center" vertical="center"/>
    </xf>
    <xf numFmtId="3" fontId="26" fillId="0" borderId="16" xfId="0" applyNumberFormat="1" applyFont="1" applyFill="1" applyBorder="1" applyAlignment="1" applyProtection="1">
      <alignment vertical="center"/>
    </xf>
    <xf numFmtId="4" fontId="26" fillId="8" borderId="16" xfId="0" applyNumberFormat="1" applyFont="1" applyFill="1" applyBorder="1" applyAlignment="1" applyProtection="1">
      <alignment horizontal="center" vertical="center"/>
    </xf>
    <xf numFmtId="3" fontId="27" fillId="4" borderId="16" xfId="0" applyNumberFormat="1" applyFont="1" applyFill="1" applyBorder="1" applyAlignment="1" applyProtection="1">
      <alignment vertical="center"/>
    </xf>
    <xf numFmtId="3" fontId="26" fillId="0" borderId="16" xfId="0" applyNumberFormat="1" applyFont="1" applyFill="1" applyBorder="1" applyAlignment="1" applyProtection="1">
      <alignment horizontal="center"/>
    </xf>
    <xf numFmtId="165" fontId="26" fillId="0" borderId="16" xfId="2" applyNumberFormat="1" applyFont="1" applyFill="1" applyBorder="1" applyAlignment="1" applyProtection="1">
      <alignment horizontal="center"/>
    </xf>
    <xf numFmtId="10" fontId="26" fillId="0" borderId="16" xfId="2" applyNumberFormat="1" applyFont="1" applyFill="1" applyBorder="1" applyAlignment="1" applyProtection="1">
      <alignment horizontal="center"/>
    </xf>
    <xf numFmtId="0" fontId="27" fillId="3" borderId="49" xfId="0" applyFont="1" applyFill="1" applyBorder="1" applyAlignment="1" applyProtection="1">
      <alignment horizontal="center" vertical="center" wrapText="1"/>
    </xf>
    <xf numFmtId="0" fontId="26" fillId="3" borderId="49" xfId="0" applyFont="1" applyFill="1" applyBorder="1" applyAlignment="1" applyProtection="1">
      <alignment horizontal="left" vertical="center"/>
    </xf>
    <xf numFmtId="4" fontId="26" fillId="0" borderId="47" xfId="0" applyNumberFormat="1" applyFont="1" applyBorder="1" applyAlignment="1" applyProtection="1">
      <alignment horizontal="center" vertical="center"/>
    </xf>
    <xf numFmtId="3" fontId="26" fillId="0" borderId="41" xfId="0" applyNumberFormat="1" applyFont="1" applyBorder="1" applyAlignment="1" applyProtection="1">
      <alignment horizontal="center" vertical="center"/>
    </xf>
    <xf numFmtId="3" fontId="26" fillId="0" borderId="38" xfId="0" applyNumberFormat="1" applyFont="1" applyBorder="1" applyAlignment="1" applyProtection="1">
      <alignment horizontal="center" vertical="center"/>
    </xf>
    <xf numFmtId="3" fontId="26" fillId="0" borderId="47" xfId="0" applyNumberFormat="1" applyFont="1" applyBorder="1" applyAlignment="1" applyProtection="1">
      <alignment horizontal="center" vertical="center"/>
    </xf>
    <xf numFmtId="0" fontId="27" fillId="3" borderId="49" xfId="0" applyFont="1" applyFill="1" applyBorder="1" applyAlignment="1" applyProtection="1">
      <alignment vertical="center" wrapText="1"/>
    </xf>
    <xf numFmtId="0" fontId="26" fillId="0" borderId="0" xfId="0" applyFont="1" applyFill="1" applyAlignment="1" applyProtection="1">
      <alignment vertical="center"/>
    </xf>
    <xf numFmtId="0" fontId="27" fillId="3" borderId="47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center" vertical="center" wrapText="1"/>
    </xf>
    <xf numFmtId="9" fontId="27" fillId="6" borderId="38" xfId="0" applyNumberFormat="1" applyFont="1" applyFill="1" applyBorder="1" applyAlignment="1" applyProtection="1">
      <alignment horizontal="center" vertical="center"/>
      <protection locked="0"/>
    </xf>
    <xf numFmtId="0" fontId="37" fillId="0" borderId="0" xfId="0" applyFont="1" applyFill="1" applyBorder="1" applyAlignment="1" applyProtection="1">
      <alignment vertical="center"/>
      <protection locked="0"/>
    </xf>
    <xf numFmtId="4" fontId="29" fillId="0" borderId="0" xfId="0" applyNumberFormat="1" applyFont="1" applyFill="1" applyBorder="1" applyAlignment="1" applyProtection="1">
      <alignment vertical="center"/>
      <protection locked="0"/>
    </xf>
    <xf numFmtId="3" fontId="29" fillId="0" borderId="0" xfId="0" applyNumberFormat="1" applyFont="1" applyFill="1" applyBorder="1" applyAlignment="1" applyProtection="1">
      <alignment vertical="center"/>
      <protection locked="0"/>
    </xf>
    <xf numFmtId="0" fontId="26" fillId="0" borderId="67" xfId="0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horizontal="center" vertical="center"/>
    </xf>
    <xf numFmtId="0" fontId="27" fillId="0" borderId="0" xfId="0" applyFont="1" applyFill="1" applyBorder="1" applyProtection="1"/>
    <xf numFmtId="0" fontId="27" fillId="0" borderId="0" xfId="0" applyFont="1" applyFill="1" applyBorder="1" applyAlignment="1" applyProtection="1">
      <alignment horizontal="left" vertical="center"/>
    </xf>
    <xf numFmtId="0" fontId="27" fillId="8" borderId="38" xfId="0" applyFont="1" applyFill="1" applyBorder="1" applyAlignment="1" applyProtection="1">
      <alignment horizontal="center" vertical="center"/>
    </xf>
    <xf numFmtId="0" fontId="26" fillId="6" borderId="41" xfId="0" applyFont="1" applyFill="1" applyBorder="1" applyAlignment="1" applyProtection="1">
      <alignment horizontal="center" vertical="center" wrapText="1"/>
      <protection locked="0"/>
    </xf>
    <xf numFmtId="0" fontId="26" fillId="6" borderId="16" xfId="0" applyFont="1" applyFill="1" applyBorder="1" applyAlignment="1" applyProtection="1">
      <alignment horizontal="center" vertical="center" wrapText="1"/>
      <protection locked="0"/>
    </xf>
    <xf numFmtId="0" fontId="27" fillId="4" borderId="38" xfId="0" applyFont="1" applyFill="1" applyBorder="1" applyAlignment="1" applyProtection="1">
      <alignment horizontal="center" vertical="center" wrapText="1"/>
    </xf>
    <xf numFmtId="0" fontId="27" fillId="8" borderId="16" xfId="0" applyFont="1" applyFill="1" applyBorder="1" applyAlignment="1" applyProtection="1">
      <alignment horizontal="center" vertical="center"/>
    </xf>
    <xf numFmtId="0" fontId="27" fillId="8" borderId="18" xfId="0" applyFont="1" applyFill="1" applyBorder="1" applyAlignment="1" applyProtection="1">
      <alignment horizontal="center" vertical="center"/>
    </xf>
    <xf numFmtId="0" fontId="27" fillId="4" borderId="38" xfId="4" applyFont="1" applyFill="1" applyBorder="1" applyAlignment="1" applyProtection="1">
      <alignment horizontal="center" vertical="center" wrapText="1"/>
    </xf>
    <xf numFmtId="0" fontId="27" fillId="4" borderId="16" xfId="4" applyFont="1" applyFill="1" applyBorder="1" applyAlignment="1" applyProtection="1">
      <alignment horizontal="center" vertical="center" wrapText="1"/>
    </xf>
    <xf numFmtId="0" fontId="26" fillId="0" borderId="38" xfId="0" applyFont="1" applyFill="1" applyBorder="1" applyAlignment="1" applyProtection="1">
      <alignment horizontal="center" vertical="center" wrapText="1"/>
    </xf>
    <xf numFmtId="0" fontId="26" fillId="6" borderId="38" xfId="0" applyFont="1" applyFill="1" applyBorder="1" applyAlignment="1" applyProtection="1">
      <alignment horizontal="center" vertical="center" wrapText="1"/>
      <protection locked="0"/>
    </xf>
    <xf numFmtId="0" fontId="26" fillId="6" borderId="18" xfId="0" applyFont="1" applyFill="1" applyBorder="1" applyAlignment="1" applyProtection="1">
      <alignment horizontal="center" vertical="center" wrapText="1"/>
      <protection locked="0"/>
    </xf>
    <xf numFmtId="0" fontId="27" fillId="8" borderId="16" xfId="0" applyFont="1" applyFill="1" applyBorder="1" applyAlignment="1" applyProtection="1">
      <alignment horizontal="center" vertical="center" wrapText="1"/>
    </xf>
    <xf numFmtId="0" fontId="27" fillId="8" borderId="38" xfId="0" applyFont="1" applyFill="1" applyBorder="1" applyAlignment="1" applyProtection="1">
      <alignment horizontal="center" vertical="center" wrapText="1"/>
    </xf>
    <xf numFmtId="0" fontId="26" fillId="3" borderId="38" xfId="0" applyFont="1" applyFill="1" applyBorder="1" applyAlignment="1" applyProtection="1">
      <alignment horizontal="center" vertical="center"/>
    </xf>
    <xf numFmtId="0" fontId="27" fillId="4" borderId="38" xfId="4" applyFont="1" applyFill="1" applyBorder="1" applyAlignment="1" applyProtection="1">
      <alignment horizontal="center" vertical="center"/>
    </xf>
    <xf numFmtId="0" fontId="27" fillId="3" borderId="0" xfId="0" applyFont="1" applyFill="1" applyBorder="1" applyAlignment="1" applyProtection="1">
      <alignment horizontal="left" vertical="center"/>
    </xf>
    <xf numFmtId="0" fontId="27" fillId="0" borderId="0" xfId="0" applyFont="1" applyFill="1" applyBorder="1" applyAlignment="1" applyProtection="1">
      <alignment horizontal="left" vertical="center"/>
      <protection locked="0"/>
    </xf>
    <xf numFmtId="0" fontId="26" fillId="0" borderId="38" xfId="0" applyFont="1" applyFill="1" applyBorder="1" applyAlignment="1" applyProtection="1">
      <alignment horizontal="center" vertical="center"/>
    </xf>
    <xf numFmtId="4" fontId="26" fillId="0" borderId="0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left" vertical="center"/>
    </xf>
    <xf numFmtId="0" fontId="26" fillId="0" borderId="0" xfId="0" applyFont="1" applyFill="1" applyBorder="1" applyAlignment="1" applyProtection="1">
      <alignment horizontal="center" vertical="center" wrapText="1"/>
    </xf>
    <xf numFmtId="0" fontId="27" fillId="8" borderId="38" xfId="0" applyFont="1" applyFill="1" applyBorder="1" applyAlignment="1" applyProtection="1">
      <alignment horizontal="center" vertical="center" textRotation="90"/>
    </xf>
    <xf numFmtId="0" fontId="27" fillId="0" borderId="0" xfId="0" applyFont="1" applyFill="1" applyBorder="1" applyAlignment="1" applyProtection="1">
      <alignment horizontal="center" vertical="center"/>
    </xf>
    <xf numFmtId="0" fontId="4" fillId="3" borderId="8" xfId="0" applyFont="1" applyFill="1" applyBorder="1" applyProtection="1">
      <protection locked="0"/>
    </xf>
    <xf numFmtId="0" fontId="25" fillId="0" borderId="1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Protection="1">
      <protection locked="0"/>
    </xf>
    <xf numFmtId="0" fontId="26" fillId="0" borderId="1" xfId="0" applyFont="1" applyFill="1" applyBorder="1" applyProtection="1">
      <protection locked="0"/>
    </xf>
    <xf numFmtId="0" fontId="26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Protection="1">
      <protection locked="0"/>
    </xf>
    <xf numFmtId="0" fontId="27" fillId="0" borderId="1" xfId="0" applyFont="1" applyFill="1" applyBorder="1" applyAlignment="1" applyProtection="1">
      <alignment horizontal="left" vertical="center"/>
      <protection locked="0"/>
    </xf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 applyAlignment="1" applyProtection="1">
      <alignment horizontal="left" vertical="center" wrapText="1"/>
      <protection locked="0"/>
    </xf>
    <xf numFmtId="0" fontId="28" fillId="0" borderId="1" xfId="0" applyFont="1" applyFill="1" applyBorder="1" applyAlignment="1" applyProtection="1">
      <alignment horizontal="left" vertical="center" wrapText="1"/>
      <protection locked="0"/>
    </xf>
    <xf numFmtId="0" fontId="35" fillId="0" borderId="8" xfId="0" applyFont="1" applyFill="1" applyBorder="1" applyProtection="1">
      <protection locked="0"/>
    </xf>
    <xf numFmtId="0" fontId="36" fillId="0" borderId="1" xfId="0" applyFont="1" applyFill="1" applyBorder="1" applyAlignment="1" applyProtection="1">
      <alignment horizontal="left" vertical="center" wrapText="1"/>
      <protection locked="0"/>
    </xf>
    <xf numFmtId="0" fontId="35" fillId="0" borderId="9" xfId="0" applyFont="1" applyFill="1" applyBorder="1" applyProtection="1">
      <protection locked="0"/>
    </xf>
    <xf numFmtId="0" fontId="4" fillId="0" borderId="10" xfId="0" applyFont="1" applyFill="1" applyBorder="1" applyProtection="1">
      <protection locked="0"/>
    </xf>
    <xf numFmtId="0" fontId="36" fillId="0" borderId="11" xfId="0" applyFont="1" applyFill="1" applyBorder="1" applyAlignment="1" applyProtection="1">
      <alignment horizontal="left" vertical="center" wrapText="1"/>
      <protection locked="0"/>
    </xf>
    <xf numFmtId="0" fontId="26" fillId="0" borderId="8" xfId="0" applyFont="1" applyFill="1" applyBorder="1" applyProtection="1"/>
    <xf numFmtId="0" fontId="23" fillId="3" borderId="1" xfId="0" applyFont="1" applyFill="1" applyBorder="1" applyAlignment="1" applyProtection="1">
      <alignment vertical="center"/>
    </xf>
    <xf numFmtId="0" fontId="27" fillId="0" borderId="1" xfId="0" applyFont="1" applyFill="1" applyBorder="1" applyAlignment="1" applyProtection="1"/>
    <xf numFmtId="0" fontId="27" fillId="0" borderId="1" xfId="0" applyFont="1" applyFill="1" applyBorder="1" applyAlignment="1" applyProtection="1">
      <alignment vertical="center"/>
    </xf>
    <xf numFmtId="0" fontId="28" fillId="3" borderId="1" xfId="0" applyFont="1" applyFill="1" applyBorder="1" applyAlignment="1" applyProtection="1">
      <alignment horizontal="left" vertical="center" wrapText="1"/>
    </xf>
    <xf numFmtId="0" fontId="26" fillId="3" borderId="1" xfId="0" applyFont="1" applyFill="1" applyBorder="1" applyAlignment="1" applyProtection="1">
      <alignment vertical="center"/>
    </xf>
    <xf numFmtId="0" fontId="26" fillId="0" borderId="8" xfId="0" applyFont="1" applyFill="1" applyBorder="1" applyProtection="1">
      <protection locked="0"/>
    </xf>
    <xf numFmtId="0" fontId="28" fillId="3" borderId="1" xfId="0" applyFont="1" applyFill="1" applyBorder="1" applyAlignment="1" applyProtection="1">
      <alignment horizontal="left" vertical="center" wrapText="1"/>
      <protection locked="0"/>
    </xf>
    <xf numFmtId="0" fontId="27" fillId="0" borderId="1" xfId="0" applyFont="1" applyFill="1" applyBorder="1" applyAlignment="1" applyProtection="1">
      <alignment vertical="center"/>
      <protection locked="0"/>
    </xf>
    <xf numFmtId="0" fontId="27" fillId="3" borderId="1" xfId="4" applyFont="1" applyFill="1" applyBorder="1" applyAlignment="1" applyProtection="1">
      <alignment vertical="center" wrapText="1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7" fillId="0" borderId="1" xfId="0" applyFont="1" applyFill="1" applyBorder="1" applyAlignment="1" applyProtection="1">
      <alignment horizontal="left" vertical="center"/>
    </xf>
    <xf numFmtId="0" fontId="26" fillId="0" borderId="8" xfId="0" applyFont="1" applyFill="1" applyBorder="1" applyAlignment="1" applyProtection="1">
      <alignment horizontal="center"/>
      <protection locked="0"/>
    </xf>
    <xf numFmtId="0" fontId="26" fillId="0" borderId="1" xfId="0" applyFont="1" applyFill="1" applyBorder="1" applyAlignment="1" applyProtection="1">
      <alignment horizontal="center"/>
      <protection locked="0"/>
    </xf>
    <xf numFmtId="0" fontId="26" fillId="3" borderId="1" xfId="0" applyFont="1" applyFill="1" applyBorder="1" applyProtection="1">
      <protection locked="0"/>
    </xf>
    <xf numFmtId="0" fontId="29" fillId="3" borderId="1" xfId="0" applyFont="1" applyFill="1" applyBorder="1" applyProtection="1">
      <protection locked="0"/>
    </xf>
    <xf numFmtId="0" fontId="26" fillId="0" borderId="9" xfId="0" applyFont="1" applyFill="1" applyBorder="1" applyProtection="1">
      <protection locked="0"/>
    </xf>
    <xf numFmtId="0" fontId="26" fillId="0" borderId="10" xfId="0" applyFont="1" applyFill="1" applyBorder="1" applyProtection="1">
      <protection locked="0"/>
    </xf>
    <xf numFmtId="43" fontId="26" fillId="0" borderId="10" xfId="1" applyFont="1" applyFill="1" applyBorder="1" applyAlignment="1" applyProtection="1">
      <alignment horizontal="left" vertical="center" wrapText="1"/>
      <protection locked="0"/>
    </xf>
    <xf numFmtId="0" fontId="26" fillId="0" borderId="10" xfId="0" applyFont="1" applyFill="1" applyBorder="1" applyAlignment="1" applyProtection="1">
      <alignment horizontal="left" vertical="center" wrapText="1"/>
      <protection locked="0"/>
    </xf>
    <xf numFmtId="164" fontId="26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10" xfId="0" applyFont="1" applyFill="1" applyBorder="1" applyAlignment="1" applyProtection="1">
      <alignment horizontal="center" vertical="center" wrapText="1"/>
      <protection locked="0"/>
    </xf>
    <xf numFmtId="0" fontId="26" fillId="0" borderId="11" xfId="0" applyFont="1" applyFill="1" applyBorder="1" applyProtection="1">
      <protection locked="0"/>
    </xf>
    <xf numFmtId="0" fontId="26" fillId="0" borderId="5" xfId="0" applyFont="1" applyFill="1" applyBorder="1" applyProtection="1">
      <protection locked="0"/>
    </xf>
    <xf numFmtId="0" fontId="26" fillId="0" borderId="7" xfId="0" applyFont="1" applyFill="1" applyBorder="1" applyProtection="1">
      <protection locked="0"/>
    </xf>
    <xf numFmtId="0" fontId="26" fillId="0" borderId="8" xfId="0" applyFont="1" applyFill="1" applyBorder="1" applyAlignment="1" applyProtection="1">
      <alignment wrapText="1"/>
      <protection locked="0"/>
    </xf>
    <xf numFmtId="0" fontId="26" fillId="3" borderId="1" xfId="0" applyFont="1" applyFill="1" applyBorder="1" applyAlignment="1" applyProtection="1">
      <alignment wrapText="1"/>
      <protection locked="0"/>
    </xf>
    <xf numFmtId="0" fontId="26" fillId="0" borderId="1" xfId="0" applyFont="1" applyFill="1" applyBorder="1" applyAlignment="1" applyProtection="1">
      <alignment wrapText="1"/>
      <protection locked="0"/>
    </xf>
    <xf numFmtId="170" fontId="26" fillId="3" borderId="1" xfId="0" applyNumberFormat="1" applyFont="1" applyFill="1" applyBorder="1" applyAlignment="1" applyProtection="1">
      <alignment horizontal="left" vertical="center"/>
    </xf>
    <xf numFmtId="0" fontId="26" fillId="0" borderId="5" xfId="0" applyFont="1" applyFill="1" applyBorder="1" applyAlignment="1" applyProtection="1"/>
    <xf numFmtId="0" fontId="26" fillId="0" borderId="1" xfId="0" applyFont="1" applyFill="1" applyBorder="1" applyAlignment="1" applyProtection="1">
      <alignment vertical="center"/>
    </xf>
    <xf numFmtId="0" fontId="26" fillId="0" borderId="1" xfId="0" applyFont="1" applyFill="1" applyBorder="1" applyProtection="1"/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Protection="1">
      <protection locked="0"/>
    </xf>
    <xf numFmtId="0" fontId="26" fillId="0" borderId="1" xfId="0" applyFont="1" applyFill="1" applyBorder="1" applyAlignment="1" applyProtection="1">
      <alignment vertical="center" wrapText="1"/>
      <protection locked="0"/>
    </xf>
    <xf numFmtId="0" fontId="26" fillId="0" borderId="1" xfId="0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Fill="1" applyBorder="1" applyAlignment="1" applyProtection="1">
      <alignment horizontal="left" vertical="center" indent="2"/>
      <protection locked="0"/>
    </xf>
    <xf numFmtId="0" fontId="27" fillId="0" borderId="8" xfId="0" applyFont="1" applyFill="1" applyBorder="1" applyProtection="1">
      <protection locked="0"/>
    </xf>
    <xf numFmtId="0" fontId="27" fillId="0" borderId="1" xfId="0" applyFont="1" applyFill="1" applyBorder="1" applyProtection="1">
      <protection locked="0"/>
    </xf>
    <xf numFmtId="0" fontId="27" fillId="0" borderId="9" xfId="0" applyFont="1" applyFill="1" applyBorder="1" applyProtection="1">
      <protection locked="0"/>
    </xf>
    <xf numFmtId="0" fontId="28" fillId="0" borderId="10" xfId="0" applyFont="1" applyFill="1" applyBorder="1" applyAlignment="1" applyProtection="1">
      <alignment horizontal="left" vertical="center" wrapText="1"/>
      <protection locked="0"/>
    </xf>
    <xf numFmtId="0" fontId="27" fillId="0" borderId="10" xfId="0" applyFont="1" applyFill="1" applyBorder="1" applyProtection="1">
      <protection locked="0"/>
    </xf>
    <xf numFmtId="9" fontId="27" fillId="0" borderId="75" xfId="2" applyFont="1" applyFill="1" applyBorder="1" applyAlignment="1" applyProtection="1">
      <alignment horizontal="center" vertical="center" wrapText="1"/>
    </xf>
    <xf numFmtId="0" fontId="27" fillId="0" borderId="11" xfId="0" applyFont="1" applyFill="1" applyBorder="1" applyProtection="1">
      <protection locked="0"/>
    </xf>
    <xf numFmtId="0" fontId="19" fillId="0" borderId="9" xfId="0" applyFont="1" applyFill="1" applyBorder="1" applyProtection="1">
      <protection locked="0"/>
    </xf>
    <xf numFmtId="0" fontId="19" fillId="0" borderId="10" xfId="0" applyFont="1" applyFill="1" applyBorder="1" applyProtection="1">
      <protection locked="0"/>
    </xf>
    <xf numFmtId="0" fontId="19" fillId="0" borderId="11" xfId="0" applyFont="1" applyFill="1" applyBorder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27" fillId="3" borderId="0" xfId="0" applyFont="1" applyFill="1" applyBorder="1" applyAlignment="1" applyProtection="1">
      <alignment vertical="center"/>
      <protection locked="0"/>
    </xf>
    <xf numFmtId="168" fontId="26" fillId="6" borderId="55" xfId="0" applyNumberFormat="1" applyFont="1" applyFill="1" applyBorder="1" applyAlignment="1" applyProtection="1">
      <alignment horizontal="center" vertical="center"/>
      <protection locked="0"/>
    </xf>
    <xf numFmtId="1" fontId="26" fillId="3" borderId="0" xfId="0" applyNumberFormat="1" applyFont="1" applyFill="1" applyBorder="1" applyAlignment="1" applyProtection="1">
      <protection locked="0"/>
    </xf>
    <xf numFmtId="0" fontId="26" fillId="3" borderId="0" xfId="0" applyFont="1" applyFill="1" applyBorder="1" applyAlignment="1" applyProtection="1">
      <alignment horizontal="left" vertical="center"/>
      <protection locked="0"/>
    </xf>
    <xf numFmtId="1" fontId="26" fillId="3" borderId="0" xfId="0" applyNumberFormat="1" applyFont="1" applyFill="1" applyProtection="1">
      <protection locked="0"/>
    </xf>
    <xf numFmtId="0" fontId="4" fillId="3" borderId="0" xfId="0" applyFont="1" applyFill="1" applyBorder="1" applyProtection="1">
      <protection locked="0"/>
    </xf>
    <xf numFmtId="0" fontId="26" fillId="3" borderId="0" xfId="0" applyFont="1" applyFill="1" applyBorder="1" applyAlignment="1" applyProtection="1">
      <alignment vertical="center"/>
    </xf>
    <xf numFmtId="167" fontId="27" fillId="3" borderId="38" xfId="0" applyNumberFormat="1" applyFont="1" applyFill="1" applyBorder="1" applyAlignment="1" applyProtection="1">
      <alignment horizontal="center" vertical="center"/>
    </xf>
    <xf numFmtId="0" fontId="33" fillId="3" borderId="0" xfId="0" applyFont="1" applyFill="1" applyBorder="1" applyAlignment="1" applyProtection="1">
      <alignment horizontal="center" vertical="center"/>
    </xf>
    <xf numFmtId="0" fontId="26" fillId="3" borderId="16" xfId="0" applyFont="1" applyFill="1" applyBorder="1" applyAlignment="1" applyProtection="1">
      <alignment horizontal="center" vertical="center"/>
    </xf>
    <xf numFmtId="1" fontId="26" fillId="3" borderId="16" xfId="0" applyNumberFormat="1" applyFont="1" applyFill="1" applyBorder="1" applyAlignment="1" applyProtection="1">
      <alignment horizontal="center" vertical="center"/>
    </xf>
    <xf numFmtId="1" fontId="26" fillId="3" borderId="18" xfId="0" applyNumberFormat="1" applyFont="1" applyFill="1" applyBorder="1" applyAlignment="1" applyProtection="1">
      <alignment horizontal="center" vertical="center"/>
    </xf>
    <xf numFmtId="0" fontId="26" fillId="3" borderId="20" xfId="0" applyFont="1" applyFill="1" applyBorder="1" applyAlignment="1" applyProtection="1">
      <alignment horizontal="center" vertical="center"/>
    </xf>
    <xf numFmtId="4" fontId="26" fillId="3" borderId="0" xfId="0" applyNumberFormat="1" applyFont="1" applyFill="1" applyBorder="1" applyProtection="1">
      <protection locked="0"/>
    </xf>
    <xf numFmtId="2" fontId="26" fillId="3" borderId="0" xfId="0" applyNumberFormat="1" applyFont="1" applyFill="1" applyBorder="1" applyProtection="1">
      <protection locked="0"/>
    </xf>
    <xf numFmtId="165" fontId="26" fillId="3" borderId="0" xfId="2" applyNumberFormat="1" applyFont="1" applyFill="1" applyBorder="1" applyProtection="1">
      <protection locked="0"/>
    </xf>
    <xf numFmtId="0" fontId="47" fillId="0" borderId="0" xfId="0" applyFont="1"/>
    <xf numFmtId="0" fontId="48" fillId="13" borderId="2" xfId="0" applyFont="1" applyFill="1" applyBorder="1" applyAlignment="1">
      <alignment horizontal="justify" vertical="center" wrapText="1"/>
    </xf>
    <xf numFmtId="0" fontId="46" fillId="0" borderId="2" xfId="0" applyFont="1" applyBorder="1" applyAlignment="1">
      <alignment horizontal="center" vertical="center"/>
    </xf>
    <xf numFmtId="4" fontId="27" fillId="6" borderId="16" xfId="0" applyNumberFormat="1" applyFont="1" applyFill="1" applyBorder="1" applyAlignment="1" applyProtection="1">
      <alignment horizontal="center" vertical="center"/>
      <protection locked="0"/>
    </xf>
    <xf numFmtId="0" fontId="27" fillId="8" borderId="38" xfId="0" applyFont="1" applyFill="1" applyBorder="1" applyAlignment="1" applyProtection="1">
      <alignment horizontal="center" vertical="center"/>
    </xf>
    <xf numFmtId="0" fontId="26" fillId="0" borderId="35" xfId="0" applyFont="1" applyBorder="1" applyAlignment="1" applyProtection="1">
      <alignment vertical="center"/>
    </xf>
    <xf numFmtId="0" fontId="26" fillId="0" borderId="38" xfId="0" applyFont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left" vertical="center"/>
    </xf>
    <xf numFmtId="0" fontId="27" fillId="4" borderId="16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left"/>
    </xf>
    <xf numFmtId="0" fontId="26" fillId="0" borderId="38" xfId="0" applyFont="1" applyFill="1" applyBorder="1" applyAlignment="1" applyProtection="1">
      <alignment horizontal="center" vertical="center" wrapText="1"/>
    </xf>
    <xf numFmtId="0" fontId="26" fillId="6" borderId="18" xfId="0" applyFont="1" applyFill="1" applyBorder="1" applyAlignment="1" applyProtection="1">
      <alignment horizontal="center" vertical="center" wrapText="1"/>
      <protection locked="0"/>
    </xf>
    <xf numFmtId="0" fontId="27" fillId="8" borderId="38" xfId="0" applyFont="1" applyFill="1" applyBorder="1" applyAlignment="1" applyProtection="1">
      <alignment horizontal="center" vertical="center" wrapText="1"/>
    </xf>
    <xf numFmtId="0" fontId="26" fillId="6" borderId="46" xfId="0" applyFont="1" applyFill="1" applyBorder="1" applyAlignment="1" applyProtection="1">
      <alignment horizontal="center" vertical="center" wrapText="1"/>
      <protection locked="0"/>
    </xf>
    <xf numFmtId="0" fontId="26" fillId="6" borderId="35" xfId="0" applyFont="1" applyFill="1" applyBorder="1" applyAlignment="1" applyProtection="1">
      <alignment horizontal="center" vertical="center" wrapText="1"/>
      <protection locked="0"/>
    </xf>
    <xf numFmtId="0" fontId="27" fillId="3" borderId="38" xfId="0" applyFont="1" applyFill="1" applyBorder="1" applyAlignment="1" applyProtection="1">
      <alignment horizontal="right"/>
    </xf>
    <xf numFmtId="4" fontId="26" fillId="0" borderId="38" xfId="0" applyNumberFormat="1" applyFont="1" applyBorder="1" applyAlignment="1" applyProtection="1">
      <alignment horizontal="center" vertical="center"/>
    </xf>
    <xf numFmtId="0" fontId="26" fillId="0" borderId="38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left" vertical="center"/>
      <protection locked="0"/>
    </xf>
    <xf numFmtId="0" fontId="26" fillId="3" borderId="0" xfId="0" applyFont="1" applyFill="1" applyBorder="1" applyAlignment="1" applyProtection="1">
      <alignment horizontal="center" vertical="center"/>
      <protection locked="0"/>
    </xf>
    <xf numFmtId="0" fontId="26" fillId="6" borderId="25" xfId="0" applyFont="1" applyFill="1" applyBorder="1" applyAlignment="1" applyProtection="1">
      <alignment horizontal="center" vertical="center" wrapText="1"/>
      <protection locked="0"/>
    </xf>
    <xf numFmtId="4" fontId="26" fillId="6" borderId="38" xfId="0" applyNumberFormat="1" applyFont="1" applyFill="1" applyBorder="1" applyAlignment="1" applyProtection="1">
      <alignment horizontal="right" vertical="center"/>
      <protection locked="0"/>
    </xf>
    <xf numFmtId="4" fontId="27" fillId="14" borderId="38" xfId="0" applyNumberFormat="1" applyFont="1" applyFill="1" applyBorder="1" applyAlignment="1" applyProtection="1">
      <alignment horizontal="right" vertical="center"/>
    </xf>
    <xf numFmtId="0" fontId="27" fillId="4" borderId="38" xfId="0" applyFont="1" applyFill="1" applyBorder="1" applyAlignment="1" applyProtection="1">
      <alignment horizontal="center" vertical="center"/>
    </xf>
    <xf numFmtId="4" fontId="26" fillId="6" borderId="47" xfId="0" applyNumberFormat="1" applyFont="1" applyFill="1" applyBorder="1" applyAlignment="1" applyProtection="1">
      <alignment vertical="center"/>
      <protection locked="0"/>
    </xf>
    <xf numFmtId="4" fontId="27" fillId="8" borderId="38" xfId="0" applyNumberFormat="1" applyFont="1" applyFill="1" applyBorder="1" applyAlignment="1" applyProtection="1">
      <alignment horizontal="right" vertical="center"/>
    </xf>
    <xf numFmtId="4" fontId="27" fillId="8" borderId="16" xfId="0" applyNumberFormat="1" applyFont="1" applyFill="1" applyBorder="1" applyAlignment="1" applyProtection="1">
      <alignment horizontal="right" vertical="center" wrapText="1"/>
    </xf>
    <xf numFmtId="4" fontId="26" fillId="6" borderId="16" xfId="0" applyNumberFormat="1" applyFont="1" applyFill="1" applyBorder="1" applyAlignment="1" applyProtection="1">
      <alignment horizontal="right" vertical="center"/>
      <protection locked="0"/>
    </xf>
    <xf numFmtId="4" fontId="5" fillId="14" borderId="38" xfId="0" applyNumberFormat="1" applyFont="1" applyFill="1" applyBorder="1" applyAlignment="1" applyProtection="1">
      <alignment horizontal="right" vertical="center"/>
    </xf>
    <xf numFmtId="4" fontId="26" fillId="6" borderId="49" xfId="0" applyNumberFormat="1" applyFont="1" applyFill="1" applyBorder="1" applyAlignment="1" applyProtection="1">
      <alignment vertical="center"/>
      <protection locked="0"/>
    </xf>
    <xf numFmtId="4" fontId="26" fillId="6" borderId="41" xfId="0" applyNumberFormat="1" applyFont="1" applyFill="1" applyBorder="1" applyAlignment="1" applyProtection="1">
      <alignment vertical="center"/>
      <protection locked="0"/>
    </xf>
    <xf numFmtId="0" fontId="27" fillId="0" borderId="0" xfId="0" applyFont="1" applyFill="1" applyBorder="1" applyAlignment="1" applyProtection="1">
      <alignment horizontal="center" vertical="center" wrapText="1"/>
    </xf>
    <xf numFmtId="0" fontId="27" fillId="8" borderId="47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9" fontId="26" fillId="6" borderId="38" xfId="2" applyFont="1" applyFill="1" applyBorder="1" applyAlignment="1" applyProtection="1">
      <alignment vertical="center"/>
      <protection locked="0"/>
    </xf>
    <xf numFmtId="4" fontId="26" fillId="6" borderId="38" xfId="0" applyNumberFormat="1" applyFont="1" applyFill="1" applyBorder="1" applyAlignment="1" applyProtection="1">
      <alignment vertical="center"/>
      <protection locked="0"/>
    </xf>
    <xf numFmtId="0" fontId="26" fillId="0" borderId="34" xfId="0" applyFont="1" applyFill="1" applyBorder="1" applyAlignment="1" applyProtection="1">
      <alignment horizontal="left" vertical="center"/>
    </xf>
    <xf numFmtId="0" fontId="26" fillId="0" borderId="38" xfId="0" applyFont="1" applyBorder="1" applyAlignment="1" applyProtection="1">
      <alignment horizontal="center" vertical="center"/>
    </xf>
    <xf numFmtId="0" fontId="12" fillId="3" borderId="14" xfId="0" applyFont="1" applyFill="1" applyBorder="1" applyAlignment="1"/>
    <xf numFmtId="0" fontId="12" fillId="0" borderId="78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31" fillId="0" borderId="84" xfId="0" applyFont="1" applyBorder="1" applyAlignment="1">
      <alignment horizontal="left" vertical="center" wrapText="1"/>
    </xf>
    <xf numFmtId="0" fontId="30" fillId="0" borderId="86" xfId="0" applyFont="1" applyBorder="1" applyAlignment="1">
      <alignment horizontal="left" vertical="center" wrapText="1"/>
    </xf>
    <xf numFmtId="0" fontId="11" fillId="0" borderId="78" xfId="0" applyFont="1" applyBorder="1" applyAlignment="1">
      <alignment horizontal="left" vertical="center" wrapText="1"/>
    </xf>
    <xf numFmtId="0" fontId="30" fillId="0" borderId="82" xfId="0" applyFont="1" applyBorder="1" applyAlignment="1">
      <alignment horizontal="left" vertical="center" wrapText="1"/>
    </xf>
    <xf numFmtId="0" fontId="30" fillId="0" borderId="82" xfId="0" applyFont="1" applyBorder="1" applyAlignment="1">
      <alignment vertical="center" wrapText="1"/>
    </xf>
    <xf numFmtId="0" fontId="30" fillId="0" borderId="84" xfId="0" applyFont="1" applyBorder="1" applyAlignment="1">
      <alignment horizontal="left" vertical="center" wrapText="1"/>
    </xf>
    <xf numFmtId="0" fontId="30" fillId="0" borderId="86" xfId="0" applyFont="1" applyBorder="1" applyAlignment="1">
      <alignment vertical="center" wrapText="1"/>
    </xf>
    <xf numFmtId="0" fontId="12" fillId="0" borderId="86" xfId="0" applyFont="1" applyBorder="1" applyAlignment="1">
      <alignment horizontal="left" vertical="center" wrapText="1"/>
    </xf>
    <xf numFmtId="0" fontId="11" fillId="0" borderId="84" xfId="0" applyFont="1" applyBorder="1" applyAlignment="1">
      <alignment horizontal="left" vertical="center" wrapText="1"/>
    </xf>
    <xf numFmtId="0" fontId="12" fillId="0" borderId="47" xfId="0" applyFont="1" applyBorder="1" applyAlignment="1">
      <alignment vertical="center" wrapText="1"/>
    </xf>
    <xf numFmtId="0" fontId="12" fillId="0" borderId="49" xfId="0" applyFont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0" fontId="30" fillId="0" borderId="49" xfId="0" applyFont="1" applyBorder="1"/>
    <xf numFmtId="0" fontId="30" fillId="0" borderId="41" xfId="0" applyFont="1" applyBorder="1"/>
    <xf numFmtId="0" fontId="12" fillId="0" borderId="49" xfId="0" applyFont="1" applyBorder="1"/>
    <xf numFmtId="3" fontId="26" fillId="0" borderId="19" xfId="0" applyNumberFormat="1" applyFont="1" applyFill="1" applyBorder="1" applyAlignment="1" applyProtection="1">
      <alignment vertical="center"/>
    </xf>
    <xf numFmtId="3" fontId="27" fillId="8" borderId="19" xfId="0" applyNumberFormat="1" applyFont="1" applyFill="1" applyBorder="1" applyAlignment="1" applyProtection="1">
      <alignment vertical="center" wrapText="1"/>
    </xf>
    <xf numFmtId="0" fontId="37" fillId="0" borderId="0" xfId="0" applyNumberFormat="1" applyFont="1" applyFill="1" applyBorder="1" applyAlignment="1" applyProtection="1">
      <alignment horizontal="left"/>
    </xf>
    <xf numFmtId="0" fontId="50" fillId="0" borderId="0" xfId="0" applyFont="1"/>
    <xf numFmtId="0" fontId="51" fillId="0" borderId="0" xfId="0" applyFont="1"/>
    <xf numFmtId="0" fontId="26" fillId="0" borderId="0" xfId="0" applyFont="1" applyFill="1" applyBorder="1" applyAlignment="1" applyProtection="1">
      <alignment horizontal="left"/>
      <protection locked="0"/>
    </xf>
    <xf numFmtId="170" fontId="27" fillId="0" borderId="38" xfId="0" applyNumberFormat="1" applyFont="1" applyFill="1" applyBorder="1" applyAlignment="1" applyProtection="1">
      <alignment vertical="center"/>
    </xf>
    <xf numFmtId="170" fontId="27" fillId="0" borderId="0" xfId="0" applyNumberFormat="1" applyFont="1" applyFill="1" applyBorder="1" applyAlignment="1" applyProtection="1">
      <alignment horizontal="right" vertical="center"/>
    </xf>
    <xf numFmtId="0" fontId="12" fillId="0" borderId="97" xfId="0" applyFont="1" applyBorder="1" applyAlignment="1">
      <alignment horizontal="left" vertical="center" wrapText="1"/>
    </xf>
    <xf numFmtId="0" fontId="12" fillId="0" borderId="78" xfId="0" applyFont="1" applyBorder="1" applyAlignment="1">
      <alignment horizontal="center" vertical="center" wrapText="1"/>
    </xf>
    <xf numFmtId="0" fontId="12" fillId="0" borderId="98" xfId="0" applyFont="1" applyBorder="1" applyAlignment="1">
      <alignment horizontal="center"/>
    </xf>
    <xf numFmtId="0" fontId="12" fillId="0" borderId="99" xfId="0" applyFont="1" applyBorder="1" applyAlignment="1">
      <alignment horizontal="left" vertical="center" wrapText="1"/>
    </xf>
    <xf numFmtId="0" fontId="12" fillId="0" borderId="100" xfId="0" applyFont="1" applyBorder="1" applyAlignment="1">
      <alignment horizontal="center"/>
    </xf>
    <xf numFmtId="0" fontId="12" fillId="0" borderId="101" xfId="0" applyFont="1" applyBorder="1" applyAlignment="1">
      <alignment horizontal="left" vertical="center" wrapText="1"/>
    </xf>
    <xf numFmtId="0" fontId="12" fillId="0" borderId="84" xfId="0" applyFont="1" applyBorder="1" applyAlignment="1">
      <alignment horizontal="left" vertical="center" wrapText="1"/>
    </xf>
    <xf numFmtId="0" fontId="12" fillId="0" borderId="84" xfId="0" applyFont="1" applyBorder="1" applyAlignment="1">
      <alignment horizontal="center" vertical="center" wrapText="1"/>
    </xf>
    <xf numFmtId="0" fontId="12" fillId="0" borderId="102" xfId="0" applyFont="1" applyBorder="1" applyAlignment="1">
      <alignment horizontal="center"/>
    </xf>
    <xf numFmtId="0" fontId="11" fillId="0" borderId="97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center" vertical="center" wrapText="1"/>
    </xf>
    <xf numFmtId="0" fontId="13" fillId="0" borderId="98" xfId="0" applyFont="1" applyBorder="1" applyAlignment="1">
      <alignment horizontal="center"/>
    </xf>
    <xf numFmtId="0" fontId="11" fillId="0" borderId="99" xfId="0" applyFont="1" applyBorder="1" applyAlignment="1">
      <alignment horizontal="left" vertical="center" wrapText="1"/>
    </xf>
    <xf numFmtId="0" fontId="13" fillId="0" borderId="100" xfId="0" applyFont="1" applyBorder="1" applyAlignment="1">
      <alignment horizontal="center"/>
    </xf>
    <xf numFmtId="0" fontId="11" fillId="0" borderId="101" xfId="0" applyFont="1" applyBorder="1" applyAlignment="1">
      <alignment horizontal="left" vertical="center" wrapText="1"/>
    </xf>
    <xf numFmtId="0" fontId="13" fillId="0" borderId="84" xfId="0" applyFont="1" applyBorder="1" applyAlignment="1">
      <alignment horizontal="center" vertical="center" wrapText="1"/>
    </xf>
    <xf numFmtId="0" fontId="13" fillId="0" borderId="102" xfId="0" applyFont="1" applyBorder="1" applyAlignment="1">
      <alignment horizontal="center"/>
    </xf>
    <xf numFmtId="0" fontId="11" fillId="0" borderId="78" xfId="0" applyFont="1" applyBorder="1" applyAlignment="1">
      <alignment horizontal="center" vertical="center" wrapText="1"/>
    </xf>
    <xf numFmtId="0" fontId="11" fillId="0" borderId="98" xfId="0" applyFont="1" applyBorder="1" applyAlignment="1">
      <alignment horizontal="center"/>
    </xf>
    <xf numFmtId="0" fontId="11" fillId="0" borderId="100" xfId="0" applyFont="1" applyBorder="1" applyAlignment="1">
      <alignment horizontal="center"/>
    </xf>
    <xf numFmtId="0" fontId="11" fillId="0" borderId="84" xfId="0" applyFont="1" applyBorder="1" applyAlignment="1">
      <alignment horizontal="center" vertical="center" wrapText="1"/>
    </xf>
    <xf numFmtId="0" fontId="11" fillId="0" borderId="102" xfId="0" applyFont="1" applyBorder="1" applyAlignment="1">
      <alignment horizontal="center"/>
    </xf>
    <xf numFmtId="0" fontId="26" fillId="6" borderId="41" xfId="0" applyFont="1" applyFill="1" applyBorder="1" applyAlignment="1" applyProtection="1">
      <alignment horizontal="center" vertical="center" wrapText="1"/>
      <protection locked="0"/>
    </xf>
    <xf numFmtId="0" fontId="27" fillId="8" borderId="16" xfId="0" applyFont="1" applyFill="1" applyBorder="1" applyAlignment="1" applyProtection="1">
      <alignment horizontal="center" vertical="center"/>
    </xf>
    <xf numFmtId="0" fontId="27" fillId="8" borderId="19" xfId="0" applyFont="1" applyFill="1" applyBorder="1" applyAlignment="1" applyProtection="1">
      <alignment horizontal="center" vertical="center"/>
    </xf>
    <xf numFmtId="170" fontId="26" fillId="6" borderId="33" xfId="0" applyNumberFormat="1" applyFont="1" applyFill="1" applyBorder="1" applyAlignment="1" applyProtection="1">
      <alignment horizontal="right" vertical="center"/>
      <protection locked="0"/>
    </xf>
    <xf numFmtId="0" fontId="26" fillId="6" borderId="35" xfId="0" applyFont="1" applyFill="1" applyBorder="1" applyAlignment="1" applyProtection="1">
      <alignment horizontal="center" vertical="center" wrapText="1"/>
      <protection locked="0"/>
    </xf>
    <xf numFmtId="0" fontId="26" fillId="6" borderId="38" xfId="0" applyFont="1" applyFill="1" applyBorder="1" applyAlignment="1" applyProtection="1">
      <alignment horizontal="center" vertical="center" wrapText="1"/>
      <protection locked="0"/>
    </xf>
    <xf numFmtId="170" fontId="26" fillId="6" borderId="19" xfId="0" applyNumberFormat="1" applyFont="1" applyFill="1" applyBorder="1" applyAlignment="1" applyProtection="1">
      <alignment horizontal="right" vertical="center" wrapText="1"/>
      <protection locked="0"/>
    </xf>
    <xf numFmtId="0" fontId="26" fillId="6" borderId="18" xfId="0" applyFont="1" applyFill="1" applyBorder="1" applyAlignment="1" applyProtection="1">
      <alignment horizontal="center" vertical="center" wrapText="1"/>
      <protection locked="0"/>
    </xf>
    <xf numFmtId="0" fontId="27" fillId="8" borderId="45" xfId="0" applyFont="1" applyFill="1" applyBorder="1" applyAlignment="1" applyProtection="1">
      <alignment horizontal="center" vertical="center" wrapText="1"/>
    </xf>
    <xf numFmtId="0" fontId="27" fillId="8" borderId="35" xfId="0" applyFont="1" applyFill="1" applyBorder="1" applyAlignment="1" applyProtection="1">
      <alignment horizontal="center" vertical="center" wrapText="1"/>
    </xf>
    <xf numFmtId="0" fontId="27" fillId="8" borderId="38" xfId="0" applyFont="1" applyFill="1" applyBorder="1" applyAlignment="1" applyProtection="1">
      <alignment horizontal="center" vertical="center" wrapText="1"/>
    </xf>
    <xf numFmtId="0" fontId="26" fillId="6" borderId="46" xfId="0" applyFont="1" applyFill="1" applyBorder="1" applyAlignment="1" applyProtection="1">
      <alignment horizontal="center" vertical="center" wrapText="1"/>
      <protection locked="0"/>
    </xf>
    <xf numFmtId="0" fontId="27" fillId="8" borderId="17" xfId="0" applyFont="1" applyFill="1" applyBorder="1" applyAlignment="1" applyProtection="1">
      <alignment horizontal="center" vertical="center" wrapText="1"/>
    </xf>
    <xf numFmtId="0" fontId="27" fillId="8" borderId="41" xfId="0" applyFont="1" applyFill="1" applyBorder="1" applyAlignment="1" applyProtection="1">
      <alignment horizontal="center" vertical="center" wrapText="1"/>
    </xf>
    <xf numFmtId="4" fontId="27" fillId="8" borderId="16" xfId="0" applyNumberFormat="1" applyFont="1" applyFill="1" applyBorder="1" applyAlignment="1" applyProtection="1">
      <alignment horizontal="right" vertical="center" wrapText="1"/>
    </xf>
    <xf numFmtId="4" fontId="26" fillId="6" borderId="16" xfId="0" applyNumberFormat="1" applyFont="1" applyFill="1" applyBorder="1" applyAlignment="1" applyProtection="1">
      <alignment horizontal="right" vertical="center"/>
      <protection locked="0"/>
    </xf>
    <xf numFmtId="0" fontId="26" fillId="0" borderId="38" xfId="0" applyFont="1" applyBorder="1" applyAlignment="1" applyProtection="1">
      <alignment horizontal="center" vertical="center"/>
    </xf>
    <xf numFmtId="0" fontId="27" fillId="0" borderId="38" xfId="0" applyFont="1" applyBorder="1" applyAlignment="1" applyProtection="1">
      <alignment horizontal="center" vertical="center"/>
    </xf>
    <xf numFmtId="9" fontId="27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103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center"/>
    </xf>
    <xf numFmtId="0" fontId="12" fillId="0" borderId="10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06" xfId="0" applyFont="1" applyBorder="1" applyAlignment="1">
      <alignment horizontal="center"/>
    </xf>
    <xf numFmtId="0" fontId="11" fillId="0" borderId="107" xfId="0" applyFont="1" applyBorder="1" applyAlignment="1">
      <alignment horizontal="center" vertical="center" wrapText="1"/>
    </xf>
    <xf numFmtId="0" fontId="0" fillId="0" borderId="0" xfId="0" applyProtection="1"/>
    <xf numFmtId="0" fontId="27" fillId="0" borderId="34" xfId="0" applyFont="1" applyBorder="1" applyAlignment="1" applyProtection="1">
      <alignment vertical="center" wrapText="1"/>
      <protection locked="0"/>
    </xf>
    <xf numFmtId="4" fontId="27" fillId="8" borderId="38" xfId="0" applyNumberFormat="1" applyFont="1" applyFill="1" applyBorder="1" applyAlignment="1" applyProtection="1">
      <alignment horizontal="center" vertical="center" wrapText="1"/>
      <protection locked="0"/>
    </xf>
    <xf numFmtId="0" fontId="46" fillId="6" borderId="45" xfId="0" applyFont="1" applyFill="1" applyBorder="1" applyAlignment="1" applyProtection="1">
      <alignment horizontal="right" vertical="center"/>
      <protection locked="0"/>
    </xf>
    <xf numFmtId="0" fontId="46" fillId="6" borderId="37" xfId="0" applyFont="1" applyFill="1" applyBorder="1" applyAlignment="1" applyProtection="1">
      <alignment horizontal="right" vertical="center"/>
      <protection locked="0"/>
    </xf>
    <xf numFmtId="0" fontId="26" fillId="3" borderId="1" xfId="0" applyFont="1" applyFill="1" applyBorder="1" applyAlignment="1" applyProtection="1">
      <alignment wrapText="1"/>
    </xf>
    <xf numFmtId="3" fontId="27" fillId="8" borderId="16" xfId="0" applyNumberFormat="1" applyFont="1" applyFill="1" applyBorder="1" applyAlignment="1" applyProtection="1">
      <alignment vertical="center" wrapText="1"/>
      <protection locked="0"/>
    </xf>
    <xf numFmtId="4" fontId="26" fillId="4" borderId="16" xfId="0" applyNumberFormat="1" applyFont="1" applyFill="1" applyBorder="1" applyAlignment="1" applyProtection="1">
      <alignment horizontal="center" vertical="center"/>
      <protection locked="0"/>
    </xf>
    <xf numFmtId="4" fontId="26" fillId="4" borderId="16" xfId="0" applyNumberFormat="1" applyFont="1" applyFill="1" applyBorder="1" applyAlignment="1" applyProtection="1">
      <alignment horizontal="right" vertical="center"/>
      <protection locked="0"/>
    </xf>
    <xf numFmtId="4" fontId="26" fillId="4" borderId="16" xfId="0" applyNumberFormat="1" applyFont="1" applyFill="1" applyBorder="1" applyAlignment="1" applyProtection="1">
      <alignment vertical="center"/>
      <protection locked="0"/>
    </xf>
    <xf numFmtId="0" fontId="27" fillId="3" borderId="49" xfId="0" applyFont="1" applyFill="1" applyBorder="1" applyAlignment="1" applyProtection="1">
      <alignment horizontal="center" vertical="center" wrapText="1"/>
      <protection locked="0"/>
    </xf>
    <xf numFmtId="0" fontId="27" fillId="0" borderId="49" xfId="0" applyFont="1" applyFill="1" applyBorder="1" applyAlignment="1" applyProtection="1">
      <alignment horizontal="center" vertical="center" wrapText="1"/>
    </xf>
    <xf numFmtId="0" fontId="51" fillId="0" borderId="0" xfId="0" applyFont="1" applyProtection="1">
      <protection locked="0"/>
    </xf>
    <xf numFmtId="0" fontId="27" fillId="0" borderId="0" xfId="0" applyFont="1" applyFill="1" applyBorder="1" applyAlignment="1" applyProtection="1">
      <alignment horizontal="left"/>
      <protection locked="0"/>
    </xf>
    <xf numFmtId="3" fontId="26" fillId="0" borderId="19" xfId="0" applyNumberFormat="1" applyFont="1" applyFill="1" applyBorder="1" applyAlignment="1" applyProtection="1">
      <alignment vertical="center"/>
      <protection locked="0"/>
    </xf>
    <xf numFmtId="0" fontId="37" fillId="0" borderId="0" xfId="0" applyNumberFormat="1" applyFont="1" applyFill="1" applyBorder="1" applyAlignment="1" applyProtection="1">
      <alignment horizontal="left"/>
      <protection locked="0"/>
    </xf>
    <xf numFmtId="9" fontId="51" fillId="0" borderId="0" xfId="0" applyNumberFormat="1" applyFont="1" applyProtection="1">
      <protection locked="0"/>
    </xf>
    <xf numFmtId="172" fontId="26" fillId="6" borderId="19" xfId="0" applyNumberFormat="1" applyFont="1" applyFill="1" applyBorder="1" applyAlignment="1" applyProtection="1">
      <alignment vertical="center"/>
      <protection locked="0"/>
    </xf>
    <xf numFmtId="4" fontId="26" fillId="6" borderId="19" xfId="0" applyNumberFormat="1" applyFont="1" applyFill="1" applyBorder="1" applyAlignment="1" applyProtection="1">
      <alignment vertical="center"/>
      <protection locked="0"/>
    </xf>
    <xf numFmtId="4" fontId="51" fillId="0" borderId="0" xfId="0" applyNumberFormat="1" applyFont="1" applyProtection="1">
      <protection locked="0"/>
    </xf>
    <xf numFmtId="170" fontId="26" fillId="6" borderId="19" xfId="0" applyNumberFormat="1" applyFont="1" applyFill="1" applyBorder="1" applyAlignment="1" applyProtection="1">
      <alignment vertical="center"/>
      <protection locked="0"/>
    </xf>
    <xf numFmtId="0" fontId="27" fillId="4" borderId="21" xfId="0" applyFont="1" applyFill="1" applyBorder="1" applyAlignment="1" applyProtection="1">
      <alignment vertical="center"/>
      <protection locked="0"/>
    </xf>
    <xf numFmtId="3" fontId="27" fillId="0" borderId="0" xfId="0" applyNumberFormat="1" applyFont="1" applyFill="1" applyBorder="1" applyAlignment="1" applyProtection="1">
      <alignment horizontal="right"/>
      <protection locked="0"/>
    </xf>
    <xf numFmtId="0" fontId="50" fillId="0" borderId="0" xfId="0" applyFont="1" applyProtection="1">
      <protection locked="0"/>
    </xf>
    <xf numFmtId="4" fontId="26" fillId="0" borderId="19" xfId="0" applyNumberFormat="1" applyFont="1" applyFill="1" applyBorder="1" applyAlignment="1" applyProtection="1">
      <alignment vertical="center"/>
    </xf>
    <xf numFmtId="0" fontId="4" fillId="0" borderId="0" xfId="0" applyFont="1" applyFill="1" applyProtection="1"/>
    <xf numFmtId="170" fontId="26" fillId="0" borderId="38" xfId="0" applyNumberFormat="1" applyFont="1" applyFill="1" applyBorder="1" applyAlignment="1" applyProtection="1">
      <alignment vertical="center"/>
    </xf>
    <xf numFmtId="170" fontId="26" fillId="6" borderId="38" xfId="0" applyNumberFormat="1" applyFont="1" applyFill="1" applyBorder="1" applyAlignment="1" applyProtection="1">
      <alignment vertical="center"/>
      <protection locked="0"/>
    </xf>
    <xf numFmtId="0" fontId="27" fillId="4" borderId="17" xfId="0" applyFont="1" applyFill="1" applyBorder="1" applyAlignment="1" applyProtection="1">
      <alignment horizontal="center" vertical="center" wrapText="1"/>
    </xf>
    <xf numFmtId="0" fontId="27" fillId="5" borderId="38" xfId="0" applyFont="1" applyFill="1" applyBorder="1" applyAlignment="1" applyProtection="1">
      <alignment vertical="center" wrapText="1"/>
    </xf>
    <xf numFmtId="0" fontId="26" fillId="3" borderId="1" xfId="0" applyFont="1" applyFill="1" applyBorder="1" applyProtection="1"/>
    <xf numFmtId="0" fontId="27" fillId="8" borderId="25" xfId="0" applyFont="1" applyFill="1" applyBorder="1" applyAlignment="1" applyProtection="1">
      <alignment horizontal="center" vertical="center" wrapText="1"/>
    </xf>
    <xf numFmtId="0" fontId="27" fillId="8" borderId="17" xfId="0" applyFont="1" applyFill="1" applyBorder="1" applyAlignment="1" applyProtection="1">
      <alignment horizontal="center" vertical="center"/>
    </xf>
    <xf numFmtId="0" fontId="46" fillId="6" borderId="45" xfId="0" applyFont="1" applyFill="1" applyBorder="1" applyAlignment="1" applyProtection="1">
      <alignment horizontal="right" vertical="center"/>
    </xf>
    <xf numFmtId="0" fontId="46" fillId="6" borderId="37" xfId="0" applyFont="1" applyFill="1" applyBorder="1" applyAlignment="1" applyProtection="1">
      <alignment horizontal="right" vertical="center"/>
    </xf>
    <xf numFmtId="0" fontId="27" fillId="3" borderId="36" xfId="0" applyFont="1" applyFill="1" applyBorder="1" applyAlignment="1" applyProtection="1">
      <protection locked="0"/>
    </xf>
    <xf numFmtId="0" fontId="26" fillId="6" borderId="35" xfId="0" applyFont="1" applyFill="1" applyBorder="1" applyAlignment="1" applyProtection="1">
      <alignment horizontal="center" vertical="center" wrapText="1"/>
    </xf>
    <xf numFmtId="0" fontId="27" fillId="3" borderId="35" xfId="0" applyFont="1" applyFill="1" applyBorder="1" applyAlignment="1" applyProtection="1">
      <protection locked="0"/>
    </xf>
    <xf numFmtId="0" fontId="26" fillId="3" borderId="0" xfId="4" applyFont="1" applyFill="1" applyBorder="1" applyAlignment="1" applyProtection="1">
      <alignment vertical="center"/>
    </xf>
    <xf numFmtId="0" fontId="26" fillId="3" borderId="0" xfId="0" applyFont="1" applyFill="1" applyProtection="1"/>
    <xf numFmtId="0" fontId="27" fillId="3" borderId="0" xfId="0" applyFont="1" applyFill="1" applyBorder="1" applyAlignment="1" applyProtection="1">
      <alignment horizontal="center" vertical="center" wrapText="1"/>
    </xf>
    <xf numFmtId="0" fontId="44" fillId="8" borderId="38" xfId="0" applyFont="1" applyFill="1" applyBorder="1" applyAlignment="1" applyProtection="1">
      <alignment horizontal="center" vertical="center" wrapText="1"/>
    </xf>
    <xf numFmtId="0" fontId="26" fillId="3" borderId="0" xfId="0" applyFont="1" applyFill="1" applyAlignment="1" applyProtection="1">
      <alignment horizontal="center"/>
    </xf>
    <xf numFmtId="0" fontId="26" fillId="3" borderId="0" xfId="0" applyFont="1" applyFill="1" applyBorder="1" applyAlignment="1" applyProtection="1">
      <alignment horizontal="center"/>
    </xf>
    <xf numFmtId="4" fontId="27" fillId="0" borderId="34" xfId="0" applyNumberFormat="1" applyFont="1" applyBorder="1" applyAlignment="1" applyProtection="1">
      <alignment vertical="center" wrapText="1"/>
    </xf>
    <xf numFmtId="0" fontId="27" fillId="0" borderId="34" xfId="0" applyFont="1" applyBorder="1" applyAlignment="1" applyProtection="1">
      <alignment vertical="center" wrapText="1"/>
    </xf>
    <xf numFmtId="3" fontId="27" fillId="0" borderId="34" xfId="0" applyNumberFormat="1" applyFont="1" applyBorder="1" applyAlignment="1" applyProtection="1">
      <alignment vertical="center" wrapText="1"/>
    </xf>
    <xf numFmtId="0" fontId="27" fillId="0" borderId="35" xfId="0" applyFont="1" applyBorder="1" applyAlignment="1" applyProtection="1">
      <alignment vertical="center" wrapText="1"/>
    </xf>
    <xf numFmtId="4" fontId="27" fillId="8" borderId="16" xfId="0" applyNumberFormat="1" applyFont="1" applyFill="1" applyBorder="1" applyAlignment="1" applyProtection="1">
      <alignment vertical="center"/>
    </xf>
    <xf numFmtId="4" fontId="27" fillId="8" borderId="38" xfId="0" applyNumberFormat="1" applyFont="1" applyFill="1" applyBorder="1" applyAlignment="1" applyProtection="1">
      <alignment vertical="center" wrapText="1"/>
    </xf>
    <xf numFmtId="4" fontId="27" fillId="8" borderId="21" xfId="0" applyNumberFormat="1" applyFont="1" applyFill="1" applyBorder="1" applyAlignment="1" applyProtection="1">
      <alignment horizontal="right" vertical="center" wrapText="1"/>
    </xf>
    <xf numFmtId="3" fontId="27" fillId="8" borderId="16" xfId="0" applyNumberFormat="1" applyFont="1" applyFill="1" applyBorder="1" applyAlignment="1" applyProtection="1">
      <alignment horizontal="right" vertical="center" wrapText="1"/>
    </xf>
    <xf numFmtId="0" fontId="27" fillId="8" borderId="38" xfId="0" applyFont="1" applyFill="1" applyBorder="1" applyAlignment="1" applyProtection="1">
      <alignment horizontal="right" vertical="center"/>
    </xf>
    <xf numFmtId="0" fontId="26" fillId="0" borderId="38" xfId="0" applyFont="1" applyFill="1" applyBorder="1" applyAlignment="1" applyProtection="1">
      <alignment horizontal="center" vertical="center" wrapText="1"/>
      <protection locked="0"/>
    </xf>
    <xf numFmtId="0" fontId="23" fillId="16" borderId="0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6" xfId="0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horizontal="center"/>
      <protection locked="0"/>
    </xf>
    <xf numFmtId="0" fontId="23" fillId="9" borderId="0" xfId="0" applyFont="1" applyFill="1" applyBorder="1" applyAlignment="1" applyProtection="1">
      <alignment horizontal="center" vertical="center"/>
    </xf>
    <xf numFmtId="0" fontId="27" fillId="8" borderId="33" xfId="0" applyFont="1" applyFill="1" applyBorder="1" applyAlignment="1" applyProtection="1">
      <alignment horizontal="left" vertical="center"/>
    </xf>
    <xf numFmtId="0" fontId="27" fillId="8" borderId="35" xfId="0" applyFont="1" applyFill="1" applyBorder="1" applyAlignment="1" applyProtection="1">
      <alignment horizontal="left" vertical="center"/>
    </xf>
    <xf numFmtId="0" fontId="27" fillId="6" borderId="33" xfId="0" applyFont="1" applyFill="1" applyBorder="1" applyAlignment="1" applyProtection="1">
      <alignment horizontal="left" vertical="center"/>
      <protection locked="0"/>
    </xf>
    <xf numFmtId="0" fontId="27" fillId="6" borderId="34" xfId="0" applyFont="1" applyFill="1" applyBorder="1" applyAlignment="1" applyProtection="1">
      <alignment horizontal="left" vertical="center"/>
      <protection locked="0"/>
    </xf>
    <xf numFmtId="0" fontId="27" fillId="6" borderId="35" xfId="0" applyFont="1" applyFill="1" applyBorder="1" applyAlignment="1" applyProtection="1">
      <alignment horizontal="left" vertical="center"/>
      <protection locked="0"/>
    </xf>
    <xf numFmtId="0" fontId="27" fillId="8" borderId="33" xfId="0" applyFont="1" applyFill="1" applyBorder="1" applyAlignment="1" applyProtection="1">
      <alignment horizontal="left" vertical="center" wrapText="1"/>
    </xf>
    <xf numFmtId="0" fontId="27" fillId="8" borderId="35" xfId="0" applyFont="1" applyFill="1" applyBorder="1" applyAlignment="1" applyProtection="1">
      <alignment horizontal="left" vertical="center" wrapText="1"/>
    </xf>
    <xf numFmtId="0" fontId="26" fillId="6" borderId="41" xfId="0" applyFont="1" applyFill="1" applyBorder="1" applyAlignment="1" applyProtection="1">
      <alignment horizontal="center" vertical="center" wrapText="1"/>
      <protection locked="0"/>
    </xf>
    <xf numFmtId="0" fontId="11" fillId="0" borderId="33" xfId="0" applyFont="1" applyFill="1" applyBorder="1" applyAlignment="1" applyProtection="1">
      <alignment horizontal="left" vertical="center"/>
    </xf>
    <xf numFmtId="0" fontId="11" fillId="0" borderId="34" xfId="0" applyFont="1" applyFill="1" applyBorder="1" applyAlignment="1" applyProtection="1">
      <alignment horizontal="left" vertical="center"/>
    </xf>
    <xf numFmtId="0" fontId="11" fillId="0" borderId="35" xfId="0" applyFont="1" applyFill="1" applyBorder="1" applyAlignment="1" applyProtection="1">
      <alignment horizontal="left" vertical="center"/>
    </xf>
    <xf numFmtId="0" fontId="27" fillId="8" borderId="38" xfId="0" applyFont="1" applyFill="1" applyBorder="1" applyAlignment="1" applyProtection="1">
      <alignment horizontal="center" vertical="center"/>
    </xf>
    <xf numFmtId="0" fontId="26" fillId="6" borderId="33" xfId="0" applyFont="1" applyFill="1" applyBorder="1" applyAlignment="1" applyProtection="1">
      <alignment horizontal="center" vertical="center"/>
      <protection locked="0"/>
    </xf>
    <xf numFmtId="0" fontId="26" fillId="6" borderId="34" xfId="0" applyFont="1" applyFill="1" applyBorder="1" applyAlignment="1" applyProtection="1">
      <alignment horizontal="center" vertical="center"/>
      <protection locked="0"/>
    </xf>
    <xf numFmtId="0" fontId="26" fillId="6" borderId="35" xfId="0" applyFont="1" applyFill="1" applyBorder="1" applyAlignment="1" applyProtection="1">
      <alignment horizontal="center" vertical="center"/>
      <protection locked="0"/>
    </xf>
    <xf numFmtId="0" fontId="11" fillId="0" borderId="38" xfId="0" applyFont="1" applyFill="1" applyBorder="1" applyAlignment="1" applyProtection="1">
      <alignment horizontal="center" vertical="center" wrapText="1"/>
    </xf>
    <xf numFmtId="0" fontId="27" fillId="8" borderId="43" xfId="0" applyFont="1" applyFill="1" applyBorder="1" applyAlignment="1" applyProtection="1">
      <alignment horizontal="center" vertical="center" wrapText="1"/>
    </xf>
    <xf numFmtId="0" fontId="27" fillId="8" borderId="44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left" vertical="center"/>
    </xf>
    <xf numFmtId="0" fontId="26" fillId="0" borderId="38" xfId="0" applyFont="1" applyFill="1" applyBorder="1" applyAlignment="1" applyProtection="1">
      <alignment horizontal="left" vertical="center"/>
    </xf>
    <xf numFmtId="0" fontId="27" fillId="0" borderId="43" xfId="0" applyFont="1" applyFill="1" applyBorder="1" applyAlignment="1" applyProtection="1">
      <alignment horizontal="center" vertical="center" wrapText="1"/>
    </xf>
    <xf numFmtId="0" fontId="27" fillId="0" borderId="42" xfId="0" applyFont="1" applyFill="1" applyBorder="1" applyAlignment="1" applyProtection="1">
      <alignment horizontal="center" vertical="center" wrapText="1"/>
    </xf>
    <xf numFmtId="0" fontId="27" fillId="0" borderId="44" xfId="0" applyFont="1" applyFill="1" applyBorder="1" applyAlignment="1" applyProtection="1">
      <alignment horizontal="center" vertical="center" wrapText="1"/>
    </xf>
    <xf numFmtId="0" fontId="27" fillId="0" borderId="45" xfId="0" applyFont="1" applyFill="1" applyBorder="1" applyAlignment="1" applyProtection="1">
      <alignment horizontal="center" vertical="center" wrapText="1"/>
    </xf>
    <xf numFmtId="0" fontId="27" fillId="0" borderId="39" xfId="0" applyFont="1" applyFill="1" applyBorder="1" applyAlignment="1" applyProtection="1">
      <alignment horizontal="center" vertical="center" wrapText="1"/>
    </xf>
    <xf numFmtId="0" fontId="27" fillId="0" borderId="46" xfId="0" applyFont="1" applyFill="1" applyBorder="1" applyAlignment="1" applyProtection="1">
      <alignment horizontal="center" vertical="center" wrapText="1"/>
    </xf>
    <xf numFmtId="0" fontId="23" fillId="10" borderId="0" xfId="0" applyFont="1" applyFill="1" applyBorder="1" applyAlignment="1" applyProtection="1">
      <alignment horizontal="center" vertical="center"/>
    </xf>
    <xf numFmtId="0" fontId="27" fillId="8" borderId="33" xfId="0" applyFont="1" applyFill="1" applyBorder="1" applyAlignment="1" applyProtection="1">
      <alignment horizontal="center" vertical="center"/>
    </xf>
    <xf numFmtId="0" fontId="27" fillId="8" borderId="34" xfId="0" applyFont="1" applyFill="1" applyBorder="1" applyAlignment="1" applyProtection="1">
      <alignment horizontal="center" vertical="center"/>
    </xf>
    <xf numFmtId="0" fontId="27" fillId="8" borderId="35" xfId="0" applyFont="1" applyFill="1" applyBorder="1" applyAlignment="1" applyProtection="1">
      <alignment horizontal="center" vertical="center"/>
    </xf>
    <xf numFmtId="0" fontId="26" fillId="6" borderId="16" xfId="0" applyFont="1" applyFill="1" applyBorder="1" applyAlignment="1" applyProtection="1">
      <alignment horizontal="left" vertical="center" wrapText="1"/>
    </xf>
    <xf numFmtId="0" fontId="26" fillId="6" borderId="16" xfId="0" applyFont="1" applyFill="1" applyBorder="1" applyAlignment="1" applyProtection="1">
      <alignment horizontal="center" vertical="center" wrapText="1"/>
      <protection locked="0"/>
    </xf>
    <xf numFmtId="0" fontId="27" fillId="4" borderId="38" xfId="4" applyFont="1" applyFill="1" applyBorder="1" applyAlignment="1" applyProtection="1">
      <alignment horizontal="center" vertical="center" wrapText="1"/>
    </xf>
    <xf numFmtId="0" fontId="28" fillId="6" borderId="38" xfId="0" applyFont="1" applyFill="1" applyBorder="1" applyAlignment="1" applyProtection="1">
      <alignment horizontal="center" vertical="center" wrapText="1"/>
      <protection locked="0"/>
    </xf>
    <xf numFmtId="0" fontId="27" fillId="4" borderId="16" xfId="0" applyFont="1" applyFill="1" applyBorder="1" applyAlignment="1" applyProtection="1">
      <alignment horizontal="center" vertical="center" wrapText="1"/>
    </xf>
    <xf numFmtId="0" fontId="27" fillId="4" borderId="16" xfId="4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horizontal="center"/>
    </xf>
    <xf numFmtId="0" fontId="19" fillId="0" borderId="6" xfId="0" applyFont="1" applyFill="1" applyBorder="1" applyAlignment="1" applyProtection="1">
      <alignment horizontal="center"/>
    </xf>
    <xf numFmtId="0" fontId="19" fillId="0" borderId="7" xfId="0" applyFont="1" applyFill="1" applyBorder="1" applyAlignment="1" applyProtection="1">
      <alignment horizontal="center"/>
    </xf>
    <xf numFmtId="0" fontId="26" fillId="0" borderId="9" xfId="0" applyFont="1" applyFill="1" applyBorder="1" applyAlignment="1" applyProtection="1">
      <alignment horizontal="center"/>
    </xf>
    <xf numFmtId="0" fontId="26" fillId="0" borderId="10" xfId="0" applyFont="1" applyFill="1" applyBorder="1" applyAlignment="1" applyProtection="1">
      <alignment horizontal="center"/>
    </xf>
    <xf numFmtId="0" fontId="26" fillId="0" borderId="11" xfId="0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horizontal="left"/>
    </xf>
    <xf numFmtId="0" fontId="24" fillId="0" borderId="0" xfId="0" applyFont="1" applyFill="1" applyBorder="1" applyAlignment="1" applyProtection="1">
      <alignment horizontal="left" vertical="top" wrapText="1"/>
    </xf>
    <xf numFmtId="0" fontId="26" fillId="6" borderId="16" xfId="0" applyFont="1" applyFill="1" applyBorder="1" applyAlignment="1" applyProtection="1">
      <alignment horizontal="left" vertical="center" wrapText="1"/>
      <protection locked="0"/>
    </xf>
    <xf numFmtId="0" fontId="26" fillId="0" borderId="18" xfId="0" applyFont="1" applyFill="1" applyBorder="1" applyAlignment="1" applyProtection="1">
      <alignment horizontal="center" vertical="center" wrapText="1"/>
    </xf>
    <xf numFmtId="0" fontId="26" fillId="0" borderId="21" xfId="0" applyFont="1" applyFill="1" applyBorder="1" applyAlignment="1" applyProtection="1">
      <alignment horizontal="center" vertical="center" wrapText="1"/>
    </xf>
    <xf numFmtId="0" fontId="26" fillId="0" borderId="19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26" fillId="0" borderId="38" xfId="0" applyFont="1" applyFill="1" applyBorder="1" applyAlignment="1" applyProtection="1">
      <alignment horizontal="center" vertical="center" wrapText="1"/>
    </xf>
    <xf numFmtId="0" fontId="27" fillId="4" borderId="38" xfId="0" applyFont="1" applyFill="1" applyBorder="1" applyAlignment="1" applyProtection="1">
      <alignment horizontal="center" vertical="center" wrapText="1"/>
    </xf>
    <xf numFmtId="0" fontId="27" fillId="8" borderId="16" xfId="0" applyFont="1" applyFill="1" applyBorder="1" applyAlignment="1" applyProtection="1">
      <alignment horizontal="center" vertical="center"/>
    </xf>
    <xf numFmtId="0" fontId="27" fillId="8" borderId="18" xfId="0" applyFont="1" applyFill="1" applyBorder="1" applyAlignment="1" applyProtection="1">
      <alignment horizontal="center" vertical="center"/>
    </xf>
    <xf numFmtId="0" fontId="27" fillId="8" borderId="21" xfId="0" applyFont="1" applyFill="1" applyBorder="1" applyAlignment="1" applyProtection="1">
      <alignment horizontal="center" vertical="center"/>
    </xf>
    <xf numFmtId="0" fontId="27" fillId="8" borderId="19" xfId="0" applyFont="1" applyFill="1" applyBorder="1" applyAlignment="1" applyProtection="1">
      <alignment horizontal="center" vertical="center"/>
    </xf>
    <xf numFmtId="0" fontId="26" fillId="6" borderId="38" xfId="0" applyFont="1" applyFill="1" applyBorder="1" applyAlignment="1" applyProtection="1">
      <alignment horizontal="left" vertical="center"/>
      <protection locked="0"/>
    </xf>
    <xf numFmtId="0" fontId="26" fillId="6" borderId="38" xfId="0" applyFont="1" applyFill="1" applyBorder="1" applyAlignment="1" applyProtection="1">
      <alignment horizontal="center" vertical="center"/>
      <protection locked="0"/>
    </xf>
    <xf numFmtId="0" fontId="26" fillId="6" borderId="18" xfId="0" applyFont="1" applyFill="1" applyBorder="1" applyAlignment="1" applyProtection="1">
      <alignment horizontal="center" vertical="center" wrapText="1"/>
      <protection locked="0"/>
    </xf>
    <xf numFmtId="0" fontId="26" fillId="6" borderId="19" xfId="0" applyFont="1" applyFill="1" applyBorder="1" applyAlignment="1" applyProtection="1">
      <alignment horizontal="center" vertical="center" wrapText="1"/>
      <protection locked="0"/>
    </xf>
    <xf numFmtId="0" fontId="27" fillId="8" borderId="33" xfId="0" applyFont="1" applyFill="1" applyBorder="1" applyAlignment="1" applyProtection="1">
      <alignment horizontal="center" vertical="center" wrapText="1"/>
    </xf>
    <xf numFmtId="0" fontId="27" fillId="8" borderId="35" xfId="0" applyFont="1" applyFill="1" applyBorder="1" applyAlignment="1" applyProtection="1">
      <alignment horizontal="center" vertical="center" wrapText="1"/>
    </xf>
    <xf numFmtId="170" fontId="26" fillId="3" borderId="18" xfId="0" applyNumberFormat="1" applyFont="1" applyFill="1" applyBorder="1" applyAlignment="1" applyProtection="1">
      <alignment horizontal="right" vertical="center" wrapText="1"/>
    </xf>
    <xf numFmtId="170" fontId="26" fillId="3" borderId="19" xfId="0" applyNumberFormat="1" applyFont="1" applyFill="1" applyBorder="1" applyAlignment="1" applyProtection="1">
      <alignment horizontal="right" vertical="center" wrapText="1"/>
    </xf>
    <xf numFmtId="0" fontId="26" fillId="6" borderId="38" xfId="0" applyFont="1" applyFill="1" applyBorder="1" applyAlignment="1" applyProtection="1">
      <alignment horizontal="center" vertical="center" wrapText="1"/>
      <protection locked="0"/>
    </xf>
    <xf numFmtId="170" fontId="26" fillId="6" borderId="33" xfId="0" applyNumberFormat="1" applyFont="1" applyFill="1" applyBorder="1" applyAlignment="1" applyProtection="1">
      <alignment horizontal="right" vertical="center"/>
      <protection locked="0"/>
    </xf>
    <xf numFmtId="170" fontId="26" fillId="6" borderId="34" xfId="0" applyNumberFormat="1" applyFont="1" applyFill="1" applyBorder="1" applyAlignment="1" applyProtection="1">
      <alignment horizontal="right" vertical="center"/>
      <protection locked="0"/>
    </xf>
    <xf numFmtId="170" fontId="26" fillId="6" borderId="35" xfId="0" applyNumberFormat="1" applyFont="1" applyFill="1" applyBorder="1" applyAlignment="1" applyProtection="1">
      <alignment horizontal="right" vertical="center"/>
      <protection locked="0"/>
    </xf>
    <xf numFmtId="0" fontId="26" fillId="3" borderId="18" xfId="0" applyFont="1" applyFill="1" applyBorder="1" applyAlignment="1" applyProtection="1">
      <alignment horizontal="center" vertical="center" wrapText="1"/>
      <protection locked="0"/>
    </xf>
    <xf numFmtId="0" fontId="26" fillId="3" borderId="19" xfId="0" applyFont="1" applyFill="1" applyBorder="1" applyAlignment="1" applyProtection="1">
      <alignment horizontal="center" vertical="center" wrapText="1"/>
      <protection locked="0"/>
    </xf>
    <xf numFmtId="0" fontId="26" fillId="3" borderId="38" xfId="0" applyFont="1" applyFill="1" applyBorder="1" applyAlignment="1" applyProtection="1">
      <alignment horizontal="center" vertical="center" wrapText="1"/>
      <protection locked="0"/>
    </xf>
    <xf numFmtId="0" fontId="26" fillId="8" borderId="33" xfId="0" applyFont="1" applyFill="1" applyBorder="1" applyAlignment="1" applyProtection="1">
      <alignment horizontal="center" vertical="center" wrapText="1"/>
    </xf>
    <xf numFmtId="0" fontId="26" fillId="8" borderId="34" xfId="0" applyFont="1" applyFill="1" applyBorder="1" applyAlignment="1" applyProtection="1">
      <alignment horizontal="center" vertical="center" wrapText="1"/>
    </xf>
    <xf numFmtId="0" fontId="26" fillId="8" borderId="35" xfId="0" applyFont="1" applyFill="1" applyBorder="1" applyAlignment="1" applyProtection="1">
      <alignment horizontal="center" vertical="center" wrapText="1"/>
    </xf>
    <xf numFmtId="0" fontId="27" fillId="0" borderId="6" xfId="0" applyFont="1" applyFill="1" applyBorder="1" applyAlignment="1" applyProtection="1">
      <alignment horizontal="left" vertical="center"/>
    </xf>
    <xf numFmtId="1" fontId="27" fillId="3" borderId="33" xfId="0" applyNumberFormat="1" applyFont="1" applyFill="1" applyBorder="1" applyAlignment="1" applyProtection="1">
      <alignment horizontal="center" vertical="center" wrapText="1"/>
      <protection locked="0"/>
    </xf>
    <xf numFmtId="1" fontId="27" fillId="3" borderId="34" xfId="0" applyNumberFormat="1" applyFont="1" applyFill="1" applyBorder="1" applyAlignment="1" applyProtection="1">
      <alignment horizontal="center" vertical="center" wrapText="1"/>
      <protection locked="0"/>
    </xf>
    <xf numFmtId="1" fontId="27" fillId="3" borderId="35" xfId="0" applyNumberFormat="1" applyFont="1" applyFill="1" applyBorder="1" applyAlignment="1" applyProtection="1">
      <alignment horizontal="center" vertical="center" wrapText="1"/>
      <protection locked="0"/>
    </xf>
    <xf numFmtId="0" fontId="27" fillId="8" borderId="45" xfId="0" applyFont="1" applyFill="1" applyBorder="1" applyAlignment="1" applyProtection="1">
      <alignment horizontal="center" vertical="center" wrapText="1"/>
    </xf>
    <xf numFmtId="0" fontId="27" fillId="8" borderId="39" xfId="0" applyFont="1" applyFill="1" applyBorder="1" applyAlignment="1" applyProtection="1">
      <alignment horizontal="center" vertical="center" wrapText="1"/>
    </xf>
    <xf numFmtId="0" fontId="27" fillId="8" borderId="46" xfId="0" applyFont="1" applyFill="1" applyBorder="1" applyAlignment="1" applyProtection="1">
      <alignment horizontal="center" vertical="center" wrapText="1"/>
    </xf>
    <xf numFmtId="0" fontId="27" fillId="8" borderId="34" xfId="0" applyFont="1" applyFill="1" applyBorder="1" applyAlignment="1" applyProtection="1">
      <alignment horizontal="center" vertical="center" wrapText="1"/>
    </xf>
    <xf numFmtId="0" fontId="26" fillId="6" borderId="33" xfId="0" applyFont="1" applyFill="1" applyBorder="1" applyAlignment="1" applyProtection="1">
      <alignment horizontal="left" vertical="center" wrapText="1"/>
      <protection locked="0"/>
    </xf>
    <xf numFmtId="0" fontId="26" fillId="6" borderId="34" xfId="0" applyFont="1" applyFill="1" applyBorder="1" applyAlignment="1" applyProtection="1">
      <alignment horizontal="left" vertical="center" wrapText="1"/>
      <protection locked="0"/>
    </xf>
    <xf numFmtId="0" fontId="26" fillId="6" borderId="35" xfId="0" applyFont="1" applyFill="1" applyBorder="1" applyAlignment="1" applyProtection="1">
      <alignment horizontal="left" vertical="center" wrapText="1"/>
      <protection locked="0"/>
    </xf>
    <xf numFmtId="0" fontId="26" fillId="8" borderId="38" xfId="0" applyFont="1" applyFill="1" applyBorder="1" applyAlignment="1" applyProtection="1">
      <alignment horizontal="center" vertical="center" wrapText="1"/>
      <protection locked="0"/>
    </xf>
    <xf numFmtId="0" fontId="26" fillId="8" borderId="18" xfId="0" applyFont="1" applyFill="1" applyBorder="1" applyAlignment="1" applyProtection="1">
      <alignment horizontal="center" vertical="center" wrapText="1"/>
      <protection locked="0"/>
    </xf>
    <xf numFmtId="0" fontId="26" fillId="8" borderId="19" xfId="0" applyFont="1" applyFill="1" applyBorder="1" applyAlignment="1" applyProtection="1">
      <alignment horizontal="center" vertical="center" wrapText="1"/>
      <protection locked="0"/>
    </xf>
    <xf numFmtId="170" fontId="27" fillId="8" borderId="18" xfId="0" applyNumberFormat="1" applyFont="1" applyFill="1" applyBorder="1" applyAlignment="1" applyProtection="1">
      <alignment horizontal="right" vertical="center" wrapText="1"/>
    </xf>
    <xf numFmtId="170" fontId="27" fillId="8" borderId="19" xfId="0" applyNumberFormat="1" applyFont="1" applyFill="1" applyBorder="1" applyAlignment="1" applyProtection="1">
      <alignment horizontal="right" vertical="center" wrapText="1"/>
    </xf>
    <xf numFmtId="1" fontId="26" fillId="6" borderId="33" xfId="0" applyNumberFormat="1" applyFont="1" applyFill="1" applyBorder="1" applyAlignment="1" applyProtection="1">
      <alignment horizontal="center" vertical="center" wrapText="1"/>
      <protection locked="0"/>
    </xf>
    <xf numFmtId="1" fontId="26" fillId="6" borderId="34" xfId="0" applyNumberFormat="1" applyFont="1" applyFill="1" applyBorder="1" applyAlignment="1" applyProtection="1">
      <alignment horizontal="center" vertical="center" wrapText="1"/>
      <protection locked="0"/>
    </xf>
    <xf numFmtId="1" fontId="26" fillId="6" borderId="35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33" xfId="0" applyFont="1" applyFill="1" applyBorder="1" applyAlignment="1" applyProtection="1">
      <alignment horizontal="center" vertical="center" wrapText="1"/>
    </xf>
    <xf numFmtId="0" fontId="27" fillId="5" borderId="34" xfId="0" applyFont="1" applyFill="1" applyBorder="1" applyAlignment="1" applyProtection="1">
      <alignment horizontal="center" vertical="center" wrapText="1"/>
    </xf>
    <xf numFmtId="0" fontId="27" fillId="5" borderId="35" xfId="0" applyFont="1" applyFill="1" applyBorder="1" applyAlignment="1" applyProtection="1">
      <alignment horizontal="center" vertical="center" wrapText="1"/>
    </xf>
    <xf numFmtId="0" fontId="27" fillId="5" borderId="38" xfId="0" applyFont="1" applyFill="1" applyBorder="1" applyAlignment="1" applyProtection="1">
      <alignment horizontal="center" vertical="center" wrapText="1"/>
    </xf>
    <xf numFmtId="43" fontId="27" fillId="4" borderId="33" xfId="1" applyFont="1" applyFill="1" applyBorder="1" applyAlignment="1" applyProtection="1">
      <alignment horizontal="center" vertical="center" wrapText="1"/>
    </xf>
    <xf numFmtId="43" fontId="27" fillId="4" borderId="34" xfId="1" applyFont="1" applyFill="1" applyBorder="1" applyAlignment="1" applyProtection="1">
      <alignment horizontal="center" vertical="center" wrapText="1"/>
    </xf>
    <xf numFmtId="43" fontId="27" fillId="4" borderId="35" xfId="1" applyFont="1" applyFill="1" applyBorder="1" applyAlignment="1" applyProtection="1">
      <alignment horizontal="center" vertical="center" wrapText="1"/>
    </xf>
    <xf numFmtId="170" fontId="26" fillId="6" borderId="18" xfId="0" applyNumberFormat="1" applyFont="1" applyFill="1" applyBorder="1" applyAlignment="1" applyProtection="1">
      <alignment horizontal="right" vertical="center" wrapText="1"/>
      <protection locked="0"/>
    </xf>
    <xf numFmtId="170" fontId="26" fillId="6" borderId="19" xfId="0" applyNumberFormat="1" applyFont="1" applyFill="1" applyBorder="1" applyAlignment="1" applyProtection="1">
      <alignment horizontal="right" vertical="center" wrapText="1"/>
      <protection locked="0"/>
    </xf>
    <xf numFmtId="1" fontId="26" fillId="6" borderId="33" xfId="1" applyNumberFormat="1" applyFont="1" applyFill="1" applyBorder="1" applyAlignment="1" applyProtection="1">
      <alignment horizontal="center" vertical="center" wrapText="1"/>
      <protection locked="0"/>
    </xf>
    <xf numFmtId="1" fontId="26" fillId="6" borderId="34" xfId="1" applyNumberFormat="1" applyFont="1" applyFill="1" applyBorder="1" applyAlignment="1" applyProtection="1">
      <alignment horizontal="center" vertical="center" wrapText="1"/>
      <protection locked="0"/>
    </xf>
    <xf numFmtId="1" fontId="26" fillId="6" borderId="35" xfId="1" applyNumberFormat="1" applyFont="1" applyFill="1" applyBorder="1" applyAlignment="1" applyProtection="1">
      <alignment horizontal="center" vertical="center" wrapText="1"/>
      <protection locked="0"/>
    </xf>
    <xf numFmtId="170" fontId="27" fillId="3" borderId="18" xfId="0" applyNumberFormat="1" applyFont="1" applyFill="1" applyBorder="1" applyAlignment="1" applyProtection="1">
      <alignment horizontal="right" vertical="center" wrapText="1"/>
    </xf>
    <xf numFmtId="170" fontId="27" fillId="3" borderId="19" xfId="0" applyNumberFormat="1" applyFont="1" applyFill="1" applyBorder="1" applyAlignment="1" applyProtection="1">
      <alignment horizontal="right" vertical="center" wrapText="1"/>
    </xf>
    <xf numFmtId="0" fontId="27" fillId="3" borderId="33" xfId="0" applyFont="1" applyFill="1" applyBorder="1" applyAlignment="1" applyProtection="1">
      <alignment horizontal="center" vertical="center" wrapText="1"/>
    </xf>
    <xf numFmtId="0" fontId="27" fillId="3" borderId="34" xfId="0" applyFont="1" applyFill="1" applyBorder="1" applyAlignment="1" applyProtection="1">
      <alignment horizontal="center" vertical="center" wrapText="1"/>
    </xf>
    <xf numFmtId="0" fontId="27" fillId="3" borderId="35" xfId="0" applyFont="1" applyFill="1" applyBorder="1" applyAlignment="1" applyProtection="1">
      <alignment horizontal="center" vertical="center" wrapText="1"/>
    </xf>
    <xf numFmtId="1" fontId="27" fillId="3" borderId="33" xfId="1" applyNumberFormat="1" applyFont="1" applyFill="1" applyBorder="1" applyAlignment="1" applyProtection="1">
      <alignment horizontal="center" vertical="center" wrapText="1"/>
      <protection locked="0"/>
    </xf>
    <xf numFmtId="1" fontId="27" fillId="3" borderId="34" xfId="1" applyNumberFormat="1" applyFont="1" applyFill="1" applyBorder="1" applyAlignment="1" applyProtection="1">
      <alignment horizontal="center" vertical="center" wrapText="1"/>
      <protection locked="0"/>
    </xf>
    <xf numFmtId="1" fontId="27" fillId="3" borderId="35" xfId="1" applyNumberFormat="1" applyFont="1" applyFill="1" applyBorder="1" applyAlignment="1" applyProtection="1">
      <alignment horizontal="center" vertical="center" wrapText="1"/>
      <protection locked="0"/>
    </xf>
    <xf numFmtId="1" fontId="27" fillId="3" borderId="33" xfId="0" applyNumberFormat="1" applyFont="1" applyFill="1" applyBorder="1" applyAlignment="1" applyProtection="1">
      <alignment horizontal="center" vertical="center" wrapText="1"/>
    </xf>
    <xf numFmtId="1" fontId="27" fillId="3" borderId="34" xfId="0" applyNumberFormat="1" applyFont="1" applyFill="1" applyBorder="1" applyAlignment="1" applyProtection="1">
      <alignment horizontal="center" vertical="center" wrapText="1"/>
    </xf>
    <xf numFmtId="1" fontId="27" fillId="3" borderId="35" xfId="0" applyNumberFormat="1" applyFont="1" applyFill="1" applyBorder="1" applyAlignment="1" applyProtection="1">
      <alignment horizontal="center" vertical="center" wrapText="1"/>
    </xf>
    <xf numFmtId="1" fontId="27" fillId="3" borderId="33" xfId="1" applyNumberFormat="1" applyFont="1" applyFill="1" applyBorder="1" applyAlignment="1" applyProtection="1">
      <alignment horizontal="center" vertical="center" wrapText="1"/>
    </xf>
    <xf numFmtId="1" fontId="27" fillId="3" borderId="34" xfId="1" applyNumberFormat="1" applyFont="1" applyFill="1" applyBorder="1" applyAlignment="1" applyProtection="1">
      <alignment horizontal="center" vertical="center" wrapText="1"/>
    </xf>
    <xf numFmtId="1" fontId="27" fillId="3" borderId="35" xfId="1" applyNumberFormat="1" applyFont="1" applyFill="1" applyBorder="1" applyAlignment="1" applyProtection="1">
      <alignment horizontal="center" vertical="center" wrapText="1"/>
    </xf>
    <xf numFmtId="0" fontId="27" fillId="8" borderId="38" xfId="0" applyFont="1" applyFill="1" applyBorder="1" applyAlignment="1" applyProtection="1">
      <alignment horizontal="center" vertical="center"/>
      <protection locked="0"/>
    </xf>
    <xf numFmtId="0" fontId="26" fillId="6" borderId="45" xfId="0" applyFont="1" applyFill="1" applyBorder="1" applyAlignment="1" applyProtection="1">
      <alignment horizontal="center" vertical="center" wrapText="1"/>
      <protection locked="0"/>
    </xf>
    <xf numFmtId="0" fontId="26" fillId="6" borderId="46" xfId="0" applyFont="1" applyFill="1" applyBorder="1" applyAlignment="1" applyProtection="1">
      <alignment horizontal="center" vertical="center" wrapText="1"/>
      <protection locked="0"/>
    </xf>
    <xf numFmtId="4" fontId="27" fillId="8" borderId="38" xfId="0" applyNumberFormat="1" applyFont="1" applyFill="1" applyBorder="1" applyAlignment="1" applyProtection="1">
      <alignment horizontal="center" vertical="center" wrapText="1"/>
      <protection locked="0"/>
    </xf>
    <xf numFmtId="0" fontId="26" fillId="6" borderId="45" xfId="0" applyFont="1" applyFill="1" applyBorder="1" applyAlignment="1" applyProtection="1">
      <alignment horizontal="center" vertical="center"/>
      <protection locked="0"/>
    </xf>
    <xf numFmtId="0" fontId="26" fillId="6" borderId="39" xfId="0" applyFont="1" applyFill="1" applyBorder="1" applyAlignment="1" applyProtection="1">
      <alignment horizontal="center" vertical="center"/>
      <protection locked="0"/>
    </xf>
    <xf numFmtId="0" fontId="26" fillId="6" borderId="46" xfId="0" applyFont="1" applyFill="1" applyBorder="1" applyAlignment="1" applyProtection="1">
      <alignment horizontal="center" vertical="center"/>
      <protection locked="0"/>
    </xf>
    <xf numFmtId="170" fontId="27" fillId="8" borderId="38" xfId="2" applyNumberFormat="1" applyFont="1" applyFill="1" applyBorder="1" applyAlignment="1" applyProtection="1">
      <alignment horizontal="right" vertical="center"/>
    </xf>
    <xf numFmtId="170" fontId="27" fillId="8" borderId="21" xfId="2" applyNumberFormat="1" applyFont="1" applyFill="1" applyBorder="1" applyAlignment="1" applyProtection="1">
      <alignment horizontal="right" vertical="center"/>
    </xf>
    <xf numFmtId="0" fontId="26" fillId="6" borderId="33" xfId="0" applyFont="1" applyFill="1" applyBorder="1" applyAlignment="1" applyProtection="1">
      <alignment horizontal="center" vertical="center" wrapText="1"/>
      <protection locked="0"/>
    </xf>
    <xf numFmtId="0" fontId="26" fillId="6" borderId="35" xfId="0" applyFont="1" applyFill="1" applyBorder="1" applyAlignment="1" applyProtection="1">
      <alignment horizontal="center" vertical="center" wrapText="1"/>
      <protection locked="0"/>
    </xf>
    <xf numFmtId="0" fontId="27" fillId="8" borderId="16" xfId="0" applyFont="1" applyFill="1" applyBorder="1" applyAlignment="1" applyProtection="1">
      <alignment horizontal="center" vertical="center" wrapText="1"/>
    </xf>
    <xf numFmtId="1" fontId="26" fillId="8" borderId="33" xfId="0" applyNumberFormat="1" applyFont="1" applyFill="1" applyBorder="1" applyAlignment="1" applyProtection="1">
      <alignment horizontal="center" vertical="center" wrapText="1"/>
      <protection locked="0"/>
    </xf>
    <xf numFmtId="1" fontId="26" fillId="8" borderId="34" xfId="0" applyNumberFormat="1" applyFont="1" applyFill="1" applyBorder="1" applyAlignment="1" applyProtection="1">
      <alignment horizontal="center" vertical="center" wrapText="1"/>
      <protection locked="0"/>
    </xf>
    <xf numFmtId="1" fontId="26" fillId="8" borderId="35" xfId="0" applyNumberFormat="1" applyFont="1" applyFill="1" applyBorder="1" applyAlignment="1" applyProtection="1">
      <alignment horizontal="center" vertical="center" wrapText="1"/>
      <protection locked="0"/>
    </xf>
    <xf numFmtId="1" fontId="26" fillId="8" borderId="33" xfId="1" applyNumberFormat="1" applyFont="1" applyFill="1" applyBorder="1" applyAlignment="1" applyProtection="1">
      <alignment horizontal="center" vertical="center" wrapText="1"/>
      <protection locked="0"/>
    </xf>
    <xf numFmtId="1" fontId="26" fillId="8" borderId="34" xfId="1" applyNumberFormat="1" applyFont="1" applyFill="1" applyBorder="1" applyAlignment="1" applyProtection="1">
      <alignment horizontal="center" vertical="center" wrapText="1"/>
      <protection locked="0"/>
    </xf>
    <xf numFmtId="1" fontId="26" fillId="8" borderId="35" xfId="1" applyNumberFormat="1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Fill="1" applyBorder="1" applyAlignment="1" applyProtection="1">
      <alignment horizontal="left" vertical="center"/>
    </xf>
    <xf numFmtId="164" fontId="27" fillId="8" borderId="38" xfId="0" applyNumberFormat="1" applyFont="1" applyFill="1" applyBorder="1" applyAlignment="1" applyProtection="1">
      <alignment horizontal="center" vertical="center" wrapText="1"/>
    </xf>
    <xf numFmtId="170" fontId="27" fillId="8" borderId="38" xfId="0" applyNumberFormat="1" applyFont="1" applyFill="1" applyBorder="1" applyAlignment="1" applyProtection="1">
      <alignment horizontal="right" vertical="center"/>
    </xf>
    <xf numFmtId="0" fontId="27" fillId="3" borderId="38" xfId="0" applyFont="1" applyFill="1" applyBorder="1" applyAlignment="1" applyProtection="1">
      <alignment horizontal="right" vertical="center"/>
    </xf>
    <xf numFmtId="170" fontId="26" fillId="6" borderId="66" xfId="0" applyNumberFormat="1" applyFont="1" applyFill="1" applyBorder="1" applyAlignment="1" applyProtection="1">
      <alignment horizontal="right" vertical="center"/>
      <protection locked="0"/>
    </xf>
    <xf numFmtId="0" fontId="26" fillId="0" borderId="5" xfId="0" applyFont="1" applyFill="1" applyBorder="1" applyAlignment="1" applyProtection="1">
      <alignment horizontal="center"/>
      <protection locked="0"/>
    </xf>
    <xf numFmtId="0" fontId="26" fillId="0" borderId="6" xfId="0" applyFont="1" applyFill="1" applyBorder="1" applyAlignment="1" applyProtection="1">
      <alignment horizontal="center"/>
      <protection locked="0"/>
    </xf>
    <xf numFmtId="0" fontId="26" fillId="0" borderId="7" xfId="0" applyFont="1" applyFill="1" applyBorder="1" applyAlignment="1" applyProtection="1">
      <alignment horizontal="center"/>
      <protection locked="0"/>
    </xf>
    <xf numFmtId="0" fontId="27" fillId="0" borderId="0" xfId="0" applyFont="1" applyFill="1" applyBorder="1" applyAlignment="1" applyProtection="1">
      <alignment horizontal="left" vertical="top"/>
    </xf>
    <xf numFmtId="170" fontId="27" fillId="3" borderId="38" xfId="2" applyNumberFormat="1" applyFont="1" applyFill="1" applyBorder="1" applyAlignment="1" applyProtection="1">
      <alignment horizontal="right" vertical="center"/>
    </xf>
    <xf numFmtId="0" fontId="27" fillId="3" borderId="38" xfId="0" applyFont="1" applyFill="1" applyBorder="1" applyAlignment="1" applyProtection="1">
      <alignment horizontal="right"/>
      <protection locked="0"/>
    </xf>
    <xf numFmtId="0" fontId="27" fillId="3" borderId="38" xfId="0" applyFont="1" applyFill="1" applyBorder="1" applyAlignment="1" applyProtection="1">
      <alignment horizontal="right"/>
    </xf>
    <xf numFmtId="0" fontId="27" fillId="3" borderId="38" xfId="0" applyFont="1" applyFill="1" applyBorder="1" applyAlignment="1" applyProtection="1">
      <alignment horizontal="right" vertical="center"/>
      <protection locked="0"/>
    </xf>
    <xf numFmtId="0" fontId="27" fillId="8" borderId="38" xfId="0" applyFont="1" applyFill="1" applyBorder="1" applyAlignment="1" applyProtection="1">
      <alignment horizontal="center" vertical="center" wrapText="1"/>
    </xf>
    <xf numFmtId="0" fontId="43" fillId="0" borderId="33" xfId="0" applyFont="1" applyBorder="1" applyAlignment="1" applyProtection="1">
      <alignment horizontal="center" vertical="center"/>
    </xf>
    <xf numFmtId="0" fontId="43" fillId="0" borderId="34" xfId="0" applyFont="1" applyBorder="1" applyAlignment="1" applyProtection="1">
      <alignment horizontal="center" vertical="center"/>
    </xf>
    <xf numFmtId="0" fontId="43" fillId="0" borderId="35" xfId="0" applyFont="1" applyBorder="1" applyAlignment="1" applyProtection="1">
      <alignment horizontal="center" vertical="center"/>
    </xf>
    <xf numFmtId="0" fontId="26" fillId="6" borderId="33" xfId="4" applyFont="1" applyFill="1" applyBorder="1" applyAlignment="1" applyProtection="1">
      <alignment horizontal="center" vertical="center" wrapText="1"/>
      <protection locked="0"/>
    </xf>
    <xf numFmtId="0" fontId="26" fillId="6" borderId="35" xfId="4" applyFont="1" applyFill="1" applyBorder="1" applyAlignment="1" applyProtection="1">
      <alignment horizontal="center" vertical="center" wrapText="1"/>
      <protection locked="0"/>
    </xf>
    <xf numFmtId="3" fontId="32" fillId="8" borderId="38" xfId="0" applyNumberFormat="1" applyFont="1" applyFill="1" applyBorder="1" applyAlignment="1" applyProtection="1">
      <alignment horizontal="center" vertical="center" wrapText="1"/>
    </xf>
    <xf numFmtId="0" fontId="32" fillId="8" borderId="38" xfId="0" applyFont="1" applyFill="1" applyBorder="1" applyAlignment="1" applyProtection="1">
      <alignment horizontal="center" vertical="center" wrapText="1"/>
    </xf>
    <xf numFmtId="0" fontId="26" fillId="3" borderId="50" xfId="0" applyFont="1" applyFill="1" applyBorder="1" applyAlignment="1" applyProtection="1">
      <alignment horizontal="left" vertical="center" wrapText="1"/>
    </xf>
    <xf numFmtId="0" fontId="26" fillId="3" borderId="51" xfId="0" applyFont="1" applyFill="1" applyBorder="1" applyAlignment="1" applyProtection="1">
      <alignment horizontal="left" vertical="center" wrapText="1"/>
    </xf>
    <xf numFmtId="0" fontId="26" fillId="3" borderId="52" xfId="0" applyFont="1" applyFill="1" applyBorder="1" applyAlignment="1" applyProtection="1">
      <alignment horizontal="left" vertical="center" wrapText="1"/>
    </xf>
    <xf numFmtId="3" fontId="34" fillId="3" borderId="33" xfId="0" applyNumberFormat="1" applyFont="1" applyFill="1" applyBorder="1" applyAlignment="1" applyProtection="1">
      <alignment horizontal="center" vertical="center" wrapText="1"/>
    </xf>
    <xf numFmtId="3" fontId="34" fillId="3" borderId="34" xfId="0" applyNumberFormat="1" applyFont="1" applyFill="1" applyBorder="1" applyAlignment="1" applyProtection="1">
      <alignment horizontal="center" vertical="center" wrapText="1"/>
    </xf>
    <xf numFmtId="3" fontId="34" fillId="3" borderId="35" xfId="0" applyNumberFormat="1" applyFont="1" applyFill="1" applyBorder="1" applyAlignment="1" applyProtection="1">
      <alignment horizontal="center" vertical="center" wrapText="1"/>
    </xf>
    <xf numFmtId="3" fontId="32" fillId="0" borderId="38" xfId="0" applyNumberFormat="1" applyFont="1" applyFill="1" applyBorder="1" applyAlignment="1" applyProtection="1">
      <alignment horizontal="center" vertical="center" wrapText="1"/>
    </xf>
    <xf numFmtId="3" fontId="32" fillId="6" borderId="38" xfId="0" applyNumberFormat="1" applyFont="1" applyFill="1" applyBorder="1" applyAlignment="1" applyProtection="1">
      <alignment horizontal="center" vertical="center" wrapText="1"/>
      <protection locked="0"/>
    </xf>
    <xf numFmtId="166" fontId="34" fillId="3" borderId="38" xfId="0" applyNumberFormat="1" applyFont="1" applyFill="1" applyBorder="1" applyAlignment="1" applyProtection="1">
      <alignment horizontal="center" vertical="center" wrapText="1"/>
    </xf>
    <xf numFmtId="3" fontId="32" fillId="3" borderId="38" xfId="0" applyNumberFormat="1" applyFont="1" applyFill="1" applyBorder="1" applyAlignment="1" applyProtection="1">
      <alignment horizontal="center" vertical="center" wrapText="1"/>
    </xf>
    <xf numFmtId="3" fontId="32" fillId="3" borderId="33" xfId="0" applyNumberFormat="1" applyFont="1" applyFill="1" applyBorder="1" applyAlignment="1" applyProtection="1">
      <alignment horizontal="center" vertical="center" wrapText="1"/>
    </xf>
    <xf numFmtId="3" fontId="32" fillId="3" borderId="35" xfId="0" applyNumberFormat="1" applyFont="1" applyFill="1" applyBorder="1" applyAlignment="1" applyProtection="1">
      <alignment horizontal="center" vertical="center" wrapText="1"/>
    </xf>
    <xf numFmtId="0" fontId="32" fillId="8" borderId="33" xfId="0" applyFont="1" applyFill="1" applyBorder="1" applyAlignment="1" applyProtection="1">
      <alignment horizontal="center" vertical="center" wrapText="1"/>
    </xf>
    <xf numFmtId="0" fontId="32" fillId="8" borderId="34" xfId="0" applyFont="1" applyFill="1" applyBorder="1" applyAlignment="1" applyProtection="1">
      <alignment horizontal="center" vertical="center" wrapText="1"/>
    </xf>
    <xf numFmtId="0" fontId="32" fillId="8" borderId="35" xfId="0" applyFont="1" applyFill="1" applyBorder="1" applyAlignment="1" applyProtection="1">
      <alignment horizontal="center" vertical="center" wrapText="1"/>
    </xf>
    <xf numFmtId="2" fontId="43" fillId="3" borderId="18" xfId="0" applyNumberFormat="1" applyFont="1" applyFill="1" applyBorder="1" applyAlignment="1" applyProtection="1">
      <alignment horizontal="center" vertical="center"/>
    </xf>
    <xf numFmtId="2" fontId="43" fillId="3" borderId="19" xfId="0" applyNumberFormat="1" applyFont="1" applyFill="1" applyBorder="1" applyAlignment="1" applyProtection="1">
      <alignment horizontal="center" vertical="center"/>
    </xf>
    <xf numFmtId="2" fontId="43" fillId="6" borderId="18" xfId="0" applyNumberFormat="1" applyFont="1" applyFill="1" applyBorder="1" applyAlignment="1" applyProtection="1">
      <alignment horizontal="center" vertical="center"/>
      <protection locked="0"/>
    </xf>
    <xf numFmtId="2" fontId="43" fillId="6" borderId="19" xfId="0" applyNumberFormat="1" applyFont="1" applyFill="1" applyBorder="1" applyAlignment="1" applyProtection="1">
      <alignment horizontal="center" vertical="center"/>
      <protection locked="0"/>
    </xf>
    <xf numFmtId="0" fontId="43" fillId="6" borderId="18" xfId="0" applyFont="1" applyFill="1" applyBorder="1" applyAlignment="1" applyProtection="1">
      <alignment horizontal="center" vertical="center"/>
      <protection locked="0"/>
    </xf>
    <xf numFmtId="0" fontId="43" fillId="6" borderId="19" xfId="0" applyFont="1" applyFill="1" applyBorder="1" applyAlignment="1" applyProtection="1">
      <alignment horizontal="center" vertical="center"/>
      <protection locked="0"/>
    </xf>
    <xf numFmtId="0" fontId="43" fillId="0" borderId="33" xfId="0" applyFont="1" applyBorder="1" applyAlignment="1" applyProtection="1">
      <alignment horizontal="left" vertical="center" indent="1"/>
    </xf>
    <xf numFmtId="0" fontId="43" fillId="0" borderId="34" xfId="0" applyFont="1" applyBorder="1" applyAlignment="1" applyProtection="1">
      <alignment horizontal="left" vertical="center" indent="1"/>
    </xf>
    <xf numFmtId="0" fontId="43" fillId="0" borderId="35" xfId="0" applyFont="1" applyBorder="1" applyAlignment="1" applyProtection="1">
      <alignment horizontal="left" vertical="center" indent="1"/>
    </xf>
    <xf numFmtId="0" fontId="43" fillId="6" borderId="33" xfId="0" applyFont="1" applyFill="1" applyBorder="1" applyAlignment="1" applyProtection="1">
      <alignment horizontal="left" vertical="center" wrapText="1"/>
      <protection locked="0"/>
    </xf>
    <xf numFmtId="0" fontId="43" fillId="6" borderId="34" xfId="0" applyFont="1" applyFill="1" applyBorder="1" applyAlignment="1" applyProtection="1">
      <alignment horizontal="left" vertical="center" wrapText="1"/>
      <protection locked="0"/>
    </xf>
    <xf numFmtId="0" fontId="43" fillId="6" borderId="35" xfId="0" applyFont="1" applyFill="1" applyBorder="1" applyAlignment="1" applyProtection="1">
      <alignment horizontal="left" vertical="center" wrapText="1"/>
      <protection locked="0"/>
    </xf>
    <xf numFmtId="0" fontId="43" fillId="0" borderId="18" xfId="0" applyFont="1" applyBorder="1" applyAlignment="1" applyProtection="1">
      <alignment horizontal="center" vertical="center"/>
    </xf>
    <xf numFmtId="0" fontId="43" fillId="0" borderId="21" xfId="0" applyFont="1" applyBorder="1" applyAlignment="1" applyProtection="1">
      <alignment horizontal="center" vertical="center"/>
    </xf>
    <xf numFmtId="0" fontId="43" fillId="0" borderId="19" xfId="0" applyFont="1" applyBorder="1" applyAlignment="1" applyProtection="1">
      <alignment horizontal="center" vertical="center"/>
    </xf>
    <xf numFmtId="0" fontId="41" fillId="0" borderId="33" xfId="0" applyFont="1" applyBorder="1" applyAlignment="1" applyProtection="1">
      <alignment horizontal="left" vertical="center"/>
    </xf>
    <xf numFmtId="0" fontId="41" fillId="0" borderId="34" xfId="0" applyFont="1" applyBorder="1" applyAlignment="1" applyProtection="1">
      <alignment horizontal="left" vertical="center"/>
    </xf>
    <xf numFmtId="0" fontId="41" fillId="0" borderId="35" xfId="0" applyFont="1" applyBorder="1" applyAlignment="1" applyProtection="1">
      <alignment horizontal="left" vertical="center"/>
    </xf>
    <xf numFmtId="1" fontId="43" fillId="3" borderId="18" xfId="0" applyNumberFormat="1" applyFont="1" applyFill="1" applyBorder="1" applyAlignment="1" applyProtection="1">
      <alignment horizontal="center" vertical="center"/>
    </xf>
    <xf numFmtId="1" fontId="43" fillId="3" borderId="19" xfId="0" applyNumberFormat="1" applyFont="1" applyFill="1" applyBorder="1" applyAlignment="1" applyProtection="1">
      <alignment horizontal="center" vertical="center"/>
    </xf>
    <xf numFmtId="1" fontId="41" fillId="3" borderId="18" xfId="0" applyNumberFormat="1" applyFont="1" applyFill="1" applyBorder="1" applyAlignment="1" applyProtection="1">
      <alignment horizontal="center" vertical="center"/>
    </xf>
    <xf numFmtId="0" fontId="41" fillId="3" borderId="19" xfId="0" applyFont="1" applyFill="1" applyBorder="1" applyAlignment="1" applyProtection="1">
      <alignment horizontal="center" vertical="center"/>
    </xf>
    <xf numFmtId="0" fontId="43" fillId="3" borderId="33" xfId="0" applyFont="1" applyFill="1" applyBorder="1" applyAlignment="1" applyProtection="1">
      <alignment horizontal="left" vertical="center" wrapText="1"/>
      <protection locked="0"/>
    </xf>
    <xf numFmtId="0" fontId="43" fillId="3" borderId="34" xfId="0" applyFont="1" applyFill="1" applyBorder="1" applyAlignment="1" applyProtection="1">
      <alignment horizontal="left" vertical="center" wrapText="1"/>
      <protection locked="0"/>
    </xf>
    <xf numFmtId="0" fontId="43" fillId="3" borderId="35" xfId="0" applyFont="1" applyFill="1" applyBorder="1" applyAlignment="1" applyProtection="1">
      <alignment horizontal="left" vertical="center" wrapText="1"/>
      <protection locked="0"/>
    </xf>
    <xf numFmtId="4" fontId="26" fillId="0" borderId="33" xfId="0" applyNumberFormat="1" applyFont="1" applyBorder="1" applyAlignment="1" applyProtection="1">
      <alignment horizontal="center" vertical="center"/>
    </xf>
    <xf numFmtId="4" fontId="26" fillId="0" borderId="34" xfId="0" applyNumberFormat="1" applyFont="1" applyBorder="1" applyAlignment="1" applyProtection="1">
      <alignment horizontal="center" vertical="center"/>
    </xf>
    <xf numFmtId="4" fontId="26" fillId="0" borderId="35" xfId="0" applyNumberFormat="1" applyFont="1" applyBorder="1" applyAlignment="1" applyProtection="1">
      <alignment horizontal="center" vertical="center"/>
    </xf>
    <xf numFmtId="4" fontId="26" fillId="0" borderId="38" xfId="0" applyNumberFormat="1" applyFont="1" applyBorder="1" applyAlignment="1" applyProtection="1">
      <alignment horizontal="center" vertical="center"/>
    </xf>
    <xf numFmtId="0" fontId="26" fillId="6" borderId="38" xfId="0" applyFont="1" applyFill="1" applyBorder="1" applyAlignment="1" applyProtection="1">
      <alignment horizontal="center"/>
      <protection locked="0"/>
    </xf>
    <xf numFmtId="0" fontId="26" fillId="6" borderId="33" xfId="0" applyFont="1" applyFill="1" applyBorder="1" applyAlignment="1" applyProtection="1">
      <alignment horizontal="center"/>
      <protection locked="0"/>
    </xf>
    <xf numFmtId="0" fontId="26" fillId="6" borderId="34" xfId="0" applyFont="1" applyFill="1" applyBorder="1" applyAlignment="1" applyProtection="1">
      <alignment horizontal="center"/>
      <protection locked="0"/>
    </xf>
    <xf numFmtId="0" fontId="26" fillId="6" borderId="35" xfId="0" applyFont="1" applyFill="1" applyBorder="1" applyAlignment="1" applyProtection="1">
      <alignment horizontal="center"/>
      <protection locked="0"/>
    </xf>
    <xf numFmtId="0" fontId="26" fillId="0" borderId="33" xfId="0" applyFont="1" applyBorder="1" applyAlignment="1" applyProtection="1">
      <alignment horizontal="left" vertical="center" wrapText="1"/>
    </xf>
    <xf numFmtId="0" fontId="26" fillId="0" borderId="34" xfId="0" applyFont="1" applyBorder="1" applyAlignment="1" applyProtection="1">
      <alignment horizontal="left" vertical="center" wrapText="1"/>
    </xf>
    <xf numFmtId="0" fontId="26" fillId="0" borderId="35" xfId="0" applyFont="1" applyBorder="1" applyAlignment="1" applyProtection="1">
      <alignment horizontal="left" vertical="center" wrapText="1"/>
    </xf>
    <xf numFmtId="0" fontId="27" fillId="4" borderId="16" xfId="4" applyFont="1" applyFill="1" applyBorder="1" applyAlignment="1" applyProtection="1">
      <alignment horizontal="center" vertical="center"/>
    </xf>
    <xf numFmtId="0" fontId="26" fillId="6" borderId="34" xfId="0" applyFont="1" applyFill="1" applyBorder="1" applyAlignment="1" applyProtection="1">
      <alignment horizontal="center" vertical="center" wrapText="1"/>
      <protection locked="0"/>
    </xf>
    <xf numFmtId="0" fontId="27" fillId="0" borderId="6" xfId="0" applyFont="1" applyFill="1" applyBorder="1" applyAlignment="1" applyProtection="1">
      <alignment horizontal="left"/>
    </xf>
    <xf numFmtId="0" fontId="27" fillId="0" borderId="7" xfId="0" applyFont="1" applyFill="1" applyBorder="1" applyAlignment="1" applyProtection="1">
      <alignment horizontal="left"/>
    </xf>
    <xf numFmtId="0" fontId="27" fillId="8" borderId="42" xfId="0" applyFont="1" applyFill="1" applyBorder="1" applyAlignment="1" applyProtection="1">
      <alignment horizontal="center" vertical="center" wrapText="1"/>
    </xf>
    <xf numFmtId="0" fontId="27" fillId="8" borderId="45" xfId="4" applyFont="1" applyFill="1" applyBorder="1" applyAlignment="1" applyProtection="1">
      <alignment horizontal="center" vertical="center"/>
    </xf>
    <xf numFmtId="0" fontId="27" fillId="8" borderId="39" xfId="4" applyFont="1" applyFill="1" applyBorder="1" applyAlignment="1" applyProtection="1">
      <alignment horizontal="center" vertical="center"/>
    </xf>
    <xf numFmtId="0" fontId="27" fillId="8" borderId="46" xfId="4" applyFont="1" applyFill="1" applyBorder="1" applyAlignment="1" applyProtection="1">
      <alignment horizontal="center" vertical="center"/>
    </xf>
    <xf numFmtId="0" fontId="26" fillId="0" borderId="38" xfId="0" applyFont="1" applyFill="1" applyBorder="1" applyAlignment="1" applyProtection="1">
      <alignment horizontal="center" vertical="center"/>
    </xf>
    <xf numFmtId="0" fontId="27" fillId="8" borderId="41" xfId="4" applyFont="1" applyFill="1" applyBorder="1" applyAlignment="1" applyProtection="1">
      <alignment horizontal="center" vertical="center"/>
    </xf>
    <xf numFmtId="0" fontId="27" fillId="8" borderId="38" xfId="4" applyFont="1" applyFill="1" applyBorder="1" applyAlignment="1" applyProtection="1">
      <alignment horizontal="center" vertical="center"/>
    </xf>
    <xf numFmtId="0" fontId="27" fillId="8" borderId="38" xfId="0" applyFont="1" applyFill="1" applyBorder="1" applyAlignment="1" applyProtection="1">
      <alignment horizontal="left" vertical="center" wrapText="1"/>
    </xf>
    <xf numFmtId="10" fontId="5" fillId="3" borderId="38" xfId="2" applyNumberFormat="1" applyFont="1" applyFill="1" applyBorder="1" applyAlignment="1" applyProtection="1">
      <alignment horizontal="center" vertical="center"/>
    </xf>
    <xf numFmtId="0" fontId="27" fillId="8" borderId="47" xfId="0" applyFont="1" applyFill="1" applyBorder="1" applyAlignment="1" applyProtection="1">
      <alignment horizontal="center" vertical="center" wrapText="1"/>
    </xf>
    <xf numFmtId="4" fontId="26" fillId="3" borderId="38" xfId="0" applyNumberFormat="1" applyFont="1" applyFill="1" applyBorder="1" applyAlignment="1" applyProtection="1">
      <alignment horizontal="center" vertical="center"/>
    </xf>
    <xf numFmtId="0" fontId="26" fillId="3" borderId="38" xfId="0" applyFont="1" applyFill="1" applyBorder="1" applyAlignment="1" applyProtection="1">
      <alignment horizontal="center" vertical="center"/>
    </xf>
    <xf numFmtId="10" fontId="26" fillId="3" borderId="38" xfId="2" applyNumberFormat="1" applyFont="1" applyFill="1" applyBorder="1" applyAlignment="1" applyProtection="1">
      <alignment horizontal="center" vertical="center"/>
    </xf>
    <xf numFmtId="4" fontId="26" fillId="0" borderId="42" xfId="0" applyNumberFormat="1" applyFont="1" applyFill="1" applyBorder="1" applyAlignment="1" applyProtection="1">
      <alignment horizontal="center" vertical="center"/>
    </xf>
    <xf numFmtId="4" fontId="26" fillId="0" borderId="0" xfId="0" applyNumberFormat="1" applyFont="1" applyFill="1" applyBorder="1" applyAlignment="1" applyProtection="1">
      <alignment horizontal="center" vertical="center"/>
    </xf>
    <xf numFmtId="10" fontId="27" fillId="0" borderId="38" xfId="2" applyNumberFormat="1" applyFont="1" applyBorder="1" applyAlignment="1" applyProtection="1">
      <alignment horizontal="center" vertical="center"/>
    </xf>
    <xf numFmtId="9" fontId="27" fillId="0" borderId="55" xfId="2" applyFont="1" applyFill="1" applyBorder="1" applyAlignment="1" applyProtection="1">
      <alignment horizontal="center" vertical="center" wrapText="1"/>
    </xf>
    <xf numFmtId="0" fontId="27" fillId="8" borderId="50" xfId="0" applyFont="1" applyFill="1" applyBorder="1" applyAlignment="1" applyProtection="1">
      <alignment horizontal="center" vertical="center" wrapText="1"/>
    </xf>
    <xf numFmtId="0" fontId="27" fillId="8" borderId="51" xfId="0" applyFont="1" applyFill="1" applyBorder="1" applyAlignment="1" applyProtection="1">
      <alignment horizontal="center" vertical="center" wrapText="1"/>
    </xf>
    <xf numFmtId="0" fontId="27" fillId="8" borderId="52" xfId="0" applyFont="1" applyFill="1" applyBorder="1" applyAlignment="1" applyProtection="1">
      <alignment horizontal="center" vertical="center" wrapText="1"/>
    </xf>
    <xf numFmtId="3" fontId="32" fillId="8" borderId="33" xfId="0" applyNumberFormat="1" applyFont="1" applyFill="1" applyBorder="1" applyAlignment="1" applyProtection="1">
      <alignment horizontal="center" vertical="center" wrapText="1"/>
    </xf>
    <xf numFmtId="3" fontId="32" fillId="8" borderId="34" xfId="0" applyNumberFormat="1" applyFont="1" applyFill="1" applyBorder="1" applyAlignment="1" applyProtection="1">
      <alignment horizontal="center" vertical="center" wrapText="1"/>
    </xf>
    <xf numFmtId="3" fontId="32" fillId="8" borderId="35" xfId="0" applyNumberFormat="1" applyFont="1" applyFill="1" applyBorder="1" applyAlignment="1" applyProtection="1">
      <alignment horizontal="center" vertical="center" wrapText="1"/>
    </xf>
    <xf numFmtId="3" fontId="32" fillId="8" borderId="38" xfId="0" applyNumberFormat="1" applyFont="1" applyFill="1" applyBorder="1" applyAlignment="1" applyProtection="1">
      <alignment horizontal="center" vertical="center" wrapText="1"/>
      <protection locked="0"/>
    </xf>
    <xf numFmtId="1" fontId="27" fillId="6" borderId="38" xfId="2" applyNumberFormat="1" applyFont="1" applyFill="1" applyBorder="1" applyAlignment="1" applyProtection="1">
      <alignment horizontal="center" vertical="center" wrapText="1"/>
      <protection locked="0"/>
    </xf>
    <xf numFmtId="0" fontId="10" fillId="8" borderId="38" xfId="0" applyFont="1" applyFill="1" applyBorder="1" applyAlignment="1" applyProtection="1">
      <alignment horizontal="center" vertical="center" wrapText="1"/>
    </xf>
    <xf numFmtId="0" fontId="11" fillId="6" borderId="33" xfId="0" applyFont="1" applyFill="1" applyBorder="1" applyAlignment="1" applyProtection="1">
      <alignment horizontal="center" vertical="center" wrapText="1"/>
      <protection locked="0"/>
    </xf>
    <xf numFmtId="0" fontId="11" fillId="6" borderId="34" xfId="0" applyFont="1" applyFill="1" applyBorder="1" applyAlignment="1" applyProtection="1">
      <alignment horizontal="center" vertical="center" wrapText="1"/>
      <protection locked="0"/>
    </xf>
    <xf numFmtId="0" fontId="11" fillId="6" borderId="35" xfId="0" applyFont="1" applyFill="1" applyBorder="1" applyAlignment="1" applyProtection="1">
      <alignment horizontal="center" vertical="center" wrapText="1"/>
      <protection locked="0"/>
    </xf>
    <xf numFmtId="0" fontId="11" fillId="3" borderId="33" xfId="0" applyFont="1" applyFill="1" applyBorder="1" applyAlignment="1" applyProtection="1">
      <alignment horizontal="center" vertical="center" wrapText="1"/>
    </xf>
    <xf numFmtId="0" fontId="11" fillId="3" borderId="34" xfId="0" applyFont="1" applyFill="1" applyBorder="1" applyAlignment="1" applyProtection="1">
      <alignment horizontal="center" vertical="center" wrapText="1"/>
    </xf>
    <xf numFmtId="0" fontId="11" fillId="3" borderId="35" xfId="0" applyFont="1" applyFill="1" applyBorder="1" applyAlignment="1" applyProtection="1">
      <alignment horizontal="center" vertical="center" wrapText="1"/>
    </xf>
    <xf numFmtId="0" fontId="11" fillId="3" borderId="38" xfId="0" applyFont="1" applyFill="1" applyBorder="1" applyAlignment="1" applyProtection="1">
      <alignment horizontal="center" vertical="center" wrapText="1"/>
    </xf>
    <xf numFmtId="0" fontId="10" fillId="0" borderId="33" xfId="0" applyFont="1" applyFill="1" applyBorder="1" applyAlignment="1" applyProtection="1">
      <alignment horizontal="center" vertical="center"/>
    </xf>
    <xf numFmtId="0" fontId="10" fillId="0" borderId="34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 applyProtection="1">
      <alignment horizontal="center" vertical="center"/>
    </xf>
    <xf numFmtId="0" fontId="10" fillId="0" borderId="31" xfId="0" applyFont="1" applyFill="1" applyBorder="1" applyAlignment="1" applyProtection="1">
      <alignment horizontal="center" vertical="center"/>
    </xf>
    <xf numFmtId="0" fontId="10" fillId="0" borderId="32" xfId="0" applyFont="1" applyFill="1" applyBorder="1" applyAlignment="1" applyProtection="1">
      <alignment horizontal="center" vertical="center"/>
    </xf>
    <xf numFmtId="0" fontId="26" fillId="8" borderId="16" xfId="0" applyFont="1" applyFill="1" applyBorder="1" applyAlignment="1" applyProtection="1">
      <alignment horizontal="center" vertical="center" textRotation="90" wrapText="1"/>
      <protection locked="0"/>
    </xf>
    <xf numFmtId="0" fontId="27" fillId="4" borderId="33" xfId="0" applyFont="1" applyFill="1" applyBorder="1" applyAlignment="1" applyProtection="1">
      <alignment horizontal="center" vertical="center" wrapText="1"/>
    </xf>
    <xf numFmtId="0" fontId="27" fillId="4" borderId="34" xfId="0" applyFont="1" applyFill="1" applyBorder="1" applyAlignment="1" applyProtection="1">
      <alignment horizontal="center" vertical="center" wrapText="1"/>
    </xf>
    <xf numFmtId="0" fontId="27" fillId="4" borderId="35" xfId="0" applyFont="1" applyFill="1" applyBorder="1" applyAlignment="1" applyProtection="1">
      <alignment horizontal="center" vertical="center" wrapText="1"/>
    </xf>
    <xf numFmtId="0" fontId="26" fillId="0" borderId="16" xfId="0" applyFont="1" applyBorder="1" applyAlignment="1" applyProtection="1">
      <alignment horizontal="center" vertical="center" wrapText="1"/>
    </xf>
    <xf numFmtId="0" fontId="10" fillId="0" borderId="38" xfId="0" applyFont="1" applyFill="1" applyBorder="1" applyAlignment="1" applyProtection="1">
      <alignment horizontal="center" vertical="center"/>
    </xf>
    <xf numFmtId="0" fontId="11" fillId="6" borderId="38" xfId="0" applyFont="1" applyFill="1" applyBorder="1" applyAlignment="1" applyProtection="1">
      <alignment horizontal="center" vertical="center" wrapText="1"/>
      <protection locked="0"/>
    </xf>
    <xf numFmtId="1" fontId="41" fillId="3" borderId="19" xfId="0" applyNumberFormat="1" applyFont="1" applyFill="1" applyBorder="1" applyAlignment="1" applyProtection="1">
      <alignment horizontal="center" vertical="center"/>
    </xf>
    <xf numFmtId="0" fontId="41" fillId="3" borderId="18" xfId="0" applyFont="1" applyFill="1" applyBorder="1" applyAlignment="1" applyProtection="1">
      <alignment horizontal="center" vertical="center"/>
    </xf>
    <xf numFmtId="0" fontId="27" fillId="3" borderId="0" xfId="0" applyFont="1" applyFill="1" applyBorder="1" applyAlignment="1" applyProtection="1">
      <alignment horizontal="left" vertical="center"/>
    </xf>
    <xf numFmtId="0" fontId="26" fillId="3" borderId="33" xfId="0" applyFont="1" applyFill="1" applyBorder="1" applyAlignment="1" applyProtection="1">
      <alignment horizontal="center" vertical="center" wrapText="1"/>
    </xf>
    <xf numFmtId="0" fontId="26" fillId="3" borderId="34" xfId="0" applyFont="1" applyFill="1" applyBorder="1" applyAlignment="1" applyProtection="1">
      <alignment horizontal="center" vertical="center" wrapText="1"/>
    </xf>
    <xf numFmtId="0" fontId="26" fillId="3" borderId="35" xfId="0" applyFont="1" applyFill="1" applyBorder="1" applyAlignment="1" applyProtection="1">
      <alignment horizontal="center" vertical="center" wrapText="1"/>
    </xf>
    <xf numFmtId="0" fontId="26" fillId="6" borderId="39" xfId="0" applyFont="1" applyFill="1" applyBorder="1" applyAlignment="1" applyProtection="1">
      <alignment horizontal="center" vertical="center" wrapText="1"/>
      <protection locked="0"/>
    </xf>
    <xf numFmtId="0" fontId="26" fillId="0" borderId="0" xfId="4" applyFont="1" applyFill="1" applyBorder="1" applyAlignment="1" applyProtection="1">
      <alignment horizontal="left" vertical="center" wrapText="1"/>
    </xf>
    <xf numFmtId="170" fontId="26" fillId="3" borderId="38" xfId="0" applyNumberFormat="1" applyFont="1" applyFill="1" applyBorder="1" applyAlignment="1" applyProtection="1">
      <alignment horizontal="center" vertical="center"/>
    </xf>
    <xf numFmtId="10" fontId="40" fillId="0" borderId="43" xfId="2" applyNumberFormat="1" applyFont="1" applyBorder="1" applyAlignment="1" applyProtection="1">
      <alignment horizontal="center" vertical="center" wrapText="1"/>
    </xf>
    <xf numFmtId="10" fontId="40" fillId="0" borderId="42" xfId="2" applyNumberFormat="1" applyFont="1" applyBorder="1" applyAlignment="1" applyProtection="1">
      <alignment horizontal="center" vertical="center" wrapText="1"/>
    </xf>
    <xf numFmtId="10" fontId="40" fillId="0" borderId="44" xfId="2" applyNumberFormat="1" applyFont="1" applyBorder="1" applyAlignment="1" applyProtection="1">
      <alignment horizontal="center" vertical="center" wrapText="1"/>
    </xf>
    <xf numFmtId="10" fontId="40" fillId="0" borderId="56" xfId="2" applyNumberFormat="1" applyFont="1" applyBorder="1" applyAlignment="1" applyProtection="1">
      <alignment horizontal="center" vertical="center" wrapText="1"/>
    </xf>
    <xf numFmtId="10" fontId="40" fillId="0" borderId="0" xfId="2" applyNumberFormat="1" applyFont="1" applyBorder="1" applyAlignment="1" applyProtection="1">
      <alignment horizontal="center" vertical="center" wrapText="1"/>
    </xf>
    <xf numFmtId="10" fontId="40" fillId="0" borderId="40" xfId="2" applyNumberFormat="1" applyFont="1" applyBorder="1" applyAlignment="1" applyProtection="1">
      <alignment horizontal="center" vertical="center" wrapText="1"/>
    </xf>
    <xf numFmtId="10" fontId="40" fillId="0" borderId="45" xfId="2" applyNumberFormat="1" applyFont="1" applyBorder="1" applyAlignment="1" applyProtection="1">
      <alignment horizontal="center" vertical="center" wrapText="1"/>
    </xf>
    <xf numFmtId="10" fontId="40" fillId="0" borderId="39" xfId="2" applyNumberFormat="1" applyFont="1" applyBorder="1" applyAlignment="1" applyProtection="1">
      <alignment horizontal="center" vertical="center" wrapText="1"/>
    </xf>
    <xf numFmtId="10" fontId="40" fillId="0" borderId="46" xfId="2" applyNumberFormat="1" applyFont="1" applyBorder="1" applyAlignment="1" applyProtection="1">
      <alignment horizontal="center" vertical="center" wrapText="1"/>
    </xf>
    <xf numFmtId="0" fontId="9" fillId="8" borderId="38" xfId="0" applyFont="1" applyFill="1" applyBorder="1" applyAlignment="1" applyProtection="1">
      <alignment horizontal="center" vertical="center" wrapText="1"/>
    </xf>
    <xf numFmtId="0" fontId="26" fillId="0" borderId="38" xfId="4" applyFont="1" applyFill="1" applyBorder="1" applyAlignment="1" applyProtection="1">
      <alignment horizontal="left" vertical="center" wrapText="1"/>
    </xf>
    <xf numFmtId="0" fontId="41" fillId="5" borderId="43" xfId="0" applyFont="1" applyFill="1" applyBorder="1" applyAlignment="1" applyProtection="1">
      <alignment horizontal="center" vertical="center"/>
    </xf>
    <xf numFmtId="0" fontId="41" fillId="5" borderId="42" xfId="0" applyFont="1" applyFill="1" applyBorder="1" applyAlignment="1" applyProtection="1">
      <alignment horizontal="center" vertical="center"/>
    </xf>
    <xf numFmtId="0" fontId="41" fillId="5" borderId="44" xfId="0" applyFont="1" applyFill="1" applyBorder="1" applyAlignment="1" applyProtection="1">
      <alignment horizontal="center" vertical="center"/>
    </xf>
    <xf numFmtId="0" fontId="41" fillId="5" borderId="45" xfId="0" applyFont="1" applyFill="1" applyBorder="1" applyAlignment="1" applyProtection="1">
      <alignment horizontal="center" vertical="center"/>
    </xf>
    <xf numFmtId="0" fontId="41" fillId="5" borderId="39" xfId="0" applyFont="1" applyFill="1" applyBorder="1" applyAlignment="1" applyProtection="1">
      <alignment horizontal="center" vertical="center"/>
    </xf>
    <xf numFmtId="0" fontId="41" fillId="5" borderId="46" xfId="0" applyFont="1" applyFill="1" applyBorder="1" applyAlignment="1" applyProtection="1">
      <alignment horizontal="center" vertical="center"/>
    </xf>
    <xf numFmtId="0" fontId="41" fillId="5" borderId="27" xfId="0" applyFont="1" applyFill="1" applyBorder="1" applyAlignment="1" applyProtection="1">
      <alignment horizontal="center" vertical="center" wrapText="1"/>
    </xf>
    <xf numFmtId="0" fontId="41" fillId="5" borderId="0" xfId="0" applyFont="1" applyFill="1" applyBorder="1" applyAlignment="1" applyProtection="1">
      <alignment horizontal="center" vertical="center" wrapText="1"/>
    </xf>
    <xf numFmtId="0" fontId="41" fillId="4" borderId="42" xfId="0" applyFont="1" applyFill="1" applyBorder="1" applyAlignment="1" applyProtection="1">
      <alignment horizontal="center" vertical="center" wrapText="1"/>
    </xf>
    <xf numFmtId="0" fontId="41" fillId="4" borderId="0" xfId="0" applyFont="1" applyFill="1" applyBorder="1" applyAlignment="1" applyProtection="1">
      <alignment horizontal="center" vertical="center" wrapText="1"/>
    </xf>
    <xf numFmtId="0" fontId="27" fillId="4" borderId="38" xfId="4" applyFont="1" applyFill="1" applyBorder="1" applyAlignment="1" applyProtection="1">
      <alignment horizontal="center" vertical="center"/>
    </xf>
    <xf numFmtId="0" fontId="27" fillId="4" borderId="33" xfId="4" applyFont="1" applyFill="1" applyBorder="1" applyAlignment="1" applyProtection="1">
      <alignment horizontal="center" vertical="center" wrapText="1"/>
    </xf>
    <xf numFmtId="0" fontId="27" fillId="4" borderId="34" xfId="4" applyFont="1" applyFill="1" applyBorder="1" applyAlignment="1" applyProtection="1">
      <alignment horizontal="center" vertical="center" wrapText="1"/>
    </xf>
    <xf numFmtId="0" fontId="27" fillId="4" borderId="35" xfId="4" applyFont="1" applyFill="1" applyBorder="1" applyAlignment="1" applyProtection="1">
      <alignment horizontal="center" vertical="center" wrapText="1"/>
    </xf>
    <xf numFmtId="0" fontId="41" fillId="5" borderId="18" xfId="0" applyFont="1" applyFill="1" applyBorder="1" applyAlignment="1" applyProtection="1">
      <alignment horizontal="center" vertical="center"/>
    </xf>
    <xf numFmtId="0" fontId="41" fillId="5" borderId="19" xfId="0" applyFont="1" applyFill="1" applyBorder="1" applyAlignment="1" applyProtection="1">
      <alignment horizontal="center" vertical="center"/>
    </xf>
    <xf numFmtId="0" fontId="41" fillId="5" borderId="18" xfId="0" applyFont="1" applyFill="1" applyBorder="1" applyAlignment="1" applyProtection="1">
      <alignment horizontal="center" vertical="center" wrapText="1"/>
    </xf>
    <xf numFmtId="0" fontId="41" fillId="5" borderId="19" xfId="0" applyFont="1" applyFill="1" applyBorder="1" applyAlignment="1" applyProtection="1">
      <alignment horizontal="center" vertical="center" wrapText="1"/>
    </xf>
    <xf numFmtId="0" fontId="41" fillId="6" borderId="18" xfId="0" applyFont="1" applyFill="1" applyBorder="1" applyAlignment="1" applyProtection="1">
      <alignment horizontal="center" vertical="center"/>
      <protection locked="0"/>
    </xf>
    <xf numFmtId="0" fontId="41" fillId="6" borderId="19" xfId="0" applyFont="1" applyFill="1" applyBorder="1" applyAlignment="1" applyProtection="1">
      <alignment horizontal="center" vertical="center"/>
      <protection locked="0"/>
    </xf>
    <xf numFmtId="0" fontId="41" fillId="6" borderId="18" xfId="0" applyFont="1" applyFill="1" applyBorder="1" applyAlignment="1" applyProtection="1">
      <alignment horizontal="center" vertical="center" wrapText="1"/>
      <protection locked="0"/>
    </xf>
    <xf numFmtId="0" fontId="41" fillId="6" borderId="19" xfId="0" applyFont="1" applyFill="1" applyBorder="1" applyAlignment="1" applyProtection="1">
      <alignment horizontal="center" vertical="center" wrapText="1"/>
      <protection locked="0"/>
    </xf>
    <xf numFmtId="0" fontId="43" fillId="0" borderId="33" xfId="0" applyFont="1" applyBorder="1" applyAlignment="1" applyProtection="1">
      <alignment horizontal="left" vertical="center"/>
    </xf>
    <xf numFmtId="0" fontId="43" fillId="0" borderId="34" xfId="0" applyFont="1" applyBorder="1" applyAlignment="1" applyProtection="1">
      <alignment horizontal="left" vertical="center"/>
    </xf>
    <xf numFmtId="0" fontId="43" fillId="0" borderId="35" xfId="0" applyFont="1" applyBorder="1" applyAlignment="1" applyProtection="1">
      <alignment horizontal="left" vertical="center"/>
    </xf>
    <xf numFmtId="0" fontId="26" fillId="0" borderId="69" xfId="0" applyFont="1" applyFill="1" applyBorder="1" applyAlignment="1" applyProtection="1">
      <alignment horizontal="center" vertical="center" wrapText="1"/>
    </xf>
    <xf numFmtId="0" fontId="26" fillId="0" borderId="70" xfId="0" applyFont="1" applyFill="1" applyBorder="1" applyAlignment="1" applyProtection="1">
      <alignment horizontal="center" vertical="center" wrapText="1"/>
    </xf>
    <xf numFmtId="0" fontId="26" fillId="0" borderId="71" xfId="0" applyFont="1" applyFill="1" applyBorder="1" applyAlignment="1" applyProtection="1">
      <alignment horizontal="center" vertical="center" wrapText="1"/>
    </xf>
    <xf numFmtId="0" fontId="26" fillId="3" borderId="72" xfId="0" applyFont="1" applyFill="1" applyBorder="1" applyAlignment="1" applyProtection="1">
      <alignment horizontal="center" vertical="center"/>
    </xf>
    <xf numFmtId="1" fontId="27" fillId="0" borderId="69" xfId="0" applyNumberFormat="1" applyFont="1" applyFill="1" applyBorder="1" applyAlignment="1" applyProtection="1">
      <alignment horizontal="center" vertical="center" wrapText="1"/>
    </xf>
    <xf numFmtId="1" fontId="27" fillId="0" borderId="70" xfId="0" applyNumberFormat="1" applyFont="1" applyFill="1" applyBorder="1" applyAlignment="1" applyProtection="1">
      <alignment horizontal="center" vertical="center" wrapText="1"/>
    </xf>
    <xf numFmtId="1" fontId="27" fillId="0" borderId="71" xfId="0" applyNumberFormat="1" applyFont="1" applyFill="1" applyBorder="1" applyAlignment="1" applyProtection="1">
      <alignment horizontal="center" vertical="center" wrapText="1"/>
    </xf>
    <xf numFmtId="3" fontId="27" fillId="3" borderId="73" xfId="0" applyNumberFormat="1" applyFont="1" applyFill="1" applyBorder="1" applyAlignment="1" applyProtection="1">
      <alignment horizontal="center" vertical="center" wrapText="1"/>
    </xf>
    <xf numFmtId="3" fontId="27" fillId="3" borderId="10" xfId="0" applyNumberFormat="1" applyFont="1" applyFill="1" applyBorder="1" applyAlignment="1" applyProtection="1">
      <alignment horizontal="center" vertical="center" wrapText="1"/>
    </xf>
    <xf numFmtId="3" fontId="27" fillId="3" borderId="74" xfId="0" applyNumberFormat="1" applyFont="1" applyFill="1" applyBorder="1" applyAlignment="1" applyProtection="1">
      <alignment horizontal="center" vertical="center" wrapText="1"/>
    </xf>
    <xf numFmtId="1" fontId="27" fillId="3" borderId="69" xfId="0" applyNumberFormat="1" applyFont="1" applyFill="1" applyBorder="1" applyAlignment="1" applyProtection="1">
      <alignment horizontal="center" vertical="center" wrapText="1"/>
    </xf>
    <xf numFmtId="1" fontId="27" fillId="3" borderId="70" xfId="0" applyNumberFormat="1" applyFont="1" applyFill="1" applyBorder="1" applyAlignment="1" applyProtection="1">
      <alignment horizontal="center" vertical="center" wrapText="1"/>
    </xf>
    <xf numFmtId="1" fontId="27" fillId="3" borderId="71" xfId="0" applyNumberFormat="1" applyFont="1" applyFill="1" applyBorder="1" applyAlignment="1" applyProtection="1">
      <alignment horizontal="center" vertical="center" wrapText="1"/>
    </xf>
    <xf numFmtId="1" fontId="27" fillId="6" borderId="72" xfId="2" applyNumberFormat="1" applyFont="1" applyFill="1" applyBorder="1" applyAlignment="1" applyProtection="1">
      <alignment horizontal="center" vertical="center" wrapText="1"/>
      <protection locked="0"/>
    </xf>
    <xf numFmtId="9" fontId="27" fillId="0" borderId="76" xfId="2" applyFont="1" applyFill="1" applyBorder="1" applyAlignment="1" applyProtection="1">
      <alignment horizontal="center" vertical="center" wrapText="1"/>
    </xf>
    <xf numFmtId="0" fontId="26" fillId="0" borderId="33" xfId="0" applyFont="1" applyFill="1" applyBorder="1" applyAlignment="1" applyProtection="1">
      <alignment horizontal="center" vertical="center" wrapText="1"/>
    </xf>
    <xf numFmtId="0" fontId="26" fillId="0" borderId="34" xfId="0" applyFont="1" applyFill="1" applyBorder="1" applyAlignment="1" applyProtection="1">
      <alignment horizontal="center" vertical="center" wrapText="1"/>
    </xf>
    <xf numFmtId="0" fontId="26" fillId="0" borderId="35" xfId="0" applyFont="1" applyFill="1" applyBorder="1" applyAlignment="1" applyProtection="1">
      <alignment horizontal="center" vertical="center" wrapText="1"/>
    </xf>
    <xf numFmtId="3" fontId="27" fillId="0" borderId="45" xfId="0" applyNumberFormat="1" applyFont="1" applyFill="1" applyBorder="1" applyAlignment="1" applyProtection="1">
      <alignment horizontal="center" vertical="center" wrapText="1"/>
    </xf>
    <xf numFmtId="3" fontId="27" fillId="0" borderId="39" xfId="0" applyNumberFormat="1" applyFont="1" applyFill="1" applyBorder="1" applyAlignment="1" applyProtection="1">
      <alignment horizontal="center" vertical="center" wrapText="1"/>
    </xf>
    <xf numFmtId="3" fontId="27" fillId="0" borderId="46" xfId="0" applyNumberFormat="1" applyFont="1" applyFill="1" applyBorder="1" applyAlignment="1" applyProtection="1">
      <alignment horizontal="center" vertical="center" wrapText="1"/>
    </xf>
    <xf numFmtId="1" fontId="27" fillId="0" borderId="33" xfId="0" applyNumberFormat="1" applyFont="1" applyFill="1" applyBorder="1" applyAlignment="1" applyProtection="1">
      <alignment horizontal="center" vertical="center" wrapText="1"/>
    </xf>
    <xf numFmtId="1" fontId="27" fillId="0" borderId="34" xfId="0" applyNumberFormat="1" applyFont="1" applyFill="1" applyBorder="1" applyAlignment="1" applyProtection="1">
      <alignment horizontal="center" vertical="center" wrapText="1"/>
    </xf>
    <xf numFmtId="1" fontId="27" fillId="0" borderId="35" xfId="0" applyNumberFormat="1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left" vertical="center"/>
      <protection locked="0"/>
    </xf>
    <xf numFmtId="0" fontId="23" fillId="11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/>
    </xf>
    <xf numFmtId="3" fontId="26" fillId="3" borderId="38" xfId="0" applyNumberFormat="1" applyFont="1" applyFill="1" applyBorder="1" applyAlignment="1" applyProtection="1">
      <alignment horizontal="center" vertical="center"/>
    </xf>
    <xf numFmtId="1" fontId="26" fillId="3" borderId="16" xfId="0" applyNumberFormat="1" applyFont="1" applyFill="1" applyBorder="1" applyAlignment="1" applyProtection="1">
      <alignment horizontal="center" vertical="center"/>
    </xf>
    <xf numFmtId="0" fontId="27" fillId="3" borderId="0" xfId="0" applyFont="1" applyFill="1" applyBorder="1" applyAlignment="1" applyProtection="1">
      <alignment horizontal="left"/>
    </xf>
    <xf numFmtId="1" fontId="26" fillId="3" borderId="55" xfId="0" applyNumberFormat="1" applyFont="1" applyFill="1" applyBorder="1" applyAlignment="1" applyProtection="1">
      <alignment horizontal="center" vertical="center"/>
    </xf>
    <xf numFmtId="0" fontId="27" fillId="8" borderId="55" xfId="0" applyFont="1" applyFill="1" applyBorder="1" applyAlignment="1" applyProtection="1">
      <alignment horizontal="center" vertical="center"/>
    </xf>
    <xf numFmtId="0" fontId="27" fillId="8" borderId="62" xfId="0" applyFont="1" applyFill="1" applyBorder="1" applyAlignment="1" applyProtection="1">
      <alignment horizontal="center" vertical="center"/>
    </xf>
    <xf numFmtId="0" fontId="26" fillId="8" borderId="55" xfId="0" applyFont="1" applyFill="1" applyBorder="1" applyAlignment="1" applyProtection="1">
      <alignment horizontal="left" vertical="center"/>
    </xf>
    <xf numFmtId="0" fontId="26" fillId="8" borderId="55" xfId="0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left" vertical="center" wrapText="1" indent="1"/>
      <protection locked="0"/>
    </xf>
    <xf numFmtId="0" fontId="26" fillId="3" borderId="0" xfId="0" applyFont="1" applyFill="1" applyBorder="1" applyAlignment="1" applyProtection="1">
      <alignment horizontal="center" vertical="center"/>
      <protection locked="0"/>
    </xf>
    <xf numFmtId="169" fontId="27" fillId="3" borderId="38" xfId="0" applyNumberFormat="1" applyFont="1" applyFill="1" applyBorder="1" applyAlignment="1" applyProtection="1">
      <alignment horizontal="center" vertical="center"/>
    </xf>
    <xf numFmtId="0" fontId="26" fillId="8" borderId="16" xfId="0" applyFont="1" applyFill="1" applyBorder="1" applyAlignment="1" applyProtection="1">
      <alignment horizontal="center" vertical="center" wrapText="1"/>
    </xf>
    <xf numFmtId="0" fontId="26" fillId="8" borderId="20" xfId="0" applyFont="1" applyFill="1" applyBorder="1" applyAlignment="1" applyProtection="1">
      <alignment horizontal="left" vertical="center" wrapText="1"/>
    </xf>
    <xf numFmtId="0" fontId="26" fillId="8" borderId="38" xfId="0" applyFont="1" applyFill="1" applyBorder="1" applyAlignment="1" applyProtection="1">
      <alignment horizontal="left" vertical="center" wrapText="1"/>
    </xf>
    <xf numFmtId="0" fontId="27" fillId="8" borderId="23" xfId="0" applyFont="1" applyFill="1" applyBorder="1" applyAlignment="1" applyProtection="1">
      <alignment horizontal="center" vertical="center"/>
    </xf>
    <xf numFmtId="0" fontId="27" fillId="8" borderId="27" xfId="0" applyFont="1" applyFill="1" applyBorder="1" applyAlignment="1" applyProtection="1">
      <alignment horizontal="center" vertical="center"/>
    </xf>
    <xf numFmtId="0" fontId="27" fillId="8" borderId="24" xfId="0" applyFont="1" applyFill="1" applyBorder="1" applyAlignment="1" applyProtection="1">
      <alignment horizontal="center" vertical="center"/>
    </xf>
    <xf numFmtId="0" fontId="27" fillId="8" borderId="25" xfId="0" applyFont="1" applyFill="1" applyBorder="1" applyAlignment="1" applyProtection="1">
      <alignment horizontal="center" vertical="center"/>
    </xf>
    <xf numFmtId="0" fontId="27" fillId="8" borderId="28" xfId="0" applyFont="1" applyFill="1" applyBorder="1" applyAlignment="1" applyProtection="1">
      <alignment horizontal="center" vertical="center"/>
    </xf>
    <xf numFmtId="0" fontId="27" fillId="8" borderId="26" xfId="0" applyFont="1" applyFill="1" applyBorder="1" applyAlignment="1" applyProtection="1">
      <alignment horizontal="center" vertical="center"/>
    </xf>
    <xf numFmtId="0" fontId="27" fillId="8" borderId="20" xfId="0" applyFont="1" applyFill="1" applyBorder="1" applyAlignment="1" applyProtection="1">
      <alignment horizontal="center" vertical="center" wrapText="1"/>
    </xf>
    <xf numFmtId="0" fontId="27" fillId="8" borderId="17" xfId="0" applyFont="1" applyFill="1" applyBorder="1" applyAlignment="1" applyProtection="1">
      <alignment horizontal="center" vertical="center" wrapText="1"/>
    </xf>
    <xf numFmtId="0" fontId="27" fillId="13" borderId="18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horizontal="center" vertical="center"/>
      <protection locked="0"/>
    </xf>
    <xf numFmtId="0" fontId="27" fillId="8" borderId="63" xfId="0" applyFont="1" applyFill="1" applyBorder="1" applyAlignment="1" applyProtection="1">
      <alignment horizontal="center" vertical="center"/>
    </xf>
    <xf numFmtId="0" fontId="27" fillId="8" borderId="23" xfId="0" applyFont="1" applyFill="1" applyBorder="1" applyAlignment="1" applyProtection="1">
      <alignment horizontal="center" vertical="center" wrapText="1"/>
    </xf>
    <xf numFmtId="0" fontId="27" fillId="8" borderId="24" xfId="0" applyFont="1" applyFill="1" applyBorder="1" applyAlignment="1" applyProtection="1">
      <alignment horizontal="center" vertical="center" wrapText="1"/>
    </xf>
    <xf numFmtId="0" fontId="27" fillId="8" borderId="61" xfId="0" applyFont="1" applyFill="1" applyBorder="1" applyAlignment="1" applyProtection="1">
      <alignment horizontal="center" vertical="center"/>
    </xf>
    <xf numFmtId="0" fontId="26" fillId="6" borderId="23" xfId="0" applyFont="1" applyFill="1" applyBorder="1" applyAlignment="1" applyProtection="1">
      <alignment horizontal="center" vertical="center" wrapText="1"/>
      <protection locked="0"/>
    </xf>
    <xf numFmtId="0" fontId="26" fillId="6" borderId="27" xfId="0" applyFont="1" applyFill="1" applyBorder="1" applyAlignment="1" applyProtection="1">
      <alignment horizontal="center" vertical="center" wrapText="1"/>
      <protection locked="0"/>
    </xf>
    <xf numFmtId="0" fontId="26" fillId="6" borderId="24" xfId="0" applyFont="1" applyFill="1" applyBorder="1" applyAlignment="1" applyProtection="1">
      <alignment horizontal="center" vertical="center" wrapText="1"/>
      <protection locked="0"/>
    </xf>
    <xf numFmtId="0" fontId="26" fillId="6" borderId="29" xfId="0" applyFont="1" applyFill="1" applyBorder="1" applyAlignment="1" applyProtection="1">
      <alignment horizontal="center" vertical="center" wrapText="1"/>
      <protection locked="0"/>
    </xf>
    <xf numFmtId="0" fontId="26" fillId="6" borderId="0" xfId="0" applyFont="1" applyFill="1" applyBorder="1" applyAlignment="1" applyProtection="1">
      <alignment horizontal="center" vertical="center" wrapText="1"/>
      <protection locked="0"/>
    </xf>
    <xf numFmtId="0" fontId="26" fillId="6" borderId="22" xfId="0" applyFont="1" applyFill="1" applyBorder="1" applyAlignment="1" applyProtection="1">
      <alignment horizontal="center" vertical="center" wrapText="1"/>
      <protection locked="0"/>
    </xf>
    <xf numFmtId="0" fontId="26" fillId="6" borderId="25" xfId="0" applyFont="1" applyFill="1" applyBorder="1" applyAlignment="1" applyProtection="1">
      <alignment horizontal="center" vertical="center" wrapText="1"/>
      <protection locked="0"/>
    </xf>
    <xf numFmtId="0" fontId="26" fillId="6" borderId="28" xfId="0" applyFont="1" applyFill="1" applyBorder="1" applyAlignment="1" applyProtection="1">
      <alignment horizontal="center" vertical="center" wrapText="1"/>
      <protection locked="0"/>
    </xf>
    <xf numFmtId="0" fontId="26" fillId="6" borderId="26" xfId="0" applyFont="1" applyFill="1" applyBorder="1" applyAlignment="1" applyProtection="1">
      <alignment horizontal="center" vertical="center" wrapText="1"/>
      <protection locked="0"/>
    </xf>
    <xf numFmtId="1" fontId="26" fillId="3" borderId="38" xfId="0" applyNumberFormat="1" applyFont="1" applyFill="1" applyBorder="1" applyAlignment="1" applyProtection="1">
      <alignment horizontal="center" vertical="center"/>
    </xf>
    <xf numFmtId="1" fontId="26" fillId="3" borderId="19" xfId="0" applyNumberFormat="1" applyFont="1" applyFill="1" applyBorder="1" applyAlignment="1" applyProtection="1">
      <alignment horizontal="center" vertical="center"/>
    </xf>
    <xf numFmtId="1" fontId="26" fillId="0" borderId="16" xfId="0" applyNumberFormat="1" applyFont="1" applyFill="1" applyBorder="1" applyAlignment="1" applyProtection="1">
      <alignment horizontal="center" vertical="center"/>
    </xf>
    <xf numFmtId="0" fontId="26" fillId="0" borderId="16" xfId="0" applyFont="1" applyFill="1" applyBorder="1" applyAlignment="1" applyProtection="1">
      <alignment horizontal="center" vertical="center"/>
    </xf>
    <xf numFmtId="1" fontId="26" fillId="3" borderId="18" xfId="0" applyNumberFormat="1" applyFont="1" applyFill="1" applyBorder="1" applyAlignment="1" applyProtection="1">
      <alignment horizontal="center" vertical="center"/>
    </xf>
    <xf numFmtId="1" fontId="26" fillId="3" borderId="21" xfId="0" applyNumberFormat="1" applyFont="1" applyFill="1" applyBorder="1" applyAlignment="1" applyProtection="1">
      <alignment horizontal="center" vertical="center"/>
    </xf>
    <xf numFmtId="1" fontId="26" fillId="3" borderId="61" xfId="0" applyNumberFormat="1" applyFont="1" applyFill="1" applyBorder="1" applyAlignment="1" applyProtection="1">
      <alignment horizontal="center" vertical="center"/>
    </xf>
    <xf numFmtId="0" fontId="26" fillId="0" borderId="17" xfId="0" applyFont="1" applyBorder="1" applyAlignment="1" applyProtection="1">
      <alignment horizontal="left" vertical="center" wrapText="1"/>
    </xf>
    <xf numFmtId="4" fontId="26" fillId="6" borderId="38" xfId="0" applyNumberFormat="1" applyFont="1" applyFill="1" applyBorder="1" applyAlignment="1" applyProtection="1">
      <alignment horizontal="right" vertical="center" wrapText="1"/>
      <protection locked="0"/>
    </xf>
    <xf numFmtId="2" fontId="26" fillId="6" borderId="38" xfId="0" applyNumberFormat="1" applyFont="1" applyFill="1" applyBorder="1" applyAlignment="1" applyProtection="1">
      <alignment horizontal="right" vertical="center"/>
      <protection locked="0"/>
    </xf>
    <xf numFmtId="4" fontId="26" fillId="6" borderId="38" xfId="0" applyNumberFormat="1" applyFont="1" applyFill="1" applyBorder="1" applyAlignment="1" applyProtection="1">
      <alignment horizontal="right" vertical="center"/>
      <protection locked="0"/>
    </xf>
    <xf numFmtId="4" fontId="26" fillId="6" borderId="108" xfId="0" applyNumberFormat="1" applyFont="1" applyFill="1" applyBorder="1" applyAlignment="1" applyProtection="1">
      <alignment horizontal="right" vertical="center" wrapText="1"/>
      <protection locked="0"/>
    </xf>
    <xf numFmtId="4" fontId="26" fillId="6" borderId="35" xfId="0" applyNumberFormat="1" applyFont="1" applyFill="1" applyBorder="1" applyAlignment="1" applyProtection="1">
      <alignment horizontal="right" vertical="center" wrapText="1"/>
      <protection locked="0"/>
    </xf>
    <xf numFmtId="2" fontId="26" fillId="6" borderId="33" xfId="0" applyNumberFormat="1" applyFont="1" applyFill="1" applyBorder="1" applyAlignment="1" applyProtection="1">
      <alignment horizontal="right" vertical="center"/>
      <protection locked="0"/>
    </xf>
    <xf numFmtId="2" fontId="26" fillId="6" borderId="66" xfId="0" applyNumberFormat="1" applyFont="1" applyFill="1" applyBorder="1" applyAlignment="1" applyProtection="1">
      <alignment horizontal="right" vertical="center"/>
      <protection locked="0"/>
    </xf>
    <xf numFmtId="4" fontId="26" fillId="6" borderId="33" xfId="0" applyNumberFormat="1" applyFont="1" applyFill="1" applyBorder="1" applyAlignment="1" applyProtection="1">
      <alignment horizontal="right" vertical="center"/>
      <protection locked="0"/>
    </xf>
    <xf numFmtId="4" fontId="26" fillId="6" borderId="35" xfId="0" applyNumberFormat="1" applyFont="1" applyFill="1" applyBorder="1" applyAlignment="1" applyProtection="1">
      <alignment horizontal="right" vertical="center"/>
      <protection locked="0"/>
    </xf>
    <xf numFmtId="4" fontId="26" fillId="6" borderId="33" xfId="0" applyNumberFormat="1" applyFont="1" applyFill="1" applyBorder="1" applyAlignment="1" applyProtection="1">
      <alignment horizontal="right" vertical="center" wrapText="1"/>
      <protection locked="0"/>
    </xf>
    <xf numFmtId="4" fontId="26" fillId="6" borderId="66" xfId="0" applyNumberFormat="1" applyFont="1" applyFill="1" applyBorder="1" applyAlignment="1" applyProtection="1">
      <alignment horizontal="right" vertical="center" wrapText="1"/>
      <protection locked="0"/>
    </xf>
    <xf numFmtId="2" fontId="27" fillId="0" borderId="34" xfId="0" applyNumberFormat="1" applyFont="1" applyBorder="1" applyAlignment="1" applyProtection="1">
      <alignment horizontal="right" vertical="center" wrapText="1"/>
    </xf>
    <xf numFmtId="4" fontId="27" fillId="0" borderId="34" xfId="0" applyNumberFormat="1" applyFont="1" applyBorder="1" applyAlignment="1" applyProtection="1">
      <alignment horizontal="right" vertical="center" wrapText="1"/>
    </xf>
    <xf numFmtId="0" fontId="27" fillId="0" borderId="34" xfId="0" applyFont="1" applyBorder="1" applyAlignment="1" applyProtection="1">
      <alignment horizontal="right" vertical="center" wrapText="1"/>
    </xf>
    <xf numFmtId="0" fontId="27" fillId="0" borderId="34" xfId="0" applyFont="1" applyBorder="1" applyAlignment="1" applyProtection="1">
      <alignment horizontal="center" vertical="center" wrapText="1"/>
    </xf>
    <xf numFmtId="4" fontId="26" fillId="6" borderId="41" xfId="0" applyNumberFormat="1" applyFont="1" applyFill="1" applyBorder="1" applyAlignment="1" applyProtection="1">
      <alignment horizontal="right" vertical="center"/>
      <protection locked="0"/>
    </xf>
    <xf numFmtId="2" fontId="26" fillId="6" borderId="108" xfId="0" applyNumberFormat="1" applyFont="1" applyFill="1" applyBorder="1" applyAlignment="1" applyProtection="1">
      <alignment horizontal="right" vertical="center"/>
      <protection locked="0"/>
    </xf>
    <xf numFmtId="2" fontId="26" fillId="6" borderId="35" xfId="0" applyNumberFormat="1" applyFont="1" applyFill="1" applyBorder="1" applyAlignment="1" applyProtection="1">
      <alignment horizontal="right" vertical="center"/>
      <protection locked="0"/>
    </xf>
    <xf numFmtId="2" fontId="26" fillId="6" borderId="41" xfId="0" applyNumberFormat="1" applyFont="1" applyFill="1" applyBorder="1" applyAlignment="1" applyProtection="1">
      <alignment horizontal="right" vertical="center"/>
      <protection locked="0"/>
    </xf>
    <xf numFmtId="0" fontId="27" fillId="8" borderId="41" xfId="0" applyFont="1" applyFill="1" applyBorder="1" applyAlignment="1" applyProtection="1">
      <alignment horizontal="center" vertical="center" wrapText="1"/>
    </xf>
    <xf numFmtId="0" fontId="26" fillId="6" borderId="41" xfId="0" applyFont="1" applyFill="1" applyBorder="1" applyAlignment="1" applyProtection="1">
      <alignment horizontal="center" vertical="center"/>
      <protection locked="0"/>
    </xf>
    <xf numFmtId="4" fontId="26" fillId="6" borderId="41" xfId="0" applyNumberFormat="1" applyFont="1" applyFill="1" applyBorder="1" applyAlignment="1" applyProtection="1">
      <alignment horizontal="right" vertical="center" wrapText="1"/>
      <protection locked="0"/>
    </xf>
    <xf numFmtId="2" fontId="27" fillId="8" borderId="38" xfId="0" applyNumberFormat="1" applyFont="1" applyFill="1" applyBorder="1" applyAlignment="1" applyProtection="1">
      <alignment horizontal="right" vertical="center"/>
    </xf>
    <xf numFmtId="0" fontId="27" fillId="6" borderId="38" xfId="0" applyFont="1" applyFill="1" applyBorder="1" applyAlignment="1" applyProtection="1">
      <alignment horizontal="center" vertical="center" wrapText="1"/>
      <protection locked="0"/>
    </xf>
    <xf numFmtId="0" fontId="27" fillId="6" borderId="33" xfId="0" applyFont="1" applyFill="1" applyBorder="1" applyAlignment="1" applyProtection="1">
      <alignment horizontal="center" vertical="center" wrapText="1"/>
      <protection locked="0"/>
    </xf>
    <xf numFmtId="4" fontId="27" fillId="8" borderId="38" xfId="0" applyNumberFormat="1" applyFont="1" applyFill="1" applyBorder="1" applyAlignment="1" applyProtection="1">
      <alignment horizontal="right" vertical="center" wrapText="1"/>
    </xf>
    <xf numFmtId="0" fontId="26" fillId="8" borderId="16" xfId="0" applyFont="1" applyFill="1" applyBorder="1" applyAlignment="1" applyProtection="1">
      <alignment horizontal="left" vertical="center"/>
      <protection locked="0"/>
    </xf>
    <xf numFmtId="0" fontId="26" fillId="0" borderId="18" xfId="0" applyFont="1" applyFill="1" applyBorder="1" applyAlignment="1" applyProtection="1">
      <alignment horizontal="center" vertical="center" wrapText="1"/>
      <protection locked="0"/>
    </xf>
    <xf numFmtId="0" fontId="26" fillId="0" borderId="19" xfId="0" applyFont="1" applyFill="1" applyBorder="1" applyAlignment="1" applyProtection="1">
      <alignment horizontal="center" vertical="center" wrapText="1"/>
      <protection locked="0"/>
    </xf>
    <xf numFmtId="0" fontId="27" fillId="0" borderId="33" xfId="0" applyFont="1" applyBorder="1" applyAlignment="1" applyProtection="1">
      <alignment horizontal="left" vertical="center" wrapText="1"/>
    </xf>
    <xf numFmtId="0" fontId="27" fillId="0" borderId="34" xfId="0" applyFont="1" applyBorder="1" applyAlignment="1" applyProtection="1">
      <alignment horizontal="left" vertical="center" wrapText="1"/>
    </xf>
    <xf numFmtId="0" fontId="27" fillId="8" borderId="25" xfId="0" applyFont="1" applyFill="1" applyBorder="1" applyAlignment="1" applyProtection="1">
      <alignment horizontal="center" vertical="center" wrapText="1"/>
    </xf>
    <xf numFmtId="0" fontId="27" fillId="8" borderId="28" xfId="0" applyFont="1" applyFill="1" applyBorder="1" applyAlignment="1" applyProtection="1">
      <alignment horizontal="center" vertical="center" wrapText="1"/>
    </xf>
    <xf numFmtId="0" fontId="27" fillId="6" borderId="18" xfId="0" applyFont="1" applyFill="1" applyBorder="1" applyAlignment="1" applyProtection="1">
      <alignment horizontal="center" vertical="center" wrapText="1"/>
      <protection locked="0"/>
    </xf>
    <xf numFmtId="0" fontId="27" fillId="6" borderId="21" xfId="0" applyFont="1" applyFill="1" applyBorder="1" applyAlignment="1" applyProtection="1">
      <alignment horizontal="center" vertical="center" wrapText="1"/>
      <protection locked="0"/>
    </xf>
    <xf numFmtId="0" fontId="26" fillId="0" borderId="29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26" fillId="0" borderId="40" xfId="0" applyFont="1" applyFill="1" applyBorder="1" applyAlignment="1" applyProtection="1">
      <alignment horizontal="center" vertical="center" wrapText="1"/>
    </xf>
    <xf numFmtId="4" fontId="26" fillId="6" borderId="38" xfId="0" applyNumberFormat="1" applyFont="1" applyFill="1" applyBorder="1" applyAlignment="1" applyProtection="1">
      <alignment horizontal="center" vertical="center"/>
      <protection locked="0"/>
    </xf>
    <xf numFmtId="4" fontId="26" fillId="6" borderId="47" xfId="0" applyNumberFormat="1" applyFont="1" applyFill="1" applyBorder="1" applyAlignment="1" applyProtection="1">
      <alignment horizontal="center" vertical="center"/>
      <protection locked="0"/>
    </xf>
    <xf numFmtId="4" fontId="26" fillId="0" borderId="38" xfId="0" applyNumberFormat="1" applyFont="1" applyFill="1" applyBorder="1" applyAlignment="1" applyProtection="1">
      <alignment horizontal="right" vertical="center"/>
    </xf>
    <xf numFmtId="4" fontId="26" fillId="0" borderId="0" xfId="0" applyNumberFormat="1" applyFont="1" applyFill="1" applyBorder="1" applyAlignment="1" applyProtection="1">
      <alignment horizontal="left" vertical="center"/>
    </xf>
    <xf numFmtId="0" fontId="37" fillId="0" borderId="42" xfId="0" applyFont="1" applyFill="1" applyBorder="1" applyAlignment="1" applyProtection="1">
      <alignment horizontal="right" vertical="center" wrapText="1"/>
    </xf>
    <xf numFmtId="4" fontId="27" fillId="14" borderId="38" xfId="0" applyNumberFormat="1" applyFont="1" applyFill="1" applyBorder="1" applyAlignment="1" applyProtection="1">
      <alignment horizontal="center" vertical="center"/>
    </xf>
    <xf numFmtId="4" fontId="27" fillId="14" borderId="38" xfId="0" applyNumberFormat="1" applyFont="1" applyFill="1" applyBorder="1" applyAlignment="1" applyProtection="1">
      <alignment horizontal="right" vertical="center"/>
    </xf>
    <xf numFmtId="0" fontId="27" fillId="14" borderId="38" xfId="0" applyFont="1" applyFill="1" applyBorder="1" applyAlignment="1" applyProtection="1">
      <alignment horizontal="left" vertical="center"/>
    </xf>
    <xf numFmtId="0" fontId="27" fillId="14" borderId="41" xfId="0" applyFont="1" applyFill="1" applyBorder="1" applyAlignment="1" applyProtection="1">
      <alignment horizontal="left" vertical="center"/>
    </xf>
    <xf numFmtId="4" fontId="5" fillId="14" borderId="38" xfId="0" applyNumberFormat="1" applyFont="1" applyFill="1" applyBorder="1" applyAlignment="1" applyProtection="1">
      <alignment horizontal="center" vertical="center"/>
    </xf>
    <xf numFmtId="4" fontId="26" fillId="0" borderId="16" xfId="0" applyNumberFormat="1" applyFont="1" applyFill="1" applyBorder="1" applyAlignment="1" applyProtection="1">
      <alignment horizontal="right" vertical="center"/>
    </xf>
    <xf numFmtId="0" fontId="27" fillId="4" borderId="38" xfId="0" applyFont="1" applyFill="1" applyBorder="1" applyAlignment="1" applyProtection="1">
      <alignment horizontal="center" vertical="center"/>
    </xf>
    <xf numFmtId="4" fontId="26" fillId="6" borderId="47" xfId="0" applyNumberFormat="1" applyFont="1" applyFill="1" applyBorder="1" applyAlignment="1" applyProtection="1">
      <alignment vertical="center"/>
      <protection locked="0"/>
    </xf>
    <xf numFmtId="4" fontId="26" fillId="0" borderId="33" xfId="0" applyNumberFormat="1" applyFont="1" applyFill="1" applyBorder="1" applyAlignment="1" applyProtection="1">
      <alignment horizontal="right" vertical="center"/>
    </xf>
    <xf numFmtId="4" fontId="26" fillId="0" borderId="35" xfId="0" applyNumberFormat="1" applyFont="1" applyFill="1" applyBorder="1" applyAlignment="1" applyProtection="1">
      <alignment horizontal="right" vertical="center"/>
    </xf>
    <xf numFmtId="3" fontId="26" fillId="0" borderId="18" xfId="0" applyNumberFormat="1" applyFont="1" applyFill="1" applyBorder="1" applyAlignment="1" applyProtection="1">
      <alignment horizontal="right" vertical="center"/>
    </xf>
    <xf numFmtId="3" fontId="26" fillId="0" borderId="19" xfId="0" applyNumberFormat="1" applyFont="1" applyFill="1" applyBorder="1" applyAlignment="1" applyProtection="1">
      <alignment horizontal="right" vertical="center"/>
    </xf>
    <xf numFmtId="3" fontId="27" fillId="4" borderId="18" xfId="0" applyNumberFormat="1" applyFont="1" applyFill="1" applyBorder="1" applyAlignment="1" applyProtection="1">
      <alignment horizontal="right" vertical="center"/>
    </xf>
    <xf numFmtId="3" fontId="27" fillId="4" borderId="19" xfId="0" applyNumberFormat="1" applyFont="1" applyFill="1" applyBorder="1" applyAlignment="1" applyProtection="1">
      <alignment horizontal="right" vertical="center"/>
    </xf>
    <xf numFmtId="4" fontId="27" fillId="8" borderId="16" xfId="0" applyNumberFormat="1" applyFont="1" applyFill="1" applyBorder="1" applyAlignment="1" applyProtection="1">
      <alignment horizontal="right" vertical="center" wrapText="1"/>
    </xf>
    <xf numFmtId="4" fontId="26" fillId="6" borderId="16" xfId="0" applyNumberFormat="1" applyFont="1" applyFill="1" applyBorder="1" applyAlignment="1" applyProtection="1">
      <alignment horizontal="right" vertical="center"/>
      <protection locked="0"/>
    </xf>
    <xf numFmtId="0" fontId="26" fillId="0" borderId="33" xfId="0" applyFont="1" applyFill="1" applyBorder="1" applyAlignment="1" applyProtection="1">
      <alignment horizontal="right" vertical="center" wrapText="1"/>
      <protection locked="0"/>
    </xf>
    <xf numFmtId="0" fontId="26" fillId="0" borderId="34" xfId="0" applyFont="1" applyFill="1" applyBorder="1" applyAlignment="1" applyProtection="1">
      <alignment horizontal="right" vertical="center" wrapText="1"/>
      <protection locked="0"/>
    </xf>
    <xf numFmtId="0" fontId="26" fillId="0" borderId="35" xfId="0" applyFont="1" applyFill="1" applyBorder="1" applyAlignment="1" applyProtection="1">
      <alignment horizontal="right" vertical="center" wrapText="1"/>
      <protection locked="0"/>
    </xf>
    <xf numFmtId="0" fontId="26" fillId="0" borderId="29" xfId="0" applyFont="1" applyFill="1" applyBorder="1" applyAlignment="1" applyProtection="1">
      <alignment horizontal="right" vertical="center" wrapText="1"/>
      <protection locked="0"/>
    </xf>
    <xf numFmtId="0" fontId="26" fillId="0" borderId="0" xfId="0" applyFont="1" applyFill="1" applyBorder="1" applyAlignment="1" applyProtection="1">
      <alignment horizontal="right" vertical="center" wrapText="1"/>
      <protection locked="0"/>
    </xf>
    <xf numFmtId="0" fontId="26" fillId="0" borderId="22" xfId="0" applyFont="1" applyFill="1" applyBorder="1" applyAlignment="1" applyProtection="1">
      <alignment horizontal="right" vertical="center" wrapText="1"/>
      <protection locked="0"/>
    </xf>
    <xf numFmtId="3" fontId="27" fillId="8" borderId="18" xfId="0" applyNumberFormat="1" applyFont="1" applyFill="1" applyBorder="1" applyAlignment="1" applyProtection="1">
      <alignment horizontal="right" vertical="center" wrapText="1"/>
    </xf>
    <xf numFmtId="3" fontId="27" fillId="8" borderId="19" xfId="0" applyNumberFormat="1" applyFont="1" applyFill="1" applyBorder="1" applyAlignment="1" applyProtection="1">
      <alignment horizontal="right" vertical="center" wrapText="1"/>
    </xf>
    <xf numFmtId="0" fontId="27" fillId="0" borderId="38" xfId="0" applyFont="1" applyFill="1" applyBorder="1" applyAlignment="1" applyProtection="1">
      <alignment horizontal="center" vertical="center" wrapText="1"/>
    </xf>
    <xf numFmtId="4" fontId="27" fillId="8" borderId="38" xfId="0" applyNumberFormat="1" applyFont="1" applyFill="1" applyBorder="1" applyAlignment="1" applyProtection="1">
      <alignment horizontal="right" vertical="center"/>
    </xf>
    <xf numFmtId="0" fontId="27" fillId="8" borderId="38" xfId="0" applyFont="1" applyFill="1" applyBorder="1" applyAlignment="1" applyProtection="1">
      <alignment horizontal="left" vertical="center"/>
    </xf>
    <xf numFmtId="4" fontId="27" fillId="8" borderId="38" xfId="0" applyNumberFormat="1" applyFont="1" applyFill="1" applyBorder="1" applyAlignment="1" applyProtection="1">
      <alignment horizontal="center" vertical="center"/>
    </xf>
    <xf numFmtId="9" fontId="26" fillId="0" borderId="38" xfId="2" applyFont="1" applyFill="1" applyBorder="1" applyAlignment="1" applyProtection="1">
      <alignment horizontal="right" vertical="center"/>
    </xf>
    <xf numFmtId="14" fontId="26" fillId="6" borderId="38" xfId="0" applyNumberFormat="1" applyFont="1" applyFill="1" applyBorder="1" applyAlignment="1" applyProtection="1">
      <alignment horizontal="center" vertical="center"/>
      <protection locked="0"/>
    </xf>
    <xf numFmtId="0" fontId="26" fillId="0" borderId="38" xfId="0" applyFont="1" applyBorder="1" applyAlignment="1" applyProtection="1">
      <alignment horizontal="left" vertical="center"/>
    </xf>
    <xf numFmtId="4" fontId="5" fillId="14" borderId="38" xfId="0" applyNumberFormat="1" applyFont="1" applyFill="1" applyBorder="1" applyAlignment="1" applyProtection="1">
      <alignment horizontal="right" vertical="center"/>
    </xf>
    <xf numFmtId="0" fontId="26" fillId="0" borderId="38" xfId="0" applyFont="1" applyFill="1" applyBorder="1" applyAlignment="1" applyProtection="1">
      <alignment horizontal="left" vertical="center" wrapText="1"/>
    </xf>
    <xf numFmtId="4" fontId="26" fillId="6" borderId="49" xfId="0" applyNumberFormat="1" applyFont="1" applyFill="1" applyBorder="1" applyAlignment="1" applyProtection="1">
      <alignment vertical="center"/>
      <protection locked="0"/>
    </xf>
    <xf numFmtId="4" fontId="26" fillId="6" borderId="41" xfId="0" applyNumberFormat="1" applyFont="1" applyFill="1" applyBorder="1" applyAlignment="1" applyProtection="1">
      <alignment vertical="center"/>
      <protection locked="0"/>
    </xf>
    <xf numFmtId="14" fontId="26" fillId="6" borderId="47" xfId="0" applyNumberFormat="1" applyFont="1" applyFill="1" applyBorder="1" applyAlignment="1" applyProtection="1">
      <alignment horizontal="center" vertical="center"/>
      <protection locked="0"/>
    </xf>
    <xf numFmtId="0" fontId="27" fillId="4" borderId="16" xfId="0" applyFont="1" applyFill="1" applyBorder="1" applyAlignment="1" applyProtection="1">
      <alignment horizontal="left" vertical="center"/>
    </xf>
    <xf numFmtId="0" fontId="26" fillId="0" borderId="18" xfId="0" applyFont="1" applyFill="1" applyBorder="1" applyAlignment="1" applyProtection="1">
      <alignment horizontal="left" vertical="center"/>
    </xf>
    <xf numFmtId="0" fontId="26" fillId="0" borderId="21" xfId="0" applyFont="1" applyFill="1" applyBorder="1" applyAlignment="1" applyProtection="1">
      <alignment horizontal="left" vertical="center"/>
    </xf>
    <xf numFmtId="0" fontId="26" fillId="0" borderId="19" xfId="0" applyFont="1" applyFill="1" applyBorder="1" applyAlignment="1" applyProtection="1">
      <alignment horizontal="left" vertical="center"/>
    </xf>
    <xf numFmtId="0" fontId="26" fillId="0" borderId="16" xfId="0" applyFont="1" applyFill="1" applyBorder="1" applyAlignment="1" applyProtection="1">
      <alignment horizontal="left" vertical="center"/>
    </xf>
    <xf numFmtId="0" fontId="27" fillId="6" borderId="38" xfId="0" applyFont="1" applyFill="1" applyBorder="1" applyAlignment="1" applyProtection="1">
      <alignment horizontal="center" vertical="center"/>
      <protection locked="0"/>
    </xf>
    <xf numFmtId="4" fontId="27" fillId="4" borderId="16" xfId="0" applyNumberFormat="1" applyFont="1" applyFill="1" applyBorder="1" applyAlignment="1" applyProtection="1">
      <alignment horizontal="right" vertical="center" wrapText="1"/>
    </xf>
    <xf numFmtId="4" fontId="26" fillId="0" borderId="23" xfId="0" applyNumberFormat="1" applyFont="1" applyFill="1" applyBorder="1" applyAlignment="1" applyProtection="1">
      <alignment horizontal="center"/>
      <protection locked="0"/>
    </xf>
    <xf numFmtId="4" fontId="26" fillId="0" borderId="27" xfId="0" applyNumberFormat="1" applyFont="1" applyFill="1" applyBorder="1" applyAlignment="1" applyProtection="1">
      <alignment horizontal="center"/>
      <protection locked="0"/>
    </xf>
    <xf numFmtId="4" fontId="26" fillId="0" borderId="24" xfId="0" applyNumberFormat="1" applyFont="1" applyFill="1" applyBorder="1" applyAlignment="1" applyProtection="1">
      <alignment horizontal="center"/>
      <protection locked="0"/>
    </xf>
    <xf numFmtId="4" fontId="26" fillId="0" borderId="29" xfId="0" applyNumberFormat="1" applyFont="1" applyFill="1" applyBorder="1" applyAlignment="1" applyProtection="1">
      <alignment horizontal="center"/>
      <protection locked="0"/>
    </xf>
    <xf numFmtId="4" fontId="26" fillId="0" borderId="0" xfId="0" applyNumberFormat="1" applyFont="1" applyFill="1" applyBorder="1" applyAlignment="1" applyProtection="1">
      <alignment horizontal="center"/>
      <protection locked="0"/>
    </xf>
    <xf numFmtId="4" fontId="26" fillId="0" borderId="22" xfId="0" applyNumberFormat="1" applyFont="1" applyFill="1" applyBorder="1" applyAlignment="1" applyProtection="1">
      <alignment horizontal="center"/>
      <protection locked="0"/>
    </xf>
    <xf numFmtId="4" fontId="26" fillId="0" borderId="25" xfId="0" applyNumberFormat="1" applyFont="1" applyFill="1" applyBorder="1" applyAlignment="1" applyProtection="1">
      <alignment horizontal="center"/>
      <protection locked="0"/>
    </xf>
    <xf numFmtId="4" fontId="26" fillId="0" borderId="28" xfId="0" applyNumberFormat="1" applyFont="1" applyFill="1" applyBorder="1" applyAlignment="1" applyProtection="1">
      <alignment horizontal="center"/>
      <protection locked="0"/>
    </xf>
    <xf numFmtId="4" fontId="26" fillId="0" borderId="26" xfId="0" applyNumberFormat="1" applyFont="1" applyFill="1" applyBorder="1" applyAlignment="1" applyProtection="1">
      <alignment horizontal="center"/>
      <protection locked="0"/>
    </xf>
    <xf numFmtId="4" fontId="27" fillId="4" borderId="18" xfId="0" applyNumberFormat="1" applyFont="1" applyFill="1" applyBorder="1" applyAlignment="1" applyProtection="1">
      <alignment horizontal="center" vertical="center"/>
      <protection locked="0"/>
    </xf>
    <xf numFmtId="4" fontId="27" fillId="4" borderId="21" xfId="0" applyNumberFormat="1" applyFont="1" applyFill="1" applyBorder="1" applyAlignment="1" applyProtection="1">
      <alignment horizontal="center" vertical="center"/>
      <protection locked="0"/>
    </xf>
    <xf numFmtId="4" fontId="27" fillId="4" borderId="19" xfId="0" applyNumberFormat="1" applyFont="1" applyFill="1" applyBorder="1" applyAlignment="1" applyProtection="1">
      <alignment horizontal="center" vertical="center"/>
      <protection locked="0"/>
    </xf>
    <xf numFmtId="0" fontId="27" fillId="8" borderId="47" xfId="0" applyFont="1" applyFill="1" applyBorder="1" applyAlignment="1" applyProtection="1">
      <alignment horizontal="center" vertical="center"/>
    </xf>
    <xf numFmtId="0" fontId="26" fillId="6" borderId="18" xfId="0" applyFont="1" applyFill="1" applyBorder="1" applyAlignment="1" applyProtection="1">
      <alignment horizontal="left" vertical="center"/>
      <protection locked="0"/>
    </xf>
    <xf numFmtId="0" fontId="26" fillId="6" borderId="21" xfId="0" applyFont="1" applyFill="1" applyBorder="1" applyAlignment="1" applyProtection="1">
      <alignment horizontal="left" vertical="center"/>
      <protection locked="0"/>
    </xf>
    <xf numFmtId="0" fontId="26" fillId="6" borderId="19" xfId="0" applyFont="1" applyFill="1" applyBorder="1" applyAlignment="1" applyProtection="1">
      <alignment horizontal="left" vertical="center"/>
      <protection locked="0"/>
    </xf>
    <xf numFmtId="0" fontId="27" fillId="0" borderId="56" xfId="0" applyFont="1" applyFill="1" applyBorder="1" applyAlignment="1" applyProtection="1">
      <alignment horizontal="center" vertical="center" wrapText="1"/>
    </xf>
    <xf numFmtId="0" fontId="27" fillId="0" borderId="40" xfId="0" applyFont="1" applyFill="1" applyBorder="1" applyAlignment="1" applyProtection="1">
      <alignment horizontal="center" vertical="center" wrapText="1"/>
    </xf>
    <xf numFmtId="0" fontId="27" fillId="0" borderId="16" xfId="0" applyFont="1" applyFill="1" applyBorder="1" applyAlignment="1" applyProtection="1">
      <alignment horizontal="center" vertical="center" wrapText="1"/>
    </xf>
    <xf numFmtId="0" fontId="27" fillId="0" borderId="23" xfId="0" applyFont="1" applyFill="1" applyBorder="1" applyAlignment="1" applyProtection="1">
      <alignment horizontal="center" vertical="center" wrapText="1"/>
    </xf>
    <xf numFmtId="0" fontId="27" fillId="0" borderId="27" xfId="0" applyFont="1" applyFill="1" applyBorder="1" applyAlignment="1" applyProtection="1">
      <alignment horizontal="center" vertical="center" wrapText="1"/>
    </xf>
    <xf numFmtId="0" fontId="27" fillId="0" borderId="24" xfId="0" applyFont="1" applyFill="1" applyBorder="1" applyAlignment="1" applyProtection="1">
      <alignment horizontal="center" vertical="center" wrapText="1"/>
    </xf>
    <xf numFmtId="0" fontId="27" fillId="0" borderId="29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27" fillId="0" borderId="22" xfId="0" applyFont="1" applyFill="1" applyBorder="1" applyAlignment="1" applyProtection="1">
      <alignment horizontal="center" vertical="center" wrapText="1"/>
    </xf>
    <xf numFmtId="0" fontId="27" fillId="0" borderId="25" xfId="0" applyFont="1" applyFill="1" applyBorder="1" applyAlignment="1" applyProtection="1">
      <alignment horizontal="center" vertical="center" wrapText="1"/>
    </xf>
    <xf numFmtId="0" fontId="27" fillId="0" borderId="28" xfId="0" applyFont="1" applyFill="1" applyBorder="1" applyAlignment="1" applyProtection="1">
      <alignment horizontal="center" vertical="center" wrapText="1"/>
    </xf>
    <xf numFmtId="0" fontId="27" fillId="0" borderId="26" xfId="0" applyFont="1" applyFill="1" applyBorder="1" applyAlignment="1" applyProtection="1">
      <alignment horizontal="center" vertical="center" wrapText="1"/>
    </xf>
    <xf numFmtId="0" fontId="27" fillId="8" borderId="16" xfId="0" applyFont="1" applyFill="1" applyBorder="1" applyAlignment="1" applyProtection="1">
      <alignment horizontal="left" vertical="center" wrapText="1"/>
    </xf>
    <xf numFmtId="0" fontId="27" fillId="8" borderId="18" xfId="0" applyFont="1" applyFill="1" applyBorder="1" applyAlignment="1" applyProtection="1">
      <alignment horizontal="left" vertical="center"/>
    </xf>
    <xf numFmtId="0" fontId="27" fillId="8" borderId="21" xfId="0" applyFont="1" applyFill="1" applyBorder="1" applyAlignment="1" applyProtection="1">
      <alignment horizontal="left" vertical="center"/>
    </xf>
    <xf numFmtId="0" fontId="27" fillId="8" borderId="19" xfId="0" applyFont="1" applyFill="1" applyBorder="1" applyAlignment="1" applyProtection="1">
      <alignment horizontal="left" vertical="center"/>
    </xf>
    <xf numFmtId="0" fontId="26" fillId="6" borderId="18" xfId="0" applyFont="1" applyFill="1" applyBorder="1" applyAlignment="1" applyProtection="1">
      <alignment horizontal="left" vertical="center" wrapText="1"/>
      <protection locked="0"/>
    </xf>
    <xf numFmtId="0" fontId="26" fillId="6" borderId="21" xfId="0" applyFont="1" applyFill="1" applyBorder="1" applyAlignment="1" applyProtection="1">
      <alignment horizontal="left" vertical="center" wrapText="1"/>
      <protection locked="0"/>
    </xf>
    <xf numFmtId="0" fontId="26" fillId="6" borderId="19" xfId="0" applyFont="1" applyFill="1" applyBorder="1" applyAlignment="1" applyProtection="1">
      <alignment horizontal="left" vertical="center" wrapText="1"/>
      <protection locked="0"/>
    </xf>
    <xf numFmtId="0" fontId="27" fillId="0" borderId="18" xfId="0" applyFont="1" applyFill="1" applyBorder="1" applyAlignment="1" applyProtection="1">
      <alignment horizontal="left" vertical="center" wrapText="1"/>
    </xf>
    <xf numFmtId="0" fontId="27" fillId="0" borderId="21" xfId="0" applyFont="1" applyFill="1" applyBorder="1" applyAlignment="1" applyProtection="1">
      <alignment horizontal="left" vertical="center" wrapText="1"/>
    </xf>
    <xf numFmtId="0" fontId="27" fillId="0" borderId="19" xfId="0" applyFont="1" applyFill="1" applyBorder="1" applyAlignment="1" applyProtection="1">
      <alignment horizontal="left" vertical="center" wrapText="1"/>
    </xf>
    <xf numFmtId="3" fontId="27" fillId="4" borderId="18" xfId="0" applyNumberFormat="1" applyFont="1" applyFill="1" applyBorder="1" applyAlignment="1" applyProtection="1">
      <alignment horizontal="center" vertical="center"/>
    </xf>
    <xf numFmtId="3" fontId="27" fillId="4" borderId="19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left" vertical="center"/>
    </xf>
    <xf numFmtId="0" fontId="27" fillId="4" borderId="18" xfId="0" applyFont="1" applyFill="1" applyBorder="1" applyAlignment="1" applyProtection="1">
      <alignment horizontal="center" vertical="center" wrapText="1"/>
    </xf>
    <xf numFmtId="0" fontId="27" fillId="4" borderId="19" xfId="0" applyFont="1" applyFill="1" applyBorder="1" applyAlignment="1" applyProtection="1">
      <alignment horizontal="center" vertical="center" wrapText="1"/>
    </xf>
    <xf numFmtId="0" fontId="27" fillId="4" borderId="23" xfId="0" applyFont="1" applyFill="1" applyBorder="1" applyAlignment="1" applyProtection="1">
      <alignment horizontal="center" vertical="center" wrapText="1"/>
    </xf>
    <xf numFmtId="0" fontId="27" fillId="4" borderId="24" xfId="0" applyFont="1" applyFill="1" applyBorder="1" applyAlignment="1" applyProtection="1">
      <alignment horizontal="center" vertical="center" wrapText="1"/>
    </xf>
    <xf numFmtId="0" fontId="27" fillId="4" borderId="25" xfId="0" applyFont="1" applyFill="1" applyBorder="1" applyAlignment="1" applyProtection="1">
      <alignment horizontal="center" vertical="center" wrapText="1"/>
    </xf>
    <xf numFmtId="0" fontId="27" fillId="4" borderId="26" xfId="0" applyFont="1" applyFill="1" applyBorder="1" applyAlignment="1" applyProtection="1">
      <alignment horizontal="center" vertical="center" wrapText="1"/>
    </xf>
    <xf numFmtId="9" fontId="27" fillId="6" borderId="18" xfId="0" applyNumberFormat="1" applyFont="1" applyFill="1" applyBorder="1" applyAlignment="1" applyProtection="1">
      <alignment horizontal="center" vertical="center" wrapText="1"/>
      <protection locked="0"/>
    </xf>
    <xf numFmtId="9" fontId="27" fillId="6" borderId="19" xfId="0" applyNumberFormat="1" applyFont="1" applyFill="1" applyBorder="1" applyAlignment="1" applyProtection="1">
      <alignment horizontal="center" vertical="center" wrapText="1"/>
      <protection locked="0"/>
    </xf>
    <xf numFmtId="10" fontId="27" fillId="6" borderId="18" xfId="0" applyNumberFormat="1" applyFont="1" applyFill="1" applyBorder="1" applyAlignment="1" applyProtection="1">
      <alignment horizontal="center" vertical="center" wrapText="1"/>
      <protection locked="0"/>
    </xf>
    <xf numFmtId="10" fontId="27" fillId="6" borderId="19" xfId="0" applyNumberFormat="1" applyFont="1" applyFill="1" applyBorder="1" applyAlignment="1" applyProtection="1">
      <alignment horizontal="center" vertical="center" wrapText="1"/>
      <protection locked="0"/>
    </xf>
    <xf numFmtId="3" fontId="27" fillId="8" borderId="18" xfId="0" applyNumberFormat="1" applyFont="1" applyFill="1" applyBorder="1" applyAlignment="1" applyProtection="1">
      <alignment horizontal="center" vertical="center" wrapText="1"/>
    </xf>
    <xf numFmtId="3" fontId="27" fillId="8" borderId="19" xfId="0" applyNumberFormat="1" applyFont="1" applyFill="1" applyBorder="1" applyAlignment="1" applyProtection="1">
      <alignment horizontal="center" vertical="center" wrapText="1"/>
    </xf>
    <xf numFmtId="0" fontId="26" fillId="6" borderId="23" xfId="0" applyFont="1" applyFill="1" applyBorder="1" applyAlignment="1" applyProtection="1">
      <alignment horizontal="left" vertical="center"/>
      <protection locked="0"/>
    </xf>
    <xf numFmtId="0" fontId="26" fillId="6" borderId="27" xfId="0" applyFont="1" applyFill="1" applyBorder="1" applyAlignment="1" applyProtection="1">
      <alignment horizontal="left" vertical="center"/>
      <protection locked="0"/>
    </xf>
    <xf numFmtId="0" fontId="26" fillId="6" borderId="24" xfId="0" applyFont="1" applyFill="1" applyBorder="1" applyAlignment="1" applyProtection="1">
      <alignment horizontal="left" vertical="center"/>
      <protection locked="0"/>
    </xf>
    <xf numFmtId="4" fontId="26" fillId="6" borderId="56" xfId="0" applyNumberFormat="1" applyFont="1" applyFill="1" applyBorder="1" applyAlignment="1" applyProtection="1">
      <alignment vertical="center"/>
      <protection locked="0"/>
    </xf>
    <xf numFmtId="9" fontId="26" fillId="6" borderId="38" xfId="2" applyFont="1" applyFill="1" applyBorder="1" applyAlignment="1" applyProtection="1">
      <alignment vertical="center"/>
      <protection locked="0"/>
    </xf>
    <xf numFmtId="4" fontId="26" fillId="0" borderId="43" xfId="0" applyNumberFormat="1" applyFont="1" applyFill="1" applyBorder="1" applyAlignment="1" applyProtection="1">
      <alignment horizontal="right" vertical="center"/>
    </xf>
    <xf numFmtId="4" fontId="26" fillId="0" borderId="44" xfId="0" applyNumberFormat="1" applyFont="1" applyFill="1" applyBorder="1" applyAlignment="1" applyProtection="1">
      <alignment horizontal="right" vertical="center"/>
    </xf>
    <xf numFmtId="4" fontId="26" fillId="6" borderId="38" xfId="0" applyNumberFormat="1" applyFont="1" applyFill="1" applyBorder="1" applyAlignment="1" applyProtection="1">
      <alignment vertical="center"/>
      <protection locked="0"/>
    </xf>
    <xf numFmtId="0" fontId="27" fillId="4" borderId="43" xfId="0" applyFont="1" applyFill="1" applyBorder="1" applyAlignment="1" applyProtection="1">
      <alignment horizontal="center" vertical="center"/>
    </xf>
    <xf numFmtId="0" fontId="27" fillId="4" borderId="42" xfId="0" applyFont="1" applyFill="1" applyBorder="1" applyAlignment="1" applyProtection="1">
      <alignment horizontal="center" vertical="center"/>
    </xf>
    <xf numFmtId="0" fontId="27" fillId="4" borderId="44" xfId="0" applyFont="1" applyFill="1" applyBorder="1" applyAlignment="1" applyProtection="1">
      <alignment horizontal="center" vertical="center"/>
    </xf>
    <xf numFmtId="0" fontId="27" fillId="4" borderId="45" xfId="0" applyFont="1" applyFill="1" applyBorder="1" applyAlignment="1" applyProtection="1">
      <alignment horizontal="center" vertical="center"/>
    </xf>
    <xf numFmtId="0" fontId="27" fillId="4" borderId="39" xfId="0" applyFont="1" applyFill="1" applyBorder="1" applyAlignment="1" applyProtection="1">
      <alignment horizontal="center" vertical="center"/>
    </xf>
    <xf numFmtId="0" fontId="27" fillId="4" borderId="46" xfId="0" applyFont="1" applyFill="1" applyBorder="1" applyAlignment="1" applyProtection="1">
      <alignment horizontal="center" vertical="center"/>
    </xf>
    <xf numFmtId="170" fontId="26" fillId="0" borderId="33" xfId="0" applyNumberFormat="1" applyFont="1" applyFill="1" applyBorder="1" applyAlignment="1" applyProtection="1">
      <alignment horizontal="right" vertical="center"/>
    </xf>
    <xf numFmtId="170" fontId="26" fillId="0" borderId="34" xfId="0" applyNumberFormat="1" applyFont="1" applyFill="1" applyBorder="1" applyAlignment="1" applyProtection="1">
      <alignment horizontal="right" vertical="center"/>
    </xf>
    <xf numFmtId="170" fontId="26" fillId="0" borderId="35" xfId="0" applyNumberFormat="1" applyFont="1" applyFill="1" applyBorder="1" applyAlignment="1" applyProtection="1">
      <alignment horizontal="right" vertical="center"/>
    </xf>
    <xf numFmtId="170" fontId="27" fillId="4" borderId="33" xfId="0" applyNumberFormat="1" applyFont="1" applyFill="1" applyBorder="1" applyAlignment="1" applyProtection="1">
      <alignment horizontal="right" vertical="center"/>
    </xf>
    <xf numFmtId="170" fontId="27" fillId="4" borderId="34" xfId="0" applyNumberFormat="1" applyFont="1" applyFill="1" applyBorder="1" applyAlignment="1" applyProtection="1">
      <alignment horizontal="right" vertical="center"/>
    </xf>
    <xf numFmtId="170" fontId="27" fillId="4" borderId="35" xfId="0" applyNumberFormat="1" applyFont="1" applyFill="1" applyBorder="1" applyAlignment="1" applyProtection="1">
      <alignment horizontal="right" vertical="center"/>
    </xf>
    <xf numFmtId="0" fontId="27" fillId="4" borderId="38" xfId="0" applyFont="1" applyFill="1" applyBorder="1" applyAlignment="1" applyProtection="1">
      <alignment horizontal="left" vertical="center" wrapText="1"/>
    </xf>
    <xf numFmtId="0" fontId="26" fillId="0" borderId="89" xfId="0" applyFont="1" applyFill="1" applyBorder="1" applyAlignment="1" applyProtection="1">
      <alignment horizontal="left" vertical="top"/>
    </xf>
    <xf numFmtId="0" fontId="26" fillId="0" borderId="90" xfId="0" applyFont="1" applyFill="1" applyBorder="1" applyAlignment="1" applyProtection="1">
      <alignment horizontal="left" vertical="top"/>
    </xf>
    <xf numFmtId="0" fontId="27" fillId="0" borderId="39" xfId="0" applyFont="1" applyFill="1" applyBorder="1" applyAlignment="1" applyProtection="1">
      <alignment horizontal="left"/>
    </xf>
    <xf numFmtId="0" fontId="26" fillId="0" borderId="33" xfId="0" applyFont="1" applyFill="1" applyBorder="1" applyAlignment="1" applyProtection="1">
      <alignment horizontal="left" wrapText="1"/>
    </xf>
    <xf numFmtId="0" fontId="26" fillId="0" borderId="34" xfId="0" applyFont="1" applyFill="1" applyBorder="1" applyAlignment="1" applyProtection="1">
      <alignment horizontal="left" wrapText="1"/>
    </xf>
    <xf numFmtId="0" fontId="26" fillId="0" borderId="35" xfId="0" applyFont="1" applyFill="1" applyBorder="1" applyAlignment="1" applyProtection="1">
      <alignment horizontal="left" wrapText="1"/>
    </xf>
    <xf numFmtId="0" fontId="26" fillId="0" borderId="33" xfId="0" applyFont="1" applyFill="1" applyBorder="1" applyAlignment="1" applyProtection="1">
      <alignment horizontal="left" vertical="center" indent="1"/>
    </xf>
    <xf numFmtId="0" fontId="26" fillId="0" borderId="34" xfId="0" applyFont="1" applyFill="1" applyBorder="1" applyAlignment="1" applyProtection="1">
      <alignment horizontal="left" vertical="center" indent="1"/>
    </xf>
    <xf numFmtId="0" fontId="26" fillId="0" borderId="35" xfId="0" applyFont="1" applyFill="1" applyBorder="1" applyAlignment="1" applyProtection="1">
      <alignment horizontal="left" vertical="center" indent="1"/>
    </xf>
    <xf numFmtId="0" fontId="27" fillId="4" borderId="43" xfId="0" applyFont="1" applyFill="1" applyBorder="1" applyAlignment="1" applyProtection="1">
      <alignment horizontal="center" vertical="center" wrapText="1"/>
    </xf>
    <xf numFmtId="0" fontId="27" fillId="4" borderId="42" xfId="0" applyFont="1" applyFill="1" applyBorder="1" applyAlignment="1" applyProtection="1">
      <alignment horizontal="center" vertical="center" wrapText="1"/>
    </xf>
    <xf numFmtId="0" fontId="27" fillId="4" borderId="44" xfId="0" applyFont="1" applyFill="1" applyBorder="1" applyAlignment="1" applyProtection="1">
      <alignment horizontal="center" vertical="center" wrapText="1"/>
    </xf>
    <xf numFmtId="0" fontId="27" fillId="4" borderId="45" xfId="0" applyFont="1" applyFill="1" applyBorder="1" applyAlignment="1" applyProtection="1">
      <alignment horizontal="center" vertical="center" wrapText="1"/>
    </xf>
    <xf numFmtId="0" fontId="27" fillId="4" borderId="39" xfId="0" applyFont="1" applyFill="1" applyBorder="1" applyAlignment="1" applyProtection="1">
      <alignment horizontal="center" vertical="center" wrapText="1"/>
    </xf>
    <xf numFmtId="0" fontId="27" fillId="4" borderId="46" xfId="0" applyFont="1" applyFill="1" applyBorder="1" applyAlignment="1" applyProtection="1">
      <alignment horizontal="center" vertical="center" wrapText="1"/>
    </xf>
    <xf numFmtId="0" fontId="27" fillId="8" borderId="34" xfId="0" applyFont="1" applyFill="1" applyBorder="1" applyAlignment="1" applyProtection="1">
      <alignment horizontal="left" vertical="center" wrapText="1"/>
    </xf>
    <xf numFmtId="4" fontId="26" fillId="6" borderId="34" xfId="0" applyNumberFormat="1" applyFont="1" applyFill="1" applyBorder="1" applyAlignment="1" applyProtection="1">
      <alignment horizontal="right" vertical="center"/>
      <protection locked="0"/>
    </xf>
    <xf numFmtId="0" fontId="27" fillId="0" borderId="33" xfId="0" applyFont="1" applyFill="1" applyBorder="1" applyAlignment="1" applyProtection="1">
      <alignment horizontal="left" vertical="center"/>
    </xf>
    <xf numFmtId="0" fontId="27" fillId="0" borderId="34" xfId="0" applyFont="1" applyFill="1" applyBorder="1" applyAlignment="1" applyProtection="1">
      <alignment horizontal="left" vertical="center"/>
    </xf>
    <xf numFmtId="0" fontId="27" fillId="0" borderId="35" xfId="0" applyFont="1" applyFill="1" applyBorder="1" applyAlignment="1" applyProtection="1">
      <alignment horizontal="left" vertical="center"/>
    </xf>
    <xf numFmtId="0" fontId="27" fillId="4" borderId="20" xfId="0" applyFont="1" applyFill="1" applyBorder="1" applyAlignment="1" applyProtection="1">
      <alignment horizontal="center" vertical="center" wrapText="1"/>
    </xf>
    <xf numFmtId="170" fontId="27" fillId="8" borderId="33" xfId="0" applyNumberFormat="1" applyFont="1" applyFill="1" applyBorder="1" applyAlignment="1" applyProtection="1">
      <alignment horizontal="right" vertical="center" wrapText="1"/>
    </xf>
    <xf numFmtId="170" fontId="27" fillId="8" borderId="35" xfId="0" applyNumberFormat="1" applyFont="1" applyFill="1" applyBorder="1" applyAlignment="1" applyProtection="1">
      <alignment horizontal="right" vertical="center" wrapText="1"/>
    </xf>
    <xf numFmtId="170" fontId="27" fillId="0" borderId="33" xfId="0" applyNumberFormat="1" applyFont="1" applyFill="1" applyBorder="1" applyAlignment="1" applyProtection="1">
      <alignment horizontal="right" vertical="center"/>
    </xf>
    <xf numFmtId="170" fontId="27" fillId="0" borderId="35" xfId="0" applyNumberFormat="1" applyFont="1" applyFill="1" applyBorder="1" applyAlignment="1" applyProtection="1">
      <alignment horizontal="right" vertical="center"/>
    </xf>
    <xf numFmtId="0" fontId="27" fillId="8" borderId="34" xfId="0" applyFont="1" applyFill="1" applyBorder="1" applyAlignment="1" applyProtection="1">
      <alignment horizontal="left" vertical="center"/>
    </xf>
    <xf numFmtId="4" fontId="27" fillId="8" borderId="33" xfId="0" applyNumberFormat="1" applyFont="1" applyFill="1" applyBorder="1" applyAlignment="1" applyProtection="1">
      <alignment horizontal="right" vertical="center" wrapText="1"/>
    </xf>
    <xf numFmtId="4" fontId="27" fillId="8" borderId="34" xfId="0" applyNumberFormat="1" applyFont="1" applyFill="1" applyBorder="1" applyAlignment="1" applyProtection="1">
      <alignment horizontal="right" vertical="center" wrapText="1"/>
    </xf>
    <xf numFmtId="4" fontId="27" fillId="8" borderId="35" xfId="0" applyNumberFormat="1" applyFont="1" applyFill="1" applyBorder="1" applyAlignment="1" applyProtection="1">
      <alignment horizontal="right" vertical="center" wrapText="1"/>
    </xf>
    <xf numFmtId="4" fontId="27" fillId="0" borderId="33" xfId="0" applyNumberFormat="1" applyFont="1" applyFill="1" applyBorder="1" applyAlignment="1" applyProtection="1">
      <alignment horizontal="right" vertical="center"/>
      <protection locked="0"/>
    </xf>
    <xf numFmtId="4" fontId="27" fillId="0" borderId="34" xfId="0" applyNumberFormat="1" applyFont="1" applyFill="1" applyBorder="1" applyAlignment="1" applyProtection="1">
      <alignment horizontal="right" vertical="center"/>
      <protection locked="0"/>
    </xf>
    <xf numFmtId="4" fontId="27" fillId="0" borderId="35" xfId="0" applyNumberFormat="1" applyFont="1" applyFill="1" applyBorder="1" applyAlignment="1" applyProtection="1">
      <alignment horizontal="right" vertical="center"/>
      <protection locked="0"/>
    </xf>
    <xf numFmtId="4" fontId="27" fillId="0" borderId="33" xfId="0" applyNumberFormat="1" applyFont="1" applyFill="1" applyBorder="1" applyAlignment="1" applyProtection="1">
      <alignment horizontal="right" vertical="center"/>
    </xf>
    <xf numFmtId="4" fontId="27" fillId="0" borderId="34" xfId="0" applyNumberFormat="1" applyFont="1" applyFill="1" applyBorder="1" applyAlignment="1" applyProtection="1">
      <alignment horizontal="right" vertical="center"/>
    </xf>
    <xf numFmtId="4" fontId="27" fillId="0" borderId="35" xfId="0" applyNumberFormat="1" applyFont="1" applyFill="1" applyBorder="1" applyAlignment="1" applyProtection="1">
      <alignment horizontal="right" vertical="center"/>
    </xf>
    <xf numFmtId="4" fontId="27" fillId="8" borderId="95" xfId="0" applyNumberFormat="1" applyFont="1" applyFill="1" applyBorder="1" applyAlignment="1" applyProtection="1">
      <alignment horizontal="right" vertical="center" wrapText="1"/>
    </xf>
    <xf numFmtId="4" fontId="27" fillId="8" borderId="42" xfId="0" applyNumberFormat="1" applyFont="1" applyFill="1" applyBorder="1" applyAlignment="1" applyProtection="1">
      <alignment horizontal="right" vertical="center" wrapText="1"/>
    </xf>
    <xf numFmtId="4" fontId="27" fillId="8" borderId="96" xfId="0" applyNumberFormat="1" applyFont="1" applyFill="1" applyBorder="1" applyAlignment="1" applyProtection="1">
      <alignment horizontal="right" vertical="center" wrapText="1"/>
    </xf>
    <xf numFmtId="4" fontId="26" fillId="6" borderId="33" xfId="0" applyNumberFormat="1" applyFont="1" applyFill="1" applyBorder="1" applyAlignment="1" applyProtection="1">
      <alignment horizontal="left" vertical="center"/>
      <protection locked="0"/>
    </xf>
    <xf numFmtId="4" fontId="26" fillId="6" borderId="34" xfId="0" applyNumberFormat="1" applyFont="1" applyFill="1" applyBorder="1" applyAlignment="1" applyProtection="1">
      <alignment horizontal="left" vertical="center"/>
      <protection locked="0"/>
    </xf>
    <xf numFmtId="4" fontId="26" fillId="6" borderId="35" xfId="0" applyNumberFormat="1" applyFont="1" applyFill="1" applyBorder="1" applyAlignment="1" applyProtection="1">
      <alignment horizontal="left" vertical="center"/>
      <protection locked="0"/>
    </xf>
    <xf numFmtId="4" fontId="26" fillId="0" borderId="34" xfId="0" applyNumberFormat="1" applyFont="1" applyFill="1" applyBorder="1" applyAlignment="1" applyProtection="1">
      <alignment horizontal="right" vertical="center"/>
    </xf>
    <xf numFmtId="170" fontId="27" fillId="8" borderId="34" xfId="0" applyNumberFormat="1" applyFont="1" applyFill="1" applyBorder="1" applyAlignment="1" applyProtection="1">
      <alignment horizontal="right" vertical="center" wrapText="1"/>
    </xf>
    <xf numFmtId="170" fontId="27" fillId="8" borderId="66" xfId="0" applyNumberFormat="1" applyFont="1" applyFill="1" applyBorder="1" applyAlignment="1" applyProtection="1">
      <alignment horizontal="right" vertical="center" wrapText="1"/>
    </xf>
    <xf numFmtId="0" fontId="26" fillId="0" borderId="33" xfId="0" applyFont="1" applyFill="1" applyBorder="1" applyAlignment="1" applyProtection="1">
      <alignment horizontal="left" vertical="center"/>
    </xf>
    <xf numFmtId="0" fontId="26" fillId="0" borderId="34" xfId="0" applyFont="1" applyFill="1" applyBorder="1" applyAlignment="1" applyProtection="1">
      <alignment horizontal="left" vertical="center"/>
    </xf>
    <xf numFmtId="0" fontId="26" fillId="0" borderId="35" xfId="0" applyFont="1" applyFill="1" applyBorder="1" applyAlignment="1" applyProtection="1">
      <alignment horizontal="left" vertical="center"/>
    </xf>
    <xf numFmtId="0" fontId="27" fillId="0" borderId="33" xfId="0" applyFont="1" applyFill="1" applyBorder="1" applyAlignment="1" applyProtection="1">
      <alignment horizontal="left" vertical="center" wrapText="1"/>
    </xf>
    <xf numFmtId="0" fontId="27" fillId="0" borderId="34" xfId="0" applyFont="1" applyFill="1" applyBorder="1" applyAlignment="1" applyProtection="1">
      <alignment horizontal="left" vertical="center" wrapText="1"/>
    </xf>
    <xf numFmtId="0" fontId="27" fillId="0" borderId="35" xfId="0" applyFont="1" applyFill="1" applyBorder="1" applyAlignment="1" applyProtection="1">
      <alignment horizontal="left" vertical="center" wrapText="1"/>
    </xf>
    <xf numFmtId="0" fontId="27" fillId="0" borderId="56" xfId="0" applyFont="1" applyFill="1" applyBorder="1" applyAlignment="1" applyProtection="1">
      <alignment horizontal="left" vertical="center" wrapText="1"/>
    </xf>
    <xf numFmtId="0" fontId="27" fillId="0" borderId="0" xfId="0" applyFont="1" applyFill="1" applyBorder="1" applyAlignment="1" applyProtection="1">
      <alignment horizontal="left" vertical="center" wrapText="1"/>
    </xf>
    <xf numFmtId="0" fontId="27" fillId="0" borderId="22" xfId="0" applyFont="1" applyFill="1" applyBorder="1" applyAlignment="1" applyProtection="1">
      <alignment horizontal="left" vertical="center" wrapText="1"/>
    </xf>
    <xf numFmtId="0" fontId="27" fillId="4" borderId="33" xfId="0" applyFont="1" applyFill="1" applyBorder="1" applyAlignment="1" applyProtection="1">
      <alignment horizontal="center" vertical="center"/>
    </xf>
    <xf numFmtId="0" fontId="27" fillId="4" borderId="34" xfId="0" applyFont="1" applyFill="1" applyBorder="1" applyAlignment="1" applyProtection="1">
      <alignment horizontal="center" vertical="center"/>
    </xf>
    <xf numFmtId="0" fontId="27" fillId="4" borderId="35" xfId="0" applyFont="1" applyFill="1" applyBorder="1" applyAlignment="1" applyProtection="1">
      <alignment horizontal="center" vertical="center"/>
    </xf>
    <xf numFmtId="0" fontId="27" fillId="0" borderId="95" xfId="0" applyFont="1" applyFill="1" applyBorder="1" applyAlignment="1" applyProtection="1">
      <alignment horizontal="center" vertical="center" wrapText="1"/>
    </xf>
    <xf numFmtId="0" fontId="27" fillId="0" borderId="96" xfId="0" applyFont="1" applyFill="1" applyBorder="1" applyAlignment="1" applyProtection="1">
      <alignment horizontal="center" vertical="center" wrapText="1"/>
    </xf>
    <xf numFmtId="0" fontId="26" fillId="0" borderId="43" xfId="0" applyFont="1" applyFill="1" applyBorder="1" applyAlignment="1" applyProtection="1">
      <alignment horizontal="left" vertical="center" indent="1"/>
    </xf>
    <xf numFmtId="0" fontId="26" fillId="0" borderId="42" xfId="0" applyFont="1" applyFill="1" applyBorder="1" applyAlignment="1" applyProtection="1">
      <alignment horizontal="left" vertical="center" indent="1"/>
    </xf>
    <xf numFmtId="0" fontId="26" fillId="0" borderId="44" xfId="0" applyFont="1" applyFill="1" applyBorder="1" applyAlignment="1" applyProtection="1">
      <alignment horizontal="left" vertical="center" indent="1"/>
    </xf>
    <xf numFmtId="0" fontId="26" fillId="0" borderId="56" xfId="0" applyFont="1" applyFill="1" applyBorder="1" applyAlignment="1" applyProtection="1">
      <alignment horizontal="left" vertical="center" indent="1"/>
    </xf>
    <xf numFmtId="0" fontId="26" fillId="0" borderId="0" xfId="0" applyFont="1" applyFill="1" applyBorder="1" applyAlignment="1" applyProtection="1">
      <alignment horizontal="left" vertical="center" indent="1"/>
    </xf>
    <xf numFmtId="0" fontId="26" fillId="0" borderId="40" xfId="0" applyFont="1" applyFill="1" applyBorder="1" applyAlignment="1" applyProtection="1">
      <alignment horizontal="left" vertical="center" indent="1"/>
    </xf>
    <xf numFmtId="0" fontId="26" fillId="0" borderId="45" xfId="0" applyFont="1" applyFill="1" applyBorder="1" applyAlignment="1" applyProtection="1">
      <alignment horizontal="left" vertical="center" indent="1"/>
    </xf>
    <xf numFmtId="0" fontId="26" fillId="0" borderId="39" xfId="0" applyFont="1" applyFill="1" applyBorder="1" applyAlignment="1" applyProtection="1">
      <alignment horizontal="left" vertical="center" indent="1"/>
    </xf>
    <xf numFmtId="0" fontId="26" fillId="0" borderId="46" xfId="0" applyFont="1" applyFill="1" applyBorder="1" applyAlignment="1" applyProtection="1">
      <alignment horizontal="left" vertical="center" indent="1"/>
    </xf>
    <xf numFmtId="0" fontId="27" fillId="0" borderId="56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left" vertical="center"/>
    </xf>
    <xf numFmtId="0" fontId="27" fillId="0" borderId="33" xfId="0" applyFont="1" applyBorder="1" applyAlignment="1" applyProtection="1">
      <alignment horizontal="left" vertical="center"/>
    </xf>
    <xf numFmtId="0" fontId="27" fillId="0" borderId="34" xfId="0" applyFont="1" applyBorder="1" applyAlignment="1" applyProtection="1">
      <alignment horizontal="left" vertical="center"/>
    </xf>
    <xf numFmtId="0" fontId="27" fillId="0" borderId="35" xfId="0" applyFont="1" applyBorder="1" applyAlignment="1" applyProtection="1">
      <alignment horizontal="left" vertical="center"/>
    </xf>
    <xf numFmtId="0" fontId="26" fillId="6" borderId="90" xfId="0" applyFont="1" applyFill="1" applyBorder="1" applyAlignment="1" applyProtection="1">
      <alignment horizontal="left" vertical="top"/>
      <protection locked="0"/>
    </xf>
    <xf numFmtId="0" fontId="26" fillId="6" borderId="93" xfId="0" applyFont="1" applyFill="1" applyBorder="1" applyAlignment="1" applyProtection="1">
      <alignment horizontal="left" vertical="top"/>
      <protection locked="0"/>
    </xf>
    <xf numFmtId="0" fontId="26" fillId="6" borderId="58" xfId="0" applyFont="1" applyFill="1" applyBorder="1" applyAlignment="1" applyProtection="1">
      <alignment horizontal="left" vertical="top"/>
      <protection locked="0"/>
    </xf>
    <xf numFmtId="0" fontId="26" fillId="6" borderId="57" xfId="0" applyFont="1" applyFill="1" applyBorder="1" applyAlignment="1" applyProtection="1">
      <alignment horizontal="left" vertical="top"/>
      <protection locked="0"/>
    </xf>
    <xf numFmtId="0" fontId="26" fillId="6" borderId="59" xfId="0" applyFont="1" applyFill="1" applyBorder="1" applyAlignment="1" applyProtection="1">
      <alignment horizontal="left" vertical="top"/>
      <protection locked="0"/>
    </xf>
    <xf numFmtId="0" fontId="26" fillId="0" borderId="91" xfId="0" applyFont="1" applyFill="1" applyBorder="1" applyAlignment="1" applyProtection="1">
      <alignment horizontal="left"/>
      <protection locked="0"/>
    </xf>
    <xf numFmtId="0" fontId="26" fillId="0" borderId="92" xfId="0" applyFont="1" applyFill="1" applyBorder="1" applyAlignment="1" applyProtection="1">
      <alignment horizontal="left"/>
      <protection locked="0"/>
    </xf>
    <xf numFmtId="0" fontId="26" fillId="0" borderId="94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27" fillId="8" borderId="109" xfId="0" applyFont="1" applyFill="1" applyBorder="1" applyAlignment="1" applyProtection="1">
      <alignment horizontal="center" vertical="center" wrapText="1"/>
    </xf>
    <xf numFmtId="0" fontId="27" fillId="8" borderId="110" xfId="0" applyFont="1" applyFill="1" applyBorder="1" applyAlignment="1" applyProtection="1">
      <alignment horizontal="center" vertical="center" wrapText="1"/>
    </xf>
    <xf numFmtId="0" fontId="27" fillId="8" borderId="111" xfId="0" applyFont="1" applyFill="1" applyBorder="1" applyAlignment="1" applyProtection="1">
      <alignment horizontal="center" vertical="center" wrapText="1"/>
    </xf>
    <xf numFmtId="0" fontId="27" fillId="8" borderId="112" xfId="0" applyFont="1" applyFill="1" applyBorder="1" applyAlignment="1" applyProtection="1">
      <alignment horizontal="center" vertical="center" wrapText="1"/>
    </xf>
    <xf numFmtId="0" fontId="27" fillId="8" borderId="113" xfId="0" applyFont="1" applyFill="1" applyBorder="1" applyAlignment="1" applyProtection="1">
      <alignment horizontal="center" vertical="center" wrapText="1"/>
    </xf>
    <xf numFmtId="0" fontId="27" fillId="8" borderId="114" xfId="0" applyFont="1" applyFill="1" applyBorder="1" applyAlignment="1" applyProtection="1">
      <alignment horizontal="center" vertical="center" wrapText="1"/>
    </xf>
    <xf numFmtId="0" fontId="27" fillId="0" borderId="115" xfId="0" applyFont="1" applyFill="1" applyBorder="1" applyAlignment="1" applyProtection="1">
      <alignment horizontal="center" vertical="center"/>
    </xf>
    <xf numFmtId="0" fontId="27" fillId="0" borderId="116" xfId="0" applyFont="1" applyFill="1" applyBorder="1" applyAlignment="1" applyProtection="1">
      <alignment horizontal="center" vertical="center"/>
    </xf>
    <xf numFmtId="0" fontId="27" fillId="0" borderId="117" xfId="0" applyFont="1" applyFill="1" applyBorder="1" applyAlignment="1" applyProtection="1">
      <alignment horizontal="center" vertical="center"/>
    </xf>
    <xf numFmtId="0" fontId="27" fillId="0" borderId="60" xfId="0" applyFont="1" applyFill="1" applyBorder="1" applyAlignment="1" applyProtection="1">
      <alignment horizontal="center" vertical="center"/>
    </xf>
    <xf numFmtId="0" fontId="26" fillId="0" borderId="33" xfId="0" applyFont="1" applyBorder="1" applyAlignment="1" applyProtection="1">
      <alignment vertical="center"/>
    </xf>
    <xf numFmtId="0" fontId="26" fillId="0" borderId="35" xfId="0" applyFont="1" applyBorder="1" applyAlignment="1" applyProtection="1">
      <alignment vertical="center"/>
    </xf>
    <xf numFmtId="0" fontId="26" fillId="0" borderId="38" xfId="0" applyFont="1" applyFill="1" applyBorder="1" applyAlignment="1" applyProtection="1">
      <alignment vertical="center" wrapText="1"/>
    </xf>
    <xf numFmtId="0" fontId="27" fillId="0" borderId="40" xfId="0" applyFont="1" applyFill="1" applyBorder="1" applyAlignment="1" applyProtection="1">
      <alignment horizontal="left" vertical="center"/>
    </xf>
    <xf numFmtId="0" fontId="27" fillId="0" borderId="39" xfId="0" applyFont="1" applyFill="1" applyBorder="1" applyAlignment="1" applyProtection="1">
      <alignment horizontal="left" vertical="center"/>
    </xf>
    <xf numFmtId="0" fontId="27" fillId="0" borderId="0" xfId="0" applyFont="1" applyFill="1" applyBorder="1" applyAlignment="1" applyProtection="1">
      <alignment horizontal="center" vertical="center"/>
    </xf>
    <xf numFmtId="171" fontId="26" fillId="0" borderId="38" xfId="0" applyNumberFormat="1" applyFont="1" applyFill="1" applyBorder="1" applyAlignment="1" applyProtection="1">
      <alignment horizontal="right" vertical="center"/>
    </xf>
    <xf numFmtId="0" fontId="26" fillId="0" borderId="38" xfId="0" applyFont="1" applyBorder="1" applyAlignment="1" applyProtection="1">
      <alignment horizontal="left"/>
    </xf>
    <xf numFmtId="0" fontId="26" fillId="0" borderId="38" xfId="0" applyFont="1" applyBorder="1" applyAlignment="1" applyProtection="1">
      <alignment horizontal="center" vertical="center"/>
    </xf>
    <xf numFmtId="3" fontId="26" fillId="0" borderId="38" xfId="0" applyNumberFormat="1" applyFont="1" applyFill="1" applyBorder="1" applyAlignment="1" applyProtection="1">
      <alignment horizontal="right" vertical="center"/>
    </xf>
    <xf numFmtId="0" fontId="26" fillId="6" borderId="38" xfId="0" applyFont="1" applyFill="1" applyBorder="1" applyAlignment="1" applyProtection="1">
      <alignment horizontal="left" vertical="center" wrapText="1"/>
      <protection locked="0"/>
    </xf>
    <xf numFmtId="0" fontId="26" fillId="8" borderId="38" xfId="0" applyFont="1" applyFill="1" applyBorder="1" applyAlignment="1" applyProtection="1">
      <alignment horizontal="center" vertical="center"/>
    </xf>
    <xf numFmtId="0" fontId="26" fillId="0" borderId="33" xfId="0" applyFont="1" applyFill="1" applyBorder="1" applyAlignment="1" applyProtection="1">
      <alignment horizontal="left" vertical="center" wrapText="1"/>
    </xf>
    <xf numFmtId="0" fontId="26" fillId="0" borderId="34" xfId="0" applyFont="1" applyFill="1" applyBorder="1" applyAlignment="1" applyProtection="1">
      <alignment horizontal="left" vertical="center" wrapText="1"/>
    </xf>
    <xf numFmtId="0" fontId="26" fillId="0" borderId="35" xfId="0" applyFont="1" applyFill="1" applyBorder="1" applyAlignment="1" applyProtection="1">
      <alignment horizontal="left" vertical="center" wrapText="1"/>
    </xf>
    <xf numFmtId="0" fontId="27" fillId="0" borderId="38" xfId="0" applyFont="1" applyFill="1" applyBorder="1" applyAlignment="1" applyProtection="1">
      <alignment vertical="center"/>
    </xf>
    <xf numFmtId="4" fontId="26" fillId="0" borderId="42" xfId="0" applyNumberFormat="1" applyFont="1" applyFill="1" applyBorder="1" applyAlignment="1" applyProtection="1">
      <alignment horizontal="left" vertical="center"/>
      <protection locked="0"/>
    </xf>
    <xf numFmtId="0" fontId="26" fillId="6" borderId="43" xfId="0" applyFont="1" applyFill="1" applyBorder="1" applyAlignment="1" applyProtection="1">
      <alignment horizontal="left" vertical="center" wrapText="1"/>
      <protection locked="0"/>
    </xf>
    <xf numFmtId="0" fontId="26" fillId="6" borderId="42" xfId="0" applyFont="1" applyFill="1" applyBorder="1" applyAlignment="1" applyProtection="1">
      <alignment horizontal="left" vertical="center" wrapText="1"/>
      <protection locked="0"/>
    </xf>
    <xf numFmtId="0" fontId="26" fillId="6" borderId="44" xfId="0" applyFont="1" applyFill="1" applyBorder="1" applyAlignment="1" applyProtection="1">
      <alignment horizontal="left" vertical="center" wrapText="1"/>
      <protection locked="0"/>
    </xf>
    <xf numFmtId="0" fontId="26" fillId="6" borderId="56" xfId="0" applyFont="1" applyFill="1" applyBorder="1" applyAlignment="1" applyProtection="1">
      <alignment horizontal="left" vertical="center" wrapText="1"/>
      <protection locked="0"/>
    </xf>
    <xf numFmtId="0" fontId="26" fillId="6" borderId="0" xfId="0" applyFont="1" applyFill="1" applyBorder="1" applyAlignment="1" applyProtection="1">
      <alignment horizontal="left" vertical="center" wrapText="1"/>
      <protection locked="0"/>
    </xf>
    <xf numFmtId="0" fontId="26" fillId="6" borderId="40" xfId="0" applyFont="1" applyFill="1" applyBorder="1" applyAlignment="1" applyProtection="1">
      <alignment horizontal="left" vertical="center" wrapText="1"/>
      <protection locked="0"/>
    </xf>
    <xf numFmtId="0" fontId="26" fillId="6" borderId="45" xfId="0" applyFont="1" applyFill="1" applyBorder="1" applyAlignment="1" applyProtection="1">
      <alignment horizontal="left" vertical="center" wrapText="1"/>
      <protection locked="0"/>
    </xf>
    <xf numFmtId="0" fontId="26" fillId="6" borderId="39" xfId="0" applyFont="1" applyFill="1" applyBorder="1" applyAlignment="1" applyProtection="1">
      <alignment horizontal="left" vertical="center" wrapText="1"/>
      <protection locked="0"/>
    </xf>
    <xf numFmtId="0" fontId="26" fillId="6" borderId="46" xfId="0" applyFont="1" applyFill="1" applyBorder="1" applyAlignment="1" applyProtection="1">
      <alignment horizontal="left" vertical="center" wrapText="1"/>
      <protection locked="0"/>
    </xf>
    <xf numFmtId="0" fontId="27" fillId="0" borderId="38" xfId="0" applyFont="1" applyFill="1" applyBorder="1" applyAlignment="1" applyProtection="1">
      <alignment vertical="center" wrapText="1"/>
    </xf>
    <xf numFmtId="0" fontId="26" fillId="0" borderId="43" xfId="0" applyFont="1" applyFill="1" applyBorder="1" applyAlignment="1" applyProtection="1">
      <alignment horizontal="left" vertical="center" wrapText="1"/>
    </xf>
    <xf numFmtId="0" fontId="26" fillId="0" borderId="42" xfId="0" applyFont="1" applyFill="1" applyBorder="1" applyAlignment="1" applyProtection="1">
      <alignment horizontal="left" vertical="center" wrapText="1"/>
    </xf>
    <xf numFmtId="0" fontId="26" fillId="0" borderId="44" xfId="0" applyFont="1" applyFill="1" applyBorder="1" applyAlignment="1" applyProtection="1">
      <alignment horizontal="left" vertical="center" wrapText="1"/>
    </xf>
    <xf numFmtId="0" fontId="26" fillId="0" borderId="56" xfId="0" applyFont="1" applyFill="1" applyBorder="1" applyAlignment="1" applyProtection="1">
      <alignment horizontal="left" vertical="center" wrapText="1"/>
    </xf>
    <xf numFmtId="0" fontId="26" fillId="0" borderId="0" xfId="0" applyFont="1" applyFill="1" applyBorder="1" applyAlignment="1" applyProtection="1">
      <alignment horizontal="left" vertical="center" wrapText="1"/>
    </xf>
    <xf numFmtId="0" fontId="26" fillId="0" borderId="40" xfId="0" applyFont="1" applyFill="1" applyBorder="1" applyAlignment="1" applyProtection="1">
      <alignment horizontal="left" vertical="center" wrapText="1"/>
    </xf>
    <xf numFmtId="0" fontId="26" fillId="0" borderId="45" xfId="0" applyFont="1" applyFill="1" applyBorder="1" applyAlignment="1" applyProtection="1">
      <alignment horizontal="left" vertical="center" wrapText="1"/>
    </xf>
    <xf numFmtId="0" fontId="26" fillId="0" borderId="39" xfId="0" applyFont="1" applyFill="1" applyBorder="1" applyAlignment="1" applyProtection="1">
      <alignment horizontal="left" vertical="center" wrapText="1"/>
    </xf>
    <xf numFmtId="0" fontId="26" fillId="0" borderId="46" xfId="0" applyFont="1" applyFill="1" applyBorder="1" applyAlignment="1" applyProtection="1">
      <alignment horizontal="left" vertical="center" wrapText="1"/>
    </xf>
    <xf numFmtId="0" fontId="27" fillId="8" borderId="38" xfId="0" applyFont="1" applyFill="1" applyBorder="1" applyAlignment="1" applyProtection="1">
      <alignment horizontal="center" vertical="center" textRotation="90"/>
    </xf>
    <xf numFmtId="0" fontId="27" fillId="8" borderId="47" xfId="0" applyFont="1" applyFill="1" applyBorder="1" applyAlignment="1" applyProtection="1">
      <alignment horizontal="center" vertical="center" textRotation="90"/>
    </xf>
    <xf numFmtId="0" fontId="27" fillId="8" borderId="41" xfId="0" applyFont="1" applyFill="1" applyBorder="1" applyAlignment="1" applyProtection="1">
      <alignment horizontal="center" vertical="center" textRotation="90"/>
    </xf>
    <xf numFmtId="0" fontId="27" fillId="0" borderId="38" xfId="0" applyFont="1" applyFill="1" applyBorder="1" applyAlignment="1" applyProtection="1">
      <alignment horizontal="left" vertical="center"/>
    </xf>
    <xf numFmtId="170" fontId="26" fillId="0" borderId="38" xfId="0" applyNumberFormat="1" applyFont="1" applyFill="1" applyBorder="1" applyAlignment="1" applyProtection="1">
      <alignment horizontal="right" vertical="center"/>
    </xf>
    <xf numFmtId="170" fontId="27" fillId="0" borderId="38" xfId="0" applyNumberFormat="1" applyFont="1" applyFill="1" applyBorder="1" applyAlignment="1" applyProtection="1">
      <alignment horizontal="right" vertical="center"/>
    </xf>
    <xf numFmtId="170" fontId="26" fillId="0" borderId="33" xfId="0" applyNumberFormat="1" applyFont="1" applyFill="1" applyBorder="1" applyAlignment="1" applyProtection="1">
      <alignment horizontal="center" vertical="center"/>
    </xf>
    <xf numFmtId="170" fontId="26" fillId="0" borderId="35" xfId="0" applyNumberFormat="1" applyFont="1" applyFill="1" applyBorder="1" applyAlignment="1" applyProtection="1">
      <alignment horizontal="center" vertical="center"/>
    </xf>
    <xf numFmtId="0" fontId="27" fillId="8" borderId="43" xfId="0" applyFont="1" applyFill="1" applyBorder="1" applyAlignment="1" applyProtection="1">
      <alignment horizontal="center" vertical="center"/>
    </xf>
    <xf numFmtId="0" fontId="27" fillId="8" borderId="44" xfId="0" applyFont="1" applyFill="1" applyBorder="1" applyAlignment="1" applyProtection="1">
      <alignment horizontal="center" vertical="center"/>
    </xf>
    <xf numFmtId="0" fontId="27" fillId="8" borderId="45" xfId="0" applyFont="1" applyFill="1" applyBorder="1" applyAlignment="1" applyProtection="1">
      <alignment horizontal="center" vertical="center"/>
    </xf>
    <xf numFmtId="0" fontId="27" fillId="8" borderId="46" xfId="0" applyFont="1" applyFill="1" applyBorder="1" applyAlignment="1" applyProtection="1">
      <alignment horizontal="center" vertical="center"/>
    </xf>
    <xf numFmtId="0" fontId="26" fillId="6" borderId="43" xfId="0" applyFont="1" applyFill="1" applyBorder="1" applyAlignment="1" applyProtection="1">
      <alignment horizontal="left" vertical="top" wrapText="1"/>
      <protection locked="0"/>
    </xf>
    <xf numFmtId="0" fontId="26" fillId="6" borderId="42" xfId="0" applyFont="1" applyFill="1" applyBorder="1" applyAlignment="1" applyProtection="1">
      <alignment horizontal="left" vertical="top" wrapText="1"/>
      <protection locked="0"/>
    </xf>
    <xf numFmtId="0" fontId="26" fillId="6" borderId="44" xfId="0" applyFont="1" applyFill="1" applyBorder="1" applyAlignment="1" applyProtection="1">
      <alignment horizontal="left" vertical="top" wrapText="1"/>
      <protection locked="0"/>
    </xf>
    <xf numFmtId="0" fontId="26" fillId="6" borderId="56" xfId="0" applyFont="1" applyFill="1" applyBorder="1" applyAlignment="1" applyProtection="1">
      <alignment horizontal="left" vertical="top" wrapText="1"/>
      <protection locked="0"/>
    </xf>
    <xf numFmtId="0" fontId="26" fillId="6" borderId="0" xfId="0" applyFont="1" applyFill="1" applyBorder="1" applyAlignment="1" applyProtection="1">
      <alignment horizontal="left" vertical="top" wrapText="1"/>
      <protection locked="0"/>
    </xf>
    <xf numFmtId="0" fontId="26" fillId="6" borderId="40" xfId="0" applyFont="1" applyFill="1" applyBorder="1" applyAlignment="1" applyProtection="1">
      <alignment horizontal="left" vertical="top" wrapText="1"/>
      <protection locked="0"/>
    </xf>
    <xf numFmtId="0" fontId="26" fillId="6" borderId="45" xfId="0" applyFont="1" applyFill="1" applyBorder="1" applyAlignment="1" applyProtection="1">
      <alignment horizontal="left" vertical="top" wrapText="1"/>
      <protection locked="0"/>
    </xf>
    <xf numFmtId="0" fontId="26" fillId="6" borderId="39" xfId="0" applyFont="1" applyFill="1" applyBorder="1" applyAlignment="1" applyProtection="1">
      <alignment horizontal="left" vertical="top" wrapText="1"/>
      <protection locked="0"/>
    </xf>
    <xf numFmtId="0" fontId="26" fillId="6" borderId="46" xfId="0" applyFont="1" applyFill="1" applyBorder="1" applyAlignment="1" applyProtection="1">
      <alignment horizontal="left" vertical="top" wrapText="1"/>
      <protection locked="0"/>
    </xf>
    <xf numFmtId="170" fontId="26" fillId="6" borderId="33" xfId="0" applyNumberFormat="1" applyFont="1" applyFill="1" applyBorder="1" applyAlignment="1" applyProtection="1">
      <alignment horizontal="center" vertical="center"/>
      <protection locked="0"/>
    </xf>
    <xf numFmtId="170" fontId="26" fillId="6" borderId="35" xfId="0" applyNumberFormat="1" applyFont="1" applyFill="1" applyBorder="1" applyAlignment="1" applyProtection="1">
      <alignment horizontal="center" vertical="center"/>
      <protection locked="0"/>
    </xf>
    <xf numFmtId="170" fontId="27" fillId="0" borderId="33" xfId="0" applyNumberFormat="1" applyFont="1" applyFill="1" applyBorder="1" applyAlignment="1" applyProtection="1">
      <alignment horizontal="center" vertical="center"/>
    </xf>
    <xf numFmtId="170" fontId="27" fillId="0" borderId="35" xfId="0" applyNumberFormat="1" applyFont="1" applyFill="1" applyBorder="1" applyAlignment="1" applyProtection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0" fontId="12" fillId="0" borderId="81" xfId="0" applyFont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85" xfId="0" applyFont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8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85" xfId="0" applyFont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4" xr:uid="{00000000-0005-0000-0000-000002000000}"/>
    <cellStyle name="Normal 3 2" xfId="3" xr:uid="{00000000-0005-0000-0000-000003000000}"/>
    <cellStyle name="Porcentaje" xfId="2" builtinId="5"/>
  </cellStyles>
  <dxfs count="11">
    <dxf>
      <font>
        <strike val="0"/>
        <outline val="0"/>
        <shadow val="0"/>
        <u val="none"/>
        <vertAlign val="baseline"/>
        <sz val="10"/>
        <name val="Arial Narrow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 Narrow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ECF4FA"/>
      <color rgb="FFECECEC"/>
      <color rgb="FFE6E9EE"/>
      <color rgb="FFE1E5EB"/>
      <color rgb="FFC8E2F4"/>
      <color rgb="FFC3EBF5"/>
      <color rgb="FF9FE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Datos Generales'!A1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hyperlink" Target="#'Evaluaci&#243;n 1'!&#193;rea_de_impresi&#243;n"/><Relationship Id="rId5" Type="http://schemas.openxmlformats.org/officeDocument/2006/relationships/hyperlink" Target="#'Formulaci&#243;n 1'!A1"/><Relationship Id="rId4" Type="http://schemas.openxmlformats.org/officeDocument/2006/relationships/hyperlink" Target="#'Identificaci&#243;n 1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struccione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strucciones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Identificaci&#243;n 2'!A1"/><Relationship Id="rId1" Type="http://schemas.openxmlformats.org/officeDocument/2006/relationships/hyperlink" Target="#Instrucciones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Identificaci&#243;n 3'!A1"/><Relationship Id="rId1" Type="http://schemas.openxmlformats.org/officeDocument/2006/relationships/hyperlink" Target="#Instruccione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strucciones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Formulaci&#243;n 2'!A1"/><Relationship Id="rId1" Type="http://schemas.openxmlformats.org/officeDocument/2006/relationships/hyperlink" Target="#Instrucciones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Formulaci&#243;n 3'!A1"/><Relationship Id="rId1" Type="http://schemas.openxmlformats.org/officeDocument/2006/relationships/hyperlink" Target="#Instruccione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struccione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struccione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44450</xdr:rowOff>
    </xdr:from>
    <xdr:to>
      <xdr:col>8</xdr:col>
      <xdr:colOff>523876</xdr:colOff>
      <xdr:row>22</xdr:row>
      <xdr:rowOff>0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209551" y="44450"/>
          <a:ext cx="5953125" cy="3898900"/>
          <a:chOff x="0" y="4762"/>
          <a:chExt cx="5237696" cy="4158588"/>
        </a:xfrm>
      </xdr:grpSpPr>
      <xdr:grpSp>
        <xdr:nvGrpSpPr>
          <xdr:cNvPr id="24" name="Grupo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GrpSpPr/>
        </xdr:nvGrpSpPr>
        <xdr:grpSpPr>
          <a:xfrm>
            <a:off x="0" y="4762"/>
            <a:ext cx="5237696" cy="4158588"/>
            <a:chOff x="6732588" y="1819275"/>
            <a:chExt cx="5232424" cy="4158588"/>
          </a:xfrm>
        </xdr:grpSpPr>
        <xdr:sp macro="" textlink="">
          <xdr:nvSpPr>
            <xdr:cNvPr id="11" name="Rectángulo: esquinas redondeadas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>
              <a:off x="6742101" y="1823873"/>
              <a:ext cx="5222911" cy="4153990"/>
            </a:xfrm>
            <a:prstGeom prst="roundRect">
              <a:avLst>
                <a:gd name="adj" fmla="val 4020"/>
              </a:avLst>
            </a:prstGeom>
            <a:solidFill>
              <a:schemeClr val="bg1"/>
            </a:solidFill>
            <a:ln>
              <a:solidFill>
                <a:schemeClr val="accent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PE" sz="1100"/>
            </a:p>
          </xdr:txBody>
        </xdr:sp>
        <xdr:pic>
          <xdr:nvPicPr>
            <xdr:cNvPr id="12" name="Imagen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732588" y="1819275"/>
              <a:ext cx="1554956" cy="257418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" name="Imagen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/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630568" y="1831297"/>
              <a:ext cx="2333625" cy="4857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14" name="Rectángulo: esquinas redondeadas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>
            <a:xfrm>
              <a:off x="7670238" y="2667000"/>
              <a:ext cx="3886762" cy="831965"/>
            </a:xfrm>
            <a:prstGeom prst="roundRect">
              <a:avLst/>
            </a:prstGeom>
            <a:solidFill>
              <a:srgbClr val="C0000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PE" sz="1100" b="1" i="0" u="none" strike="noStrike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FICHA TECNICA ESTANDAR PARA LA FORMULACIÓN Y EVALUACIÓN DE PROYECTOS DEL SERVICIO DE MOVILIDAD URBANA EN VÍAS LOCALES</a:t>
              </a:r>
              <a:r>
                <a:rPr lang="es-PE"/>
                <a:t> </a:t>
              </a:r>
              <a:endParaRPr lang="es-PE" sz="1100"/>
            </a:p>
          </xdr:txBody>
        </xdr:sp>
        <xdr:sp macro="" textlink="">
          <xdr:nvSpPr>
            <xdr:cNvPr id="15" name="Rectángulo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>
            <a:xfrm>
              <a:off x="7694254" y="2393275"/>
              <a:ext cx="3889375" cy="30162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PE" sz="800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OPMI</a:t>
              </a:r>
              <a:r>
                <a:rPr lang="es-PE" sz="800" b="1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DEL MINISTERIO DE VIVIENDA, CONSTRUCCIÓN Y SANAMIENTO</a:t>
              </a:r>
              <a:endParaRPr lang="es-PE" sz="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grpSp>
          <xdr:nvGrpSpPr>
            <xdr:cNvPr id="20" name="Grupo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GrpSpPr/>
          </xdr:nvGrpSpPr>
          <xdr:grpSpPr>
            <a:xfrm>
              <a:off x="7382878" y="3722987"/>
              <a:ext cx="1260476" cy="1880447"/>
              <a:chOff x="7335253" y="3611862"/>
              <a:chExt cx="1260476" cy="1880447"/>
            </a:xfrm>
          </xdr:grpSpPr>
          <xdr:sp macro="" textlink="">
            <xdr:nvSpPr>
              <xdr:cNvPr id="16" name="Rectángulo: esquinas redondeadas 15">
                <a:hlinkClick xmlns:r="http://schemas.openxmlformats.org/officeDocument/2006/relationships" r:id="rId3"/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/>
            </xdr:nvSpPr>
            <xdr:spPr>
              <a:xfrm>
                <a:off x="7354453" y="3611862"/>
                <a:ext cx="1230926" cy="400050"/>
              </a:xfrm>
              <a:prstGeom prst="roundRect">
                <a:avLst/>
              </a:prstGeom>
              <a:solidFill>
                <a:schemeClr val="accent1">
                  <a:lumMod val="50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PE" sz="1200" b="0">
                    <a:latin typeface="Arial Narrow" panose="020B0606020202030204" pitchFamily="34" charset="0"/>
                  </a:rPr>
                  <a:t>Datos Generales</a:t>
                </a:r>
              </a:p>
            </xdr:txBody>
          </xdr:sp>
          <xdr:sp macro="" textlink="">
            <xdr:nvSpPr>
              <xdr:cNvPr id="17" name="Rectángulo: esquinas redondeadas 16">
                <a:hlinkClick xmlns:r="http://schemas.openxmlformats.org/officeDocument/2006/relationships" r:id="rId4"/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/>
            </xdr:nvSpPr>
            <xdr:spPr>
              <a:xfrm>
                <a:off x="7346562" y="4090146"/>
                <a:ext cx="1247189" cy="416677"/>
              </a:xfrm>
              <a:prstGeom prst="roundRect">
                <a:avLst/>
              </a:prstGeom>
              <a:solidFill>
                <a:schemeClr val="accent1">
                  <a:lumMod val="50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PE" sz="1200" b="0">
                    <a:latin typeface="Arial Narrow" panose="020B0606020202030204" pitchFamily="34" charset="0"/>
                  </a:rPr>
                  <a:t>Identificación</a:t>
                </a:r>
              </a:p>
            </xdr:txBody>
          </xdr:sp>
          <xdr:sp macro="" textlink="">
            <xdr:nvSpPr>
              <xdr:cNvPr id="18" name="Rectángulo: esquinas redondeadas 17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/>
            </xdr:nvSpPr>
            <xdr:spPr>
              <a:xfrm>
                <a:off x="7335253" y="4597799"/>
                <a:ext cx="1250950" cy="403824"/>
              </a:xfrm>
              <a:prstGeom prst="roundRect">
                <a:avLst/>
              </a:prstGeom>
              <a:solidFill>
                <a:schemeClr val="accent1">
                  <a:lumMod val="50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PE" sz="1200" b="0">
                    <a:latin typeface="Arial Narrow" panose="020B0606020202030204" pitchFamily="34" charset="0"/>
                  </a:rPr>
                  <a:t>Formulación</a:t>
                </a:r>
              </a:p>
            </xdr:txBody>
          </xdr:sp>
          <xdr:sp macro="" textlink="">
            <xdr:nvSpPr>
              <xdr:cNvPr id="19" name="Rectángulo: esquinas redondeadas 18">
                <a:hlinkClick xmlns:r="http://schemas.openxmlformats.org/officeDocument/2006/relationships" r:id="rId6"/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/>
            </xdr:nvSpPr>
            <xdr:spPr>
              <a:xfrm>
                <a:off x="7344779" y="5092260"/>
                <a:ext cx="1250950" cy="400049"/>
              </a:xfrm>
              <a:prstGeom prst="roundRect">
                <a:avLst/>
              </a:prstGeom>
              <a:solidFill>
                <a:schemeClr val="accent1">
                  <a:lumMod val="50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s-PE" sz="1200" b="0">
                    <a:latin typeface="Arial Narrow" panose="020B0606020202030204" pitchFamily="34" charset="0"/>
                  </a:rPr>
                  <a:t>Evaluación</a:t>
                </a:r>
              </a:p>
            </xdr:txBody>
          </xdr:sp>
        </xdr:grpSp>
        <xdr:sp macro="" textlink="">
          <xdr:nvSpPr>
            <xdr:cNvPr id="22" name="Rectángulo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>
            <a:xfrm>
              <a:off x="9196773" y="4200096"/>
              <a:ext cx="2412999" cy="1412028"/>
            </a:xfrm>
            <a:prstGeom prst="rect">
              <a:avLst/>
            </a:prstGeom>
            <a:noFill/>
            <a:ln>
              <a:solidFill>
                <a:schemeClr val="bg1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es-PE" sz="1100" baseline="0">
                  <a:solidFill>
                    <a:sysClr val="windowText" lastClr="000000"/>
                  </a:solidFill>
                  <a:latin typeface="Arial Narrow" panose="020B0606020202030204" pitchFamily="34" charset="0"/>
                </a:rPr>
                <a:t>1. Revisar el instructivo de la FTE de vías locales.</a:t>
              </a:r>
            </a:p>
            <a:p>
              <a:pPr algn="l"/>
              <a:endParaRPr lang="es-PE" sz="700" baseline="0">
                <a:solidFill>
                  <a:sysClr val="windowText" lastClr="000000"/>
                </a:solidFill>
                <a:latin typeface="Arial Narrow" panose="020B0606020202030204" pitchFamily="34" charset="0"/>
              </a:endParaRPr>
            </a:p>
            <a:p>
              <a:pPr algn="l"/>
              <a:r>
                <a:rPr lang="es-PE" sz="1100" baseline="0">
                  <a:solidFill>
                    <a:sysClr val="windowText" lastClr="000000"/>
                  </a:solidFill>
                  <a:latin typeface="Arial Narrow" panose="020B0606020202030204" pitchFamily="34" charset="0"/>
                </a:rPr>
                <a:t>2. I</a:t>
              </a:r>
              <a:r>
                <a:rPr lang="es-PE" sz="1100">
                  <a:solidFill>
                    <a:sysClr val="windowText" lastClr="000000"/>
                  </a:solidFill>
                  <a:latin typeface="Arial Narrow" panose="020B0606020202030204" pitchFamily="34" charset="0"/>
                </a:rPr>
                <a:t>ntroducir la información del proyecto en las  </a:t>
              </a:r>
              <a:r>
                <a:rPr lang="es-PE" sz="1100" b="0">
                  <a:solidFill>
                    <a:sysClr val="windowText" lastClr="000000"/>
                  </a:solidFill>
                  <a:latin typeface="Arial Narrow" panose="020B0606020202030204" pitchFamily="34" charset="0"/>
                </a:rPr>
                <a:t>celdas </a:t>
              </a:r>
              <a:r>
                <a:rPr lang="es-PE" sz="1100" b="0">
                  <a:solidFill>
                    <a:srgbClr val="00B0F0"/>
                  </a:solidFill>
                  <a:latin typeface="Arial Narrow" panose="020B0606020202030204" pitchFamily="34" charset="0"/>
                </a:rPr>
                <a:t>de color celeste</a:t>
              </a:r>
              <a:r>
                <a:rPr lang="es-PE" sz="1100" b="0">
                  <a:solidFill>
                    <a:sysClr val="windowText" lastClr="000000"/>
                  </a:solidFill>
                  <a:latin typeface="Arial Narrow" panose="020B0606020202030204" pitchFamily="34" charset="0"/>
                </a:rPr>
                <a:t>.</a:t>
              </a:r>
            </a:p>
            <a:p>
              <a:pPr algn="l"/>
              <a:endParaRPr lang="es-PE" sz="700" b="0">
                <a:solidFill>
                  <a:sysClr val="windowText" lastClr="000000"/>
                </a:solidFill>
                <a:latin typeface="Arial Narrow" panose="020B0606020202030204" pitchFamily="34" charset="0"/>
              </a:endParaRPr>
            </a:p>
            <a:p>
              <a:pPr algn="l"/>
              <a:r>
                <a:rPr lang="es-PE" sz="1100" b="0">
                  <a:solidFill>
                    <a:sysClr val="windowText" lastClr="000000"/>
                  </a:solidFill>
                  <a:latin typeface="Arial Narrow" panose="020B0606020202030204" pitchFamily="34" charset="0"/>
                </a:rPr>
                <a:t>3. E</a:t>
              </a:r>
              <a:r>
                <a:rPr lang="es-PE" sz="1100" b="0" baseline="0">
                  <a:solidFill>
                    <a:sysClr val="windowText" lastClr="000000"/>
                  </a:solidFill>
                  <a:latin typeface="Arial Narrow" panose="020B0606020202030204" pitchFamily="34" charset="0"/>
                </a:rPr>
                <a:t>n caso haya alertas en los resultados del procedimientos automatizados, revisar la información introducida.</a:t>
              </a:r>
              <a:endParaRPr lang="es-PE" sz="1100" b="0">
                <a:solidFill>
                  <a:sysClr val="windowText" lastClr="000000"/>
                </a:solidFill>
                <a:latin typeface="Arial Narrow" panose="020B0606020202030204" pitchFamily="34" charset="0"/>
              </a:endParaRPr>
            </a:p>
          </xdr:txBody>
        </xdr:sp>
      </xdr:grpSp>
      <xdr:sp macro="" textlink="">
        <xdr:nvSpPr>
          <xdr:cNvPr id="25" name="Rectángulo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2460647" y="1940555"/>
            <a:ext cx="2444749" cy="47625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PE" sz="11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Intrucciones para el llenado de FTE de Vías Locales: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361950</xdr:colOff>
          <xdr:row>41</xdr:row>
          <xdr:rowOff>496359</xdr:rowOff>
        </xdr:from>
        <xdr:to>
          <xdr:col>13</xdr:col>
          <xdr:colOff>400050</xdr:colOff>
          <xdr:row>46</xdr:row>
          <xdr:rowOff>238125</xdr:rowOff>
        </xdr:to>
        <xdr:grpSp>
          <xdr:nvGrpSpPr>
            <xdr:cNvPr id="2" name="Grupo 1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GrpSpPr/>
          </xdr:nvGrpSpPr>
          <xdr:grpSpPr>
            <a:xfrm>
              <a:off x="4224867" y="9559926"/>
              <a:ext cx="503766" cy="1208616"/>
              <a:chOff x="4235450" y="5078977"/>
              <a:chExt cx="503767" cy="1212775"/>
            </a:xfrm>
          </xdr:grpSpPr>
          <xdr:sp macro="" textlink="">
            <xdr:nvSpPr>
              <xdr:cNvPr id="19457" name="Check Box 1" hidden="1">
                <a:extLst>
                  <a:ext uri="{63B3BB69-23CF-44E3-9099-C40C66FF867C}">
                    <a14:compatExt spid="_x0000_s19457"/>
                  </a:ext>
                  <a:ext uri="{FF2B5EF4-FFF2-40B4-BE49-F238E27FC236}">
                    <a16:creationId xmlns:a16="http://schemas.microsoft.com/office/drawing/2014/main" id="{00000000-0008-0000-0900-0000014C0000}"/>
                  </a:ext>
                </a:extLst>
              </xdr:cNvPr>
              <xdr:cNvSpPr/>
            </xdr:nvSpPr>
            <xdr:spPr bwMode="auto">
              <a:xfrm>
                <a:off x="4236509" y="5078977"/>
                <a:ext cx="498475" cy="2434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458" name="Check Box 2" hidden="1">
                <a:extLst>
                  <a:ext uri="{63B3BB69-23CF-44E3-9099-C40C66FF867C}">
                    <a14:compatExt spid="_x0000_s19458"/>
                  </a:ext>
                  <a:ext uri="{FF2B5EF4-FFF2-40B4-BE49-F238E27FC236}">
                    <a16:creationId xmlns:a16="http://schemas.microsoft.com/office/drawing/2014/main" id="{00000000-0008-0000-0900-0000024C0000}"/>
                  </a:ext>
                </a:extLst>
              </xdr:cNvPr>
              <xdr:cNvSpPr/>
            </xdr:nvSpPr>
            <xdr:spPr bwMode="auto">
              <a:xfrm>
                <a:off x="4235450" y="5323417"/>
                <a:ext cx="503767" cy="2381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459" name="Check Box 3" hidden="1">
                <a:extLst>
                  <a:ext uri="{63B3BB69-23CF-44E3-9099-C40C66FF867C}">
                    <a14:compatExt spid="_x0000_s19459"/>
                  </a:ext>
                  <a:ext uri="{FF2B5EF4-FFF2-40B4-BE49-F238E27FC236}">
                    <a16:creationId xmlns:a16="http://schemas.microsoft.com/office/drawing/2014/main" id="{00000000-0008-0000-0900-0000034C0000}"/>
                  </a:ext>
                </a:extLst>
              </xdr:cNvPr>
              <xdr:cNvSpPr/>
            </xdr:nvSpPr>
            <xdr:spPr bwMode="auto">
              <a:xfrm>
                <a:off x="4235450" y="5566833"/>
                <a:ext cx="503767" cy="2381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460" name="Check Box 4" hidden="1">
                <a:extLst>
                  <a:ext uri="{63B3BB69-23CF-44E3-9099-C40C66FF867C}">
                    <a14:compatExt spid="_x0000_s19460"/>
                  </a:ext>
                  <a:ext uri="{FF2B5EF4-FFF2-40B4-BE49-F238E27FC236}">
                    <a16:creationId xmlns:a16="http://schemas.microsoft.com/office/drawing/2014/main" id="{00000000-0008-0000-0900-0000044C0000}"/>
                  </a:ext>
                </a:extLst>
              </xdr:cNvPr>
              <xdr:cNvSpPr/>
            </xdr:nvSpPr>
            <xdr:spPr bwMode="auto">
              <a:xfrm>
                <a:off x="4235450" y="5810250"/>
                <a:ext cx="503767" cy="2381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461" name="Check Box 5" hidden="1">
                <a:extLst>
                  <a:ext uri="{63B3BB69-23CF-44E3-9099-C40C66FF867C}">
                    <a14:compatExt spid="_x0000_s19461"/>
                  </a:ext>
                  <a:ext uri="{FF2B5EF4-FFF2-40B4-BE49-F238E27FC236}">
                    <a16:creationId xmlns:a16="http://schemas.microsoft.com/office/drawing/2014/main" id="{00000000-0008-0000-0900-0000054C0000}"/>
                  </a:ext>
                </a:extLst>
              </xdr:cNvPr>
              <xdr:cNvSpPr/>
            </xdr:nvSpPr>
            <xdr:spPr bwMode="auto">
              <a:xfrm>
                <a:off x="4235450" y="6053630"/>
                <a:ext cx="503767" cy="2381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xdr:twoCellAnchor>
    <xdr:from>
      <xdr:col>24</xdr:col>
      <xdr:colOff>84667</xdr:colOff>
      <xdr:row>1</xdr:row>
      <xdr:rowOff>84667</xdr:rowOff>
    </xdr:from>
    <xdr:to>
      <xdr:col>25</xdr:col>
      <xdr:colOff>294217</xdr:colOff>
      <xdr:row>4</xdr:row>
      <xdr:rowOff>142875</xdr:rowOff>
    </xdr:to>
    <xdr:sp macro="" textlink="">
      <xdr:nvSpPr>
        <xdr:cNvPr id="8" name="Flecha: pentágon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 rot="10800000" flipV="1">
          <a:off x="8614834" y="254000"/>
          <a:ext cx="971550" cy="513292"/>
        </a:xfrm>
        <a:prstGeom prst="homePlate">
          <a:avLst/>
        </a:prstGeom>
        <a:solidFill>
          <a:srgbClr val="C00000"/>
        </a:solidFill>
        <a:ln>
          <a:noFill/>
        </a:ln>
        <a:scene3d>
          <a:camera prst="orthographicFront"/>
          <a:lightRig rig="threePt" dir="t"/>
        </a:scene3d>
        <a:sp3d>
          <a:bevelT w="50800" h="508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s-PE" sz="1200" b="1">
              <a:solidFill>
                <a:schemeClr val="bg1"/>
              </a:solidFill>
              <a:latin typeface="+mn-lt"/>
              <a:ea typeface="+mn-ea"/>
              <a:cs typeface="+mn-cs"/>
            </a:rPr>
            <a:t>Volver</a:t>
          </a:r>
          <a:r>
            <a:rPr lang="es-PE" sz="12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 al inicio</a:t>
          </a:r>
          <a:endParaRPr lang="es-PE" sz="12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2</xdr:row>
      <xdr:rowOff>47624</xdr:rowOff>
    </xdr:from>
    <xdr:to>
      <xdr:col>14</xdr:col>
      <xdr:colOff>390525</xdr:colOff>
      <xdr:row>2</xdr:row>
      <xdr:rowOff>571499</xdr:rowOff>
    </xdr:to>
    <xdr:sp macro="" textlink="">
      <xdr:nvSpPr>
        <xdr:cNvPr id="3" name="Flecha: pentágon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0800000" flipV="1">
          <a:off x="7724775" y="400049"/>
          <a:ext cx="971550" cy="523875"/>
        </a:xfrm>
        <a:prstGeom prst="homePlate">
          <a:avLst/>
        </a:prstGeom>
        <a:solidFill>
          <a:srgbClr val="C00000"/>
        </a:solidFill>
        <a:ln>
          <a:noFill/>
        </a:ln>
        <a:scene3d>
          <a:camera prst="orthographicFront"/>
          <a:lightRig rig="threePt" dir="t"/>
        </a:scene3d>
        <a:sp3d>
          <a:bevelT w="50800" h="508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s-PE" sz="1200" b="1">
              <a:solidFill>
                <a:schemeClr val="bg1"/>
              </a:solidFill>
              <a:latin typeface="+mn-lt"/>
              <a:ea typeface="+mn-ea"/>
              <a:cs typeface="+mn-cs"/>
            </a:rPr>
            <a:t>Volver</a:t>
          </a:r>
          <a:r>
            <a:rPr lang="es-PE" sz="12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 al inicio</a:t>
          </a:r>
          <a:endParaRPr lang="es-PE" sz="12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222250</xdr:colOff>
      <xdr:row>1</xdr:row>
      <xdr:rowOff>31750</xdr:rowOff>
    </xdr:from>
    <xdr:to>
      <xdr:col>32</xdr:col>
      <xdr:colOff>177800</xdr:colOff>
      <xdr:row>2</xdr:row>
      <xdr:rowOff>418042</xdr:rowOff>
    </xdr:to>
    <xdr:sp macro="" textlink="">
      <xdr:nvSpPr>
        <xdr:cNvPr id="54" name="Flecha: pentágono 5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 rot="10800000" flipV="1">
          <a:off x="9239250" y="211667"/>
          <a:ext cx="971550" cy="523875"/>
        </a:xfrm>
        <a:prstGeom prst="homePlate">
          <a:avLst/>
        </a:prstGeom>
        <a:solidFill>
          <a:srgbClr val="C00000"/>
        </a:solidFill>
        <a:ln>
          <a:noFill/>
        </a:ln>
        <a:scene3d>
          <a:camera prst="orthographicFront"/>
          <a:lightRig rig="threePt" dir="t"/>
        </a:scene3d>
        <a:sp3d>
          <a:bevelT w="50800" h="508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s-PE" sz="1200" b="1">
              <a:solidFill>
                <a:schemeClr val="bg1"/>
              </a:solidFill>
              <a:latin typeface="+mn-lt"/>
              <a:ea typeface="+mn-ea"/>
              <a:cs typeface="+mn-cs"/>
            </a:rPr>
            <a:t>Volver</a:t>
          </a:r>
          <a:r>
            <a:rPr lang="es-PE" sz="12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 al inicio</a:t>
          </a:r>
          <a:endParaRPr lang="es-PE" sz="12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26</xdr:col>
      <xdr:colOff>571499</xdr:colOff>
      <xdr:row>28</xdr:row>
      <xdr:rowOff>63500</xdr:rowOff>
    </xdr:from>
    <xdr:to>
      <xdr:col>29</xdr:col>
      <xdr:colOff>95249</xdr:colOff>
      <xdr:row>29</xdr:row>
      <xdr:rowOff>137583</xdr:rowOff>
    </xdr:to>
    <xdr:sp macro="" textlink="">
      <xdr:nvSpPr>
        <xdr:cNvPr id="20" name="Flecha: pentágono 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7958666" y="6667500"/>
          <a:ext cx="1026583" cy="349250"/>
        </a:xfrm>
        <a:prstGeom prst="homePlate">
          <a:avLst/>
        </a:prstGeom>
        <a:solidFill>
          <a:schemeClr val="accent1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/>
            <a:t>SIGUIENTE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258535</xdr:colOff>
      <xdr:row>3</xdr:row>
      <xdr:rowOff>0</xdr:rowOff>
    </xdr:from>
    <xdr:to>
      <xdr:col>39</xdr:col>
      <xdr:colOff>468085</xdr:colOff>
      <xdr:row>5</xdr:row>
      <xdr:rowOff>74839</xdr:rowOff>
    </xdr:to>
    <xdr:sp macro="" textlink="">
      <xdr:nvSpPr>
        <xdr:cNvPr id="2" name="Flech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rot="10800000" flipV="1">
          <a:off x="14056178" y="394607"/>
          <a:ext cx="971550" cy="523875"/>
        </a:xfrm>
        <a:prstGeom prst="homePlate">
          <a:avLst/>
        </a:prstGeom>
        <a:solidFill>
          <a:srgbClr val="C00000"/>
        </a:solidFill>
        <a:ln>
          <a:noFill/>
        </a:ln>
        <a:scene3d>
          <a:camera prst="orthographicFront"/>
          <a:lightRig rig="threePt" dir="t"/>
        </a:scene3d>
        <a:sp3d>
          <a:bevelT w="50800" h="508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s-PE" sz="1200" b="1">
              <a:solidFill>
                <a:schemeClr val="bg1"/>
              </a:solidFill>
              <a:latin typeface="+mn-lt"/>
              <a:ea typeface="+mn-ea"/>
              <a:cs typeface="+mn-cs"/>
            </a:rPr>
            <a:t>Volver</a:t>
          </a:r>
          <a:r>
            <a:rPr lang="es-PE" sz="12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 al inicio</a:t>
          </a:r>
          <a:endParaRPr lang="es-PE" sz="12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34</xdr:col>
      <xdr:colOff>462643</xdr:colOff>
      <xdr:row>201</xdr:row>
      <xdr:rowOff>68035</xdr:rowOff>
    </xdr:from>
    <xdr:to>
      <xdr:col>37</xdr:col>
      <xdr:colOff>155726</xdr:colOff>
      <xdr:row>203</xdr:row>
      <xdr:rowOff>117928</xdr:rowOff>
    </xdr:to>
    <xdr:sp macro="" textlink="">
      <xdr:nvSpPr>
        <xdr:cNvPr id="4" name="Flecha: pentágon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749893" y="19471821"/>
          <a:ext cx="1026583" cy="349250"/>
        </a:xfrm>
        <a:prstGeom prst="homePlate">
          <a:avLst/>
        </a:prstGeom>
        <a:solidFill>
          <a:schemeClr val="accent1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/>
            <a:t>SIGUIENTE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17</xdr:row>
          <xdr:rowOff>0</xdr:rowOff>
        </xdr:from>
        <xdr:to>
          <xdr:col>10</xdr:col>
          <xdr:colOff>276225</xdr:colOff>
          <xdr:row>17</xdr:row>
          <xdr:rowOff>247650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4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18</xdr:row>
          <xdr:rowOff>0</xdr:rowOff>
        </xdr:from>
        <xdr:to>
          <xdr:col>10</xdr:col>
          <xdr:colOff>276225</xdr:colOff>
          <xdr:row>18</xdr:row>
          <xdr:rowOff>247650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4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19</xdr:row>
          <xdr:rowOff>0</xdr:rowOff>
        </xdr:from>
        <xdr:to>
          <xdr:col>10</xdr:col>
          <xdr:colOff>276225</xdr:colOff>
          <xdr:row>19</xdr:row>
          <xdr:rowOff>247650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4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20</xdr:row>
          <xdr:rowOff>0</xdr:rowOff>
        </xdr:from>
        <xdr:to>
          <xdr:col>10</xdr:col>
          <xdr:colOff>276225</xdr:colOff>
          <xdr:row>20</xdr:row>
          <xdr:rowOff>247650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4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21</xdr:row>
          <xdr:rowOff>0</xdr:rowOff>
        </xdr:from>
        <xdr:to>
          <xdr:col>10</xdr:col>
          <xdr:colOff>276225</xdr:colOff>
          <xdr:row>21</xdr:row>
          <xdr:rowOff>247650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4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22</xdr:row>
          <xdr:rowOff>0</xdr:rowOff>
        </xdr:from>
        <xdr:to>
          <xdr:col>10</xdr:col>
          <xdr:colOff>276225</xdr:colOff>
          <xdr:row>22</xdr:row>
          <xdr:rowOff>247650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4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14</xdr:col>
      <xdr:colOff>28575</xdr:colOff>
      <xdr:row>17</xdr:row>
      <xdr:rowOff>0</xdr:rowOff>
    </xdr:from>
    <xdr:to>
      <xdr:col>15</xdr:col>
      <xdr:colOff>219075</xdr:colOff>
      <xdr:row>23</xdr:row>
      <xdr:rowOff>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pSpPr/>
      </xdr:nvGrpSpPr>
      <xdr:grpSpPr>
        <a:xfrm>
          <a:off x="3796242" y="4106333"/>
          <a:ext cx="666750" cy="1587500"/>
          <a:chOff x="5953125" y="21764640"/>
          <a:chExt cx="495300" cy="4248152"/>
        </a:xfrm>
      </xdr:grpSpPr>
      <xdr:sp macro="" textlink="">
        <xdr:nvSpPr>
          <xdr:cNvPr id="9" name="Check Box 99" hidden="1">
            <a:extLst>
              <a:ext uri="{63B3BB69-23CF-44E3-9099-C40C66FF867C}">
                <a14:compatExt xmlns:a14="http://schemas.microsoft.com/office/drawing/2010/main" spid="_x0000_s8291"/>
              </a:ex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/>
        </xdr:nvSpPr>
        <xdr:spPr bwMode="auto">
          <a:xfrm>
            <a:off x="5953125" y="21764640"/>
            <a:ext cx="4953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" name="Check Box 102" hidden="1">
            <a:extLst>
              <a:ext uri="{63B3BB69-23CF-44E3-9099-C40C66FF867C}">
                <a14:compatExt xmlns:a14="http://schemas.microsoft.com/office/drawing/2010/main" spid="_x0000_s8294"/>
              </a:ex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/>
        </xdr:nvSpPr>
        <xdr:spPr bwMode="auto">
          <a:xfrm>
            <a:off x="5953125" y="22031325"/>
            <a:ext cx="4953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" name="Check Box 105" hidden="1">
            <a:extLst>
              <a:ext uri="{63B3BB69-23CF-44E3-9099-C40C66FF867C}">
                <a14:compatExt xmlns:a14="http://schemas.microsoft.com/office/drawing/2010/main" spid="_x0000_s8297"/>
              </a:ex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/>
        </xdr:nvSpPr>
        <xdr:spPr bwMode="auto">
          <a:xfrm>
            <a:off x="5953125" y="22298025"/>
            <a:ext cx="4953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Check Box 108" hidden="1">
            <a:extLst>
              <a:ext uri="{63B3BB69-23CF-44E3-9099-C40C66FF867C}">
                <a14:compatExt xmlns:a14="http://schemas.microsoft.com/office/drawing/2010/main" spid="_x0000_s8300"/>
              </a:ex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/>
        </xdr:nvSpPr>
        <xdr:spPr bwMode="auto">
          <a:xfrm>
            <a:off x="5953125" y="22564725"/>
            <a:ext cx="4953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" name="Check Box 111" hidden="1">
            <a:extLst>
              <a:ext uri="{63B3BB69-23CF-44E3-9099-C40C66FF867C}">
                <a14:compatExt xmlns:a14="http://schemas.microsoft.com/office/drawing/2010/main" spid="_x0000_s8303"/>
              </a:ex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/>
        </xdr:nvSpPr>
        <xdr:spPr bwMode="auto">
          <a:xfrm>
            <a:off x="5953125" y="22831425"/>
            <a:ext cx="4953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" name="Check Box 114" hidden="1">
            <a:extLst>
              <a:ext uri="{63B3BB69-23CF-44E3-9099-C40C66FF867C}">
                <a14:compatExt xmlns:a14="http://schemas.microsoft.com/office/drawing/2010/main" spid="_x0000_s8306"/>
              </a:ex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/>
        </xdr:nvSpPr>
        <xdr:spPr bwMode="auto">
          <a:xfrm>
            <a:off x="5953125" y="23098125"/>
            <a:ext cx="4953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" name="Check Box 117" hidden="1">
            <a:extLst>
              <a:ext uri="{63B3BB69-23CF-44E3-9099-C40C66FF867C}">
                <a14:compatExt xmlns:a14="http://schemas.microsoft.com/office/drawing/2010/main" spid="_x0000_s8309"/>
              </a:ex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/>
        </xdr:nvSpPr>
        <xdr:spPr bwMode="auto">
          <a:xfrm>
            <a:off x="5953125" y="23364825"/>
            <a:ext cx="4953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" name="Check Box 120" hidden="1">
            <a:extLst>
              <a:ext uri="{63B3BB69-23CF-44E3-9099-C40C66FF867C}">
                <a14:compatExt xmlns:a14="http://schemas.microsoft.com/office/drawing/2010/main" spid="_x0000_s8312"/>
              </a:ex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SpPr/>
        </xdr:nvSpPr>
        <xdr:spPr bwMode="auto">
          <a:xfrm>
            <a:off x="5953125" y="23631525"/>
            <a:ext cx="4953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" name="Check Box 123" hidden="1">
            <a:extLst>
              <a:ext uri="{63B3BB69-23CF-44E3-9099-C40C66FF867C}">
                <a14:compatExt xmlns:a14="http://schemas.microsoft.com/office/drawing/2010/main" spid="_x0000_s8315"/>
              </a:ex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SpPr/>
        </xdr:nvSpPr>
        <xdr:spPr bwMode="auto">
          <a:xfrm>
            <a:off x="5953125" y="23898225"/>
            <a:ext cx="4953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" name="Check Box 126" hidden="1">
            <a:extLst>
              <a:ext uri="{63B3BB69-23CF-44E3-9099-C40C66FF867C}">
                <a14:compatExt xmlns:a14="http://schemas.microsoft.com/office/drawing/2010/main" spid="_x0000_s8318"/>
              </a:ex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SpPr/>
        </xdr:nvSpPr>
        <xdr:spPr bwMode="auto">
          <a:xfrm>
            <a:off x="5953125" y="24164925"/>
            <a:ext cx="4953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Check Box 129" hidden="1">
            <a:extLst>
              <a:ext uri="{63B3BB69-23CF-44E3-9099-C40C66FF867C}">
                <a14:compatExt xmlns:a14="http://schemas.microsoft.com/office/drawing/2010/main" spid="_x0000_s8321"/>
              </a:ex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SpPr/>
        </xdr:nvSpPr>
        <xdr:spPr bwMode="auto">
          <a:xfrm>
            <a:off x="5953125" y="24431625"/>
            <a:ext cx="4953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" name="Check Box 132" hidden="1">
            <a:extLst>
              <a:ext uri="{63B3BB69-23CF-44E3-9099-C40C66FF867C}">
                <a14:compatExt xmlns:a14="http://schemas.microsoft.com/office/drawing/2010/main" spid="_x0000_s8324"/>
              </a:ex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SpPr/>
        </xdr:nvSpPr>
        <xdr:spPr bwMode="auto">
          <a:xfrm>
            <a:off x="5953125" y="24698325"/>
            <a:ext cx="4953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" name="Check Box 135" hidden="1">
            <a:extLst>
              <a:ext uri="{63B3BB69-23CF-44E3-9099-C40C66FF867C}">
                <a14:compatExt xmlns:a14="http://schemas.microsoft.com/office/drawing/2010/main" spid="_x0000_s8327"/>
              </a:ex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SpPr/>
        </xdr:nvSpPr>
        <xdr:spPr bwMode="auto">
          <a:xfrm>
            <a:off x="5953125" y="24965025"/>
            <a:ext cx="4953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" name="Check Box 138" hidden="1">
            <a:extLst>
              <a:ext uri="{63B3BB69-23CF-44E3-9099-C40C66FF867C}">
                <a14:compatExt xmlns:a14="http://schemas.microsoft.com/office/drawing/2010/main" spid="_x0000_s8330"/>
              </a:ext>
              <a:ext uri="{FF2B5EF4-FFF2-40B4-BE49-F238E27FC236}">
                <a16:creationId xmlns:a16="http://schemas.microsoft.com/office/drawing/2014/main" id="{00000000-0008-0000-0400-000016000000}"/>
              </a:ext>
            </a:extLst>
          </xdr:cNvPr>
          <xdr:cNvSpPr/>
        </xdr:nvSpPr>
        <xdr:spPr bwMode="auto">
          <a:xfrm>
            <a:off x="5953125" y="25231725"/>
            <a:ext cx="4953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Check Box 141" hidden="1">
            <a:extLst>
              <a:ext uri="{63B3BB69-23CF-44E3-9099-C40C66FF867C}">
                <a14:compatExt xmlns:a14="http://schemas.microsoft.com/office/drawing/2010/main" spid="_x0000_s8333"/>
              </a:ext>
              <a:ext uri="{FF2B5EF4-FFF2-40B4-BE49-F238E27FC236}">
                <a16:creationId xmlns:a16="http://schemas.microsoft.com/office/drawing/2014/main" id="{00000000-0008-0000-0400-000017000000}"/>
              </a:ext>
            </a:extLst>
          </xdr:cNvPr>
          <xdr:cNvSpPr/>
        </xdr:nvSpPr>
        <xdr:spPr bwMode="auto">
          <a:xfrm>
            <a:off x="5953125" y="25498425"/>
            <a:ext cx="4953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" name="Check Box 144" hidden="1">
            <a:extLst>
              <a:ext uri="{63B3BB69-23CF-44E3-9099-C40C66FF867C}">
                <a14:compatExt xmlns:a14="http://schemas.microsoft.com/office/drawing/2010/main" spid="_x0000_s8336"/>
              </a:ex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SpPr/>
        </xdr:nvSpPr>
        <xdr:spPr bwMode="auto">
          <a:xfrm>
            <a:off x="5953125" y="25765142"/>
            <a:ext cx="4953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 fLocksWithSheet="0"/>
  </xdr:twoCellAnchor>
  <xdr:twoCellAnchor>
    <xdr:from>
      <xdr:col>14</xdr:col>
      <xdr:colOff>28575</xdr:colOff>
      <xdr:row>17</xdr:row>
      <xdr:rowOff>0</xdr:rowOff>
    </xdr:from>
    <xdr:to>
      <xdr:col>15</xdr:col>
      <xdr:colOff>219075</xdr:colOff>
      <xdr:row>23</xdr:row>
      <xdr:rowOff>0</xdr:rowOff>
    </xdr:to>
    <xdr:grpSp>
      <xdr:nvGrpSpPr>
        <xdr:cNvPr id="25" name="Group 149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pSpPr>
          <a:grpSpLocks/>
        </xdr:cNvGrpSpPr>
      </xdr:nvGrpSpPr>
      <xdr:grpSpPr bwMode="auto">
        <a:xfrm>
          <a:off x="3796242" y="4106333"/>
          <a:ext cx="666750" cy="1587500"/>
          <a:chOff x="59531" y="217646"/>
          <a:chExt cx="4953" cy="42481"/>
        </a:xfrm>
      </xdr:grpSpPr>
      <xdr:sp macro="" textlink="">
        <xdr:nvSpPr>
          <xdr:cNvPr id="26" name="Check Box 99" hidden="1">
            <a:extLst>
              <a:ext uri="{63B3BB69-23CF-44E3-9099-C40C66FF867C}">
                <a14:compatExt xmlns:a14="http://schemas.microsoft.com/office/drawing/2010/main" spid="_x0000_s8291"/>
              </a:ext>
              <a:ext uri="{FF2B5EF4-FFF2-40B4-BE49-F238E27FC236}">
                <a16:creationId xmlns:a16="http://schemas.microsoft.com/office/drawing/2014/main" id="{00000000-0008-0000-0400-00001A000000}"/>
              </a:ext>
            </a:extLst>
          </xdr:cNvPr>
          <xdr:cNvSpPr/>
        </xdr:nvSpPr>
        <xdr:spPr bwMode="auto">
          <a:xfrm>
            <a:off x="59531" y="217646"/>
            <a:ext cx="4953" cy="24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" name="Check Box 102" hidden="1">
            <a:extLst>
              <a:ext uri="{63B3BB69-23CF-44E3-9099-C40C66FF867C}">
                <a14:compatExt xmlns:a14="http://schemas.microsoft.com/office/drawing/2010/main" spid="_x0000_s8294"/>
              </a:ext>
              <a:ext uri="{FF2B5EF4-FFF2-40B4-BE49-F238E27FC236}">
                <a16:creationId xmlns:a16="http://schemas.microsoft.com/office/drawing/2014/main" id="{00000000-0008-0000-0400-00001B000000}"/>
              </a:ext>
            </a:extLst>
          </xdr:cNvPr>
          <xdr:cNvSpPr/>
        </xdr:nvSpPr>
        <xdr:spPr bwMode="auto">
          <a:xfrm>
            <a:off x="59531" y="220313"/>
            <a:ext cx="4953" cy="24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Check Box 105" hidden="1">
            <a:extLst>
              <a:ext uri="{63B3BB69-23CF-44E3-9099-C40C66FF867C}">
                <a14:compatExt xmlns:a14="http://schemas.microsoft.com/office/drawing/2010/main" spid="_x0000_s8297"/>
              </a:ex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SpPr/>
        </xdr:nvSpPr>
        <xdr:spPr bwMode="auto">
          <a:xfrm>
            <a:off x="59531" y="222980"/>
            <a:ext cx="4953" cy="24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" name="Check Box 108" hidden="1">
            <a:extLst>
              <a:ext uri="{63B3BB69-23CF-44E3-9099-C40C66FF867C}">
                <a14:compatExt xmlns:a14="http://schemas.microsoft.com/office/drawing/2010/main" spid="_x0000_s8300"/>
              </a:ex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SpPr/>
        </xdr:nvSpPr>
        <xdr:spPr bwMode="auto">
          <a:xfrm>
            <a:off x="59531" y="225647"/>
            <a:ext cx="4953" cy="24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" name="Check Box 111" hidden="1">
            <a:extLst>
              <a:ext uri="{63B3BB69-23CF-44E3-9099-C40C66FF867C}">
                <a14:compatExt xmlns:a14="http://schemas.microsoft.com/office/drawing/2010/main" spid="_x0000_s8303"/>
              </a:ex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SpPr/>
        </xdr:nvSpPr>
        <xdr:spPr bwMode="auto">
          <a:xfrm>
            <a:off x="59531" y="228314"/>
            <a:ext cx="4953" cy="24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Check Box 114" hidden="1">
            <a:extLst>
              <a:ext uri="{63B3BB69-23CF-44E3-9099-C40C66FF867C}">
                <a14:compatExt xmlns:a14="http://schemas.microsoft.com/office/drawing/2010/main" spid="_x0000_s8306"/>
              </a:ex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SpPr/>
        </xdr:nvSpPr>
        <xdr:spPr bwMode="auto">
          <a:xfrm>
            <a:off x="59531" y="230981"/>
            <a:ext cx="4953" cy="24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" name="Check Box 117" hidden="1">
            <a:extLst>
              <a:ext uri="{63B3BB69-23CF-44E3-9099-C40C66FF867C}">
                <a14:compatExt xmlns:a14="http://schemas.microsoft.com/office/drawing/2010/main" spid="_x0000_s8309"/>
              </a:ext>
              <a:ext uri="{FF2B5EF4-FFF2-40B4-BE49-F238E27FC236}">
                <a16:creationId xmlns:a16="http://schemas.microsoft.com/office/drawing/2014/main" id="{00000000-0008-0000-0400-000020000000}"/>
              </a:ext>
            </a:extLst>
          </xdr:cNvPr>
          <xdr:cNvSpPr/>
        </xdr:nvSpPr>
        <xdr:spPr bwMode="auto">
          <a:xfrm>
            <a:off x="59531" y="233648"/>
            <a:ext cx="4953" cy="24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" name="Check Box 120" hidden="1">
            <a:extLst>
              <a:ext uri="{63B3BB69-23CF-44E3-9099-C40C66FF867C}">
                <a14:compatExt xmlns:a14="http://schemas.microsoft.com/office/drawing/2010/main" spid="_x0000_s8312"/>
              </a:ext>
              <a:ext uri="{FF2B5EF4-FFF2-40B4-BE49-F238E27FC236}">
                <a16:creationId xmlns:a16="http://schemas.microsoft.com/office/drawing/2014/main" id="{00000000-0008-0000-0400-000021000000}"/>
              </a:ext>
            </a:extLst>
          </xdr:cNvPr>
          <xdr:cNvSpPr/>
        </xdr:nvSpPr>
        <xdr:spPr bwMode="auto">
          <a:xfrm>
            <a:off x="59531" y="236315"/>
            <a:ext cx="4953" cy="24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Check Box 123" hidden="1">
            <a:extLst>
              <a:ext uri="{63B3BB69-23CF-44E3-9099-C40C66FF867C}">
                <a14:compatExt xmlns:a14="http://schemas.microsoft.com/office/drawing/2010/main" spid="_x0000_s8315"/>
              </a:ext>
              <a:ext uri="{FF2B5EF4-FFF2-40B4-BE49-F238E27FC236}">
                <a16:creationId xmlns:a16="http://schemas.microsoft.com/office/drawing/2014/main" id="{00000000-0008-0000-0400-000022000000}"/>
              </a:ext>
            </a:extLst>
          </xdr:cNvPr>
          <xdr:cNvSpPr/>
        </xdr:nvSpPr>
        <xdr:spPr bwMode="auto">
          <a:xfrm>
            <a:off x="59531" y="238982"/>
            <a:ext cx="4953" cy="24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5" name="Check Box 126" hidden="1">
            <a:extLst>
              <a:ext uri="{63B3BB69-23CF-44E3-9099-C40C66FF867C}">
                <a14:compatExt xmlns:a14="http://schemas.microsoft.com/office/drawing/2010/main" spid="_x0000_s8318"/>
              </a:ext>
              <a:ext uri="{FF2B5EF4-FFF2-40B4-BE49-F238E27FC236}">
                <a16:creationId xmlns:a16="http://schemas.microsoft.com/office/drawing/2014/main" id="{00000000-0008-0000-0400-000023000000}"/>
              </a:ext>
            </a:extLst>
          </xdr:cNvPr>
          <xdr:cNvSpPr/>
        </xdr:nvSpPr>
        <xdr:spPr bwMode="auto">
          <a:xfrm>
            <a:off x="59531" y="241649"/>
            <a:ext cx="4953" cy="24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" name="Check Box 129" hidden="1">
            <a:extLst>
              <a:ext uri="{63B3BB69-23CF-44E3-9099-C40C66FF867C}">
                <a14:compatExt xmlns:a14="http://schemas.microsoft.com/office/drawing/2010/main" spid="_x0000_s8321"/>
              </a:ext>
              <a:ext uri="{FF2B5EF4-FFF2-40B4-BE49-F238E27FC236}">
                <a16:creationId xmlns:a16="http://schemas.microsoft.com/office/drawing/2014/main" id="{00000000-0008-0000-0400-000024000000}"/>
              </a:ext>
            </a:extLst>
          </xdr:cNvPr>
          <xdr:cNvSpPr/>
        </xdr:nvSpPr>
        <xdr:spPr bwMode="auto">
          <a:xfrm>
            <a:off x="59531" y="244316"/>
            <a:ext cx="4953" cy="24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" name="Check Box 132" hidden="1">
            <a:extLst>
              <a:ext uri="{63B3BB69-23CF-44E3-9099-C40C66FF867C}">
                <a14:compatExt xmlns:a14="http://schemas.microsoft.com/office/drawing/2010/main" spid="_x0000_s8324"/>
              </a:ext>
              <a:ext uri="{FF2B5EF4-FFF2-40B4-BE49-F238E27FC236}">
                <a16:creationId xmlns:a16="http://schemas.microsoft.com/office/drawing/2014/main" id="{00000000-0008-0000-0400-000025000000}"/>
              </a:ext>
            </a:extLst>
          </xdr:cNvPr>
          <xdr:cNvSpPr/>
        </xdr:nvSpPr>
        <xdr:spPr bwMode="auto">
          <a:xfrm>
            <a:off x="59531" y="246983"/>
            <a:ext cx="4953" cy="24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8" name="Check Box 135" hidden="1">
            <a:extLst>
              <a:ext uri="{63B3BB69-23CF-44E3-9099-C40C66FF867C}">
                <a14:compatExt xmlns:a14="http://schemas.microsoft.com/office/drawing/2010/main" spid="_x0000_s8327"/>
              </a:ext>
              <a:ext uri="{FF2B5EF4-FFF2-40B4-BE49-F238E27FC236}">
                <a16:creationId xmlns:a16="http://schemas.microsoft.com/office/drawing/2014/main" id="{00000000-0008-0000-0400-000026000000}"/>
              </a:ext>
            </a:extLst>
          </xdr:cNvPr>
          <xdr:cNvSpPr/>
        </xdr:nvSpPr>
        <xdr:spPr bwMode="auto">
          <a:xfrm>
            <a:off x="59531" y="249650"/>
            <a:ext cx="4953" cy="24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9" name="Check Box 138" hidden="1">
            <a:extLst>
              <a:ext uri="{63B3BB69-23CF-44E3-9099-C40C66FF867C}">
                <a14:compatExt xmlns:a14="http://schemas.microsoft.com/office/drawing/2010/main" spid="_x0000_s8330"/>
              </a:ext>
              <a:ext uri="{FF2B5EF4-FFF2-40B4-BE49-F238E27FC236}">
                <a16:creationId xmlns:a16="http://schemas.microsoft.com/office/drawing/2014/main" id="{00000000-0008-0000-0400-000027000000}"/>
              </a:ext>
            </a:extLst>
          </xdr:cNvPr>
          <xdr:cNvSpPr/>
        </xdr:nvSpPr>
        <xdr:spPr bwMode="auto">
          <a:xfrm>
            <a:off x="59531" y="252317"/>
            <a:ext cx="4953" cy="24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" name="Check Box 141" hidden="1">
            <a:extLst>
              <a:ext uri="{63B3BB69-23CF-44E3-9099-C40C66FF867C}">
                <a14:compatExt xmlns:a14="http://schemas.microsoft.com/office/drawing/2010/main" spid="_x0000_s8333"/>
              </a:ext>
              <a:ext uri="{FF2B5EF4-FFF2-40B4-BE49-F238E27FC236}">
                <a16:creationId xmlns:a16="http://schemas.microsoft.com/office/drawing/2014/main" id="{00000000-0008-0000-0400-000028000000}"/>
              </a:ext>
            </a:extLst>
          </xdr:cNvPr>
          <xdr:cNvSpPr/>
        </xdr:nvSpPr>
        <xdr:spPr bwMode="auto">
          <a:xfrm>
            <a:off x="59531" y="254984"/>
            <a:ext cx="4953" cy="24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" name="Check Box 144" hidden="1">
            <a:extLst>
              <a:ext uri="{63B3BB69-23CF-44E3-9099-C40C66FF867C}">
                <a14:compatExt xmlns:a14="http://schemas.microsoft.com/office/drawing/2010/main" spid="_x0000_s8336"/>
              </a:ext>
              <a:ext uri="{FF2B5EF4-FFF2-40B4-BE49-F238E27FC236}">
                <a16:creationId xmlns:a16="http://schemas.microsoft.com/office/drawing/2014/main" id="{00000000-0008-0000-0400-000029000000}"/>
              </a:ext>
            </a:extLst>
          </xdr:cNvPr>
          <xdr:cNvSpPr/>
        </xdr:nvSpPr>
        <xdr:spPr bwMode="auto">
          <a:xfrm>
            <a:off x="59531" y="257651"/>
            <a:ext cx="4953" cy="24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17</xdr:row>
          <xdr:rowOff>0</xdr:rowOff>
        </xdr:from>
        <xdr:to>
          <xdr:col>15</xdr:col>
          <xdr:colOff>28575</xdr:colOff>
          <xdr:row>17</xdr:row>
          <xdr:rowOff>247650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4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18</xdr:row>
          <xdr:rowOff>0</xdr:rowOff>
        </xdr:from>
        <xdr:to>
          <xdr:col>15</xdr:col>
          <xdr:colOff>28575</xdr:colOff>
          <xdr:row>18</xdr:row>
          <xdr:rowOff>247650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4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19</xdr:row>
          <xdr:rowOff>0</xdr:rowOff>
        </xdr:from>
        <xdr:to>
          <xdr:col>15</xdr:col>
          <xdr:colOff>28575</xdr:colOff>
          <xdr:row>19</xdr:row>
          <xdr:rowOff>247650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4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20</xdr:row>
          <xdr:rowOff>0</xdr:rowOff>
        </xdr:from>
        <xdr:to>
          <xdr:col>15</xdr:col>
          <xdr:colOff>28575</xdr:colOff>
          <xdr:row>20</xdr:row>
          <xdr:rowOff>247650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4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21</xdr:row>
          <xdr:rowOff>0</xdr:rowOff>
        </xdr:from>
        <xdr:to>
          <xdr:col>15</xdr:col>
          <xdr:colOff>28575</xdr:colOff>
          <xdr:row>21</xdr:row>
          <xdr:rowOff>247650</xdr:rowOff>
        </xdr:to>
        <xdr:sp macro="" textlink="">
          <xdr:nvSpPr>
            <xdr:cNvPr id="27659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4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22</xdr:row>
          <xdr:rowOff>0</xdr:rowOff>
        </xdr:from>
        <xdr:to>
          <xdr:col>15</xdr:col>
          <xdr:colOff>28575</xdr:colOff>
          <xdr:row>22</xdr:row>
          <xdr:rowOff>247650</xdr:rowOff>
        </xdr:to>
        <xdr:sp macro="" textlink="">
          <xdr:nvSpPr>
            <xdr:cNvPr id="27660" name="Check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400-00000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209550</xdr:colOff>
          <xdr:row>17</xdr:row>
          <xdr:rowOff>0</xdr:rowOff>
        </xdr:from>
        <xdr:to>
          <xdr:col>18</xdr:col>
          <xdr:colOff>200025</xdr:colOff>
          <xdr:row>17</xdr:row>
          <xdr:rowOff>247650</xdr:rowOff>
        </xdr:to>
        <xdr:sp macro="" textlink="">
          <xdr:nvSpPr>
            <xdr:cNvPr id="27661" name="Check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400-00000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209550</xdr:colOff>
          <xdr:row>18</xdr:row>
          <xdr:rowOff>0</xdr:rowOff>
        </xdr:from>
        <xdr:to>
          <xdr:col>18</xdr:col>
          <xdr:colOff>200025</xdr:colOff>
          <xdr:row>18</xdr:row>
          <xdr:rowOff>247650</xdr:rowOff>
        </xdr:to>
        <xdr:sp macro="" textlink="">
          <xdr:nvSpPr>
            <xdr:cNvPr id="27662" name="Check Box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00000000-0008-0000-0400-00000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209550</xdr:colOff>
          <xdr:row>19</xdr:row>
          <xdr:rowOff>0</xdr:rowOff>
        </xdr:from>
        <xdr:to>
          <xdr:col>18</xdr:col>
          <xdr:colOff>200025</xdr:colOff>
          <xdr:row>19</xdr:row>
          <xdr:rowOff>247650</xdr:rowOff>
        </xdr:to>
        <xdr:sp macro="" textlink="">
          <xdr:nvSpPr>
            <xdr:cNvPr id="27663" name="Check Box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00000000-0008-0000-0400-00000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209550</xdr:colOff>
          <xdr:row>20</xdr:row>
          <xdr:rowOff>0</xdr:rowOff>
        </xdr:from>
        <xdr:to>
          <xdr:col>18</xdr:col>
          <xdr:colOff>200025</xdr:colOff>
          <xdr:row>20</xdr:row>
          <xdr:rowOff>247650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4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209550</xdr:colOff>
          <xdr:row>21</xdr:row>
          <xdr:rowOff>0</xdr:rowOff>
        </xdr:from>
        <xdr:to>
          <xdr:col>18</xdr:col>
          <xdr:colOff>200025</xdr:colOff>
          <xdr:row>21</xdr:row>
          <xdr:rowOff>247650</xdr:rowOff>
        </xdr:to>
        <xdr:sp macro="" textlink=""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400-00001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209550</xdr:colOff>
          <xdr:row>22</xdr:row>
          <xdr:rowOff>0</xdr:rowOff>
        </xdr:from>
        <xdr:to>
          <xdr:col>18</xdr:col>
          <xdr:colOff>200025</xdr:colOff>
          <xdr:row>22</xdr:row>
          <xdr:rowOff>247650</xdr:rowOff>
        </xdr:to>
        <xdr:sp macro="" textlink="">
          <xdr:nvSpPr>
            <xdr:cNvPr id="27666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4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30</xdr:col>
      <xdr:colOff>154781</xdr:colOff>
      <xdr:row>1</xdr:row>
      <xdr:rowOff>11906</xdr:rowOff>
    </xdr:from>
    <xdr:to>
      <xdr:col>31</xdr:col>
      <xdr:colOff>364331</xdr:colOff>
      <xdr:row>2</xdr:row>
      <xdr:rowOff>273844</xdr:rowOff>
    </xdr:to>
    <xdr:sp macro="" textlink="">
      <xdr:nvSpPr>
        <xdr:cNvPr id="55" name="Flecha: pentágono 5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 rot="10800000" flipV="1">
          <a:off x="9715500" y="178594"/>
          <a:ext cx="971550" cy="523875"/>
        </a:xfrm>
        <a:prstGeom prst="homePlate">
          <a:avLst/>
        </a:prstGeom>
        <a:solidFill>
          <a:srgbClr val="C00000"/>
        </a:solidFill>
        <a:ln>
          <a:noFill/>
        </a:ln>
        <a:scene3d>
          <a:camera prst="orthographicFront"/>
          <a:lightRig rig="threePt" dir="t"/>
        </a:scene3d>
        <a:sp3d>
          <a:bevelT w="50800" h="508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s-PE" sz="1200" b="1">
              <a:solidFill>
                <a:schemeClr val="bg1"/>
              </a:solidFill>
              <a:latin typeface="+mn-lt"/>
              <a:ea typeface="+mn-ea"/>
              <a:cs typeface="+mn-cs"/>
            </a:rPr>
            <a:t>Volver</a:t>
          </a:r>
          <a:r>
            <a:rPr lang="es-PE" sz="12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 al inicio</a:t>
          </a:r>
          <a:endParaRPr lang="es-PE" sz="12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254000</xdr:colOff>
      <xdr:row>1</xdr:row>
      <xdr:rowOff>95250</xdr:rowOff>
    </xdr:from>
    <xdr:to>
      <xdr:col>29</xdr:col>
      <xdr:colOff>257175</xdr:colOff>
      <xdr:row>3</xdr:row>
      <xdr:rowOff>190500</xdr:rowOff>
    </xdr:to>
    <xdr:sp macro="" textlink="">
      <xdr:nvSpPr>
        <xdr:cNvPr id="3" name="Flecha: pentágon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rot="10800000" flipV="1">
          <a:off x="9096375" y="269875"/>
          <a:ext cx="971550" cy="523875"/>
        </a:xfrm>
        <a:prstGeom prst="homePlate">
          <a:avLst/>
        </a:prstGeom>
        <a:solidFill>
          <a:srgbClr val="C00000"/>
        </a:solidFill>
        <a:ln>
          <a:noFill/>
        </a:ln>
        <a:scene3d>
          <a:camera prst="orthographicFront"/>
          <a:lightRig rig="threePt" dir="t"/>
        </a:scene3d>
        <a:sp3d>
          <a:bevelT w="50800" h="508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s-PE" sz="1200" b="1">
              <a:solidFill>
                <a:schemeClr val="bg1"/>
              </a:solidFill>
              <a:latin typeface="+mn-lt"/>
              <a:ea typeface="+mn-ea"/>
              <a:cs typeface="+mn-cs"/>
            </a:rPr>
            <a:t>Volver</a:t>
          </a:r>
          <a:r>
            <a:rPr lang="es-PE" sz="12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 al inicio</a:t>
          </a:r>
          <a:endParaRPr lang="es-PE" sz="12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222250</xdr:colOff>
      <xdr:row>42</xdr:row>
      <xdr:rowOff>10583</xdr:rowOff>
    </xdr:from>
    <xdr:to>
      <xdr:col>26</xdr:col>
      <xdr:colOff>10583</xdr:colOff>
      <xdr:row>43</xdr:row>
      <xdr:rowOff>100542</xdr:rowOff>
    </xdr:to>
    <xdr:sp macro="" textlink="">
      <xdr:nvSpPr>
        <xdr:cNvPr id="4" name="Flecha: pentágon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895167" y="9969500"/>
          <a:ext cx="994833" cy="343959"/>
        </a:xfrm>
        <a:prstGeom prst="homePlate">
          <a:avLst/>
        </a:prstGeom>
        <a:solidFill>
          <a:schemeClr val="accent1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/>
            <a:t>SIGUIENTE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190499</xdr:colOff>
      <xdr:row>3</xdr:row>
      <xdr:rowOff>21166</xdr:rowOff>
    </xdr:from>
    <xdr:to>
      <xdr:col>36</xdr:col>
      <xdr:colOff>400049</xdr:colOff>
      <xdr:row>4</xdr:row>
      <xdr:rowOff>301624</xdr:rowOff>
    </xdr:to>
    <xdr:sp macro="" textlink="">
      <xdr:nvSpPr>
        <xdr:cNvPr id="2" name="Flech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 rot="10800000" flipV="1">
          <a:off x="12308416" y="497416"/>
          <a:ext cx="971550" cy="523875"/>
        </a:xfrm>
        <a:prstGeom prst="homePlate">
          <a:avLst/>
        </a:prstGeom>
        <a:solidFill>
          <a:srgbClr val="C00000"/>
        </a:solidFill>
        <a:ln>
          <a:noFill/>
        </a:ln>
        <a:scene3d>
          <a:camera prst="orthographicFront"/>
          <a:lightRig rig="threePt" dir="t"/>
        </a:scene3d>
        <a:sp3d>
          <a:bevelT w="50800" h="508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s-PE" sz="1200" b="1">
              <a:solidFill>
                <a:schemeClr val="bg1"/>
              </a:solidFill>
              <a:latin typeface="+mn-lt"/>
              <a:ea typeface="+mn-ea"/>
              <a:cs typeface="+mn-cs"/>
            </a:rPr>
            <a:t>Volver</a:t>
          </a:r>
          <a:r>
            <a:rPr lang="es-PE" sz="12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 al inicio</a:t>
          </a:r>
          <a:endParaRPr lang="es-PE" sz="12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32</xdr:col>
      <xdr:colOff>349251</xdr:colOff>
      <xdr:row>101</xdr:row>
      <xdr:rowOff>74084</xdr:rowOff>
    </xdr:from>
    <xdr:to>
      <xdr:col>34</xdr:col>
      <xdr:colOff>920751</xdr:colOff>
      <xdr:row>102</xdr:row>
      <xdr:rowOff>179918</xdr:rowOff>
    </xdr:to>
    <xdr:sp macro="" textlink="">
      <xdr:nvSpPr>
        <xdr:cNvPr id="3" name="Flecha: pentágon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1049001" y="7122584"/>
          <a:ext cx="1026583" cy="349251"/>
        </a:xfrm>
        <a:prstGeom prst="homePlate">
          <a:avLst/>
        </a:prstGeom>
        <a:solidFill>
          <a:schemeClr val="accent1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/>
            <a:t>SIGUIENTE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158750</xdr:colOff>
      <xdr:row>2</xdr:row>
      <xdr:rowOff>21166</xdr:rowOff>
    </xdr:from>
    <xdr:to>
      <xdr:col>27</xdr:col>
      <xdr:colOff>368300</xdr:colOff>
      <xdr:row>4</xdr:row>
      <xdr:rowOff>58208</xdr:rowOff>
    </xdr:to>
    <xdr:sp macro="" textlink="">
      <xdr:nvSpPr>
        <xdr:cNvPr id="2" name="Flech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 rot="10800000" flipV="1">
          <a:off x="8614833" y="359833"/>
          <a:ext cx="971550" cy="523875"/>
        </a:xfrm>
        <a:prstGeom prst="homePlate">
          <a:avLst/>
        </a:prstGeom>
        <a:solidFill>
          <a:srgbClr val="C00000"/>
        </a:solidFill>
        <a:ln>
          <a:noFill/>
        </a:ln>
        <a:scene3d>
          <a:camera prst="orthographicFront"/>
          <a:lightRig rig="threePt" dir="t"/>
        </a:scene3d>
        <a:sp3d>
          <a:bevelT w="50800" h="508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s-PE" sz="1200" b="1">
              <a:solidFill>
                <a:schemeClr val="bg1"/>
              </a:solidFill>
              <a:latin typeface="+mn-lt"/>
              <a:ea typeface="+mn-ea"/>
              <a:cs typeface="+mn-cs"/>
            </a:rPr>
            <a:t>Volver</a:t>
          </a:r>
          <a:r>
            <a:rPr lang="es-PE" sz="12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 al inicio</a:t>
          </a:r>
          <a:endParaRPr lang="es-PE" sz="12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14816</xdr:colOff>
      <xdr:row>1</xdr:row>
      <xdr:rowOff>151342</xdr:rowOff>
    </xdr:from>
    <xdr:to>
      <xdr:col>22</xdr:col>
      <xdr:colOff>357716</xdr:colOff>
      <xdr:row>4</xdr:row>
      <xdr:rowOff>6350</xdr:rowOff>
    </xdr:to>
    <xdr:sp macro="" textlink="">
      <xdr:nvSpPr>
        <xdr:cNvPr id="2" name="Flecha: pentágon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 rot="10800000" flipV="1">
          <a:off x="6663266" y="313267"/>
          <a:ext cx="666750" cy="397933"/>
        </a:xfrm>
        <a:prstGeom prst="homePlate">
          <a:avLst/>
        </a:prstGeom>
        <a:solidFill>
          <a:srgbClr val="C00000"/>
        </a:solidFill>
        <a:ln>
          <a:noFill/>
        </a:ln>
        <a:scene3d>
          <a:camera prst="orthographicFront"/>
          <a:lightRig rig="threePt" dir="t"/>
        </a:scene3d>
        <a:sp3d>
          <a:bevelT w="50800" h="508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s-PE" sz="900" b="1">
              <a:solidFill>
                <a:schemeClr val="bg1"/>
              </a:solidFill>
              <a:latin typeface="+mn-lt"/>
              <a:ea typeface="+mn-ea"/>
              <a:cs typeface="+mn-cs"/>
            </a:rPr>
            <a:t>Volver</a:t>
          </a:r>
          <a:r>
            <a:rPr lang="es-PE" sz="9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 al inicio</a:t>
          </a:r>
          <a:endParaRPr lang="es-PE" sz="9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8:D14" totalsRowShown="0" headerRowDxfId="4" dataDxfId="3">
  <autoFilter ref="B8:D14" xr:uid="{00000000-0009-0000-0100-000001000000}"/>
  <tableColumns count="3">
    <tableColumn id="1" xr3:uid="{00000000-0010-0000-0000-000001000000}" name="Naturaleza de intervención" dataDxfId="2"/>
    <tableColumn id="2" xr3:uid="{00000000-0010-0000-0000-000002000000}" name="Zona geográfica" dataDxfId="1"/>
    <tableColumn id="3" xr3:uid="{00000000-0010-0000-0000-000003000000}" name="Señalización 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/>
    <pageSetUpPr fitToPage="1"/>
  </sheetPr>
  <dimension ref="C2:H25"/>
  <sheetViews>
    <sheetView defaultGridColor="0" view="pageBreakPreview" colorId="9" zoomScaleNormal="100" zoomScaleSheetLayoutView="100" workbookViewId="0">
      <selection activeCell="M9" sqref="M9"/>
    </sheetView>
  </sheetViews>
  <sheetFormatPr baseColWidth="10" defaultColWidth="11.42578125" defaultRowHeight="12.75" x14ac:dyDescent="0.2"/>
  <cols>
    <col min="1" max="1" width="3" style="70" customWidth="1"/>
    <col min="2" max="2" width="18.42578125" style="70" customWidth="1"/>
    <col min="3" max="3" width="11.42578125" style="70"/>
    <col min="4" max="4" width="6" style="70" customWidth="1"/>
    <col min="5" max="8" width="11.42578125" style="70"/>
    <col min="9" max="9" width="8" style="70" customWidth="1"/>
    <col min="10" max="16384" width="11.42578125" style="70"/>
  </cols>
  <sheetData>
    <row r="2" ht="12.75" customHeight="1" x14ac:dyDescent="0.2"/>
    <row r="3" ht="12.75" customHeight="1" x14ac:dyDescent="0.2"/>
    <row r="4" ht="4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8" spans="3:8" ht="12.75" customHeight="1" x14ac:dyDescent="0.2">
      <c r="C18" s="71"/>
      <c r="D18" s="71"/>
      <c r="E18" s="71"/>
      <c r="F18" s="71"/>
      <c r="G18" s="71"/>
      <c r="H18" s="71"/>
    </row>
    <row r="19" spans="3:8" ht="12.75" customHeight="1" x14ac:dyDescent="0.2">
      <c r="C19" s="71"/>
      <c r="D19" s="71"/>
      <c r="E19" s="71"/>
      <c r="F19" s="71"/>
      <c r="G19" s="71"/>
      <c r="H19" s="71"/>
    </row>
    <row r="20" spans="3:8" ht="12.75" customHeight="1" x14ac:dyDescent="0.2">
      <c r="C20" s="71"/>
      <c r="D20" s="71"/>
      <c r="E20" s="71"/>
      <c r="F20" s="71"/>
      <c r="G20" s="71"/>
      <c r="H20" s="71"/>
    </row>
    <row r="21" spans="3:8" ht="12.75" customHeight="1" x14ac:dyDescent="0.2">
      <c r="C21" s="71"/>
      <c r="D21" s="71"/>
      <c r="E21" s="71"/>
      <c r="F21" s="71"/>
      <c r="G21" s="71"/>
      <c r="H21" s="71"/>
    </row>
    <row r="22" spans="3:8" ht="12.75" customHeight="1" x14ac:dyDescent="0.2">
      <c r="C22" s="71"/>
      <c r="D22" s="71"/>
      <c r="E22" s="71"/>
      <c r="F22" s="71"/>
      <c r="G22" s="71"/>
      <c r="H22" s="71"/>
    </row>
    <row r="23" spans="3:8" ht="12.75" customHeight="1" x14ac:dyDescent="0.2">
      <c r="C23" s="71"/>
      <c r="D23" s="71"/>
      <c r="E23" s="71"/>
      <c r="F23" s="71"/>
      <c r="G23" s="71"/>
      <c r="H23" s="71"/>
    </row>
    <row r="24" spans="3:8" ht="12.75" customHeight="1" x14ac:dyDescent="0.2">
      <c r="C24" s="71"/>
      <c r="D24" s="71"/>
      <c r="F24" s="71"/>
      <c r="G24" s="71"/>
      <c r="H24" s="71"/>
    </row>
    <row r="25" spans="3:8" ht="15" x14ac:dyDescent="0.2">
      <c r="E25" s="71"/>
    </row>
  </sheetData>
  <sheetProtection algorithmName="SHA-512" hashValue="gfvY5UdU4x9hhi8Yg/VjclxCZKCywdabw9Jjr+i0FLc7NVbMatn/J5UVmsEp584fXpI2bL4b2AyP2b9SBlLDAg==" saltValue="nhuME2aTxu1KDQvDTeE8VQ==" spinCount="100000" sheet="1" objects="1" scenarios="1"/>
  <printOptions horizontalCentered="1" vertic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39997558519241921"/>
  </sheetPr>
  <dimension ref="A2:Y104"/>
  <sheetViews>
    <sheetView defaultGridColor="0" view="pageBreakPreview" topLeftCell="A16" colorId="9" zoomScale="90" zoomScaleNormal="90" zoomScaleSheetLayoutView="90" workbookViewId="0">
      <selection activeCell="L30" sqref="L30:M30"/>
    </sheetView>
  </sheetViews>
  <sheetFormatPr baseColWidth="10" defaultColWidth="11.42578125" defaultRowHeight="13.5" x14ac:dyDescent="0.25"/>
  <cols>
    <col min="1" max="1" width="2.140625" style="88" customWidth="1"/>
    <col min="2" max="2" width="1.42578125" style="88" customWidth="1"/>
    <col min="3" max="6" width="4" style="88" customWidth="1"/>
    <col min="7" max="7" width="0.42578125" style="88" customWidth="1"/>
    <col min="8" max="9" width="11.7109375" style="88" customWidth="1"/>
    <col min="10" max="10" width="0.42578125" style="88" customWidth="1"/>
    <col min="11" max="14" width="7" style="88" customWidth="1"/>
    <col min="15" max="15" width="0.5703125" style="88" customWidth="1"/>
    <col min="16" max="16" width="11.5703125" style="88" customWidth="1"/>
    <col min="17" max="17" width="11.28515625" style="88" customWidth="1"/>
    <col min="18" max="18" width="6.85546875" style="88" customWidth="1"/>
    <col min="19" max="19" width="7.42578125" style="88" customWidth="1"/>
    <col min="20" max="23" width="4.28515625" style="88" customWidth="1"/>
    <col min="24" max="24" width="1.5703125" style="88" customWidth="1"/>
    <col min="25" max="16384" width="11.42578125" style="88"/>
  </cols>
  <sheetData>
    <row r="2" spans="1:25" ht="9" customHeight="1" x14ac:dyDescent="0.25">
      <c r="B2" s="1182"/>
      <c r="C2" s="1182"/>
      <c r="D2" s="1182"/>
      <c r="E2" s="1182"/>
      <c r="F2" s="1182"/>
      <c r="G2" s="1182"/>
      <c r="H2" s="1182"/>
      <c r="I2" s="1182"/>
      <c r="J2" s="1182"/>
      <c r="K2" s="1182"/>
      <c r="L2" s="1182"/>
      <c r="M2" s="1182"/>
      <c r="N2" s="1182"/>
      <c r="O2" s="1182"/>
      <c r="P2" s="1182"/>
      <c r="Q2" s="1182"/>
      <c r="R2" s="1182"/>
      <c r="S2" s="1182"/>
      <c r="T2" s="1182"/>
      <c r="U2" s="1182"/>
      <c r="V2" s="1182"/>
      <c r="W2" s="1182"/>
      <c r="X2" s="1182"/>
    </row>
    <row r="3" spans="1:25" customFormat="1" x14ac:dyDescent="0.2">
      <c r="A3" s="450"/>
      <c r="C3" s="581" t="s">
        <v>677</v>
      </c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1"/>
      <c r="X3" s="80"/>
      <c r="Y3" s="80"/>
    </row>
    <row r="4" spans="1:25" customFormat="1" ht="13.5" customHeight="1" x14ac:dyDescent="0.2">
      <c r="A4" s="450"/>
      <c r="C4" s="574" t="s">
        <v>353</v>
      </c>
      <c r="D4" s="590" t="s">
        <v>659</v>
      </c>
      <c r="E4" s="591"/>
      <c r="F4" s="591"/>
      <c r="G4" s="591"/>
      <c r="H4" s="591"/>
      <c r="I4" s="591"/>
      <c r="J4" s="591"/>
      <c r="K4" s="591"/>
      <c r="L4" s="592"/>
      <c r="M4" s="153" t="s">
        <v>660</v>
      </c>
      <c r="N4" s="153"/>
      <c r="O4" s="153"/>
      <c r="P4" s="153"/>
      <c r="Q4" s="784" t="s">
        <v>669</v>
      </c>
      <c r="R4" s="1237" t="s">
        <v>668</v>
      </c>
      <c r="S4" s="1238"/>
    </row>
    <row r="5" spans="1:25" customFormat="1" ht="51.75" customHeight="1" x14ac:dyDescent="0.2">
      <c r="A5" s="450"/>
      <c r="C5" s="574"/>
      <c r="D5" s="622" t="s">
        <v>670</v>
      </c>
      <c r="E5" s="643"/>
      <c r="F5" s="643"/>
      <c r="G5" s="623"/>
      <c r="H5" s="401" t="s">
        <v>661</v>
      </c>
      <c r="I5" s="622" t="s">
        <v>662</v>
      </c>
      <c r="J5" s="623"/>
      <c r="K5" s="622" t="s">
        <v>663</v>
      </c>
      <c r="L5" s="623"/>
      <c r="M5" s="622" t="s">
        <v>664</v>
      </c>
      <c r="N5" s="623"/>
      <c r="O5" s="622" t="s">
        <v>665</v>
      </c>
      <c r="P5" s="623"/>
      <c r="Q5" s="960"/>
      <c r="R5" s="1239"/>
      <c r="S5" s="1240"/>
    </row>
    <row r="6" spans="1:25" customFormat="1" x14ac:dyDescent="0.2">
      <c r="A6" s="450"/>
      <c r="C6" s="406">
        <v>0</v>
      </c>
      <c r="D6" s="1233">
        <f>+'Evaluación 1'!Q252</f>
        <v>0</v>
      </c>
      <c r="E6" s="1233"/>
      <c r="F6" s="1233"/>
      <c r="G6" s="1233"/>
      <c r="H6" s="452"/>
      <c r="I6" s="1235"/>
      <c r="J6" s="1236"/>
      <c r="K6" s="1095">
        <f>+H6+I6</f>
        <v>0</v>
      </c>
      <c r="L6" s="1097"/>
      <c r="M6" s="1252"/>
      <c r="N6" s="1253"/>
      <c r="O6" s="1095"/>
      <c r="P6" s="1097"/>
      <c r="Q6" s="530">
        <f>+K6-M6-O6</f>
        <v>0</v>
      </c>
      <c r="R6" s="1234">
        <f>+D6+Q6</f>
        <v>0</v>
      </c>
      <c r="S6" s="1234"/>
    </row>
    <row r="7" spans="1:25" customFormat="1" x14ac:dyDescent="0.2">
      <c r="A7" s="450"/>
      <c r="C7" s="406">
        <v>1</v>
      </c>
      <c r="D7" s="1233"/>
      <c r="E7" s="1233"/>
      <c r="F7" s="1233"/>
      <c r="G7" s="1233"/>
      <c r="H7" s="531"/>
      <c r="I7" s="1250"/>
      <c r="J7" s="1251"/>
      <c r="K7" s="1095">
        <f>+H7+I7</f>
        <v>0</v>
      </c>
      <c r="L7" s="1097"/>
      <c r="M7" s="1250"/>
      <c r="N7" s="1251"/>
      <c r="O7" s="627"/>
      <c r="P7" s="629"/>
      <c r="Q7" s="530">
        <f t="shared" ref="Q7:Q16" si="0">+K7-M7-O7</f>
        <v>0</v>
      </c>
      <c r="R7" s="1234">
        <f t="shared" ref="R7:R16" si="1">+D7+Q7</f>
        <v>0</v>
      </c>
      <c r="S7" s="1234"/>
    </row>
    <row r="8" spans="1:25" customFormat="1" x14ac:dyDescent="0.2">
      <c r="A8" s="450"/>
      <c r="C8" s="406">
        <v>2</v>
      </c>
      <c r="D8" s="1233"/>
      <c r="E8" s="1233"/>
      <c r="F8" s="1233"/>
      <c r="G8" s="1233"/>
      <c r="H8" s="531"/>
      <c r="I8" s="1250"/>
      <c r="J8" s="1251"/>
      <c r="K8" s="1095">
        <f t="shared" ref="K8:K16" si="2">+H8+I8</f>
        <v>0</v>
      </c>
      <c r="L8" s="1097"/>
      <c r="M8" s="1250"/>
      <c r="N8" s="1251"/>
      <c r="O8" s="627"/>
      <c r="P8" s="629"/>
      <c r="Q8" s="530">
        <f t="shared" si="0"/>
        <v>0</v>
      </c>
      <c r="R8" s="1234">
        <f t="shared" si="1"/>
        <v>0</v>
      </c>
      <c r="S8" s="1234"/>
    </row>
    <row r="9" spans="1:25" customFormat="1" x14ac:dyDescent="0.2">
      <c r="A9" s="450"/>
      <c r="C9" s="406">
        <v>3</v>
      </c>
      <c r="D9" s="1233"/>
      <c r="E9" s="1233"/>
      <c r="F9" s="1233"/>
      <c r="G9" s="1233"/>
      <c r="H9" s="531"/>
      <c r="I9" s="627"/>
      <c r="J9" s="629"/>
      <c r="K9" s="1095">
        <f t="shared" si="2"/>
        <v>0</v>
      </c>
      <c r="L9" s="1097"/>
      <c r="M9" s="1250"/>
      <c r="N9" s="1251"/>
      <c r="O9" s="627"/>
      <c r="P9" s="629"/>
      <c r="Q9" s="530">
        <f t="shared" si="0"/>
        <v>0</v>
      </c>
      <c r="R9" s="1234">
        <f t="shared" si="1"/>
        <v>0</v>
      </c>
      <c r="S9" s="1234"/>
    </row>
    <row r="10" spans="1:25" customFormat="1" x14ac:dyDescent="0.2">
      <c r="A10" s="450"/>
      <c r="C10" s="406">
        <v>4</v>
      </c>
      <c r="D10" s="1233"/>
      <c r="E10" s="1233"/>
      <c r="F10" s="1233"/>
      <c r="G10" s="1233"/>
      <c r="H10" s="531"/>
      <c r="I10" s="1250"/>
      <c r="J10" s="1251"/>
      <c r="K10" s="1095">
        <f t="shared" si="2"/>
        <v>0</v>
      </c>
      <c r="L10" s="1097"/>
      <c r="M10" s="1250"/>
      <c r="N10" s="1251"/>
      <c r="O10" s="627"/>
      <c r="P10" s="629"/>
      <c r="Q10" s="530">
        <f t="shared" si="0"/>
        <v>0</v>
      </c>
      <c r="R10" s="1234">
        <f t="shared" si="1"/>
        <v>0</v>
      </c>
      <c r="S10" s="1234"/>
    </row>
    <row r="11" spans="1:25" customFormat="1" ht="13.5" customHeight="1" x14ac:dyDescent="0.2">
      <c r="A11" s="450"/>
      <c r="C11" s="406">
        <v>5</v>
      </c>
      <c r="D11" s="1233"/>
      <c r="E11" s="1233"/>
      <c r="F11" s="1233"/>
      <c r="G11" s="1233"/>
      <c r="H11" s="531"/>
      <c r="I11" s="1250"/>
      <c r="J11" s="1251"/>
      <c r="K11" s="1095">
        <f t="shared" si="2"/>
        <v>0</v>
      </c>
      <c r="L11" s="1097"/>
      <c r="M11" s="1250"/>
      <c r="N11" s="1251"/>
      <c r="O11" s="627"/>
      <c r="P11" s="629"/>
      <c r="Q11" s="530">
        <f t="shared" si="0"/>
        <v>0</v>
      </c>
      <c r="R11" s="1234">
        <f t="shared" si="1"/>
        <v>0</v>
      </c>
      <c r="S11" s="1234"/>
    </row>
    <row r="12" spans="1:25" customFormat="1" x14ac:dyDescent="0.2">
      <c r="A12" s="450"/>
      <c r="C12" s="406">
        <v>6</v>
      </c>
      <c r="D12" s="1233"/>
      <c r="E12" s="1233"/>
      <c r="F12" s="1233"/>
      <c r="G12" s="1233"/>
      <c r="H12" s="531"/>
      <c r="I12" s="627"/>
      <c r="J12" s="629"/>
      <c r="K12" s="1095">
        <f t="shared" si="2"/>
        <v>0</v>
      </c>
      <c r="L12" s="1097"/>
      <c r="M12" s="1250"/>
      <c r="N12" s="1251"/>
      <c r="O12" s="627"/>
      <c r="P12" s="629"/>
      <c r="Q12" s="530">
        <f t="shared" si="0"/>
        <v>0</v>
      </c>
      <c r="R12" s="1234">
        <f t="shared" si="1"/>
        <v>0</v>
      </c>
      <c r="S12" s="1234"/>
    </row>
    <row r="13" spans="1:25" customFormat="1" x14ac:dyDescent="0.2">
      <c r="A13" s="450"/>
      <c r="C13" s="406">
        <v>7</v>
      </c>
      <c r="D13" s="1233"/>
      <c r="E13" s="1233"/>
      <c r="F13" s="1233"/>
      <c r="G13" s="1233"/>
      <c r="H13" s="531"/>
      <c r="I13" s="1250"/>
      <c r="J13" s="1251"/>
      <c r="K13" s="1095">
        <f t="shared" si="2"/>
        <v>0</v>
      </c>
      <c r="L13" s="1097"/>
      <c r="M13" s="1250"/>
      <c r="N13" s="1251"/>
      <c r="O13" s="627"/>
      <c r="P13" s="629"/>
      <c r="Q13" s="530">
        <f t="shared" si="0"/>
        <v>0</v>
      </c>
      <c r="R13" s="1234">
        <f t="shared" si="1"/>
        <v>0</v>
      </c>
      <c r="S13" s="1234"/>
    </row>
    <row r="14" spans="1:25" customFormat="1" ht="13.5" customHeight="1" x14ac:dyDescent="0.2">
      <c r="A14" s="450"/>
      <c r="C14" s="406">
        <v>8</v>
      </c>
      <c r="D14" s="1233"/>
      <c r="E14" s="1233"/>
      <c r="F14" s="1233"/>
      <c r="G14" s="1233"/>
      <c r="H14" s="531"/>
      <c r="I14" s="1250"/>
      <c r="J14" s="1251"/>
      <c r="K14" s="1095">
        <f t="shared" si="2"/>
        <v>0</v>
      </c>
      <c r="L14" s="1097"/>
      <c r="M14" s="1250"/>
      <c r="N14" s="1251"/>
      <c r="O14" s="627"/>
      <c r="P14" s="629"/>
      <c r="Q14" s="530">
        <f t="shared" si="0"/>
        <v>0</v>
      </c>
      <c r="R14" s="1234">
        <f t="shared" si="1"/>
        <v>0</v>
      </c>
      <c r="S14" s="1234"/>
    </row>
    <row r="15" spans="1:25" customFormat="1" ht="13.5" customHeight="1" x14ac:dyDescent="0.2">
      <c r="A15" s="450"/>
      <c r="C15" s="399">
        <v>9</v>
      </c>
      <c r="D15" s="1233"/>
      <c r="E15" s="1233"/>
      <c r="F15" s="1233"/>
      <c r="G15" s="1233"/>
      <c r="H15" s="531"/>
      <c r="I15" s="627"/>
      <c r="J15" s="629"/>
      <c r="K15" s="1095">
        <f t="shared" si="2"/>
        <v>0</v>
      </c>
      <c r="L15" s="1097"/>
      <c r="M15" s="1250"/>
      <c r="N15" s="1251"/>
      <c r="O15" s="627"/>
      <c r="P15" s="629"/>
      <c r="Q15" s="530">
        <f t="shared" si="0"/>
        <v>0</v>
      </c>
      <c r="R15" s="1234">
        <f t="shared" si="1"/>
        <v>0</v>
      </c>
      <c r="S15" s="1234"/>
    </row>
    <row r="16" spans="1:25" customFormat="1" ht="13.5" customHeight="1" x14ac:dyDescent="0.2">
      <c r="A16" s="450"/>
      <c r="C16" s="399">
        <v>10</v>
      </c>
      <c r="D16" s="1233"/>
      <c r="E16" s="1233"/>
      <c r="F16" s="1233"/>
      <c r="G16" s="1233"/>
      <c r="H16" s="531"/>
      <c r="I16" s="1250"/>
      <c r="J16" s="1251"/>
      <c r="K16" s="1095">
        <f t="shared" si="2"/>
        <v>0</v>
      </c>
      <c r="L16" s="1097"/>
      <c r="M16" s="1250"/>
      <c r="N16" s="1251"/>
      <c r="O16" s="627"/>
      <c r="P16" s="629"/>
      <c r="Q16" s="530">
        <f t="shared" si="0"/>
        <v>0</v>
      </c>
      <c r="R16" s="1234">
        <f t="shared" si="1"/>
        <v>0</v>
      </c>
      <c r="S16" s="1234"/>
    </row>
    <row r="17" spans="1:24" customFormat="1" ht="7.5" customHeight="1" x14ac:dyDescent="0.25">
      <c r="A17" s="450"/>
      <c r="C17" s="449"/>
      <c r="L17" s="88"/>
      <c r="M17" s="88"/>
      <c r="N17" s="88"/>
      <c r="O17" s="88"/>
      <c r="P17" s="88"/>
      <c r="Q17" s="529"/>
      <c r="R17" s="504"/>
      <c r="S17" s="504"/>
    </row>
    <row r="18" spans="1:24" s="99" customFormat="1" ht="12.75" customHeight="1" x14ac:dyDescent="0.25">
      <c r="B18" s="73"/>
      <c r="C18" s="280"/>
      <c r="D18" s="280"/>
      <c r="E18" s="1198" t="s">
        <v>592</v>
      </c>
      <c r="F18" s="1198"/>
      <c r="G18" s="1198"/>
      <c r="H18" s="1198"/>
      <c r="I18" s="274">
        <v>0.08</v>
      </c>
      <c r="J18" s="79"/>
      <c r="K18" s="79"/>
      <c r="L18" s="79"/>
      <c r="N18" s="80"/>
      <c r="O18" s="80"/>
      <c r="P18" s="80"/>
      <c r="Q18" s="80" t="s">
        <v>671</v>
      </c>
      <c r="R18" s="1234">
        <f>+NPV(I18,R7:S16)+R6</f>
        <v>0</v>
      </c>
      <c r="S18" s="1234"/>
      <c r="T18" s="79"/>
      <c r="U18" s="79"/>
      <c r="V18" s="79"/>
      <c r="W18" s="79"/>
      <c r="X18" s="73"/>
    </row>
    <row r="19" spans="1:24" s="99" customFormat="1" ht="12.75" customHeight="1" x14ac:dyDescent="0.25">
      <c r="B19" s="73"/>
      <c r="C19" s="280"/>
      <c r="D19" s="280"/>
      <c r="E19" s="395"/>
      <c r="F19" s="395"/>
      <c r="G19" s="395"/>
      <c r="H19" s="395"/>
      <c r="I19" s="494"/>
      <c r="J19" s="79"/>
      <c r="K19" s="79"/>
      <c r="L19" s="79"/>
      <c r="N19" s="80"/>
      <c r="O19" s="80"/>
      <c r="P19" s="80"/>
      <c r="Q19" s="80"/>
      <c r="R19" s="453"/>
      <c r="S19" s="453"/>
      <c r="T19" s="79"/>
      <c r="U19" s="79"/>
      <c r="V19" s="79"/>
      <c r="W19" s="79"/>
      <c r="X19" s="73"/>
    </row>
    <row r="20" spans="1:24" s="99" customFormat="1" ht="16.5" customHeight="1" x14ac:dyDescent="0.25">
      <c r="B20" s="73"/>
      <c r="C20" s="605" t="s">
        <v>688</v>
      </c>
      <c r="D20" s="605"/>
      <c r="E20" s="605"/>
      <c r="F20" s="605"/>
      <c r="G20" s="605"/>
      <c r="H20" s="605"/>
      <c r="I20" s="605"/>
      <c r="J20" s="605"/>
      <c r="K20" s="605"/>
      <c r="L20" s="605"/>
      <c r="M20" s="605"/>
      <c r="N20" s="605"/>
      <c r="O20" s="605"/>
      <c r="P20" s="605"/>
      <c r="Q20" s="605"/>
      <c r="R20" s="605"/>
      <c r="S20" s="605"/>
      <c r="T20" s="605"/>
      <c r="U20" s="605"/>
      <c r="V20" s="605"/>
      <c r="W20" s="605"/>
      <c r="X20" s="73"/>
    </row>
    <row r="21" spans="1:24" s="99" customFormat="1" ht="10.5" customHeight="1" x14ac:dyDescent="0.25">
      <c r="B21" s="73"/>
      <c r="C21" s="113"/>
      <c r="D21" s="113"/>
      <c r="E21" s="11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</row>
    <row r="22" spans="1:24" s="99" customFormat="1" ht="20.100000000000001" customHeight="1" x14ac:dyDescent="0.25">
      <c r="B22" s="73"/>
      <c r="C22" s="574" t="s">
        <v>40</v>
      </c>
      <c r="D22" s="574"/>
      <c r="E22" s="574"/>
      <c r="F22" s="574"/>
      <c r="G22" s="208"/>
      <c r="H22" s="590" t="s">
        <v>78</v>
      </c>
      <c r="I22" s="591"/>
      <c r="J22" s="591"/>
      <c r="K22" s="592"/>
      <c r="L22" s="574" t="s">
        <v>218</v>
      </c>
      <c r="M22" s="574"/>
      <c r="N22" s="275"/>
      <c r="O22" s="167"/>
      <c r="P22" s="73"/>
      <c r="Q22" s="73"/>
      <c r="R22" s="73"/>
      <c r="S22" s="73"/>
      <c r="T22" s="73"/>
      <c r="U22" s="73"/>
      <c r="V22" s="73"/>
      <c r="W22" s="73"/>
      <c r="X22" s="73"/>
    </row>
    <row r="23" spans="1:24" s="99" customFormat="1" ht="20.100000000000001" customHeight="1" x14ac:dyDescent="0.25">
      <c r="B23" s="73"/>
      <c r="C23" s="1008" t="s">
        <v>689</v>
      </c>
      <c r="D23" s="1008"/>
      <c r="E23" s="1008"/>
      <c r="F23" s="1008"/>
      <c r="G23" s="79"/>
      <c r="H23" s="1146" t="s">
        <v>686</v>
      </c>
      <c r="I23" s="1147"/>
      <c r="J23" s="1147"/>
      <c r="K23" s="1148"/>
      <c r="L23" s="1199">
        <f>+R18</f>
        <v>0</v>
      </c>
      <c r="M23" s="1199"/>
      <c r="N23" s="276"/>
      <c r="O23" s="167"/>
      <c r="P23" s="73"/>
      <c r="Q23" s="73"/>
      <c r="R23" s="73"/>
      <c r="S23" s="73"/>
      <c r="T23" s="73"/>
      <c r="U23" s="73"/>
      <c r="V23" s="73"/>
      <c r="W23" s="73"/>
      <c r="X23" s="73"/>
    </row>
    <row r="24" spans="1:24" s="99" customFormat="1" ht="20.100000000000001" customHeight="1" x14ac:dyDescent="0.25">
      <c r="B24" s="73"/>
      <c r="C24" s="1008"/>
      <c r="D24" s="1008"/>
      <c r="E24" s="1008"/>
      <c r="F24" s="1008"/>
      <c r="G24" s="79"/>
      <c r="H24" s="1146" t="s">
        <v>690</v>
      </c>
      <c r="I24" s="1147"/>
      <c r="J24" s="1147"/>
      <c r="K24" s="1148"/>
      <c r="L24" s="1202">
        <f>(ROUND(AVERAGE('Formulación 1'!K30:Y30),0))*-1</f>
        <v>0</v>
      </c>
      <c r="M24" s="1202"/>
      <c r="N24" s="277"/>
      <c r="O24" s="167"/>
      <c r="P24" s="73"/>
      <c r="Q24" s="73"/>
      <c r="R24" s="73"/>
      <c r="S24" s="73"/>
      <c r="T24" s="73"/>
      <c r="U24" s="73"/>
      <c r="V24" s="73"/>
      <c r="W24" s="73"/>
      <c r="X24" s="73"/>
    </row>
    <row r="25" spans="1:24" s="99" customFormat="1" ht="20.100000000000001" customHeight="1" x14ac:dyDescent="0.25">
      <c r="B25" s="73"/>
      <c r="C25" s="1008"/>
      <c r="D25" s="1008"/>
      <c r="E25" s="1008"/>
      <c r="F25" s="1008"/>
      <c r="G25" s="79"/>
      <c r="H25" s="1146" t="s">
        <v>691</v>
      </c>
      <c r="I25" s="1147"/>
      <c r="J25" s="1147"/>
      <c r="K25" s="1148"/>
      <c r="L25" s="981" t="e">
        <f>+L23/L24</f>
        <v>#DIV/0!</v>
      </c>
      <c r="M25" s="981"/>
      <c r="N25" s="276"/>
      <c r="O25" s="167"/>
      <c r="P25" s="73"/>
      <c r="Q25" s="73"/>
      <c r="R25" s="73"/>
      <c r="S25" s="73"/>
      <c r="T25" s="73"/>
      <c r="U25" s="73"/>
      <c r="V25" s="73"/>
      <c r="W25" s="73"/>
      <c r="X25" s="73"/>
    </row>
    <row r="26" spans="1:24" s="99" customFormat="1" ht="20.100000000000001" customHeight="1" x14ac:dyDescent="0.25"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276"/>
      <c r="O26" s="167"/>
      <c r="P26" s="73"/>
      <c r="Q26" s="73"/>
      <c r="R26" s="73"/>
      <c r="S26" s="73"/>
      <c r="T26" s="73"/>
      <c r="U26" s="73"/>
      <c r="V26" s="73"/>
      <c r="W26" s="73"/>
      <c r="X26" s="73"/>
    </row>
    <row r="27" spans="1:24" s="99" customFormat="1" ht="16.5" customHeight="1" x14ac:dyDescent="0.25">
      <c r="B27" s="73"/>
      <c r="C27" s="605" t="s">
        <v>687</v>
      </c>
      <c r="D27" s="605"/>
      <c r="E27" s="605"/>
      <c r="F27" s="605"/>
      <c r="G27" s="605"/>
      <c r="H27" s="605"/>
      <c r="I27" s="605"/>
      <c r="J27" s="605"/>
      <c r="K27" s="605"/>
      <c r="L27" s="605"/>
      <c r="M27" s="605"/>
      <c r="N27" s="605"/>
      <c r="O27" s="605"/>
      <c r="P27" s="605"/>
      <c r="Q27" s="605"/>
      <c r="R27" s="605"/>
      <c r="S27" s="605"/>
      <c r="T27" s="605"/>
      <c r="U27" s="605"/>
      <c r="V27" s="605"/>
      <c r="W27" s="605"/>
      <c r="X27" s="73"/>
    </row>
    <row r="28" spans="1:24" s="99" customFormat="1" ht="15" customHeight="1" x14ac:dyDescent="0.25">
      <c r="B28" s="73"/>
      <c r="C28" s="574" t="s">
        <v>40</v>
      </c>
      <c r="D28" s="574"/>
      <c r="E28" s="574"/>
      <c r="F28" s="574"/>
      <c r="G28" s="208"/>
      <c r="H28" s="574" t="s">
        <v>78</v>
      </c>
      <c r="I28" s="574"/>
      <c r="J28" s="574"/>
      <c r="K28" s="574"/>
      <c r="L28" s="574" t="s">
        <v>218</v>
      </c>
      <c r="M28" s="574"/>
      <c r="N28" s="275"/>
      <c r="O28" s="167"/>
      <c r="P28" s="712" t="s">
        <v>693</v>
      </c>
      <c r="Q28" s="712"/>
      <c r="R28" s="712"/>
      <c r="S28" s="622"/>
      <c r="T28" s="1183" t="s">
        <v>695</v>
      </c>
      <c r="U28" s="1184"/>
      <c r="V28" s="1184"/>
      <c r="W28" s="1185"/>
      <c r="X28" s="73"/>
    </row>
    <row r="29" spans="1:24" s="99" customFormat="1" ht="24.75" customHeight="1" x14ac:dyDescent="0.25">
      <c r="B29" s="73"/>
      <c r="C29" s="574"/>
      <c r="D29" s="574"/>
      <c r="E29" s="574"/>
      <c r="F29" s="574"/>
      <c r="G29" s="79"/>
      <c r="H29" s="574"/>
      <c r="I29" s="574"/>
      <c r="J29" s="574"/>
      <c r="K29" s="574"/>
      <c r="L29" s="574"/>
      <c r="M29" s="574"/>
      <c r="N29" s="275"/>
      <c r="O29" s="167"/>
      <c r="P29" s="294" t="s">
        <v>153</v>
      </c>
      <c r="Q29" s="294" t="s">
        <v>154</v>
      </c>
      <c r="R29" s="712" t="s">
        <v>629</v>
      </c>
      <c r="S29" s="622"/>
      <c r="T29" s="1186"/>
      <c r="U29" s="1187"/>
      <c r="V29" s="1187"/>
      <c r="W29" s="1188"/>
      <c r="X29" s="73"/>
    </row>
    <row r="30" spans="1:24" s="99" customFormat="1" ht="20.100000000000001" customHeight="1" x14ac:dyDescent="0.25">
      <c r="B30" s="73"/>
      <c r="C30" s="583" t="s">
        <v>694</v>
      </c>
      <c r="D30" s="584"/>
      <c r="E30" s="584"/>
      <c r="F30" s="585"/>
      <c r="G30" s="79"/>
      <c r="H30" s="1146" t="s">
        <v>76</v>
      </c>
      <c r="I30" s="1147"/>
      <c r="J30" s="1147"/>
      <c r="K30" s="1148"/>
      <c r="L30" s="1199" t="str">
        <f>+IF('Formulación 3'!M8=0,"-.-",('Formulación 3'!X7/('Formulación 3'!M8+'Formulación 3'!M9)))</f>
        <v>-.-</v>
      </c>
      <c r="M30" s="1199"/>
      <c r="N30" s="275"/>
      <c r="O30" s="167"/>
      <c r="P30" s="299">
        <f>+'Identificación 1'!AC9</f>
        <v>0</v>
      </c>
      <c r="Q30" s="299">
        <f>+'Formulación 2'!I101</f>
        <v>0</v>
      </c>
      <c r="R30" s="779">
        <f>+SUMIFS(Datos!$D$35:$D$50,Datos!$B$35:$B$50,P30,Datos!$C$35:$C$50,Q30)</f>
        <v>0</v>
      </c>
      <c r="S30" s="779"/>
      <c r="T30" s="1189" t="str">
        <f>+IF(L30="-.-","-.-",IF(L30&gt;R30,"NO","SI"))</f>
        <v>-.-</v>
      </c>
      <c r="U30" s="1190"/>
      <c r="V30" s="1190"/>
      <c r="W30" s="1191"/>
      <c r="X30" s="73"/>
    </row>
    <row r="31" spans="1:24" s="99" customFormat="1" ht="20.100000000000001" customHeight="1" x14ac:dyDescent="0.25">
      <c r="B31" s="73"/>
      <c r="C31" s="1043"/>
      <c r="D31" s="1050"/>
      <c r="E31" s="1050"/>
      <c r="F31" s="1044"/>
      <c r="G31" s="79"/>
      <c r="H31" s="1146" t="s">
        <v>77</v>
      </c>
      <c r="I31" s="1147"/>
      <c r="J31" s="1147"/>
      <c r="K31" s="1148"/>
      <c r="L31" s="1199" t="str">
        <f>+IF((('Formulación 3'!M19+'Formulación 3'!M27)=0),"-.-",(('Formulación 3'!X18+'Formulación 3'!X26)/('Formulación 3'!M19+'Formulación 3'!M27)))</f>
        <v>-.-</v>
      </c>
      <c r="M31" s="1199"/>
      <c r="N31" s="275"/>
      <c r="O31" s="167"/>
      <c r="P31" s="299">
        <f>+P30</f>
        <v>0</v>
      </c>
      <c r="Q31" s="299">
        <f>+'Formulación 2'!U101</f>
        <v>0</v>
      </c>
      <c r="R31" s="779">
        <f>+SUMIFS(Datos!D52:D63,Datos!B52:B63,P31,Datos!C52:C63,Q31)</f>
        <v>0</v>
      </c>
      <c r="S31" s="779"/>
      <c r="T31" s="1189" t="str">
        <f>+IF(L31="-.-","-.-",IF(L31&gt;R31,"NO","SI"))</f>
        <v>-.-</v>
      </c>
      <c r="U31" s="1190"/>
      <c r="V31" s="1190"/>
      <c r="W31" s="1191"/>
      <c r="X31" s="73"/>
    </row>
    <row r="32" spans="1:24" s="99" customFormat="1" ht="20.100000000000001" customHeight="1" x14ac:dyDescent="0.25">
      <c r="B32" s="73"/>
      <c r="C32" s="586"/>
      <c r="D32" s="587"/>
      <c r="E32" s="587"/>
      <c r="F32" s="588"/>
      <c r="G32" s="79"/>
      <c r="H32" s="1146" t="s">
        <v>593</v>
      </c>
      <c r="I32" s="1147"/>
      <c r="J32" s="1147"/>
      <c r="K32" s="1148"/>
      <c r="L32" s="1199" t="str">
        <f>+IF('Formulación 3'!M36=0,"-.-",('Formulación 3'!X35)/('Formulación 3'!M36))</f>
        <v>-.-</v>
      </c>
      <c r="M32" s="1199"/>
      <c r="N32" s="275"/>
      <c r="O32" s="167"/>
      <c r="P32" s="299">
        <f>+P30</f>
        <v>0</v>
      </c>
      <c r="Q32" s="299">
        <f>+Q30</f>
        <v>0</v>
      </c>
      <c r="R32" s="779">
        <f>+SUMIFS(Datos!$D$65:$D$76,Datos!$B$65:$B$76,P32,Datos!$C$65:$C$76,Q32)</f>
        <v>0</v>
      </c>
      <c r="S32" s="779"/>
      <c r="T32" s="1189" t="str">
        <f>+IF(L32="-.-","-.-",IF(L32&gt;R32,"NO","SI"))</f>
        <v>-.-</v>
      </c>
      <c r="U32" s="1190"/>
      <c r="V32" s="1190"/>
      <c r="W32" s="1191"/>
      <c r="X32" s="73"/>
    </row>
    <row r="33" spans="2:24" s="99" customFormat="1" ht="20.100000000000001" customHeight="1" x14ac:dyDescent="0.25">
      <c r="B33" s="73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3"/>
      <c r="R33" s="75"/>
      <c r="S33" s="73"/>
      <c r="T33" s="73"/>
      <c r="U33" s="73"/>
      <c r="V33" s="73"/>
      <c r="W33" s="73"/>
      <c r="X33" s="73"/>
    </row>
    <row r="34" spans="2:24" s="99" customFormat="1" ht="20.100000000000001" customHeight="1" x14ac:dyDescent="0.25">
      <c r="B34" s="73"/>
      <c r="C34" s="581" t="s">
        <v>678</v>
      </c>
      <c r="D34" s="581"/>
      <c r="E34" s="581"/>
      <c r="F34" s="581"/>
      <c r="G34" s="581"/>
      <c r="H34" s="581"/>
      <c r="I34" s="581"/>
      <c r="J34" s="581"/>
      <c r="K34" s="581"/>
      <c r="L34" s="581"/>
      <c r="M34" s="581"/>
      <c r="N34" s="581"/>
      <c r="O34" s="581"/>
      <c r="P34" s="581"/>
      <c r="Q34" s="581"/>
      <c r="R34" s="581"/>
      <c r="S34" s="581"/>
      <c r="T34" s="581"/>
      <c r="U34" s="581"/>
      <c r="V34" s="581"/>
      <c r="W34" s="581"/>
      <c r="X34" s="73"/>
    </row>
    <row r="35" spans="2:24" s="99" customFormat="1" ht="20.100000000000001" customHeight="1" x14ac:dyDescent="0.25">
      <c r="B35" s="73"/>
      <c r="C35" s="581" t="s">
        <v>679</v>
      </c>
      <c r="D35" s="581"/>
      <c r="E35" s="581"/>
      <c r="F35" s="581"/>
      <c r="G35" s="581"/>
      <c r="H35" s="581"/>
      <c r="I35" s="581"/>
      <c r="J35" s="581"/>
      <c r="K35" s="581"/>
      <c r="L35" s="581"/>
      <c r="M35" s="1196"/>
      <c r="N35" s="575"/>
      <c r="O35" s="576"/>
      <c r="P35" s="576"/>
      <c r="Q35" s="576"/>
      <c r="R35" s="576"/>
      <c r="S35" s="576"/>
      <c r="T35" s="576"/>
      <c r="U35" s="576"/>
      <c r="V35" s="576"/>
      <c r="W35" s="577"/>
      <c r="X35" s="75"/>
    </row>
    <row r="36" spans="2:24" s="99" customFormat="1" ht="20.100000000000001" customHeight="1" x14ac:dyDescent="0.25">
      <c r="B36" s="73"/>
      <c r="C36" s="74"/>
      <c r="D36" s="74"/>
      <c r="E36" s="74"/>
      <c r="F36" s="75"/>
      <c r="G36" s="75"/>
      <c r="H36" s="75"/>
      <c r="I36" s="75"/>
      <c r="J36" s="75"/>
      <c r="K36" s="75"/>
      <c r="L36" s="75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5"/>
    </row>
    <row r="37" spans="2:24" s="99" customFormat="1" ht="20.100000000000001" customHeight="1" x14ac:dyDescent="0.25">
      <c r="B37" s="73"/>
      <c r="C37" s="1197" t="s">
        <v>680</v>
      </c>
      <c r="D37" s="1197"/>
      <c r="E37" s="1197"/>
      <c r="F37" s="1197"/>
      <c r="G37" s="1197"/>
      <c r="H37" s="1197"/>
      <c r="I37" s="1197"/>
      <c r="J37" s="1197"/>
      <c r="K37" s="1197"/>
      <c r="L37" s="1197"/>
      <c r="M37" s="1197"/>
      <c r="N37" s="1197"/>
      <c r="O37" s="1197"/>
      <c r="P37" s="1197"/>
      <c r="Q37" s="1197"/>
      <c r="R37" s="1197"/>
      <c r="S37" s="1197"/>
      <c r="T37" s="1197"/>
      <c r="U37" s="1197"/>
      <c r="V37" s="1197"/>
      <c r="W37" s="1197"/>
      <c r="X37" s="75"/>
    </row>
    <row r="38" spans="2:24" s="99" customFormat="1" ht="24" customHeight="1" x14ac:dyDescent="0.25">
      <c r="B38" s="73"/>
      <c r="C38" s="990" t="s">
        <v>41</v>
      </c>
      <c r="D38" s="990"/>
      <c r="E38" s="990"/>
      <c r="F38" s="990"/>
      <c r="G38" s="990"/>
      <c r="H38" s="990"/>
      <c r="I38" s="990" t="s">
        <v>42</v>
      </c>
      <c r="J38" s="990"/>
      <c r="K38" s="990"/>
      <c r="L38" s="990"/>
      <c r="M38" s="990"/>
      <c r="N38" s="990" t="s">
        <v>43</v>
      </c>
      <c r="O38" s="990"/>
      <c r="P38" s="990"/>
      <c r="Q38" s="990"/>
      <c r="R38" s="990"/>
      <c r="S38" s="990"/>
      <c r="T38" s="990"/>
      <c r="U38" s="990"/>
      <c r="V38" s="990"/>
      <c r="W38" s="990"/>
      <c r="X38" s="73"/>
    </row>
    <row r="39" spans="2:24" s="99" customFormat="1" ht="55.5" customHeight="1" x14ac:dyDescent="0.25">
      <c r="B39" s="73"/>
      <c r="C39" s="626"/>
      <c r="D39" s="626"/>
      <c r="E39" s="626"/>
      <c r="F39" s="626"/>
      <c r="G39" s="626"/>
      <c r="H39" s="626"/>
      <c r="I39" s="612">
        <f>+N35</f>
        <v>0</v>
      </c>
      <c r="J39" s="612"/>
      <c r="K39" s="612"/>
      <c r="L39" s="612"/>
      <c r="M39" s="612"/>
      <c r="N39" s="1203"/>
      <c r="O39" s="1203"/>
      <c r="P39" s="1203"/>
      <c r="Q39" s="1203"/>
      <c r="R39" s="1203"/>
      <c r="S39" s="1203"/>
      <c r="T39" s="1203"/>
      <c r="U39" s="1203"/>
      <c r="V39" s="1203"/>
      <c r="W39" s="1203"/>
      <c r="X39" s="301"/>
    </row>
    <row r="40" spans="2:24" s="99" customFormat="1" ht="20.100000000000001" customHeight="1" x14ac:dyDescent="0.25">
      <c r="B40" s="73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</row>
    <row r="41" spans="2:24" s="99" customFormat="1" ht="20.100000000000001" customHeight="1" x14ac:dyDescent="0.25">
      <c r="B41" s="73"/>
      <c r="C41" s="581" t="s">
        <v>681</v>
      </c>
      <c r="D41" s="581"/>
      <c r="E41" s="581"/>
      <c r="F41" s="581"/>
      <c r="G41" s="581"/>
      <c r="H41" s="581"/>
      <c r="I41" s="581"/>
      <c r="J41" s="581"/>
      <c r="K41" s="581"/>
      <c r="L41" s="581"/>
      <c r="M41" s="581"/>
      <c r="N41" s="581"/>
      <c r="O41" s="581"/>
      <c r="P41" s="581"/>
      <c r="Q41" s="581"/>
      <c r="R41" s="581"/>
      <c r="S41" s="581"/>
      <c r="T41" s="581"/>
      <c r="U41" s="581"/>
      <c r="V41" s="581"/>
      <c r="W41" s="581"/>
      <c r="X41" s="75"/>
    </row>
    <row r="42" spans="2:24" s="99" customFormat="1" ht="21" customHeight="1" x14ac:dyDescent="0.25">
      <c r="B42" s="73"/>
      <c r="C42" s="574" t="s">
        <v>13</v>
      </c>
      <c r="D42" s="574"/>
      <c r="E42" s="392"/>
      <c r="F42" s="574" t="s">
        <v>45</v>
      </c>
      <c r="G42" s="574"/>
      <c r="H42" s="574"/>
      <c r="I42" s="574"/>
      <c r="J42" s="574"/>
      <c r="K42" s="574"/>
      <c r="L42" s="574"/>
      <c r="M42" s="712" t="s">
        <v>487</v>
      </c>
      <c r="N42" s="712"/>
      <c r="O42" s="73"/>
      <c r="P42" s="73"/>
      <c r="Q42" s="73"/>
      <c r="R42" s="73"/>
      <c r="S42" s="73"/>
      <c r="T42" s="73"/>
      <c r="U42" s="73"/>
      <c r="V42" s="73"/>
      <c r="W42" s="73"/>
      <c r="X42" s="73"/>
    </row>
    <row r="43" spans="2:24" s="99" customFormat="1" ht="20.100000000000001" customHeight="1" x14ac:dyDescent="0.25">
      <c r="B43" s="73"/>
      <c r="C43" s="1201">
        <v>1</v>
      </c>
      <c r="D43" s="1201"/>
      <c r="E43" s="394"/>
      <c r="F43" s="1200" t="s">
        <v>165</v>
      </c>
      <c r="G43" s="1200"/>
      <c r="H43" s="1200"/>
      <c r="I43" s="1200"/>
      <c r="J43" s="1200"/>
      <c r="K43" s="1200"/>
      <c r="L43" s="1200"/>
      <c r="M43" s="619"/>
      <c r="N43" s="619"/>
      <c r="O43" s="73"/>
      <c r="P43" s="73"/>
      <c r="Q43" s="73"/>
      <c r="R43" s="73"/>
      <c r="S43" s="73"/>
      <c r="T43" s="73"/>
      <c r="U43" s="73"/>
      <c r="V43" s="73"/>
      <c r="W43" s="73"/>
      <c r="X43" s="73"/>
    </row>
    <row r="44" spans="2:24" s="99" customFormat="1" ht="20.100000000000001" customHeight="1" x14ac:dyDescent="0.25">
      <c r="B44" s="73"/>
      <c r="C44" s="1201">
        <v>2</v>
      </c>
      <c r="D44" s="1201"/>
      <c r="E44" s="394"/>
      <c r="F44" s="1200" t="s">
        <v>166</v>
      </c>
      <c r="G44" s="1200"/>
      <c r="H44" s="1200"/>
      <c r="I44" s="1200"/>
      <c r="J44" s="1200"/>
      <c r="K44" s="1200"/>
      <c r="L44" s="1200"/>
      <c r="M44" s="619"/>
      <c r="N44" s="619"/>
      <c r="O44" s="73"/>
      <c r="P44" s="73"/>
      <c r="Q44" s="73"/>
      <c r="R44" s="73"/>
      <c r="S44" s="73"/>
      <c r="T44" s="73"/>
      <c r="U44" s="73"/>
      <c r="V44" s="73"/>
      <c r="W44" s="73"/>
      <c r="X44" s="73"/>
    </row>
    <row r="45" spans="2:24" s="99" customFormat="1" ht="20.100000000000001" customHeight="1" x14ac:dyDescent="0.25">
      <c r="B45" s="73"/>
      <c r="C45" s="1201">
        <v>3</v>
      </c>
      <c r="D45" s="1201"/>
      <c r="E45" s="394"/>
      <c r="F45" s="1200" t="s">
        <v>167</v>
      </c>
      <c r="G45" s="1200"/>
      <c r="H45" s="1200"/>
      <c r="I45" s="1200"/>
      <c r="J45" s="1200"/>
      <c r="K45" s="1200"/>
      <c r="L45" s="1200"/>
      <c r="M45" s="619"/>
      <c r="N45" s="619"/>
      <c r="O45" s="73"/>
      <c r="P45" s="73"/>
      <c r="Q45" s="73"/>
      <c r="R45" s="73"/>
      <c r="S45" s="73"/>
      <c r="T45" s="73"/>
      <c r="U45" s="73"/>
      <c r="V45" s="73"/>
      <c r="W45" s="73"/>
      <c r="X45" s="73"/>
    </row>
    <row r="46" spans="2:24" s="99" customFormat="1" ht="20.100000000000001" customHeight="1" x14ac:dyDescent="0.25">
      <c r="B46" s="73"/>
      <c r="C46" s="1201">
        <v>4</v>
      </c>
      <c r="D46" s="1201"/>
      <c r="E46" s="394"/>
      <c r="F46" s="1200" t="s">
        <v>168</v>
      </c>
      <c r="G46" s="1200"/>
      <c r="H46" s="1200"/>
      <c r="I46" s="1200"/>
      <c r="J46" s="1200"/>
      <c r="K46" s="1200"/>
      <c r="L46" s="1200"/>
      <c r="M46" s="619"/>
      <c r="N46" s="619"/>
      <c r="O46" s="73"/>
      <c r="P46" s="73"/>
      <c r="Q46" s="73"/>
      <c r="R46" s="73"/>
      <c r="S46" s="73"/>
      <c r="T46" s="73"/>
      <c r="U46" s="73"/>
      <c r="V46" s="73"/>
      <c r="W46" s="73"/>
      <c r="X46" s="73"/>
    </row>
    <row r="47" spans="2:24" s="99" customFormat="1" ht="20.100000000000001" customHeight="1" x14ac:dyDescent="0.25">
      <c r="B47" s="73"/>
      <c r="C47" s="1201">
        <v>5</v>
      </c>
      <c r="D47" s="1201"/>
      <c r="E47" s="394"/>
      <c r="F47" s="1200" t="s">
        <v>164</v>
      </c>
      <c r="G47" s="1200"/>
      <c r="H47" s="1200"/>
      <c r="I47" s="1200"/>
      <c r="J47" s="1200"/>
      <c r="K47" s="1200"/>
      <c r="L47" s="1200"/>
      <c r="M47" s="619"/>
      <c r="N47" s="619"/>
      <c r="O47" s="73"/>
      <c r="P47" s="73"/>
      <c r="Q47" s="73"/>
      <c r="R47" s="73"/>
      <c r="S47" s="73"/>
      <c r="T47" s="73"/>
      <c r="U47" s="73"/>
      <c r="V47" s="73"/>
      <c r="W47" s="73"/>
      <c r="X47" s="73"/>
    </row>
    <row r="48" spans="2:24" s="99" customFormat="1" ht="20.100000000000001" customHeight="1" x14ac:dyDescent="0.25">
      <c r="B48" s="73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</row>
    <row r="49" spans="2:24" s="99" customFormat="1" ht="20.100000000000001" customHeight="1" x14ac:dyDescent="0.25">
      <c r="B49" s="73"/>
      <c r="C49" s="581" t="s">
        <v>682</v>
      </c>
      <c r="D49" s="581"/>
      <c r="E49" s="581"/>
      <c r="F49" s="581"/>
      <c r="G49" s="581"/>
      <c r="H49" s="581"/>
      <c r="I49" s="581"/>
      <c r="J49" s="581"/>
      <c r="K49" s="581"/>
      <c r="L49" s="581"/>
      <c r="M49" s="581"/>
      <c r="N49" s="581"/>
      <c r="O49" s="581"/>
      <c r="P49" s="581"/>
      <c r="Q49" s="581"/>
      <c r="R49" s="581"/>
      <c r="S49" s="581"/>
      <c r="T49" s="581"/>
      <c r="U49" s="581"/>
      <c r="V49" s="581"/>
      <c r="W49" s="581"/>
      <c r="X49" s="75"/>
    </row>
    <row r="50" spans="2:24" s="99" customFormat="1" ht="20.100000000000001" customHeight="1" x14ac:dyDescent="0.25">
      <c r="B50" s="73"/>
      <c r="C50" s="574" t="s">
        <v>170</v>
      </c>
      <c r="D50" s="574"/>
      <c r="E50" s="574"/>
      <c r="F50" s="574"/>
      <c r="G50" s="574"/>
      <c r="H50" s="574"/>
      <c r="I50" s="574"/>
      <c r="J50" s="574"/>
      <c r="K50" s="574"/>
      <c r="L50" s="574"/>
      <c r="M50" s="574" t="s">
        <v>44</v>
      </c>
      <c r="N50" s="574"/>
      <c r="O50" s="574"/>
      <c r="P50" s="574"/>
      <c r="Q50" s="574"/>
      <c r="R50" s="574"/>
      <c r="S50" s="574"/>
      <c r="T50" s="574"/>
      <c r="U50" s="574" t="s">
        <v>171</v>
      </c>
      <c r="V50" s="574"/>
      <c r="W50" s="574"/>
      <c r="X50" s="75"/>
    </row>
    <row r="51" spans="2:24" s="99" customFormat="1" ht="20.100000000000001" customHeight="1" x14ac:dyDescent="0.25">
      <c r="B51" s="73"/>
      <c r="C51" s="1232" t="s">
        <v>46</v>
      </c>
      <c r="D51" s="1232"/>
      <c r="E51" s="1232"/>
      <c r="F51" s="1232"/>
      <c r="G51" s="1232"/>
      <c r="H51" s="1232"/>
      <c r="I51" s="1232"/>
      <c r="J51" s="1232"/>
      <c r="K51" s="1232"/>
      <c r="L51" s="1232"/>
      <c r="M51" s="1232"/>
      <c r="N51" s="1232"/>
      <c r="O51" s="1232"/>
      <c r="P51" s="1232"/>
      <c r="Q51" s="1232"/>
      <c r="R51" s="1232"/>
      <c r="S51" s="1232"/>
      <c r="T51" s="1232"/>
      <c r="U51" s="1232"/>
      <c r="V51" s="1232"/>
      <c r="W51" s="1232"/>
      <c r="X51" s="75"/>
    </row>
    <row r="52" spans="2:24" s="99" customFormat="1" ht="26.25" customHeight="1" x14ac:dyDescent="0.25">
      <c r="B52" s="73"/>
      <c r="C52" s="1193" t="s">
        <v>86</v>
      </c>
      <c r="D52" s="1194"/>
      <c r="E52" s="393"/>
      <c r="F52" s="1203"/>
      <c r="G52" s="1203"/>
      <c r="H52" s="1203"/>
      <c r="I52" s="1203"/>
      <c r="J52" s="1203"/>
      <c r="K52" s="1203"/>
      <c r="L52" s="1203"/>
      <c r="M52" s="1203"/>
      <c r="N52" s="1203"/>
      <c r="O52" s="1203"/>
      <c r="P52" s="1203"/>
      <c r="Q52" s="1203"/>
      <c r="R52" s="1203"/>
      <c r="S52" s="1203"/>
      <c r="T52" s="1203"/>
      <c r="U52" s="941"/>
      <c r="V52" s="941"/>
      <c r="W52" s="941"/>
      <c r="X52" s="75"/>
    </row>
    <row r="53" spans="2:24" s="99" customFormat="1" ht="26.25" customHeight="1" x14ac:dyDescent="0.25">
      <c r="B53" s="73"/>
      <c r="C53" s="1193" t="s">
        <v>92</v>
      </c>
      <c r="D53" s="1194"/>
      <c r="E53" s="393"/>
      <c r="F53" s="1203"/>
      <c r="G53" s="1203"/>
      <c r="H53" s="1203"/>
      <c r="I53" s="1203"/>
      <c r="J53" s="1203"/>
      <c r="K53" s="1203"/>
      <c r="L53" s="1203"/>
      <c r="M53" s="1203"/>
      <c r="N53" s="1203"/>
      <c r="O53" s="1203"/>
      <c r="P53" s="1203"/>
      <c r="Q53" s="1203"/>
      <c r="R53" s="1203"/>
      <c r="S53" s="1203"/>
      <c r="T53" s="1203"/>
      <c r="U53" s="941"/>
      <c r="V53" s="941"/>
      <c r="W53" s="941"/>
      <c r="X53" s="75"/>
    </row>
    <row r="54" spans="2:24" s="99" customFormat="1" ht="26.25" customHeight="1" x14ac:dyDescent="0.25">
      <c r="B54" s="73"/>
      <c r="C54" s="1193" t="s">
        <v>169</v>
      </c>
      <c r="D54" s="1194"/>
      <c r="E54" s="393"/>
      <c r="F54" s="1203"/>
      <c r="G54" s="1203"/>
      <c r="H54" s="1203"/>
      <c r="I54" s="1203"/>
      <c r="J54" s="1203"/>
      <c r="K54" s="1203"/>
      <c r="L54" s="1203"/>
      <c r="M54" s="1203"/>
      <c r="N54" s="1203"/>
      <c r="O54" s="1203"/>
      <c r="P54" s="1203"/>
      <c r="Q54" s="1203"/>
      <c r="R54" s="1203"/>
      <c r="S54" s="1203"/>
      <c r="T54" s="1203"/>
      <c r="U54" s="941"/>
      <c r="V54" s="941"/>
      <c r="W54" s="941"/>
      <c r="X54" s="75"/>
    </row>
    <row r="55" spans="2:24" s="99" customFormat="1" ht="26.25" customHeight="1" x14ac:dyDescent="0.25">
      <c r="B55" s="73"/>
      <c r="C55" s="1193" t="s">
        <v>594</v>
      </c>
      <c r="D55" s="1194"/>
      <c r="E55" s="393"/>
      <c r="F55" s="1203"/>
      <c r="G55" s="1203"/>
      <c r="H55" s="1203"/>
      <c r="I55" s="1203"/>
      <c r="J55" s="1203"/>
      <c r="K55" s="1203"/>
      <c r="L55" s="1203"/>
      <c r="M55" s="1203"/>
      <c r="N55" s="1203"/>
      <c r="O55" s="1203"/>
      <c r="P55" s="1203"/>
      <c r="Q55" s="1203"/>
      <c r="R55" s="1203"/>
      <c r="S55" s="1203"/>
      <c r="T55" s="1203"/>
      <c r="U55" s="941"/>
      <c r="V55" s="941"/>
      <c r="W55" s="941"/>
      <c r="X55" s="75"/>
    </row>
    <row r="56" spans="2:24" s="99" customFormat="1" ht="26.25" customHeight="1" x14ac:dyDescent="0.25">
      <c r="B56" s="73"/>
      <c r="C56" s="1193" t="s">
        <v>595</v>
      </c>
      <c r="D56" s="1194"/>
      <c r="E56" s="393"/>
      <c r="F56" s="1203"/>
      <c r="G56" s="1203"/>
      <c r="H56" s="1203"/>
      <c r="I56" s="1203"/>
      <c r="J56" s="1203"/>
      <c r="K56" s="1203"/>
      <c r="L56" s="1203"/>
      <c r="M56" s="1203"/>
      <c r="N56" s="1203"/>
      <c r="O56" s="1203"/>
      <c r="P56" s="1203"/>
      <c r="Q56" s="1203"/>
      <c r="R56" s="1203"/>
      <c r="S56" s="1203"/>
      <c r="T56" s="1203"/>
      <c r="U56" s="941"/>
      <c r="V56" s="941"/>
      <c r="W56" s="941"/>
      <c r="X56" s="75"/>
    </row>
    <row r="57" spans="2:24" s="99" customFormat="1" ht="21.75" customHeight="1" x14ac:dyDescent="0.25">
      <c r="B57" s="73"/>
      <c r="C57" s="1208" t="s">
        <v>47</v>
      </c>
      <c r="D57" s="1208"/>
      <c r="E57" s="1208"/>
      <c r="F57" s="1208"/>
      <c r="G57" s="1208"/>
      <c r="H57" s="1208"/>
      <c r="I57" s="1208"/>
      <c r="J57" s="1208"/>
      <c r="K57" s="1208"/>
      <c r="L57" s="1208"/>
      <c r="M57" s="1208"/>
      <c r="N57" s="1208"/>
      <c r="O57" s="1208"/>
      <c r="P57" s="1208"/>
      <c r="Q57" s="1208"/>
      <c r="R57" s="1208"/>
      <c r="S57" s="1208"/>
      <c r="T57" s="1208"/>
      <c r="U57" s="1208"/>
      <c r="V57" s="1208"/>
      <c r="W57" s="1208"/>
      <c r="X57" s="75"/>
    </row>
    <row r="58" spans="2:24" s="99" customFormat="1" ht="21.75" customHeight="1" x14ac:dyDescent="0.25">
      <c r="B58" s="73"/>
      <c r="C58" s="1193" t="s">
        <v>86</v>
      </c>
      <c r="D58" s="1194"/>
      <c r="E58" s="393"/>
      <c r="F58" s="1203"/>
      <c r="G58" s="1203"/>
      <c r="H58" s="1203"/>
      <c r="I58" s="1203"/>
      <c r="J58" s="1203"/>
      <c r="K58" s="1203"/>
      <c r="L58" s="1203"/>
      <c r="M58" s="1203"/>
      <c r="N58" s="1203"/>
      <c r="O58" s="1203"/>
      <c r="P58" s="1203"/>
      <c r="Q58" s="1203"/>
      <c r="R58" s="1203"/>
      <c r="S58" s="1203"/>
      <c r="T58" s="1203"/>
      <c r="U58" s="941"/>
      <c r="V58" s="941"/>
      <c r="W58" s="941"/>
      <c r="X58" s="75"/>
    </row>
    <row r="59" spans="2:24" s="99" customFormat="1" ht="21.75" customHeight="1" x14ac:dyDescent="0.25">
      <c r="B59" s="73"/>
      <c r="C59" s="1193" t="s">
        <v>92</v>
      </c>
      <c r="D59" s="1194"/>
      <c r="E59" s="393"/>
      <c r="F59" s="1203"/>
      <c r="G59" s="1203"/>
      <c r="H59" s="1203"/>
      <c r="I59" s="1203"/>
      <c r="J59" s="1203"/>
      <c r="K59" s="1203"/>
      <c r="L59" s="1203"/>
      <c r="M59" s="1203"/>
      <c r="N59" s="1203"/>
      <c r="O59" s="1203"/>
      <c r="P59" s="1203"/>
      <c r="Q59" s="1203"/>
      <c r="R59" s="1203"/>
      <c r="S59" s="1203"/>
      <c r="T59" s="1203"/>
      <c r="U59" s="941"/>
      <c r="V59" s="941"/>
      <c r="W59" s="941"/>
      <c r="X59" s="75"/>
    </row>
    <row r="60" spans="2:24" s="99" customFormat="1" ht="21.75" customHeight="1" x14ac:dyDescent="0.25">
      <c r="B60" s="73"/>
      <c r="C60" s="1193" t="s">
        <v>169</v>
      </c>
      <c r="D60" s="1194"/>
      <c r="E60" s="393"/>
      <c r="F60" s="1203"/>
      <c r="G60" s="1203"/>
      <c r="H60" s="1203"/>
      <c r="I60" s="1203"/>
      <c r="J60" s="1203"/>
      <c r="K60" s="1203"/>
      <c r="L60" s="1203"/>
      <c r="M60" s="1203"/>
      <c r="N60" s="1203"/>
      <c r="O60" s="1203"/>
      <c r="P60" s="1203"/>
      <c r="Q60" s="1203"/>
      <c r="R60" s="1203"/>
      <c r="S60" s="1203"/>
      <c r="T60" s="1203"/>
      <c r="U60" s="941"/>
      <c r="V60" s="941"/>
      <c r="W60" s="941"/>
      <c r="X60" s="75"/>
    </row>
    <row r="61" spans="2:24" s="99" customFormat="1" ht="9.75" customHeight="1" x14ac:dyDescent="0.25">
      <c r="B61" s="73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</row>
    <row r="62" spans="2:24" s="99" customFormat="1" ht="20.100000000000001" customHeight="1" x14ac:dyDescent="0.25">
      <c r="B62" s="73"/>
      <c r="C62" s="581" t="s">
        <v>683</v>
      </c>
      <c r="D62" s="581"/>
      <c r="E62" s="581"/>
      <c r="F62" s="581"/>
      <c r="G62" s="581"/>
      <c r="H62" s="581"/>
      <c r="I62" s="581"/>
      <c r="J62" s="581"/>
      <c r="K62" s="581"/>
      <c r="L62" s="581"/>
      <c r="M62" s="581"/>
      <c r="N62" s="581"/>
      <c r="O62" s="581"/>
      <c r="P62" s="581"/>
      <c r="Q62" s="581"/>
      <c r="R62" s="581"/>
      <c r="S62" s="581"/>
      <c r="T62" s="581"/>
      <c r="U62" s="581"/>
      <c r="V62" s="581"/>
      <c r="W62" s="581"/>
      <c r="X62" s="75"/>
    </row>
    <row r="63" spans="2:24" s="99" customFormat="1" ht="20.100000000000001" customHeight="1" x14ac:dyDescent="0.25">
      <c r="B63" s="73"/>
      <c r="C63" s="79"/>
      <c r="D63" s="574" t="s">
        <v>48</v>
      </c>
      <c r="E63" s="574"/>
      <c r="F63" s="574"/>
      <c r="G63" s="574"/>
      <c r="H63" s="574"/>
      <c r="I63" s="574"/>
      <c r="J63" s="574" t="s">
        <v>49</v>
      </c>
      <c r="K63" s="574"/>
      <c r="L63" s="574"/>
      <c r="M63" s="574"/>
      <c r="N63" s="574"/>
      <c r="O63" s="574"/>
      <c r="P63" s="574" t="s">
        <v>50</v>
      </c>
      <c r="Q63" s="574"/>
      <c r="R63" s="574"/>
      <c r="S63" s="574" t="s">
        <v>51</v>
      </c>
      <c r="T63" s="574"/>
      <c r="U63" s="574"/>
      <c r="V63" s="574"/>
      <c r="W63" s="574"/>
      <c r="X63" s="75"/>
    </row>
    <row r="64" spans="2:24" s="99" customFormat="1" ht="59.25" customHeight="1" x14ac:dyDescent="0.25">
      <c r="B64" s="73"/>
      <c r="C64" s="304" t="s">
        <v>52</v>
      </c>
      <c r="D64" s="1016" t="s">
        <v>172</v>
      </c>
      <c r="E64" s="1016"/>
      <c r="F64" s="1016"/>
      <c r="G64" s="1016"/>
      <c r="H64" s="1016"/>
      <c r="I64" s="1016"/>
      <c r="J64" s="1205" t="s">
        <v>173</v>
      </c>
      <c r="K64" s="1206"/>
      <c r="L64" s="1206"/>
      <c r="M64" s="1206"/>
      <c r="N64" s="1206"/>
      <c r="O64" s="1207"/>
      <c r="P64" s="1016" t="s">
        <v>88</v>
      </c>
      <c r="Q64" s="1016"/>
      <c r="R64" s="1016"/>
      <c r="S64" s="1204"/>
      <c r="T64" s="1204"/>
      <c r="U64" s="1204"/>
      <c r="V64" s="1204"/>
      <c r="W64" s="1204"/>
      <c r="X64" s="75"/>
    </row>
    <row r="65" spans="2:24" s="99" customFormat="1" ht="53.25" customHeight="1" x14ac:dyDescent="0.25">
      <c r="B65" s="73"/>
      <c r="C65" s="304" t="s">
        <v>53</v>
      </c>
      <c r="D65" s="1016" t="str">
        <f>+'Identificación 3'!G90</f>
        <v>Población con adecuado acceso al servicio de movilidad urbana</v>
      </c>
      <c r="E65" s="1016"/>
      <c r="F65" s="1016"/>
      <c r="G65" s="1016"/>
      <c r="H65" s="1016"/>
      <c r="I65" s="1016"/>
      <c r="J65" s="1205" t="s">
        <v>87</v>
      </c>
      <c r="K65" s="1206"/>
      <c r="L65" s="1206"/>
      <c r="M65" s="1206"/>
      <c r="N65" s="1206"/>
      <c r="O65" s="1207"/>
      <c r="P65" s="1203"/>
      <c r="Q65" s="1203"/>
      <c r="R65" s="1203"/>
      <c r="S65" s="1016" t="s">
        <v>175</v>
      </c>
      <c r="T65" s="1016"/>
      <c r="U65" s="1016"/>
      <c r="V65" s="1016"/>
      <c r="W65" s="1016"/>
      <c r="X65" s="75"/>
    </row>
    <row r="66" spans="2:24" s="99" customFormat="1" ht="30" customHeight="1" x14ac:dyDescent="0.25">
      <c r="B66" s="73"/>
      <c r="C66" s="1230" t="s">
        <v>692</v>
      </c>
      <c r="D66" s="1016" t="str">
        <f>+'Identificación 3'!G93</f>
        <v>-</v>
      </c>
      <c r="E66" s="1016"/>
      <c r="F66" s="1016"/>
      <c r="G66" s="1016"/>
      <c r="H66" s="1016"/>
      <c r="I66" s="1016"/>
      <c r="J66" s="1205" t="str">
        <f>""&amp;'Formulación 2'!K101&amp;" m2 de pistas pavimentadas en el 1er año de operación del proyecto"</f>
        <v>0 m2 de pistas pavimentadas en el 1er año de operación del proyecto</v>
      </c>
      <c r="K66" s="1206"/>
      <c r="L66" s="1206"/>
      <c r="M66" s="1206"/>
      <c r="N66" s="1206"/>
      <c r="O66" s="1207"/>
      <c r="P66" s="1016" t="s">
        <v>89</v>
      </c>
      <c r="Q66" s="1016"/>
      <c r="R66" s="1016"/>
      <c r="S66" s="1016" t="s">
        <v>174</v>
      </c>
      <c r="T66" s="1016"/>
      <c r="U66" s="1016"/>
      <c r="V66" s="1016"/>
      <c r="W66" s="1016"/>
      <c r="X66" s="75"/>
    </row>
    <row r="67" spans="2:24" s="99" customFormat="1" ht="30" customHeight="1" x14ac:dyDescent="0.25">
      <c r="B67" s="73"/>
      <c r="C67" s="1231"/>
      <c r="D67" s="1016" t="str">
        <f>+'Identificación 3'!O93</f>
        <v>-</v>
      </c>
      <c r="E67" s="1016"/>
      <c r="F67" s="1016"/>
      <c r="G67" s="1016"/>
      <c r="H67" s="1016"/>
      <c r="I67" s="1016"/>
      <c r="J67" s="1205" t="str">
        <f>""&amp;'Formulación 2'!W101&amp;" m2 de veredas pavimentadas en el 1er año de operación del proyecto"</f>
        <v>0 m2 de veredas pavimentadas en el 1er año de operación del proyecto</v>
      </c>
      <c r="K67" s="1206"/>
      <c r="L67" s="1206"/>
      <c r="M67" s="1206"/>
      <c r="N67" s="1206"/>
      <c r="O67" s="1207"/>
      <c r="P67" s="1203"/>
      <c r="Q67" s="1203"/>
      <c r="R67" s="1203"/>
      <c r="S67" s="1016"/>
      <c r="T67" s="1016"/>
      <c r="U67" s="1016"/>
      <c r="V67" s="1016"/>
      <c r="W67" s="1016"/>
      <c r="X67" s="75"/>
    </row>
    <row r="68" spans="2:24" s="99" customFormat="1" ht="27" customHeight="1" x14ac:dyDescent="0.25">
      <c r="B68" s="73"/>
      <c r="C68" s="1229" t="s">
        <v>83</v>
      </c>
      <c r="D68" s="1210"/>
      <c r="E68" s="1211"/>
      <c r="F68" s="1211"/>
      <c r="G68" s="1211"/>
      <c r="H68" s="1211"/>
      <c r="I68" s="1212"/>
      <c r="J68" s="1195" t="str">
        <f>IF('Formulación 3'!X7=0,"","Costo pistas                                                  S/ "&amp;ROUND('Formulación 3'!X7,2)&amp;"")</f>
        <v/>
      </c>
      <c r="K68" s="1195"/>
      <c r="L68" s="1195"/>
      <c r="M68" s="1195"/>
      <c r="N68" s="1195"/>
      <c r="O68" s="1195"/>
      <c r="P68" s="1220" t="s">
        <v>91</v>
      </c>
      <c r="Q68" s="1221"/>
      <c r="R68" s="1222"/>
      <c r="S68" s="1016" t="s">
        <v>90</v>
      </c>
      <c r="T68" s="1016"/>
      <c r="U68" s="1016"/>
      <c r="V68" s="1016"/>
      <c r="W68" s="1016"/>
      <c r="X68" s="75"/>
    </row>
    <row r="69" spans="2:24" s="99" customFormat="1" ht="27" customHeight="1" x14ac:dyDescent="0.25">
      <c r="B69" s="73"/>
      <c r="C69" s="1229"/>
      <c r="D69" s="1213"/>
      <c r="E69" s="1214"/>
      <c r="F69" s="1214"/>
      <c r="G69" s="1214"/>
      <c r="H69" s="1214"/>
      <c r="I69" s="1215"/>
      <c r="J69" s="1195" t="str">
        <f>IF('Formulación 3'!X18=0,"","Costo veredas                                              S/ "&amp;ROUND('Formulación 3'!X18,2)&amp;"")</f>
        <v/>
      </c>
      <c r="K69" s="1195"/>
      <c r="L69" s="1195"/>
      <c r="M69" s="1195"/>
      <c r="N69" s="1195"/>
      <c r="O69" s="1195"/>
      <c r="P69" s="1223"/>
      <c r="Q69" s="1224"/>
      <c r="R69" s="1225"/>
      <c r="S69" s="1241"/>
      <c r="T69" s="1242"/>
      <c r="U69" s="1242"/>
      <c r="V69" s="1242"/>
      <c r="W69" s="1243"/>
      <c r="X69" s="75"/>
    </row>
    <row r="70" spans="2:24" s="99" customFormat="1" ht="27" customHeight="1" x14ac:dyDescent="0.25">
      <c r="B70" s="73"/>
      <c r="C70" s="1229"/>
      <c r="D70" s="1213"/>
      <c r="E70" s="1214"/>
      <c r="F70" s="1214"/>
      <c r="G70" s="1214"/>
      <c r="H70" s="1214"/>
      <c r="I70" s="1215"/>
      <c r="J70" s="1195" t="str">
        <f>IF('Formulación 3'!X26=0,"","Costo pasaje peatotal                                              S/ "&amp;ROUND('Formulación 3'!X26,2)&amp;"")</f>
        <v/>
      </c>
      <c r="K70" s="1195"/>
      <c r="L70" s="1195"/>
      <c r="M70" s="1195"/>
      <c r="N70" s="1195"/>
      <c r="O70" s="1195"/>
      <c r="P70" s="1223"/>
      <c r="Q70" s="1224"/>
      <c r="R70" s="1225"/>
      <c r="S70" s="1244"/>
      <c r="T70" s="1245"/>
      <c r="U70" s="1245"/>
      <c r="V70" s="1245"/>
      <c r="W70" s="1246"/>
      <c r="X70" s="75"/>
    </row>
    <row r="71" spans="2:24" s="99" customFormat="1" ht="27" customHeight="1" x14ac:dyDescent="0.25">
      <c r="B71" s="73"/>
      <c r="C71" s="1229"/>
      <c r="D71" s="1213"/>
      <c r="E71" s="1214"/>
      <c r="F71" s="1214"/>
      <c r="G71" s="1214"/>
      <c r="H71" s="1214"/>
      <c r="I71" s="1215"/>
      <c r="J71" s="1195" t="str">
        <f>IF('Formulación 3'!X35=0,"","Costo ciclovía                                              S/ "&amp;ROUND('Formulación 3'!X35,2)&amp;"")</f>
        <v/>
      </c>
      <c r="K71" s="1195"/>
      <c r="L71" s="1195"/>
      <c r="M71" s="1195"/>
      <c r="N71" s="1195"/>
      <c r="O71" s="1195"/>
      <c r="P71" s="1226"/>
      <c r="Q71" s="1227"/>
      <c r="R71" s="1228"/>
      <c r="S71" s="1244"/>
      <c r="T71" s="1245"/>
      <c r="U71" s="1245"/>
      <c r="V71" s="1245"/>
      <c r="W71" s="1246"/>
      <c r="X71" s="75"/>
    </row>
    <row r="72" spans="2:24" s="99" customFormat="1" ht="27" customHeight="1" x14ac:dyDescent="0.25">
      <c r="B72" s="73"/>
      <c r="C72" s="1229"/>
      <c r="D72" s="1213"/>
      <c r="E72" s="1214"/>
      <c r="F72" s="1214"/>
      <c r="G72" s="1214"/>
      <c r="H72" s="1214"/>
      <c r="I72" s="1215"/>
      <c r="J72" s="1195" t="str">
        <f>IF('Formulación 3'!X41=0,"","Impacto ambiental                                              S/ "&amp;ROUND('Formulación 3'!X41,2)&amp;"")</f>
        <v/>
      </c>
      <c r="K72" s="1195"/>
      <c r="L72" s="1195"/>
      <c r="M72" s="1195"/>
      <c r="N72" s="1195"/>
      <c r="O72" s="1195"/>
      <c r="P72" s="1210"/>
      <c r="Q72" s="1211"/>
      <c r="R72" s="1212"/>
      <c r="S72" s="1244"/>
      <c r="T72" s="1245"/>
      <c r="U72" s="1245"/>
      <c r="V72" s="1245"/>
      <c r="W72" s="1246"/>
      <c r="X72" s="75"/>
    </row>
    <row r="73" spans="2:24" s="99" customFormat="1" ht="27" customHeight="1" x14ac:dyDescent="0.25">
      <c r="B73" s="73"/>
      <c r="C73" s="1229"/>
      <c r="D73" s="1213"/>
      <c r="E73" s="1214"/>
      <c r="F73" s="1214"/>
      <c r="G73" s="1214"/>
      <c r="H73" s="1214"/>
      <c r="I73" s="1215"/>
      <c r="J73" s="1195" t="str">
        <f>IF('Formulación 3'!X42=0,"","Monitoreo arqueológico                                              S/ "&amp;ROUND('Formulación 3'!X42,2)&amp;"")</f>
        <v/>
      </c>
      <c r="K73" s="1195"/>
      <c r="L73" s="1195"/>
      <c r="M73" s="1195"/>
      <c r="N73" s="1195"/>
      <c r="O73" s="1195"/>
      <c r="P73" s="1213"/>
      <c r="Q73" s="1214"/>
      <c r="R73" s="1215"/>
      <c r="S73" s="1244"/>
      <c r="T73" s="1245"/>
      <c r="U73" s="1245"/>
      <c r="V73" s="1245"/>
      <c r="W73" s="1246"/>
      <c r="X73" s="75"/>
    </row>
    <row r="74" spans="2:24" s="99" customFormat="1" ht="27" customHeight="1" x14ac:dyDescent="0.25">
      <c r="B74" s="73"/>
      <c r="C74" s="1229"/>
      <c r="D74" s="1213"/>
      <c r="E74" s="1214"/>
      <c r="F74" s="1214"/>
      <c r="G74" s="1214"/>
      <c r="H74" s="1214"/>
      <c r="I74" s="1215"/>
      <c r="J74" s="1195" t="str">
        <f>IF('Formulación 3'!X44=0,"","Costo expediente técnico                              S/ "&amp;ROUND('Formulación 3'!X44,2)&amp;"")</f>
        <v/>
      </c>
      <c r="K74" s="1195"/>
      <c r="L74" s="1195"/>
      <c r="M74" s="1195"/>
      <c r="N74" s="1195"/>
      <c r="O74" s="1195"/>
      <c r="P74" s="1213"/>
      <c r="Q74" s="1214"/>
      <c r="R74" s="1215"/>
      <c r="S74" s="1244"/>
      <c r="T74" s="1245"/>
      <c r="U74" s="1245"/>
      <c r="V74" s="1245"/>
      <c r="W74" s="1246"/>
      <c r="X74" s="73"/>
    </row>
    <row r="75" spans="2:24" s="99" customFormat="1" ht="27" customHeight="1" x14ac:dyDescent="0.25">
      <c r="B75" s="73"/>
      <c r="C75" s="1229"/>
      <c r="D75" s="1213"/>
      <c r="E75" s="1214"/>
      <c r="F75" s="1214"/>
      <c r="G75" s="1214"/>
      <c r="H75" s="1214"/>
      <c r="I75" s="1215"/>
      <c r="J75" s="1195" t="str">
        <f>IF('Formulación 3'!X45=0,"","Costo supervición                                         S/ "&amp;ROUND('Formulación 3'!X45,2)&amp;"")</f>
        <v/>
      </c>
      <c r="K75" s="1195"/>
      <c r="L75" s="1195"/>
      <c r="M75" s="1195"/>
      <c r="N75" s="1195"/>
      <c r="O75" s="1195"/>
      <c r="P75" s="1213"/>
      <c r="Q75" s="1214"/>
      <c r="R75" s="1215"/>
      <c r="S75" s="1244"/>
      <c r="T75" s="1245"/>
      <c r="U75" s="1245"/>
      <c r="V75" s="1245"/>
      <c r="W75" s="1246"/>
      <c r="X75" s="73"/>
    </row>
    <row r="76" spans="2:24" s="99" customFormat="1" ht="27" customHeight="1" x14ac:dyDescent="0.25">
      <c r="B76" s="73"/>
      <c r="C76" s="1229"/>
      <c r="D76" s="1213"/>
      <c r="E76" s="1214"/>
      <c r="F76" s="1214"/>
      <c r="G76" s="1214"/>
      <c r="H76" s="1214"/>
      <c r="I76" s="1215"/>
      <c r="J76" s="1195" t="str">
        <f>IF('Formulación 3'!X46=0,"","Costo gestión de la ejecución del proyecto   S/ "&amp;ROUND('Formulación 3'!X46,2)&amp;"")</f>
        <v/>
      </c>
      <c r="K76" s="1195"/>
      <c r="L76" s="1195"/>
      <c r="M76" s="1195"/>
      <c r="N76" s="1195"/>
      <c r="O76" s="1195"/>
      <c r="P76" s="1213"/>
      <c r="Q76" s="1214"/>
      <c r="R76" s="1215"/>
      <c r="S76" s="1244"/>
      <c r="T76" s="1245"/>
      <c r="U76" s="1245"/>
      <c r="V76" s="1245"/>
      <c r="W76" s="1246"/>
      <c r="X76" s="73"/>
    </row>
    <row r="77" spans="2:24" s="99" customFormat="1" ht="27" customHeight="1" x14ac:dyDescent="0.25">
      <c r="B77" s="73"/>
      <c r="C77" s="1229"/>
      <c r="D77" s="1213"/>
      <c r="E77" s="1214"/>
      <c r="F77" s="1214"/>
      <c r="G77" s="1214"/>
      <c r="H77" s="1214"/>
      <c r="I77" s="1215"/>
      <c r="J77" s="1195" t="str">
        <f>IF('Formulación 3'!X47=0,"","Costo liquidación                                           S/ "&amp;ROUND('Formulación 3'!X47,2)&amp;"")</f>
        <v/>
      </c>
      <c r="K77" s="1195"/>
      <c r="L77" s="1195"/>
      <c r="M77" s="1195"/>
      <c r="N77" s="1195"/>
      <c r="O77" s="1195"/>
      <c r="P77" s="1213"/>
      <c r="Q77" s="1214"/>
      <c r="R77" s="1215"/>
      <c r="S77" s="1244"/>
      <c r="T77" s="1245"/>
      <c r="U77" s="1245"/>
      <c r="V77" s="1245"/>
      <c r="W77" s="1246"/>
      <c r="X77" s="73"/>
    </row>
    <row r="78" spans="2:24" s="99" customFormat="1" ht="27" customHeight="1" x14ac:dyDescent="0.25">
      <c r="B78" s="73"/>
      <c r="C78" s="1229"/>
      <c r="D78" s="1216"/>
      <c r="E78" s="1217"/>
      <c r="F78" s="1217"/>
      <c r="G78" s="1217"/>
      <c r="H78" s="1217"/>
      <c r="I78" s="1218"/>
      <c r="J78" s="1219" t="str">
        <f>"Costo de inversión del proyecto             S/ "&amp;ROUND('Formulación 3'!X48,2)&amp;""</f>
        <v>Costo de inversión del proyecto             S/ 0</v>
      </c>
      <c r="K78" s="1219"/>
      <c r="L78" s="1219"/>
      <c r="M78" s="1219"/>
      <c r="N78" s="1219"/>
      <c r="O78" s="1219"/>
      <c r="P78" s="1216"/>
      <c r="Q78" s="1217"/>
      <c r="R78" s="1218"/>
      <c r="S78" s="1247"/>
      <c r="T78" s="1248"/>
      <c r="U78" s="1248"/>
      <c r="V78" s="1248"/>
      <c r="W78" s="1249"/>
      <c r="X78" s="73"/>
    </row>
    <row r="79" spans="2:24" s="99" customFormat="1" ht="11.25" customHeight="1" x14ac:dyDescent="0.25">
      <c r="B79" s="73"/>
      <c r="C79" s="75"/>
      <c r="D79" s="75"/>
      <c r="E79" s="75"/>
      <c r="F79" s="75"/>
      <c r="G79" s="75"/>
      <c r="H79" s="75"/>
      <c r="I79" s="75"/>
      <c r="J79" s="75"/>
      <c r="K79" s="1209"/>
      <c r="L79" s="1209"/>
      <c r="M79" s="1209"/>
      <c r="N79" s="73"/>
      <c r="O79" s="73"/>
      <c r="P79" s="73"/>
      <c r="Q79" s="73"/>
      <c r="R79" s="73"/>
      <c r="S79" s="75"/>
      <c r="T79" s="75"/>
      <c r="U79" s="75"/>
      <c r="V79" s="75"/>
      <c r="W79" s="73"/>
      <c r="X79" s="73"/>
    </row>
    <row r="80" spans="2:24" s="99" customFormat="1" ht="20.100000000000001" customHeight="1" x14ac:dyDescent="0.25">
      <c r="B80" s="73"/>
      <c r="C80" s="581" t="s">
        <v>684</v>
      </c>
      <c r="D80" s="581"/>
      <c r="E80" s="581"/>
      <c r="F80" s="581"/>
      <c r="G80" s="581"/>
      <c r="H80" s="581"/>
      <c r="I80" s="581"/>
      <c r="J80" s="581"/>
      <c r="K80" s="581"/>
      <c r="L80" s="581"/>
      <c r="M80" s="581"/>
      <c r="N80" s="581"/>
      <c r="O80" s="581"/>
      <c r="P80" s="581"/>
      <c r="Q80" s="581"/>
      <c r="R80" s="581"/>
      <c r="S80" s="581"/>
      <c r="T80" s="581"/>
      <c r="U80" s="581"/>
      <c r="V80" s="581"/>
      <c r="W80" s="581"/>
      <c r="X80" s="73"/>
    </row>
    <row r="81" spans="2:24" s="99" customFormat="1" ht="24" customHeight="1" x14ac:dyDescent="0.25">
      <c r="B81" s="73"/>
      <c r="C81" s="1203"/>
      <c r="D81" s="1203"/>
      <c r="E81" s="1203"/>
      <c r="F81" s="1203"/>
      <c r="G81" s="1203"/>
      <c r="H81" s="1203"/>
      <c r="I81" s="1203"/>
      <c r="J81" s="1203"/>
      <c r="K81" s="1203"/>
      <c r="L81" s="1203"/>
      <c r="M81" s="1203"/>
      <c r="N81" s="1203"/>
      <c r="O81" s="1203"/>
      <c r="P81" s="1203"/>
      <c r="Q81" s="1203"/>
      <c r="R81" s="1203"/>
      <c r="S81" s="1203"/>
      <c r="T81" s="1203"/>
      <c r="U81" s="1203"/>
      <c r="V81" s="1203"/>
      <c r="W81" s="1203"/>
      <c r="X81" s="73"/>
    </row>
    <row r="82" spans="2:24" s="99" customFormat="1" ht="24" customHeight="1" x14ac:dyDescent="0.25">
      <c r="B82" s="73"/>
      <c r="C82" s="1203"/>
      <c r="D82" s="1203"/>
      <c r="E82" s="1203"/>
      <c r="F82" s="1203"/>
      <c r="G82" s="1203"/>
      <c r="H82" s="1203"/>
      <c r="I82" s="1203"/>
      <c r="J82" s="1203"/>
      <c r="K82" s="1203"/>
      <c r="L82" s="1203"/>
      <c r="M82" s="1203"/>
      <c r="N82" s="1203"/>
      <c r="O82" s="1203"/>
      <c r="P82" s="1203"/>
      <c r="Q82" s="1203"/>
      <c r="R82" s="1203"/>
      <c r="S82" s="1203"/>
      <c r="T82" s="1203"/>
      <c r="U82" s="1203"/>
      <c r="V82" s="1203"/>
      <c r="W82" s="1203"/>
      <c r="X82" s="73"/>
    </row>
    <row r="83" spans="2:24" s="99" customFormat="1" ht="24" customHeight="1" x14ac:dyDescent="0.25">
      <c r="B83" s="73"/>
      <c r="C83" s="1203"/>
      <c r="D83" s="1203"/>
      <c r="E83" s="1203"/>
      <c r="F83" s="1203"/>
      <c r="G83" s="1203"/>
      <c r="H83" s="1203"/>
      <c r="I83" s="1203"/>
      <c r="J83" s="1203"/>
      <c r="K83" s="1203"/>
      <c r="L83" s="1203"/>
      <c r="M83" s="1203"/>
      <c r="N83" s="1203"/>
      <c r="O83" s="1203"/>
      <c r="P83" s="1203"/>
      <c r="Q83" s="1203"/>
      <c r="R83" s="1203"/>
      <c r="S83" s="1203"/>
      <c r="T83" s="1203"/>
      <c r="U83" s="1203"/>
      <c r="V83" s="1203"/>
      <c r="W83" s="1203"/>
      <c r="X83" s="73"/>
    </row>
    <row r="84" spans="2:24" s="99" customFormat="1" ht="24" customHeight="1" x14ac:dyDescent="0.25">
      <c r="B84" s="73"/>
      <c r="C84" s="1203"/>
      <c r="D84" s="1203"/>
      <c r="E84" s="1203"/>
      <c r="F84" s="1203"/>
      <c r="G84" s="1203"/>
      <c r="H84" s="1203"/>
      <c r="I84" s="1203"/>
      <c r="J84" s="1203"/>
      <c r="K84" s="1203"/>
      <c r="L84" s="1203"/>
      <c r="M84" s="1203"/>
      <c r="N84" s="1203"/>
      <c r="O84" s="1203"/>
      <c r="P84" s="1203"/>
      <c r="Q84" s="1203"/>
      <c r="R84" s="1203"/>
      <c r="S84" s="1203"/>
      <c r="T84" s="1203"/>
      <c r="U84" s="1203"/>
      <c r="V84" s="1203"/>
      <c r="W84" s="1203"/>
      <c r="X84" s="73"/>
    </row>
    <row r="85" spans="2:24" s="99" customFormat="1" ht="20.100000000000001" customHeight="1" x14ac:dyDescent="0.25">
      <c r="B85" s="73"/>
      <c r="C85" s="242"/>
      <c r="D85" s="242"/>
      <c r="E85" s="242"/>
      <c r="F85" s="242"/>
      <c r="G85" s="242"/>
      <c r="H85" s="242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73"/>
    </row>
    <row r="86" spans="2:24" s="99" customFormat="1" ht="20.100000000000001" customHeight="1" x14ac:dyDescent="0.25">
      <c r="B86" s="73"/>
      <c r="C86" s="581" t="s">
        <v>598</v>
      </c>
      <c r="D86" s="581"/>
      <c r="E86" s="581"/>
      <c r="F86" s="581"/>
      <c r="G86" s="581"/>
      <c r="H86" s="581"/>
      <c r="I86" s="581"/>
      <c r="J86" s="581"/>
      <c r="K86" s="581"/>
      <c r="L86" s="581"/>
      <c r="M86" s="581"/>
      <c r="N86" s="581"/>
      <c r="O86" s="581"/>
      <c r="P86" s="581"/>
      <c r="Q86" s="581"/>
      <c r="R86" s="581"/>
      <c r="S86" s="581"/>
      <c r="T86" s="581"/>
      <c r="U86" s="581"/>
      <c r="V86" s="581"/>
      <c r="W86" s="581"/>
      <c r="X86" s="75"/>
    </row>
    <row r="87" spans="2:24" s="99" customFormat="1" ht="20.100000000000001" customHeight="1" x14ac:dyDescent="0.25">
      <c r="B87" s="73"/>
      <c r="C87" s="81" t="s">
        <v>466</v>
      </c>
      <c r="D87" s="81"/>
      <c r="E87" s="81"/>
      <c r="F87" s="79"/>
      <c r="G87" s="81"/>
      <c r="H87" s="81" t="s">
        <v>477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</row>
    <row r="88" spans="2:24" s="99" customFormat="1" ht="20.100000000000001" customHeight="1" x14ac:dyDescent="0.25">
      <c r="B88" s="73"/>
      <c r="C88" s="81" t="s">
        <v>467</v>
      </c>
      <c r="D88" s="81"/>
      <c r="E88" s="81"/>
      <c r="F88" s="79"/>
      <c r="G88" s="81"/>
      <c r="H88" s="81" t="s">
        <v>478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</row>
    <row r="89" spans="2:24" s="99" customFormat="1" ht="20.100000000000001" customHeight="1" x14ac:dyDescent="0.25">
      <c r="B89" s="73"/>
      <c r="C89" s="81" t="s">
        <v>468</v>
      </c>
      <c r="D89" s="81"/>
      <c r="E89" s="81"/>
      <c r="F89" s="79"/>
      <c r="G89" s="81"/>
      <c r="H89" s="81" t="s">
        <v>486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</row>
    <row r="90" spans="2:24" s="99" customFormat="1" ht="20.100000000000001" customHeight="1" x14ac:dyDescent="0.25">
      <c r="B90" s="73"/>
      <c r="C90" s="81" t="s">
        <v>469</v>
      </c>
      <c r="D90" s="81"/>
      <c r="E90" s="81"/>
      <c r="F90" s="79"/>
      <c r="G90" s="81"/>
      <c r="H90" s="81" t="s">
        <v>479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</row>
    <row r="91" spans="2:24" s="99" customFormat="1" ht="20.100000000000001" customHeight="1" x14ac:dyDescent="0.25">
      <c r="B91" s="73"/>
      <c r="C91" s="81" t="s">
        <v>470</v>
      </c>
      <c r="D91" s="81"/>
      <c r="E91" s="81"/>
      <c r="F91" s="79"/>
      <c r="G91" s="81"/>
      <c r="H91" s="81" t="s">
        <v>480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</row>
    <row r="92" spans="2:24" s="99" customFormat="1" ht="20.100000000000001" customHeight="1" x14ac:dyDescent="0.25">
      <c r="B92" s="73"/>
      <c r="C92" s="81" t="s">
        <v>471</v>
      </c>
      <c r="D92" s="81"/>
      <c r="E92" s="81"/>
      <c r="F92" s="79"/>
      <c r="G92" s="81"/>
      <c r="H92" s="81" t="s">
        <v>481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</row>
    <row r="93" spans="2:24" s="99" customFormat="1" ht="20.100000000000001" customHeight="1" x14ac:dyDescent="0.25">
      <c r="B93" s="73"/>
      <c r="C93" s="81" t="s">
        <v>472</v>
      </c>
      <c r="D93" s="81"/>
      <c r="E93" s="81"/>
      <c r="F93" s="79"/>
      <c r="G93" s="81"/>
      <c r="H93" s="81" t="s">
        <v>489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</row>
    <row r="94" spans="2:24" s="99" customFormat="1" x14ac:dyDescent="0.25">
      <c r="B94" s="73"/>
      <c r="C94" s="81" t="s">
        <v>473</v>
      </c>
      <c r="D94" s="79"/>
      <c r="E94" s="79"/>
      <c r="F94" s="79"/>
      <c r="G94" s="79"/>
      <c r="H94" s="81" t="s">
        <v>482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</row>
    <row r="95" spans="2:24" s="99" customFormat="1" x14ac:dyDescent="0.25">
      <c r="B95" s="73"/>
      <c r="C95" s="81" t="s">
        <v>474</v>
      </c>
      <c r="D95" s="79"/>
      <c r="E95" s="79"/>
      <c r="F95" s="79"/>
      <c r="G95" s="79"/>
      <c r="H95" s="81" t="s">
        <v>483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</row>
    <row r="96" spans="2:24" s="99" customFormat="1" ht="20.100000000000001" customHeight="1" x14ac:dyDescent="0.25">
      <c r="B96" s="73"/>
      <c r="C96" s="81" t="s">
        <v>475</v>
      </c>
      <c r="D96" s="81"/>
      <c r="E96" s="81"/>
      <c r="F96" s="79"/>
      <c r="G96" s="81"/>
      <c r="H96" s="81" t="s">
        <v>484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</row>
    <row r="97" spans="2:24" s="99" customFormat="1" x14ac:dyDescent="0.25">
      <c r="B97" s="73"/>
      <c r="C97" s="81" t="s">
        <v>476</v>
      </c>
      <c r="D97" s="79"/>
      <c r="E97" s="79"/>
      <c r="F97" s="79"/>
      <c r="G97" s="79"/>
      <c r="H97" s="81" t="s">
        <v>485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</row>
    <row r="98" spans="2:24" s="99" customFormat="1" x14ac:dyDescent="0.25">
      <c r="B98" s="73"/>
      <c r="C98" s="75"/>
      <c r="D98" s="73"/>
      <c r="E98" s="73"/>
      <c r="F98" s="73"/>
      <c r="G98" s="73"/>
      <c r="H98" s="75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</row>
    <row r="99" spans="2:24" s="99" customFormat="1" x14ac:dyDescent="0.25">
      <c r="B99" s="73"/>
      <c r="C99" s="242"/>
      <c r="D99" s="242"/>
      <c r="E99" s="242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</row>
    <row r="100" spans="2:24" s="99" customFormat="1" ht="20.100000000000001" customHeight="1" x14ac:dyDescent="0.25">
      <c r="B100" s="73"/>
      <c r="C100" s="581" t="s">
        <v>685</v>
      </c>
      <c r="D100" s="581"/>
      <c r="E100" s="581"/>
      <c r="F100" s="581"/>
      <c r="G100" s="581"/>
      <c r="H100" s="581"/>
      <c r="I100" s="581"/>
      <c r="J100" s="581"/>
      <c r="K100" s="581"/>
      <c r="L100" s="581"/>
      <c r="M100" s="581"/>
      <c r="N100" s="581"/>
      <c r="O100" s="581"/>
      <c r="P100" s="581"/>
      <c r="Q100" s="581"/>
      <c r="R100" s="581"/>
      <c r="S100" s="581"/>
      <c r="T100" s="581"/>
      <c r="U100" s="581"/>
      <c r="V100" s="581"/>
      <c r="W100" s="581"/>
      <c r="X100" s="75"/>
    </row>
    <row r="101" spans="2:24" s="99" customFormat="1" ht="20.100000000000001" customHeight="1" x14ac:dyDescent="0.25">
      <c r="B101" s="73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</row>
    <row r="102" spans="2:24" s="99" customFormat="1" ht="20.100000000000001" customHeight="1" x14ac:dyDescent="0.25">
      <c r="B102" s="73"/>
      <c r="C102" s="75"/>
      <c r="D102" s="75"/>
      <c r="E102" s="75"/>
      <c r="F102" s="75"/>
      <c r="G102" s="75"/>
      <c r="H102" s="278"/>
      <c r="I102" s="278"/>
      <c r="J102" s="278"/>
      <c r="K102" s="278"/>
      <c r="L102" s="278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</row>
    <row r="103" spans="2:24" s="99" customFormat="1" ht="20.100000000000001" customHeight="1" x14ac:dyDescent="0.25">
      <c r="B103" s="73"/>
      <c r="C103" s="74"/>
      <c r="D103" s="74"/>
      <c r="E103" s="74"/>
      <c r="F103" s="73"/>
      <c r="G103" s="73"/>
      <c r="H103" s="1192" t="s">
        <v>54</v>
      </c>
      <c r="I103" s="1192"/>
      <c r="J103" s="1192"/>
      <c r="K103" s="1192"/>
      <c r="L103" s="1192"/>
      <c r="M103" s="74"/>
      <c r="N103" s="74"/>
      <c r="O103" s="74"/>
      <c r="P103" s="1192" t="s">
        <v>55</v>
      </c>
      <c r="Q103" s="1192"/>
      <c r="R103" s="1192"/>
      <c r="S103" s="1192"/>
      <c r="T103" s="1192"/>
      <c r="U103" s="74"/>
      <c r="V103" s="74"/>
      <c r="W103" s="75"/>
      <c r="X103" s="75"/>
    </row>
    <row r="104" spans="2:24" s="99" customFormat="1" x14ac:dyDescent="0.25">
      <c r="B104" s="73"/>
      <c r="C104" s="893"/>
      <c r="D104" s="893"/>
      <c r="E104" s="893"/>
      <c r="F104" s="893"/>
      <c r="G104" s="893"/>
      <c r="H104" s="893"/>
      <c r="I104" s="893"/>
      <c r="J104" s="893"/>
      <c r="K104" s="893"/>
      <c r="L104" s="893"/>
      <c r="M104" s="893"/>
      <c r="N104" s="893"/>
      <c r="O104" s="893"/>
      <c r="P104" s="893"/>
      <c r="Q104" s="893"/>
      <c r="R104" s="893"/>
      <c r="S104" s="893"/>
      <c r="T104" s="893"/>
      <c r="U104" s="893"/>
      <c r="V104" s="893"/>
      <c r="W104" s="893"/>
      <c r="X104" s="73"/>
    </row>
  </sheetData>
  <sheetProtection algorithmName="SHA-512" hashValue="j4NLpqwJbI2v4qIWqYoK98JXlCHa3imJnY1s2LyP5NBd2whLlPm4q7I/pCKxM+CQFOphobO/YfeJS3yvK7CRlw==" saltValue="5eNrtYREJqdFPn9lL6OYNw==" spinCount="100000" sheet="1" objects="1" scenarios="1"/>
  <mergeCells count="226">
    <mergeCell ref="D5:G5"/>
    <mergeCell ref="M5:N5"/>
    <mergeCell ref="O5:P5"/>
    <mergeCell ref="R18:S18"/>
    <mergeCell ref="D4:L4"/>
    <mergeCell ref="M7:N7"/>
    <mergeCell ref="M8:N8"/>
    <mergeCell ref="M9:N9"/>
    <mergeCell ref="M10:N10"/>
    <mergeCell ref="M11:N11"/>
    <mergeCell ref="O7:P7"/>
    <mergeCell ref="O8:P8"/>
    <mergeCell ref="O9:P9"/>
    <mergeCell ref="O10:P10"/>
    <mergeCell ref="O11:P11"/>
    <mergeCell ref="K6:L6"/>
    <mergeCell ref="M6:N6"/>
    <mergeCell ref="O6:P6"/>
    <mergeCell ref="D15:G15"/>
    <mergeCell ref="R15:S15"/>
    <mergeCell ref="D16:G16"/>
    <mergeCell ref="R16:S16"/>
    <mergeCell ref="I16:J16"/>
    <mergeCell ref="I15:J15"/>
    <mergeCell ref="K15:L15"/>
    <mergeCell ref="K16:L16"/>
    <mergeCell ref="M15:N15"/>
    <mergeCell ref="M16:N16"/>
    <mergeCell ref="O15:P15"/>
    <mergeCell ref="O16:P16"/>
    <mergeCell ref="D13:G13"/>
    <mergeCell ref="R13:S13"/>
    <mergeCell ref="D14:G14"/>
    <mergeCell ref="R14:S14"/>
    <mergeCell ref="I13:J13"/>
    <mergeCell ref="I14:J14"/>
    <mergeCell ref="K13:L13"/>
    <mergeCell ref="K14:L14"/>
    <mergeCell ref="M13:N13"/>
    <mergeCell ref="M14:N14"/>
    <mergeCell ref="O13:P13"/>
    <mergeCell ref="O14:P14"/>
    <mergeCell ref="D11:G11"/>
    <mergeCell ref="R11:S11"/>
    <mergeCell ref="D12:G12"/>
    <mergeCell ref="R12:S12"/>
    <mergeCell ref="I11:J11"/>
    <mergeCell ref="I12:J12"/>
    <mergeCell ref="K11:L11"/>
    <mergeCell ref="K12:L12"/>
    <mergeCell ref="M12:N12"/>
    <mergeCell ref="O12:P12"/>
    <mergeCell ref="R10:S10"/>
    <mergeCell ref="I10:J10"/>
    <mergeCell ref="I9:J9"/>
    <mergeCell ref="K9:L9"/>
    <mergeCell ref="K10:L10"/>
    <mergeCell ref="D7:G7"/>
    <mergeCell ref="R7:S7"/>
    <mergeCell ref="D8:G8"/>
    <mergeCell ref="R8:S8"/>
    <mergeCell ref="I7:J7"/>
    <mergeCell ref="I8:J8"/>
    <mergeCell ref="K7:L7"/>
    <mergeCell ref="K8:L8"/>
    <mergeCell ref="D6:G6"/>
    <mergeCell ref="R6:S6"/>
    <mergeCell ref="K5:L5"/>
    <mergeCell ref="I5:J5"/>
    <mergeCell ref="I6:J6"/>
    <mergeCell ref="Q4:Q5"/>
    <mergeCell ref="R4:S5"/>
    <mergeCell ref="C4:C5"/>
    <mergeCell ref="D68:I78"/>
    <mergeCell ref="S69:W78"/>
    <mergeCell ref="C28:F29"/>
    <mergeCell ref="H28:K29"/>
    <mergeCell ref="L28:M29"/>
    <mergeCell ref="R29:S29"/>
    <mergeCell ref="P28:S28"/>
    <mergeCell ref="C23:F25"/>
    <mergeCell ref="C22:F22"/>
    <mergeCell ref="N38:W38"/>
    <mergeCell ref="R30:S30"/>
    <mergeCell ref="R31:S31"/>
    <mergeCell ref="R32:S32"/>
    <mergeCell ref="D9:G9"/>
    <mergeCell ref="R9:S9"/>
    <mergeCell ref="D10:G10"/>
    <mergeCell ref="N39:W39"/>
    <mergeCell ref="C59:D59"/>
    <mergeCell ref="J65:O65"/>
    <mergeCell ref="C41:W41"/>
    <mergeCell ref="C49:W49"/>
    <mergeCell ref="C62:W62"/>
    <mergeCell ref="D64:I64"/>
    <mergeCell ref="C68:C78"/>
    <mergeCell ref="C66:C67"/>
    <mergeCell ref="D66:I66"/>
    <mergeCell ref="D67:I67"/>
    <mergeCell ref="C53:D53"/>
    <mergeCell ref="C47:D47"/>
    <mergeCell ref="D63:I63"/>
    <mergeCell ref="C54:D54"/>
    <mergeCell ref="C51:W51"/>
    <mergeCell ref="C46:D46"/>
    <mergeCell ref="U50:W50"/>
    <mergeCell ref="U52:W52"/>
    <mergeCell ref="U53:W53"/>
    <mergeCell ref="U56:W56"/>
    <mergeCell ref="U55:W55"/>
    <mergeCell ref="M56:T56"/>
    <mergeCell ref="I38:M38"/>
    <mergeCell ref="C39:H39"/>
    <mergeCell ref="F60:L60"/>
    <mergeCell ref="C84:W84"/>
    <mergeCell ref="C81:W81"/>
    <mergeCell ref="C82:W82"/>
    <mergeCell ref="S66:W67"/>
    <mergeCell ref="P63:R63"/>
    <mergeCell ref="P64:R64"/>
    <mergeCell ref="P65:R65"/>
    <mergeCell ref="P66:R66"/>
    <mergeCell ref="P67:R67"/>
    <mergeCell ref="J77:O77"/>
    <mergeCell ref="J78:O78"/>
    <mergeCell ref="S63:W63"/>
    <mergeCell ref="P68:R71"/>
    <mergeCell ref="I39:M39"/>
    <mergeCell ref="J64:O64"/>
    <mergeCell ref="J63:O63"/>
    <mergeCell ref="J68:O68"/>
    <mergeCell ref="J69:O69"/>
    <mergeCell ref="J70:O70"/>
    <mergeCell ref="J71:O71"/>
    <mergeCell ref="J74:O74"/>
    <mergeCell ref="M50:T50"/>
    <mergeCell ref="U59:W59"/>
    <mergeCell ref="M58:T58"/>
    <mergeCell ref="M59:T59"/>
    <mergeCell ref="M52:T52"/>
    <mergeCell ref="M53:T53"/>
    <mergeCell ref="M54:T54"/>
    <mergeCell ref="M55:T55"/>
    <mergeCell ref="P103:T103"/>
    <mergeCell ref="C52:D52"/>
    <mergeCell ref="C83:W83"/>
    <mergeCell ref="F58:L58"/>
    <mergeCell ref="F59:L59"/>
    <mergeCell ref="S64:W64"/>
    <mergeCell ref="J67:O67"/>
    <mergeCell ref="J66:O66"/>
    <mergeCell ref="M60:T60"/>
    <mergeCell ref="U60:W60"/>
    <mergeCell ref="C57:W57"/>
    <mergeCell ref="S65:W65"/>
    <mergeCell ref="S68:W68"/>
    <mergeCell ref="K79:M79"/>
    <mergeCell ref="J72:O72"/>
    <mergeCell ref="J73:O73"/>
    <mergeCell ref="P72:R78"/>
    <mergeCell ref="C60:D60"/>
    <mergeCell ref="F52:L52"/>
    <mergeCell ref="F53:L53"/>
    <mergeCell ref="F56:L56"/>
    <mergeCell ref="F54:L54"/>
    <mergeCell ref="U54:W54"/>
    <mergeCell ref="F55:L55"/>
    <mergeCell ref="B2:X2"/>
    <mergeCell ref="F42:L42"/>
    <mergeCell ref="F43:L43"/>
    <mergeCell ref="F44:L44"/>
    <mergeCell ref="F45:L45"/>
    <mergeCell ref="F46:L46"/>
    <mergeCell ref="F47:L47"/>
    <mergeCell ref="M42:N42"/>
    <mergeCell ref="M43:N43"/>
    <mergeCell ref="M44:N44"/>
    <mergeCell ref="M45:N45"/>
    <mergeCell ref="M46:N46"/>
    <mergeCell ref="M47:N47"/>
    <mergeCell ref="C42:D42"/>
    <mergeCell ref="C43:D43"/>
    <mergeCell ref="C44:D44"/>
    <mergeCell ref="C45:D45"/>
    <mergeCell ref="L24:M24"/>
    <mergeCell ref="L25:M25"/>
    <mergeCell ref="L30:M30"/>
    <mergeCell ref="L31:M31"/>
    <mergeCell ref="C3:W3"/>
    <mergeCell ref="L22:M22"/>
    <mergeCell ref="L23:M23"/>
    <mergeCell ref="E18:H18"/>
    <mergeCell ref="C30:F32"/>
    <mergeCell ref="L32:M32"/>
    <mergeCell ref="H22:K22"/>
    <mergeCell ref="H23:K23"/>
    <mergeCell ref="H24:K24"/>
    <mergeCell ref="H25:K25"/>
    <mergeCell ref="H30:K30"/>
    <mergeCell ref="H31:K31"/>
    <mergeCell ref="H32:K32"/>
    <mergeCell ref="T28:W29"/>
    <mergeCell ref="T30:W30"/>
    <mergeCell ref="T31:W31"/>
    <mergeCell ref="T32:W32"/>
    <mergeCell ref="C80:W80"/>
    <mergeCell ref="C86:W86"/>
    <mergeCell ref="C104:W104"/>
    <mergeCell ref="C100:W100"/>
    <mergeCell ref="C20:W20"/>
    <mergeCell ref="C27:W27"/>
    <mergeCell ref="H103:L103"/>
    <mergeCell ref="C56:D56"/>
    <mergeCell ref="C58:D58"/>
    <mergeCell ref="C55:D55"/>
    <mergeCell ref="J75:O75"/>
    <mergeCell ref="J76:O76"/>
    <mergeCell ref="D65:I65"/>
    <mergeCell ref="C34:W34"/>
    <mergeCell ref="C35:M35"/>
    <mergeCell ref="C37:W37"/>
    <mergeCell ref="C50:L50"/>
    <mergeCell ref="N35:W35"/>
    <mergeCell ref="C38:H38"/>
    <mergeCell ref="U58:W58"/>
  </mergeCells>
  <conditionalFormatting sqref="T30:W32">
    <cfRule type="containsText" dxfId="6" priority="2" operator="containsText" text="NO">
      <formula>NOT(ISERROR(SEARCH("NO",T30)))</formula>
    </cfRule>
    <cfRule type="containsText" dxfId="5" priority="1" operator="containsText" text="SI">
      <formula>NOT(ISERROR(SEARCH("SI",T30)))</formula>
    </cfRule>
  </conditionalFormatting>
  <printOptions horizontalCentered="1"/>
  <pageMargins left="0.25" right="0.25" top="0.75" bottom="0.75" header="0.3" footer="0.3"/>
  <pageSetup paperSize="9" scale="80" orientation="portrait" r:id="rId1"/>
  <rowBreaks count="2" manualBreakCount="2">
    <brk id="48" min="1" max="23" man="1"/>
    <brk id="79" min="1" max="2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locked="0" defaultSize="0" autoFill="0" autoLine="0" autoPict="0">
                <anchor moveWithCells="1">
                  <from>
                    <xdr:col>12</xdr:col>
                    <xdr:colOff>361950</xdr:colOff>
                    <xdr:row>42</xdr:row>
                    <xdr:rowOff>0</xdr:rowOff>
                  </from>
                  <to>
                    <xdr:col>13</xdr:col>
                    <xdr:colOff>400050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locked="0" defaultSize="0" autoFill="0" autoLine="0" autoPict="0">
                <anchor moveWithCells="1">
                  <from>
                    <xdr:col>12</xdr:col>
                    <xdr:colOff>361950</xdr:colOff>
                    <xdr:row>43</xdr:row>
                    <xdr:rowOff>0</xdr:rowOff>
                  </from>
                  <to>
                    <xdr:col>13</xdr:col>
                    <xdr:colOff>400050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locked="0" defaultSize="0" autoFill="0" autoLine="0" autoPict="0">
                <anchor moveWithCells="1">
                  <from>
                    <xdr:col>12</xdr:col>
                    <xdr:colOff>361950</xdr:colOff>
                    <xdr:row>44</xdr:row>
                    <xdr:rowOff>0</xdr:rowOff>
                  </from>
                  <to>
                    <xdr:col>13</xdr:col>
                    <xdr:colOff>400050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locked="0" defaultSize="0" autoFill="0" autoLine="0" autoPict="0">
                <anchor moveWithCells="1">
                  <from>
                    <xdr:col>12</xdr:col>
                    <xdr:colOff>361950</xdr:colOff>
                    <xdr:row>45</xdr:row>
                    <xdr:rowOff>0</xdr:rowOff>
                  </from>
                  <to>
                    <xdr:col>13</xdr:col>
                    <xdr:colOff>400050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locked="0" defaultSize="0" autoFill="0" autoLine="0" autoPict="0">
                <anchor moveWithCells="1">
                  <from>
                    <xdr:col>12</xdr:col>
                    <xdr:colOff>361950</xdr:colOff>
                    <xdr:row>46</xdr:row>
                    <xdr:rowOff>0</xdr:rowOff>
                  </from>
                  <to>
                    <xdr:col>13</xdr:col>
                    <xdr:colOff>400050</xdr:colOff>
                    <xdr:row>46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7"/>
  <dimension ref="A3:W215"/>
  <sheetViews>
    <sheetView defaultGridColor="0" topLeftCell="A117" colorId="9" workbookViewId="0">
      <selection activeCell="B128" sqref="B128"/>
    </sheetView>
  </sheetViews>
  <sheetFormatPr baseColWidth="10" defaultColWidth="11.42578125" defaultRowHeight="12.75" x14ac:dyDescent="0.2"/>
  <cols>
    <col min="1" max="1" width="11.42578125" style="2"/>
    <col min="2" max="2" width="31.85546875" style="2" customWidth="1"/>
    <col min="3" max="3" width="42.140625" style="2" customWidth="1"/>
    <col min="4" max="4" width="29" style="2" customWidth="1"/>
    <col min="5" max="5" width="46.85546875" style="2" customWidth="1"/>
    <col min="6" max="6" width="33.28515625" style="2" customWidth="1"/>
    <col min="7" max="7" width="34.42578125" style="2" customWidth="1"/>
    <col min="8" max="8" width="19" style="2" customWidth="1"/>
    <col min="9" max="16384" width="11.42578125" style="2"/>
  </cols>
  <sheetData>
    <row r="3" spans="2:8" x14ac:dyDescent="0.2">
      <c r="B3" s="18" t="s">
        <v>213</v>
      </c>
    </row>
    <row r="4" spans="2:8" x14ac:dyDescent="0.2">
      <c r="B4" s="2" t="s">
        <v>216</v>
      </c>
    </row>
    <row r="5" spans="2:8" hidden="1" x14ac:dyDescent="0.2">
      <c r="B5" s="2" t="s">
        <v>214</v>
      </c>
    </row>
    <row r="6" spans="2:8" hidden="1" x14ac:dyDescent="0.2">
      <c r="B6" s="2" t="s">
        <v>215</v>
      </c>
    </row>
    <row r="8" spans="2:8" ht="25.5" customHeight="1" x14ac:dyDescent="0.2">
      <c r="B8" s="17" t="s">
        <v>94</v>
      </c>
      <c r="C8" s="17" t="s">
        <v>194</v>
      </c>
      <c r="D8" s="18" t="s">
        <v>199</v>
      </c>
      <c r="E8" s="18" t="s">
        <v>331</v>
      </c>
      <c r="F8" s="18" t="s">
        <v>203</v>
      </c>
      <c r="G8" s="18" t="s">
        <v>204</v>
      </c>
      <c r="H8" s="18" t="s">
        <v>332</v>
      </c>
    </row>
    <row r="9" spans="2:8" x14ac:dyDescent="0.2">
      <c r="B9" s="19"/>
      <c r="C9" s="19"/>
      <c r="D9" s="19"/>
      <c r="E9" s="19"/>
      <c r="F9" s="19" t="s">
        <v>404</v>
      </c>
      <c r="G9" s="19" t="s">
        <v>404</v>
      </c>
      <c r="H9" s="19" t="s">
        <v>404</v>
      </c>
    </row>
    <row r="10" spans="2:8" x14ac:dyDescent="0.2">
      <c r="B10" s="19" t="s">
        <v>95</v>
      </c>
      <c r="C10" s="19" t="s">
        <v>195</v>
      </c>
      <c r="D10" s="19" t="s">
        <v>200</v>
      </c>
      <c r="E10" s="19" t="s">
        <v>313</v>
      </c>
      <c r="F10" s="19" t="s">
        <v>160</v>
      </c>
      <c r="G10" s="19" t="s">
        <v>159</v>
      </c>
      <c r="H10" s="19" t="s">
        <v>313</v>
      </c>
    </row>
    <row r="11" spans="2:8" x14ac:dyDescent="0.2">
      <c r="B11" s="19" t="s">
        <v>131</v>
      </c>
      <c r="C11" s="19" t="s">
        <v>196</v>
      </c>
      <c r="D11" s="19" t="s">
        <v>75</v>
      </c>
      <c r="E11" s="19" t="s">
        <v>329</v>
      </c>
      <c r="F11" s="19" t="s">
        <v>159</v>
      </c>
      <c r="G11" s="19" t="s">
        <v>202</v>
      </c>
      <c r="H11" s="19" t="s">
        <v>329</v>
      </c>
    </row>
    <row r="12" spans="2:8" x14ac:dyDescent="0.2">
      <c r="B12" s="19" t="s">
        <v>219</v>
      </c>
      <c r="C12" s="19" t="s">
        <v>197</v>
      </c>
      <c r="D12" s="19" t="s">
        <v>62</v>
      </c>
      <c r="E12" s="19" t="s">
        <v>328</v>
      </c>
      <c r="F12" s="19" t="s">
        <v>202</v>
      </c>
      <c r="G12" s="19" t="s">
        <v>161</v>
      </c>
      <c r="H12" s="19" t="s">
        <v>328</v>
      </c>
    </row>
    <row r="13" spans="2:8" ht="15.75" customHeight="1" x14ac:dyDescent="0.2">
      <c r="B13" s="19" t="s">
        <v>113</v>
      </c>
      <c r="C13" s="19" t="s">
        <v>198</v>
      </c>
      <c r="D13" s="19" t="s">
        <v>201</v>
      </c>
      <c r="E13" s="19" t="s">
        <v>104</v>
      </c>
      <c r="F13" s="19" t="s">
        <v>161</v>
      </c>
      <c r="G13" s="19" t="s">
        <v>103</v>
      </c>
      <c r="H13" s="19"/>
    </row>
    <row r="14" spans="2:8" x14ac:dyDescent="0.2">
      <c r="B14" s="19" t="s">
        <v>132</v>
      </c>
      <c r="C14" s="19"/>
      <c r="D14" s="19"/>
      <c r="E14" s="65" t="s">
        <v>579</v>
      </c>
      <c r="F14" s="19" t="s">
        <v>103</v>
      </c>
      <c r="G14" s="19"/>
      <c r="H14" s="19"/>
    </row>
    <row r="15" spans="2:8" x14ac:dyDescent="0.2">
      <c r="B15" s="19"/>
      <c r="C15" s="19"/>
      <c r="D15" s="19"/>
      <c r="E15" s="19"/>
      <c r="F15" s="19"/>
      <c r="G15" s="19"/>
      <c r="H15" s="19"/>
    </row>
    <row r="16" spans="2:8" x14ac:dyDescent="0.2">
      <c r="B16" s="18" t="s">
        <v>213</v>
      </c>
      <c r="C16" s="58"/>
      <c r="D16" s="58"/>
      <c r="E16" s="58"/>
      <c r="F16" s="58"/>
      <c r="G16" s="58"/>
      <c r="H16" s="58"/>
    </row>
    <row r="17" spans="2:8" x14ac:dyDescent="0.2">
      <c r="B17" s="58" t="s">
        <v>237</v>
      </c>
      <c r="C17" s="58"/>
      <c r="D17" s="58"/>
      <c r="E17" s="58"/>
      <c r="F17" s="58"/>
      <c r="G17" s="58"/>
      <c r="H17" s="58"/>
    </row>
    <row r="18" spans="2:8" x14ac:dyDescent="0.2">
      <c r="B18" s="58" t="s">
        <v>597</v>
      </c>
      <c r="C18" s="58"/>
      <c r="D18" s="58"/>
      <c r="E18" s="58"/>
      <c r="F18" s="58"/>
      <c r="G18" s="58"/>
      <c r="H18" s="58"/>
    </row>
    <row r="19" spans="2:8" x14ac:dyDescent="0.2">
      <c r="B19" s="58" t="s">
        <v>220</v>
      </c>
      <c r="C19" s="58"/>
      <c r="D19" s="58"/>
      <c r="E19" s="58"/>
      <c r="F19" s="58"/>
      <c r="G19" s="58"/>
      <c r="H19" s="58"/>
    </row>
    <row r="20" spans="2:8" x14ac:dyDescent="0.2">
      <c r="B20" s="58" t="s">
        <v>238</v>
      </c>
      <c r="C20" s="58"/>
      <c r="D20" s="58"/>
      <c r="E20" s="58"/>
      <c r="F20" s="58"/>
      <c r="G20" s="58"/>
      <c r="H20" s="58"/>
    </row>
    <row r="21" spans="2:8" x14ac:dyDescent="0.2">
      <c r="B21" s="58" t="s">
        <v>239</v>
      </c>
      <c r="C21" s="58"/>
      <c r="D21" s="58"/>
      <c r="E21" s="58"/>
      <c r="F21" s="58"/>
      <c r="G21" s="58"/>
      <c r="H21" s="58"/>
    </row>
    <row r="22" spans="2:8" x14ac:dyDescent="0.2">
      <c r="B22" s="58" t="s">
        <v>240</v>
      </c>
      <c r="C22" s="58"/>
      <c r="D22" s="58"/>
      <c r="E22" s="58"/>
      <c r="F22" s="58"/>
      <c r="G22" s="58"/>
      <c r="H22" s="58"/>
    </row>
    <row r="23" spans="2:8" x14ac:dyDescent="0.2">
      <c r="B23" s="58" t="s">
        <v>241</v>
      </c>
      <c r="C23" s="58"/>
      <c r="D23" s="58"/>
      <c r="E23" s="58"/>
      <c r="F23" s="58"/>
      <c r="G23" s="58"/>
      <c r="H23" s="58"/>
    </row>
    <row r="24" spans="2:8" x14ac:dyDescent="0.2">
      <c r="B24" s="58" t="s">
        <v>242</v>
      </c>
      <c r="C24" s="58"/>
      <c r="D24" s="58"/>
      <c r="E24" s="58"/>
      <c r="F24" s="58"/>
      <c r="G24" s="58"/>
      <c r="H24" s="58"/>
    </row>
    <row r="25" spans="2:8" x14ac:dyDescent="0.2">
      <c r="B25" s="58" t="s">
        <v>243</v>
      </c>
      <c r="C25" s="58"/>
      <c r="D25" s="58"/>
      <c r="E25" s="58"/>
      <c r="F25" s="58"/>
      <c r="G25" s="58"/>
      <c r="H25" s="58"/>
    </row>
    <row r="26" spans="2:8" x14ac:dyDescent="0.2">
      <c r="B26" s="58" t="s">
        <v>244</v>
      </c>
      <c r="C26" s="58"/>
      <c r="D26" s="58"/>
      <c r="E26" s="58"/>
      <c r="F26" s="58"/>
      <c r="G26" s="58"/>
      <c r="H26" s="58"/>
    </row>
    <row r="27" spans="2:8" x14ac:dyDescent="0.2">
      <c r="B27" s="58" t="s">
        <v>245</v>
      </c>
      <c r="C27" s="58"/>
      <c r="D27" s="58"/>
      <c r="E27" s="58"/>
      <c r="F27" s="58"/>
      <c r="G27" s="58"/>
      <c r="H27" s="58"/>
    </row>
    <row r="28" spans="2:8" x14ac:dyDescent="0.2">
      <c r="B28" s="58" t="s">
        <v>246</v>
      </c>
      <c r="C28" s="58"/>
      <c r="D28" s="58"/>
      <c r="E28" s="58"/>
      <c r="F28" s="58"/>
      <c r="G28" s="58"/>
      <c r="H28" s="58"/>
    </row>
    <row r="29" spans="2:8" x14ac:dyDescent="0.2">
      <c r="B29" s="58" t="s">
        <v>247</v>
      </c>
      <c r="C29" s="58"/>
      <c r="D29" s="58"/>
      <c r="E29" s="58"/>
      <c r="F29" s="58"/>
      <c r="G29" s="58"/>
      <c r="H29" s="58"/>
    </row>
    <row r="30" spans="2:8" x14ac:dyDescent="0.2">
      <c r="B30" s="58" t="s">
        <v>248</v>
      </c>
      <c r="C30" s="58"/>
      <c r="D30" s="58"/>
      <c r="E30" s="58"/>
      <c r="F30" s="58"/>
      <c r="G30" s="58"/>
      <c r="H30" s="58"/>
    </row>
    <row r="31" spans="2:8" x14ac:dyDescent="0.2">
      <c r="B31" s="58" t="s">
        <v>249</v>
      </c>
      <c r="C31" s="58"/>
      <c r="D31" s="58"/>
      <c r="E31" s="58"/>
      <c r="F31" s="58"/>
      <c r="G31" s="58"/>
      <c r="H31" s="58"/>
    </row>
    <row r="32" spans="2:8" x14ac:dyDescent="0.2">
      <c r="B32" s="58"/>
      <c r="C32" s="58"/>
      <c r="D32" s="58"/>
      <c r="E32" s="58"/>
      <c r="F32" s="58"/>
      <c r="G32" s="58"/>
      <c r="H32" s="58"/>
    </row>
    <row r="33" spans="2:7" x14ac:dyDescent="0.2">
      <c r="B33" s="455"/>
      <c r="C33" s="21"/>
      <c r="D33" s="21"/>
      <c r="E33" s="461"/>
    </row>
    <row r="34" spans="2:7" x14ac:dyDescent="0.2">
      <c r="B34" s="18" t="s">
        <v>153</v>
      </c>
      <c r="C34" s="18" t="s">
        <v>154</v>
      </c>
      <c r="D34" s="18" t="s">
        <v>163</v>
      </c>
      <c r="E34" s="18" t="s">
        <v>162</v>
      </c>
      <c r="G34" s="2" t="s">
        <v>672</v>
      </c>
    </row>
    <row r="35" spans="2:7" x14ac:dyDescent="0.2">
      <c r="B35" s="454" t="s">
        <v>155</v>
      </c>
      <c r="C35" s="428" t="s">
        <v>159</v>
      </c>
      <c r="D35" s="455">
        <v>377.56</v>
      </c>
      <c r="E35" s="456" t="s">
        <v>63</v>
      </c>
      <c r="G35" s="21">
        <v>308.99</v>
      </c>
    </row>
    <row r="36" spans="2:7" x14ac:dyDescent="0.2">
      <c r="B36" s="457" t="s">
        <v>156</v>
      </c>
      <c r="C36" s="20" t="s">
        <v>159</v>
      </c>
      <c r="D36" s="21">
        <v>395.99</v>
      </c>
      <c r="E36" s="458" t="s">
        <v>63</v>
      </c>
      <c r="G36" s="21">
        <v>368.05</v>
      </c>
    </row>
    <row r="37" spans="2:7" x14ac:dyDescent="0.2">
      <c r="B37" s="457" t="s">
        <v>157</v>
      </c>
      <c r="C37" s="20" t="s">
        <v>159</v>
      </c>
      <c r="D37" s="21">
        <v>413.95</v>
      </c>
      <c r="E37" s="458" t="s">
        <v>63</v>
      </c>
      <c r="G37" s="21">
        <v>335.85</v>
      </c>
    </row>
    <row r="38" spans="2:7" x14ac:dyDescent="0.2">
      <c r="B38" s="459" t="s">
        <v>158</v>
      </c>
      <c r="C38" s="460" t="s">
        <v>159</v>
      </c>
      <c r="D38" s="461">
        <v>627.70000000000005</v>
      </c>
      <c r="E38" s="462" t="s">
        <v>63</v>
      </c>
      <c r="G38" s="21">
        <v>412.74</v>
      </c>
    </row>
    <row r="39" spans="2:7" x14ac:dyDescent="0.2">
      <c r="B39" s="454" t="s">
        <v>155</v>
      </c>
      <c r="C39" s="428" t="s">
        <v>160</v>
      </c>
      <c r="D39" s="455">
        <v>220.17</v>
      </c>
      <c r="E39" s="456" t="s">
        <v>63</v>
      </c>
      <c r="G39" s="21">
        <v>307.20999999999998</v>
      </c>
    </row>
    <row r="40" spans="2:7" x14ac:dyDescent="0.2">
      <c r="B40" s="457" t="s">
        <v>156</v>
      </c>
      <c r="C40" s="20" t="s">
        <v>160</v>
      </c>
      <c r="D40" s="21">
        <v>257.39</v>
      </c>
      <c r="E40" s="458" t="s">
        <v>63</v>
      </c>
      <c r="G40" s="21">
        <v>372.56</v>
      </c>
    </row>
    <row r="41" spans="2:7" x14ac:dyDescent="0.2">
      <c r="B41" s="457" t="s">
        <v>157</v>
      </c>
      <c r="C41" s="20" t="s">
        <v>160</v>
      </c>
      <c r="D41" s="21">
        <v>269.07</v>
      </c>
      <c r="E41" s="458" t="s">
        <v>63</v>
      </c>
      <c r="G41" s="21">
        <v>339.96</v>
      </c>
    </row>
    <row r="42" spans="2:7" x14ac:dyDescent="0.2">
      <c r="B42" s="459" t="s">
        <v>158</v>
      </c>
      <c r="C42" s="460" t="s">
        <v>160</v>
      </c>
      <c r="D42" s="461">
        <v>408</v>
      </c>
      <c r="E42" s="462" t="s">
        <v>63</v>
      </c>
      <c r="G42" s="21">
        <v>351.48</v>
      </c>
    </row>
    <row r="43" spans="2:7" ht="13.5" customHeight="1" x14ac:dyDescent="0.2">
      <c r="B43" s="454" t="s">
        <v>155</v>
      </c>
      <c r="C43" s="428" t="s">
        <v>161</v>
      </c>
      <c r="D43" s="455">
        <v>349.78</v>
      </c>
      <c r="E43" s="456" t="s">
        <v>63</v>
      </c>
      <c r="G43" s="21">
        <v>366.8</v>
      </c>
    </row>
    <row r="44" spans="2:7" x14ac:dyDescent="0.2">
      <c r="B44" s="457" t="s">
        <v>156</v>
      </c>
      <c r="C44" s="20" t="s">
        <v>161</v>
      </c>
      <c r="D44" s="21">
        <v>368.27</v>
      </c>
      <c r="E44" s="458" t="s">
        <v>63</v>
      </c>
      <c r="G44" s="21">
        <v>453.66</v>
      </c>
    </row>
    <row r="45" spans="2:7" x14ac:dyDescent="0.2">
      <c r="B45" s="457" t="s">
        <v>157</v>
      </c>
      <c r="C45" s="20" t="s">
        <v>161</v>
      </c>
      <c r="D45" s="21">
        <v>384.98</v>
      </c>
      <c r="E45" s="458" t="s">
        <v>63</v>
      </c>
      <c r="G45" s="21">
        <v>413.95</v>
      </c>
    </row>
    <row r="46" spans="2:7" ht="13.5" customHeight="1" x14ac:dyDescent="0.2">
      <c r="B46" s="459" t="s">
        <v>158</v>
      </c>
      <c r="C46" s="460" t="s">
        <v>161</v>
      </c>
      <c r="D46" s="461">
        <v>583.76</v>
      </c>
      <c r="E46" s="462" t="s">
        <v>63</v>
      </c>
      <c r="G46" s="21">
        <v>451.96</v>
      </c>
    </row>
    <row r="47" spans="2:7" x14ac:dyDescent="0.2">
      <c r="B47" s="463" t="s">
        <v>155</v>
      </c>
      <c r="C47" s="433" t="s">
        <v>202</v>
      </c>
      <c r="D47" s="464">
        <f>+D43</f>
        <v>349.78</v>
      </c>
      <c r="E47" s="465" t="s">
        <v>63</v>
      </c>
      <c r="G47" s="23">
        <v>366.8</v>
      </c>
    </row>
    <row r="48" spans="2:7" x14ac:dyDescent="0.2">
      <c r="B48" s="466" t="s">
        <v>156</v>
      </c>
      <c r="C48" s="39" t="s">
        <v>202</v>
      </c>
      <c r="D48" s="23">
        <f t="shared" ref="D48:D50" si="0">+D44</f>
        <v>368.27</v>
      </c>
      <c r="E48" s="467" t="s">
        <v>63</v>
      </c>
      <c r="G48" s="23">
        <v>453.66</v>
      </c>
    </row>
    <row r="49" spans="2:7" x14ac:dyDescent="0.2">
      <c r="B49" s="466" t="s">
        <v>157</v>
      </c>
      <c r="C49" s="39" t="s">
        <v>202</v>
      </c>
      <c r="D49" s="23">
        <f t="shared" si="0"/>
        <v>384.98</v>
      </c>
      <c r="E49" s="467" t="s">
        <v>63</v>
      </c>
      <c r="G49" s="23">
        <v>413.95</v>
      </c>
    </row>
    <row r="50" spans="2:7" x14ac:dyDescent="0.2">
      <c r="B50" s="495" t="s">
        <v>158</v>
      </c>
      <c r="C50" s="496" t="s">
        <v>202</v>
      </c>
      <c r="D50" s="497">
        <f t="shared" si="0"/>
        <v>583.76</v>
      </c>
      <c r="E50" s="498" t="s">
        <v>63</v>
      </c>
      <c r="G50" s="23">
        <v>451.96</v>
      </c>
    </row>
    <row r="51" spans="2:7" x14ac:dyDescent="0.2">
      <c r="B51" s="503"/>
      <c r="C51" s="503"/>
      <c r="D51" s="503"/>
      <c r="E51" s="503"/>
      <c r="G51" s="22"/>
    </row>
    <row r="52" spans="2:7" x14ac:dyDescent="0.2">
      <c r="B52" s="499" t="s">
        <v>155</v>
      </c>
      <c r="C52" s="500" t="s">
        <v>159</v>
      </c>
      <c r="D52" s="501">
        <v>196.39</v>
      </c>
      <c r="E52" s="502" t="s">
        <v>56</v>
      </c>
      <c r="G52" s="21">
        <v>143.72</v>
      </c>
    </row>
    <row r="53" spans="2:7" x14ac:dyDescent="0.2">
      <c r="B53" s="457" t="s">
        <v>156</v>
      </c>
      <c r="C53" s="20" t="s">
        <v>159</v>
      </c>
      <c r="D53" s="21">
        <v>225.11</v>
      </c>
      <c r="E53" s="458" t="s">
        <v>56</v>
      </c>
      <c r="G53" s="21">
        <v>170.82</v>
      </c>
    </row>
    <row r="54" spans="2:7" x14ac:dyDescent="0.2">
      <c r="B54" s="457" t="s">
        <v>157</v>
      </c>
      <c r="C54" s="20" t="s">
        <v>159</v>
      </c>
      <c r="D54" s="21">
        <v>234.96</v>
      </c>
      <c r="E54" s="458" t="s">
        <v>56</v>
      </c>
      <c r="G54" s="21">
        <v>155.87</v>
      </c>
    </row>
    <row r="55" spans="2:7" x14ac:dyDescent="0.2">
      <c r="B55" s="459" t="s">
        <v>158</v>
      </c>
      <c r="C55" s="460" t="s">
        <v>159</v>
      </c>
      <c r="D55" s="461">
        <v>292.93</v>
      </c>
      <c r="E55" s="462" t="s">
        <v>56</v>
      </c>
      <c r="G55" s="21">
        <v>190.74</v>
      </c>
    </row>
    <row r="56" spans="2:7" x14ac:dyDescent="0.2">
      <c r="B56" s="463" t="s">
        <v>155</v>
      </c>
      <c r="C56" s="433" t="s">
        <v>161</v>
      </c>
      <c r="D56" s="471">
        <v>182.64</v>
      </c>
      <c r="E56" s="472" t="s">
        <v>56</v>
      </c>
      <c r="G56" s="24">
        <v>178.42</v>
      </c>
    </row>
    <row r="57" spans="2:7" x14ac:dyDescent="0.2">
      <c r="B57" s="466" t="s">
        <v>156</v>
      </c>
      <c r="C57" s="39" t="s">
        <v>161</v>
      </c>
      <c r="D57" s="24">
        <v>209.35</v>
      </c>
      <c r="E57" s="473" t="s">
        <v>56</v>
      </c>
      <c r="G57" s="24">
        <v>215.03</v>
      </c>
    </row>
    <row r="58" spans="2:7" x14ac:dyDescent="0.2">
      <c r="B58" s="466" t="s">
        <v>157</v>
      </c>
      <c r="C58" s="39" t="s">
        <v>161</v>
      </c>
      <c r="D58" s="24">
        <v>218.51</v>
      </c>
      <c r="E58" s="473" t="s">
        <v>56</v>
      </c>
      <c r="G58" s="24">
        <v>196.21</v>
      </c>
    </row>
    <row r="59" spans="2:7" x14ac:dyDescent="0.2">
      <c r="B59" s="468" t="s">
        <v>158</v>
      </c>
      <c r="C59" s="439" t="s">
        <v>161</v>
      </c>
      <c r="D59" s="474">
        <v>272.43</v>
      </c>
      <c r="E59" s="475" t="s">
        <v>56</v>
      </c>
      <c r="G59" s="24">
        <v>233.5</v>
      </c>
    </row>
    <row r="60" spans="2:7" x14ac:dyDescent="0.2">
      <c r="B60" s="463" t="s">
        <v>155</v>
      </c>
      <c r="C60" s="433" t="s">
        <v>202</v>
      </c>
      <c r="D60" s="464">
        <f>+D56</f>
        <v>182.64</v>
      </c>
      <c r="E60" s="465" t="s">
        <v>56</v>
      </c>
      <c r="G60" s="23">
        <v>178.42</v>
      </c>
    </row>
    <row r="61" spans="2:7" x14ac:dyDescent="0.2">
      <c r="B61" s="466" t="s">
        <v>156</v>
      </c>
      <c r="C61" s="39" t="s">
        <v>202</v>
      </c>
      <c r="D61" s="23">
        <f t="shared" ref="D61:D63" si="1">+D57</f>
        <v>209.35</v>
      </c>
      <c r="E61" s="467" t="s">
        <v>56</v>
      </c>
      <c r="G61" s="23">
        <v>215.03</v>
      </c>
    </row>
    <row r="62" spans="2:7" x14ac:dyDescent="0.2">
      <c r="B62" s="466" t="s">
        <v>157</v>
      </c>
      <c r="C62" s="39" t="s">
        <v>202</v>
      </c>
      <c r="D62" s="23">
        <f t="shared" si="1"/>
        <v>218.51</v>
      </c>
      <c r="E62" s="467" t="s">
        <v>56</v>
      </c>
      <c r="G62" s="23">
        <v>196.21</v>
      </c>
    </row>
    <row r="63" spans="2:7" x14ac:dyDescent="0.2">
      <c r="B63" s="495" t="s">
        <v>158</v>
      </c>
      <c r="C63" s="496" t="s">
        <v>202</v>
      </c>
      <c r="D63" s="497">
        <f t="shared" si="1"/>
        <v>272.43</v>
      </c>
      <c r="E63" s="498" t="s">
        <v>56</v>
      </c>
      <c r="G63" s="23">
        <v>233.5</v>
      </c>
    </row>
    <row r="64" spans="2:7" x14ac:dyDescent="0.2">
      <c r="B64" s="503"/>
      <c r="C64" s="503"/>
      <c r="D64" s="503"/>
      <c r="E64" s="503"/>
      <c r="G64" s="23"/>
    </row>
    <row r="65" spans="2:7" x14ac:dyDescent="0.2">
      <c r="B65" s="499" t="s">
        <v>155</v>
      </c>
      <c r="C65" s="500" t="s">
        <v>159</v>
      </c>
      <c r="D65" s="501">
        <v>196.39</v>
      </c>
      <c r="E65" s="502" t="s">
        <v>450</v>
      </c>
      <c r="G65" s="21">
        <v>143.72</v>
      </c>
    </row>
    <row r="66" spans="2:7" x14ac:dyDescent="0.2">
      <c r="B66" s="457" t="s">
        <v>156</v>
      </c>
      <c r="C66" s="20" t="s">
        <v>159</v>
      </c>
      <c r="D66" s="21">
        <v>225.11</v>
      </c>
      <c r="E66" s="458" t="s">
        <v>450</v>
      </c>
      <c r="G66" s="21">
        <v>170.82</v>
      </c>
    </row>
    <row r="67" spans="2:7" x14ac:dyDescent="0.2">
      <c r="B67" s="457" t="s">
        <v>157</v>
      </c>
      <c r="C67" s="20" t="s">
        <v>159</v>
      </c>
      <c r="D67" s="21">
        <v>234.96</v>
      </c>
      <c r="E67" s="458" t="s">
        <v>450</v>
      </c>
      <c r="G67" s="21">
        <v>155.87</v>
      </c>
    </row>
    <row r="68" spans="2:7" x14ac:dyDescent="0.2">
      <c r="B68" s="459" t="s">
        <v>158</v>
      </c>
      <c r="C68" s="460" t="s">
        <v>159</v>
      </c>
      <c r="D68" s="461">
        <v>292.93</v>
      </c>
      <c r="E68" s="462" t="s">
        <v>450</v>
      </c>
      <c r="G68" s="21">
        <v>190.74</v>
      </c>
    </row>
    <row r="69" spans="2:7" x14ac:dyDescent="0.2">
      <c r="B69" s="463" t="s">
        <v>155</v>
      </c>
      <c r="C69" s="433" t="s">
        <v>161</v>
      </c>
      <c r="D69" s="471">
        <v>182.64</v>
      </c>
      <c r="E69" s="456" t="s">
        <v>450</v>
      </c>
      <c r="G69" s="24">
        <v>178.42</v>
      </c>
    </row>
    <row r="70" spans="2:7" x14ac:dyDescent="0.2">
      <c r="B70" s="466" t="s">
        <v>156</v>
      </c>
      <c r="C70" s="39" t="s">
        <v>161</v>
      </c>
      <c r="D70" s="24">
        <v>209.35</v>
      </c>
      <c r="E70" s="458" t="s">
        <v>450</v>
      </c>
      <c r="G70" s="24">
        <v>215.03</v>
      </c>
    </row>
    <row r="71" spans="2:7" x14ac:dyDescent="0.2">
      <c r="B71" s="466" t="s">
        <v>157</v>
      </c>
      <c r="C71" s="39" t="s">
        <v>161</v>
      </c>
      <c r="D71" s="24">
        <v>218.51</v>
      </c>
      <c r="E71" s="458" t="s">
        <v>450</v>
      </c>
      <c r="G71" s="24">
        <v>196.21</v>
      </c>
    </row>
    <row r="72" spans="2:7" x14ac:dyDescent="0.2">
      <c r="B72" s="468" t="s">
        <v>158</v>
      </c>
      <c r="C72" s="439" t="s">
        <v>161</v>
      </c>
      <c r="D72" s="474">
        <v>272.43</v>
      </c>
      <c r="E72" s="462" t="s">
        <v>450</v>
      </c>
      <c r="G72" s="24">
        <v>233.5</v>
      </c>
    </row>
    <row r="73" spans="2:7" x14ac:dyDescent="0.2">
      <c r="B73" s="463" t="s">
        <v>155</v>
      </c>
      <c r="C73" s="433" t="s">
        <v>202</v>
      </c>
      <c r="D73" s="464">
        <f>+D69</f>
        <v>182.64</v>
      </c>
      <c r="E73" s="465" t="s">
        <v>450</v>
      </c>
      <c r="G73" s="23">
        <v>178.42</v>
      </c>
    </row>
    <row r="74" spans="2:7" x14ac:dyDescent="0.2">
      <c r="B74" s="466" t="s">
        <v>156</v>
      </c>
      <c r="C74" s="39" t="s">
        <v>202</v>
      </c>
      <c r="D74" s="23">
        <f t="shared" ref="D74:D76" si="2">+D70</f>
        <v>209.35</v>
      </c>
      <c r="E74" s="467" t="s">
        <v>450</v>
      </c>
      <c r="G74" s="23">
        <v>215.03</v>
      </c>
    </row>
    <row r="75" spans="2:7" x14ac:dyDescent="0.2">
      <c r="B75" s="466" t="s">
        <v>157</v>
      </c>
      <c r="C75" s="39" t="s">
        <v>202</v>
      </c>
      <c r="D75" s="23">
        <f t="shared" si="2"/>
        <v>218.51</v>
      </c>
      <c r="E75" s="467" t="s">
        <v>450</v>
      </c>
      <c r="G75" s="23">
        <v>196.21</v>
      </c>
    </row>
    <row r="76" spans="2:7" x14ac:dyDescent="0.2">
      <c r="B76" s="468" t="s">
        <v>158</v>
      </c>
      <c r="C76" s="439" t="s">
        <v>202</v>
      </c>
      <c r="D76" s="469">
        <f t="shared" si="2"/>
        <v>272.43</v>
      </c>
      <c r="E76" s="470" t="s">
        <v>450</v>
      </c>
      <c r="G76" s="23">
        <v>233.5</v>
      </c>
    </row>
    <row r="77" spans="2:7" ht="13.5" x14ac:dyDescent="0.25">
      <c r="B77" s="1" t="s">
        <v>206</v>
      </c>
    </row>
    <row r="80" spans="2:7" x14ac:dyDescent="0.2">
      <c r="B80" s="18" t="s">
        <v>94</v>
      </c>
      <c r="C80" s="18" t="s">
        <v>10</v>
      </c>
      <c r="D80" s="18" t="s">
        <v>123</v>
      </c>
      <c r="E80" s="18" t="s">
        <v>543</v>
      </c>
    </row>
    <row r="81" spans="2:7" ht="13.5" customHeight="1" x14ac:dyDescent="0.2">
      <c r="B81" s="1262" t="s">
        <v>95</v>
      </c>
      <c r="C81" s="428" t="s">
        <v>115</v>
      </c>
      <c r="D81" s="1265" t="s">
        <v>128</v>
      </c>
      <c r="E81" s="429" t="s">
        <v>544</v>
      </c>
    </row>
    <row r="82" spans="2:7" ht="13.5" customHeight="1" x14ac:dyDescent="0.2">
      <c r="B82" s="1263"/>
      <c r="C82" s="20" t="s">
        <v>116</v>
      </c>
      <c r="D82" s="1266"/>
      <c r="E82" s="430" t="s">
        <v>545</v>
      </c>
    </row>
    <row r="83" spans="2:7" ht="13.5" customHeight="1" x14ac:dyDescent="0.2">
      <c r="B83" s="1263"/>
      <c r="C83" s="431"/>
      <c r="D83" s="1266"/>
      <c r="E83" s="430" t="s">
        <v>642</v>
      </c>
    </row>
    <row r="84" spans="2:7" ht="13.5" customHeight="1" x14ac:dyDescent="0.2">
      <c r="B84" s="1264"/>
      <c r="C84" s="431" t="s">
        <v>367</v>
      </c>
      <c r="D84" s="1267"/>
      <c r="E84" s="432" t="s">
        <v>546</v>
      </c>
    </row>
    <row r="85" spans="2:7" ht="13.5" customHeight="1" x14ac:dyDescent="0.2">
      <c r="B85" s="1262" t="s">
        <v>131</v>
      </c>
      <c r="C85" s="428" t="s">
        <v>124</v>
      </c>
      <c r="D85" s="1265" t="s">
        <v>129</v>
      </c>
      <c r="E85" s="429" t="s">
        <v>544</v>
      </c>
    </row>
    <row r="86" spans="2:7" ht="13.5" customHeight="1" x14ac:dyDescent="0.2">
      <c r="B86" s="1263"/>
      <c r="C86" s="20" t="s">
        <v>125</v>
      </c>
      <c r="D86" s="1266"/>
      <c r="E86" s="430" t="s">
        <v>545</v>
      </c>
    </row>
    <row r="87" spans="2:7" ht="13.5" customHeight="1" x14ac:dyDescent="0.2">
      <c r="B87" s="1263"/>
      <c r="C87" s="53"/>
      <c r="D87" s="1266"/>
      <c r="E87" s="430" t="s">
        <v>642</v>
      </c>
    </row>
    <row r="88" spans="2:7" ht="13.5" customHeight="1" x14ac:dyDescent="0.2">
      <c r="B88" s="1264"/>
      <c r="C88" s="431" t="s">
        <v>368</v>
      </c>
      <c r="D88" s="1267"/>
      <c r="E88" s="432" t="s">
        <v>547</v>
      </c>
    </row>
    <row r="89" spans="2:7" ht="13.5" customHeight="1" x14ac:dyDescent="0.2">
      <c r="B89" s="1262" t="s">
        <v>219</v>
      </c>
      <c r="C89" s="433" t="s">
        <v>126</v>
      </c>
      <c r="D89" s="1272" t="s">
        <v>114</v>
      </c>
      <c r="E89" s="429" t="s">
        <v>544</v>
      </c>
    </row>
    <row r="90" spans="2:7" ht="13.5" customHeight="1" x14ac:dyDescent="0.2">
      <c r="B90" s="1263"/>
      <c r="C90" s="39" t="s">
        <v>127</v>
      </c>
      <c r="D90" s="1273"/>
      <c r="E90" s="430" t="s">
        <v>545</v>
      </c>
    </row>
    <row r="91" spans="2:7" ht="13.5" customHeight="1" x14ac:dyDescent="0.2">
      <c r="B91" s="1263"/>
      <c r="C91" s="39"/>
      <c r="D91" s="1273"/>
      <c r="E91" s="430" t="s">
        <v>642</v>
      </c>
    </row>
    <row r="92" spans="2:7" ht="13.5" customHeight="1" x14ac:dyDescent="0.2">
      <c r="B92" s="1263"/>
      <c r="C92" s="40" t="s">
        <v>367</v>
      </c>
      <c r="D92" s="1273"/>
      <c r="E92" s="434" t="s">
        <v>546</v>
      </c>
      <c r="G92" s="2" t="s">
        <v>373</v>
      </c>
    </row>
    <row r="93" spans="2:7" ht="13.5" customHeight="1" x14ac:dyDescent="0.2">
      <c r="B93" s="1263"/>
      <c r="C93" s="40" t="s">
        <v>368</v>
      </c>
      <c r="D93" s="1273"/>
      <c r="E93" s="435" t="s">
        <v>547</v>
      </c>
      <c r="G93" s="41" t="s">
        <v>372</v>
      </c>
    </row>
    <row r="94" spans="2:7" ht="13.5" customHeight="1" x14ac:dyDescent="0.2">
      <c r="B94" s="1264"/>
      <c r="C94" s="436" t="s">
        <v>370</v>
      </c>
      <c r="D94" s="1274"/>
      <c r="E94" s="437"/>
      <c r="G94" s="41" t="s">
        <v>371</v>
      </c>
    </row>
    <row r="95" spans="2:7" ht="13.5" customHeight="1" x14ac:dyDescent="0.2">
      <c r="B95" s="1262" t="s">
        <v>113</v>
      </c>
      <c r="C95" s="428" t="s">
        <v>126</v>
      </c>
      <c r="D95" s="1265" t="s">
        <v>114</v>
      </c>
      <c r="E95" s="429" t="s">
        <v>544</v>
      </c>
    </row>
    <row r="96" spans="2:7" ht="13.5" customHeight="1" x14ac:dyDescent="0.2">
      <c r="B96" s="1263"/>
      <c r="C96" s="20" t="s">
        <v>127</v>
      </c>
      <c r="D96" s="1266"/>
      <c r="E96" s="430" t="s">
        <v>545</v>
      </c>
    </row>
    <row r="97" spans="2:5" ht="13.5" customHeight="1" x14ac:dyDescent="0.2">
      <c r="B97" s="1263"/>
      <c r="C97" s="20"/>
      <c r="D97" s="1266"/>
      <c r="E97" s="430" t="s">
        <v>642</v>
      </c>
    </row>
    <row r="98" spans="2:5" ht="13.5" customHeight="1" x14ac:dyDescent="0.2">
      <c r="B98" s="1263"/>
      <c r="C98" s="40" t="s">
        <v>367</v>
      </c>
      <c r="D98" s="1266"/>
      <c r="E98" s="434" t="s">
        <v>546</v>
      </c>
    </row>
    <row r="99" spans="2:5" ht="13.5" customHeight="1" x14ac:dyDescent="0.2">
      <c r="B99" s="1263"/>
      <c r="C99" s="40" t="s">
        <v>368</v>
      </c>
      <c r="D99" s="1266"/>
      <c r="E99" s="435" t="s">
        <v>547</v>
      </c>
    </row>
    <row r="100" spans="2:5" ht="13.5" customHeight="1" x14ac:dyDescent="0.2">
      <c r="B100" s="1264"/>
      <c r="C100" s="436" t="s">
        <v>370</v>
      </c>
      <c r="D100" s="1267"/>
      <c r="E100" s="438"/>
    </row>
    <row r="101" spans="2:5" ht="13.5" customHeight="1" x14ac:dyDescent="0.2">
      <c r="B101" s="1262" t="s">
        <v>132</v>
      </c>
      <c r="C101" s="428" t="s">
        <v>117</v>
      </c>
      <c r="D101" s="1268" t="s">
        <v>130</v>
      </c>
      <c r="E101" s="429" t="s">
        <v>544</v>
      </c>
    </row>
    <row r="102" spans="2:5" ht="13.5" customHeight="1" x14ac:dyDescent="0.2">
      <c r="B102" s="1263"/>
      <c r="C102" s="20" t="s">
        <v>118</v>
      </c>
      <c r="D102" s="1269"/>
      <c r="E102" s="430" t="s">
        <v>545</v>
      </c>
    </row>
    <row r="103" spans="2:5" ht="13.5" customHeight="1" x14ac:dyDescent="0.2">
      <c r="B103" s="1263"/>
      <c r="C103" s="439"/>
      <c r="D103" s="1270"/>
      <c r="E103" s="430" t="s">
        <v>642</v>
      </c>
    </row>
    <row r="104" spans="2:5" ht="13.5" customHeight="1" x14ac:dyDescent="0.2">
      <c r="B104" s="1264"/>
      <c r="C104" s="439" t="s">
        <v>369</v>
      </c>
      <c r="D104" s="1271"/>
      <c r="E104" s="432" t="s">
        <v>547</v>
      </c>
    </row>
    <row r="105" spans="2:5" ht="13.5" customHeight="1" x14ac:dyDescent="0.2"/>
    <row r="106" spans="2:5" ht="13.5" customHeight="1" x14ac:dyDescent="0.2"/>
    <row r="107" spans="2:5" ht="22.5" customHeight="1" x14ac:dyDescent="0.2">
      <c r="C107" s="55" t="s">
        <v>119</v>
      </c>
      <c r="D107" s="54" t="s">
        <v>120</v>
      </c>
      <c r="E107" s="18" t="s">
        <v>548</v>
      </c>
    </row>
    <row r="108" spans="2:5" ht="23.25" customHeight="1" x14ac:dyDescent="0.2">
      <c r="C108" s="440" t="s">
        <v>551</v>
      </c>
      <c r="D108" s="1259" t="s">
        <v>121</v>
      </c>
      <c r="E108" s="440" t="s">
        <v>553</v>
      </c>
    </row>
    <row r="109" spans="2:5" ht="13.5" customHeight="1" x14ac:dyDescent="0.2">
      <c r="C109" s="441" t="s">
        <v>552</v>
      </c>
      <c r="D109" s="1260"/>
      <c r="E109" s="441" t="s">
        <v>554</v>
      </c>
    </row>
    <row r="110" spans="2:5" ht="13.5" customHeight="1" x14ac:dyDescent="0.2">
      <c r="C110" s="441" t="s">
        <v>555</v>
      </c>
      <c r="D110" s="1260"/>
      <c r="E110" s="441" t="s">
        <v>643</v>
      </c>
    </row>
    <row r="111" spans="2:5" ht="13.5" customHeight="1" x14ac:dyDescent="0.2">
      <c r="C111" s="445"/>
      <c r="D111" s="1260"/>
      <c r="E111" s="443" t="s">
        <v>549</v>
      </c>
    </row>
    <row r="112" spans="2:5" ht="13.5" customHeight="1" x14ac:dyDescent="0.2">
      <c r="C112" s="442"/>
      <c r="D112" s="1261"/>
      <c r="E112" s="444" t="s">
        <v>550</v>
      </c>
    </row>
    <row r="113" spans="2:7" ht="13.5" customHeight="1" x14ac:dyDescent="0.2">
      <c r="C113" s="56"/>
      <c r="D113" s="57"/>
      <c r="E113" s="57"/>
    </row>
    <row r="114" spans="2:7" ht="13.5" customHeight="1" x14ac:dyDescent="0.2"/>
    <row r="115" spans="2:7" ht="13.5" customHeight="1" x14ac:dyDescent="0.2"/>
    <row r="117" spans="2:7" x14ac:dyDescent="0.2">
      <c r="B117" s="18" t="s">
        <v>559</v>
      </c>
      <c r="G117" s="18" t="s">
        <v>154</v>
      </c>
    </row>
    <row r="118" spans="2:7" ht="14.25" customHeight="1" x14ac:dyDescent="0.2">
      <c r="B118" s="59" t="s">
        <v>560</v>
      </c>
      <c r="C118" s="38"/>
      <c r="D118" s="61"/>
      <c r="G118" s="19" t="s">
        <v>310</v>
      </c>
    </row>
    <row r="119" spans="2:7" ht="14.25" customHeight="1" x14ac:dyDescent="0.2">
      <c r="B119" s="60" t="s">
        <v>561</v>
      </c>
      <c r="C119" s="38"/>
      <c r="D119" s="62"/>
      <c r="G119" s="19"/>
    </row>
    <row r="120" spans="2:7" ht="14.25" customHeight="1" x14ac:dyDescent="0.2">
      <c r="B120" s="60" t="s">
        <v>562</v>
      </c>
      <c r="C120" s="38"/>
      <c r="D120" s="62"/>
      <c r="G120" s="19"/>
    </row>
    <row r="121" spans="2:7" ht="14.25" customHeight="1" x14ac:dyDescent="0.2">
      <c r="B121" s="60" t="s">
        <v>563</v>
      </c>
      <c r="C121" s="38"/>
      <c r="D121" s="62"/>
      <c r="G121" s="19"/>
    </row>
    <row r="122" spans="2:7" x14ac:dyDescent="0.2">
      <c r="B122" s="60" t="s">
        <v>564</v>
      </c>
      <c r="C122" s="38"/>
      <c r="D122" s="63"/>
      <c r="G122" s="19" t="s">
        <v>311</v>
      </c>
    </row>
    <row r="123" spans="2:7" x14ac:dyDescent="0.2">
      <c r="B123" s="60" t="s">
        <v>565</v>
      </c>
      <c r="C123" s="38"/>
      <c r="D123" s="63"/>
      <c r="G123" s="19" t="s">
        <v>312</v>
      </c>
    </row>
    <row r="124" spans="2:7" x14ac:dyDescent="0.2">
      <c r="B124" s="60" t="s">
        <v>638</v>
      </c>
      <c r="C124" s="38"/>
      <c r="D124" s="63"/>
      <c r="G124" s="19"/>
    </row>
    <row r="125" spans="2:7" x14ac:dyDescent="0.2">
      <c r="B125" s="60" t="s">
        <v>566</v>
      </c>
      <c r="C125" s="38"/>
      <c r="D125" s="62"/>
      <c r="G125" s="58"/>
    </row>
    <row r="126" spans="2:7" x14ac:dyDescent="0.2">
      <c r="B126" s="60" t="s">
        <v>567</v>
      </c>
      <c r="C126" s="34"/>
      <c r="D126" s="62"/>
    </row>
    <row r="127" spans="2:7" x14ac:dyDescent="0.2">
      <c r="B127" s="60" t="s">
        <v>568</v>
      </c>
      <c r="C127" s="34"/>
      <c r="D127" s="62"/>
    </row>
    <row r="128" spans="2:7" x14ac:dyDescent="0.2">
      <c r="B128" s="60" t="s">
        <v>569</v>
      </c>
      <c r="C128" s="34"/>
      <c r="D128" s="62"/>
    </row>
    <row r="129" spans="2:5" x14ac:dyDescent="0.2">
      <c r="B129" s="60" t="s">
        <v>570</v>
      </c>
      <c r="C129" s="34"/>
      <c r="D129" s="62"/>
    </row>
    <row r="130" spans="2:5" x14ac:dyDescent="0.2">
      <c r="B130" s="60" t="s">
        <v>571</v>
      </c>
      <c r="C130" s="34"/>
      <c r="D130" s="62"/>
    </row>
    <row r="131" spans="2:5" x14ac:dyDescent="0.2">
      <c r="B131" s="60" t="s">
        <v>572</v>
      </c>
      <c r="C131" s="34"/>
      <c r="D131" s="62"/>
    </row>
    <row r="132" spans="2:5" x14ac:dyDescent="0.2">
      <c r="B132" s="60" t="s">
        <v>639</v>
      </c>
      <c r="C132" s="34"/>
      <c r="D132" s="62"/>
    </row>
    <row r="133" spans="2:5" x14ac:dyDescent="0.2">
      <c r="B133" s="60" t="s">
        <v>573</v>
      </c>
      <c r="C133" s="34"/>
      <c r="D133" s="62"/>
    </row>
    <row r="134" spans="2:5" x14ac:dyDescent="0.2">
      <c r="B134" s="427" t="s">
        <v>640</v>
      </c>
      <c r="C134" s="34"/>
      <c r="D134" s="62"/>
    </row>
    <row r="135" spans="2:5" x14ac:dyDescent="0.2">
      <c r="B135" s="427" t="s">
        <v>641</v>
      </c>
      <c r="C135" s="36"/>
      <c r="D135" s="64"/>
    </row>
    <row r="137" spans="2:5" hidden="1" x14ac:dyDescent="0.2"/>
    <row r="138" spans="2:5" hidden="1" x14ac:dyDescent="0.2"/>
    <row r="139" spans="2:5" hidden="1" x14ac:dyDescent="0.2">
      <c r="B139" s="18" t="s">
        <v>286</v>
      </c>
      <c r="C139" s="18" t="s">
        <v>291</v>
      </c>
      <c r="D139" s="18" t="s">
        <v>292</v>
      </c>
      <c r="E139" s="18" t="s">
        <v>154</v>
      </c>
    </row>
    <row r="140" spans="2:5" hidden="1" x14ac:dyDescent="0.2">
      <c r="B140" s="19" t="s">
        <v>287</v>
      </c>
      <c r="C140" s="19" t="s">
        <v>301</v>
      </c>
      <c r="D140" s="19" t="s">
        <v>293</v>
      </c>
      <c r="E140" s="19" t="s">
        <v>283</v>
      </c>
    </row>
    <row r="141" spans="2:5" hidden="1" x14ac:dyDescent="0.2">
      <c r="B141" s="19" t="s">
        <v>288</v>
      </c>
      <c r="C141" s="19" t="s">
        <v>302</v>
      </c>
      <c r="D141" s="19" t="s">
        <v>294</v>
      </c>
      <c r="E141" s="19" t="s">
        <v>297</v>
      </c>
    </row>
    <row r="142" spans="2:5" hidden="1" x14ac:dyDescent="0.2">
      <c r="B142" s="19" t="s">
        <v>289</v>
      </c>
      <c r="C142" s="19" t="s">
        <v>303</v>
      </c>
      <c r="D142" s="19" t="s">
        <v>295</v>
      </c>
      <c r="E142" s="19" t="s">
        <v>284</v>
      </c>
    </row>
    <row r="143" spans="2:5" hidden="1" x14ac:dyDescent="0.2">
      <c r="B143" s="19" t="s">
        <v>290</v>
      </c>
      <c r="C143" s="19" t="s">
        <v>304</v>
      </c>
      <c r="D143" s="19" t="s">
        <v>296</v>
      </c>
      <c r="E143" s="19" t="s">
        <v>298</v>
      </c>
    </row>
    <row r="144" spans="2:5" hidden="1" x14ac:dyDescent="0.2">
      <c r="B144" s="19"/>
      <c r="C144" s="19" t="s">
        <v>305</v>
      </c>
      <c r="D144" s="19"/>
      <c r="E144" s="19" t="s">
        <v>285</v>
      </c>
    </row>
    <row r="145" spans="2:5" hidden="1" x14ac:dyDescent="0.2">
      <c r="B145" s="19"/>
      <c r="C145" s="19" t="s">
        <v>306</v>
      </c>
      <c r="D145" s="19"/>
      <c r="E145" s="19" t="s">
        <v>299</v>
      </c>
    </row>
    <row r="146" spans="2:5" hidden="1" x14ac:dyDescent="0.2"/>
    <row r="147" spans="2:5" hidden="1" x14ac:dyDescent="0.2"/>
    <row r="148" spans="2:5" hidden="1" x14ac:dyDescent="0.2"/>
    <row r="149" spans="2:5" hidden="1" x14ac:dyDescent="0.2"/>
    <row r="150" spans="2:5" hidden="1" x14ac:dyDescent="0.2"/>
    <row r="151" spans="2:5" hidden="1" x14ac:dyDescent="0.2">
      <c r="B151" s="18" t="s">
        <v>286</v>
      </c>
      <c r="C151" s="18" t="s">
        <v>154</v>
      </c>
      <c r="D151" s="18"/>
      <c r="E151" s="18" t="s">
        <v>308</v>
      </c>
    </row>
    <row r="152" spans="2:5" hidden="1" x14ac:dyDescent="0.2">
      <c r="B152" s="31" t="s">
        <v>287</v>
      </c>
      <c r="C152" s="31" t="s">
        <v>315</v>
      </c>
      <c r="D152" s="32"/>
      <c r="E152" s="37" t="s">
        <v>321</v>
      </c>
    </row>
    <row r="153" spans="2:5" hidden="1" x14ac:dyDescent="0.2">
      <c r="B153" s="33" t="s">
        <v>307</v>
      </c>
      <c r="C153" s="33" t="s">
        <v>316</v>
      </c>
      <c r="D153" s="34"/>
      <c r="E153" s="38" t="s">
        <v>322</v>
      </c>
    </row>
    <row r="154" spans="2:5" hidden="1" x14ac:dyDescent="0.2">
      <c r="B154" s="33" t="s">
        <v>290</v>
      </c>
      <c r="C154" s="33" t="s">
        <v>317</v>
      </c>
      <c r="D154" s="34"/>
      <c r="E154" s="38" t="s">
        <v>314</v>
      </c>
    </row>
    <row r="155" spans="2:5" hidden="1" x14ac:dyDescent="0.2">
      <c r="B155" s="33"/>
      <c r="C155" s="33" t="s">
        <v>318</v>
      </c>
      <c r="D155" s="34"/>
      <c r="E155" s="34"/>
    </row>
    <row r="156" spans="2:5" hidden="1" x14ac:dyDescent="0.2">
      <c r="B156" s="33"/>
      <c r="C156" s="33" t="s">
        <v>319</v>
      </c>
      <c r="D156" s="34"/>
      <c r="E156" s="34"/>
    </row>
    <row r="157" spans="2:5" hidden="1" x14ac:dyDescent="0.2">
      <c r="B157" s="35"/>
      <c r="C157" s="35" t="s">
        <v>320</v>
      </c>
      <c r="D157" s="36"/>
      <c r="E157" s="36"/>
    </row>
    <row r="158" spans="2:5" hidden="1" x14ac:dyDescent="0.2">
      <c r="C158" s="19" t="s">
        <v>305</v>
      </c>
    </row>
    <row r="159" spans="2:5" hidden="1" x14ac:dyDescent="0.2">
      <c r="C159" s="19" t="s">
        <v>306</v>
      </c>
    </row>
    <row r="161" spans="1:23" x14ac:dyDescent="0.2">
      <c r="B161" s="18" t="s">
        <v>587</v>
      </c>
    </row>
    <row r="162" spans="1:23" x14ac:dyDescent="0.2">
      <c r="B162" s="2" t="s">
        <v>588</v>
      </c>
    </row>
    <row r="163" spans="1:23" x14ac:dyDescent="0.2">
      <c r="B163" s="2" t="s">
        <v>589</v>
      </c>
    </row>
    <row r="164" spans="1:23" x14ac:dyDescent="0.2">
      <c r="B164" s="2" t="s">
        <v>549</v>
      </c>
    </row>
    <row r="165" spans="1:23" x14ac:dyDescent="0.2">
      <c r="B165" s="2" t="s">
        <v>591</v>
      </c>
    </row>
    <row r="166" spans="1:23" x14ac:dyDescent="0.2">
      <c r="B166" s="2" t="s">
        <v>590</v>
      </c>
    </row>
    <row r="167" spans="1:23" x14ac:dyDescent="0.2">
      <c r="A167" s="67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9"/>
    </row>
    <row r="169" spans="1:23" ht="13.5" x14ac:dyDescent="0.2">
      <c r="B169" s="47" t="s">
        <v>428</v>
      </c>
      <c r="C169" s="48" t="s">
        <v>429</v>
      </c>
      <c r="D169" s="47" t="s">
        <v>430</v>
      </c>
      <c r="E169" s="47" t="s">
        <v>431</v>
      </c>
      <c r="F169" s="47" t="s">
        <v>432</v>
      </c>
    </row>
    <row r="170" spans="1:23" ht="13.5" x14ac:dyDescent="0.2">
      <c r="B170" s="1254" t="s">
        <v>63</v>
      </c>
      <c r="C170" s="44" t="s">
        <v>405</v>
      </c>
      <c r="D170" s="43" t="s">
        <v>27</v>
      </c>
      <c r="E170" s="43" t="s">
        <v>411</v>
      </c>
      <c r="F170" s="43" t="s">
        <v>412</v>
      </c>
    </row>
    <row r="171" spans="1:23" ht="13.5" x14ac:dyDescent="0.2">
      <c r="B171" s="1254"/>
      <c r="C171" s="44" t="s">
        <v>409</v>
      </c>
      <c r="D171" s="43" t="s">
        <v>27</v>
      </c>
      <c r="E171" s="43" t="s">
        <v>411</v>
      </c>
      <c r="F171" s="43" t="s">
        <v>412</v>
      </c>
    </row>
    <row r="172" spans="1:23" ht="13.5" x14ac:dyDescent="0.2">
      <c r="B172" s="1254"/>
      <c r="C172" s="44" t="s">
        <v>423</v>
      </c>
      <c r="D172" s="43" t="s">
        <v>31</v>
      </c>
      <c r="E172" s="43" t="s">
        <v>411</v>
      </c>
      <c r="F172" s="43" t="s">
        <v>412</v>
      </c>
    </row>
    <row r="173" spans="1:23" ht="13.5" x14ac:dyDescent="0.2">
      <c r="B173" s="1254"/>
      <c r="C173" s="49" t="s">
        <v>414</v>
      </c>
      <c r="D173" s="43" t="s">
        <v>27</v>
      </c>
      <c r="E173" s="43" t="s">
        <v>411</v>
      </c>
      <c r="F173" s="43" t="s">
        <v>412</v>
      </c>
    </row>
    <row r="174" spans="1:23" ht="13.5" x14ac:dyDescent="0.2">
      <c r="B174" s="1254"/>
      <c r="C174" s="44" t="s">
        <v>407</v>
      </c>
      <c r="D174" s="43" t="s">
        <v>31</v>
      </c>
      <c r="E174" s="43" t="s">
        <v>411</v>
      </c>
      <c r="F174" s="43" t="s">
        <v>412</v>
      </c>
    </row>
    <row r="175" spans="1:23" ht="13.5" x14ac:dyDescent="0.2">
      <c r="B175" s="1254"/>
      <c r="C175" s="44" t="s">
        <v>421</v>
      </c>
      <c r="D175" s="43" t="s">
        <v>422</v>
      </c>
      <c r="E175" s="43" t="s">
        <v>411</v>
      </c>
      <c r="F175" s="43" t="s">
        <v>412</v>
      </c>
    </row>
    <row r="176" spans="1:23" ht="13.5" x14ac:dyDescent="0.2">
      <c r="B176" s="1254"/>
      <c r="C176" s="44" t="s">
        <v>425</v>
      </c>
      <c r="D176" s="43" t="s">
        <v>422</v>
      </c>
      <c r="E176" s="43" t="s">
        <v>411</v>
      </c>
      <c r="F176" s="43" t="s">
        <v>412</v>
      </c>
    </row>
    <row r="177" spans="2:6" ht="13.5" x14ac:dyDescent="0.2">
      <c r="B177" s="1254"/>
      <c r="C177" s="44" t="s">
        <v>417</v>
      </c>
      <c r="D177" s="43" t="s">
        <v>418</v>
      </c>
      <c r="E177" s="43" t="s">
        <v>411</v>
      </c>
      <c r="F177" s="43" t="s">
        <v>419</v>
      </c>
    </row>
    <row r="178" spans="2:6" ht="13.5" x14ac:dyDescent="0.2">
      <c r="B178" s="1254"/>
      <c r="C178" s="50" t="s">
        <v>416</v>
      </c>
      <c r="D178" s="43" t="s">
        <v>31</v>
      </c>
      <c r="E178" s="43" t="s">
        <v>411</v>
      </c>
      <c r="F178" s="43" t="s">
        <v>412</v>
      </c>
    </row>
    <row r="179" spans="2:6" ht="13.5" x14ac:dyDescent="0.2">
      <c r="B179" s="1254"/>
      <c r="C179" s="50" t="s">
        <v>424</v>
      </c>
      <c r="D179" s="43" t="s">
        <v>27</v>
      </c>
      <c r="E179" s="43" t="s">
        <v>411</v>
      </c>
      <c r="F179" s="43" t="s">
        <v>412</v>
      </c>
    </row>
    <row r="180" spans="2:6" ht="13.5" x14ac:dyDescent="0.2">
      <c r="B180" s="1254"/>
      <c r="C180" s="50" t="s">
        <v>426</v>
      </c>
      <c r="D180" s="43" t="s">
        <v>27</v>
      </c>
      <c r="E180" s="43" t="s">
        <v>411</v>
      </c>
      <c r="F180" s="43" t="s">
        <v>412</v>
      </c>
    </row>
    <row r="181" spans="2:6" ht="13.5" x14ac:dyDescent="0.2">
      <c r="B181" s="1254"/>
      <c r="C181" s="50" t="s">
        <v>427</v>
      </c>
      <c r="D181" s="43" t="s">
        <v>27</v>
      </c>
      <c r="E181" s="43" t="s">
        <v>411</v>
      </c>
      <c r="F181" s="43" t="s">
        <v>412</v>
      </c>
    </row>
    <row r="182" spans="2:6" ht="13.5" x14ac:dyDescent="0.2">
      <c r="B182" s="1254"/>
      <c r="C182" s="50" t="s">
        <v>420</v>
      </c>
      <c r="D182" s="43" t="s">
        <v>418</v>
      </c>
      <c r="E182" s="43" t="s">
        <v>411</v>
      </c>
      <c r="F182" s="43" t="s">
        <v>419</v>
      </c>
    </row>
    <row r="183" spans="2:6" ht="13.5" x14ac:dyDescent="0.2">
      <c r="B183" s="1254"/>
      <c r="C183" s="66" t="s">
        <v>65</v>
      </c>
      <c r="D183" s="43" t="s">
        <v>66</v>
      </c>
      <c r="E183" s="43"/>
      <c r="F183" s="43"/>
    </row>
    <row r="184" spans="2:6" s="388" customFormat="1" ht="13.5" x14ac:dyDescent="0.2">
      <c r="B184" s="1254"/>
      <c r="C184" s="389" t="s">
        <v>626</v>
      </c>
      <c r="D184" s="390" t="s">
        <v>418</v>
      </c>
      <c r="E184" s="390"/>
      <c r="F184" s="390"/>
    </row>
    <row r="185" spans="2:6" ht="13.5" x14ac:dyDescent="0.2">
      <c r="B185" s="1254"/>
      <c r="C185" s="44" t="s">
        <v>413</v>
      </c>
      <c r="D185" s="43" t="s">
        <v>27</v>
      </c>
      <c r="E185" s="43" t="s">
        <v>411</v>
      </c>
      <c r="F185" s="43" t="s">
        <v>412</v>
      </c>
    </row>
    <row r="186" spans="2:6" ht="13.5" x14ac:dyDescent="0.2">
      <c r="B186" s="1254"/>
      <c r="C186" s="44" t="s">
        <v>415</v>
      </c>
      <c r="D186" s="43" t="s">
        <v>27</v>
      </c>
      <c r="E186" s="43" t="s">
        <v>411</v>
      </c>
      <c r="F186" s="43" t="s">
        <v>412</v>
      </c>
    </row>
    <row r="187" spans="2:6" ht="13.5" x14ac:dyDescent="0.2">
      <c r="B187" s="1255" t="s">
        <v>437</v>
      </c>
      <c r="C187" s="44" t="s">
        <v>438</v>
      </c>
      <c r="D187" s="43" t="s">
        <v>27</v>
      </c>
      <c r="E187" s="43" t="s">
        <v>411</v>
      </c>
      <c r="F187" s="43" t="s">
        <v>412</v>
      </c>
    </row>
    <row r="188" spans="2:6" ht="13.5" x14ac:dyDescent="0.2">
      <c r="B188" s="1255"/>
      <c r="C188" s="51" t="s">
        <v>56</v>
      </c>
      <c r="D188" s="43" t="s">
        <v>27</v>
      </c>
      <c r="E188" s="43" t="s">
        <v>411</v>
      </c>
      <c r="F188" s="43" t="s">
        <v>412</v>
      </c>
    </row>
    <row r="189" spans="2:6" ht="13.5" x14ac:dyDescent="0.2">
      <c r="B189" s="1255"/>
      <c r="C189" s="51" t="s">
        <v>407</v>
      </c>
      <c r="D189" s="43" t="s">
        <v>31</v>
      </c>
      <c r="E189" s="43" t="s">
        <v>442</v>
      </c>
      <c r="F189" s="43" t="s">
        <v>412</v>
      </c>
    </row>
    <row r="190" spans="2:6" ht="13.5" x14ac:dyDescent="0.2">
      <c r="B190" s="1255"/>
      <c r="C190" s="51" t="s">
        <v>417</v>
      </c>
      <c r="D190" s="43" t="s">
        <v>418</v>
      </c>
      <c r="E190" s="43" t="s">
        <v>411</v>
      </c>
      <c r="F190" s="43" t="s">
        <v>441</v>
      </c>
    </row>
    <row r="191" spans="2:6" ht="13.5" x14ac:dyDescent="0.2">
      <c r="B191" s="1255"/>
      <c r="C191" s="52" t="s">
        <v>414</v>
      </c>
      <c r="D191" s="43" t="s">
        <v>27</v>
      </c>
      <c r="E191" s="43" t="s">
        <v>411</v>
      </c>
      <c r="F191" s="43" t="s">
        <v>412</v>
      </c>
    </row>
    <row r="192" spans="2:6" ht="13.5" x14ac:dyDescent="0.2">
      <c r="B192" s="1255"/>
      <c r="C192" s="51" t="s">
        <v>425</v>
      </c>
      <c r="D192" s="43" t="s">
        <v>27</v>
      </c>
      <c r="E192" s="43" t="s">
        <v>411</v>
      </c>
      <c r="F192" s="43" t="s">
        <v>412</v>
      </c>
    </row>
    <row r="193" spans="2:6" ht="13.5" x14ac:dyDescent="0.2">
      <c r="B193" s="1255"/>
      <c r="C193" s="45" t="s">
        <v>444</v>
      </c>
      <c r="D193" s="43" t="s">
        <v>418</v>
      </c>
      <c r="E193" s="43" t="s">
        <v>445</v>
      </c>
      <c r="F193" s="43" t="s">
        <v>419</v>
      </c>
    </row>
    <row r="194" spans="2:6" ht="13.5" x14ac:dyDescent="0.2">
      <c r="B194" s="1255"/>
      <c r="C194" s="44" t="s">
        <v>439</v>
      </c>
      <c r="D194" s="43" t="s">
        <v>418</v>
      </c>
      <c r="E194" s="43" t="s">
        <v>440</v>
      </c>
      <c r="F194" s="43" t="s">
        <v>419</v>
      </c>
    </row>
    <row r="195" spans="2:6" ht="13.5" x14ac:dyDescent="0.2">
      <c r="B195" s="1255"/>
      <c r="C195" s="44" t="s">
        <v>443</v>
      </c>
      <c r="D195" s="43" t="s">
        <v>27</v>
      </c>
      <c r="E195" s="43" t="s">
        <v>411</v>
      </c>
      <c r="F195" s="43" t="s">
        <v>412</v>
      </c>
    </row>
    <row r="196" spans="2:6" ht="13.5" x14ac:dyDescent="0.2">
      <c r="B196" s="1255"/>
      <c r="C196" s="46" t="s">
        <v>447</v>
      </c>
      <c r="D196" s="43" t="s">
        <v>27</v>
      </c>
      <c r="E196" s="43" t="s">
        <v>445</v>
      </c>
      <c r="F196" s="43" t="s">
        <v>419</v>
      </c>
    </row>
    <row r="197" spans="2:6" ht="13.5" x14ac:dyDescent="0.2">
      <c r="B197" s="1255"/>
      <c r="C197" s="44" t="s">
        <v>448</v>
      </c>
      <c r="D197" s="43" t="s">
        <v>422</v>
      </c>
      <c r="E197" s="43" t="s">
        <v>442</v>
      </c>
      <c r="F197" s="43" t="s">
        <v>412</v>
      </c>
    </row>
    <row r="198" spans="2:6" ht="13.5" x14ac:dyDescent="0.2">
      <c r="B198" s="1255"/>
      <c r="C198" s="44" t="s">
        <v>449</v>
      </c>
      <c r="D198" s="43" t="s">
        <v>418</v>
      </c>
      <c r="E198" s="43" t="s">
        <v>445</v>
      </c>
      <c r="F198" s="43" t="s">
        <v>419</v>
      </c>
    </row>
    <row r="199" spans="2:6" ht="13.5" x14ac:dyDescent="0.2">
      <c r="B199" s="1255"/>
      <c r="C199" s="44" t="s">
        <v>446</v>
      </c>
      <c r="D199" s="43" t="s">
        <v>418</v>
      </c>
      <c r="E199" s="43" t="s">
        <v>411</v>
      </c>
      <c r="F199" s="43" t="s">
        <v>419</v>
      </c>
    </row>
    <row r="200" spans="2:6" ht="13.5" x14ac:dyDescent="0.2">
      <c r="B200" s="1254" t="s">
        <v>451</v>
      </c>
      <c r="C200" s="44" t="s">
        <v>438</v>
      </c>
      <c r="D200" s="43" t="s">
        <v>27</v>
      </c>
      <c r="E200" s="43" t="s">
        <v>411</v>
      </c>
      <c r="F200" s="43" t="s">
        <v>412</v>
      </c>
    </row>
    <row r="201" spans="2:6" ht="13.5" x14ac:dyDescent="0.2">
      <c r="B201" s="1254"/>
      <c r="C201" s="42" t="s">
        <v>452</v>
      </c>
      <c r="D201" s="43" t="s">
        <v>27</v>
      </c>
      <c r="E201" s="43" t="s">
        <v>411</v>
      </c>
      <c r="F201" s="43" t="s">
        <v>412</v>
      </c>
    </row>
    <row r="202" spans="2:6" ht="13.5" x14ac:dyDescent="0.2">
      <c r="B202" s="1254"/>
      <c r="C202" s="42" t="s">
        <v>417</v>
      </c>
      <c r="D202" s="43" t="s">
        <v>418</v>
      </c>
      <c r="E202" s="43" t="s">
        <v>411</v>
      </c>
      <c r="F202" s="43" t="s">
        <v>441</v>
      </c>
    </row>
    <row r="203" spans="2:6" ht="13.5" x14ac:dyDescent="0.2">
      <c r="B203" s="1254"/>
      <c r="C203" s="49" t="s">
        <v>444</v>
      </c>
      <c r="D203" s="43" t="s">
        <v>418</v>
      </c>
      <c r="E203" s="43" t="s">
        <v>440</v>
      </c>
      <c r="F203" s="43" t="s">
        <v>419</v>
      </c>
    </row>
    <row r="204" spans="2:6" ht="13.5" x14ac:dyDescent="0.2">
      <c r="B204" s="1254"/>
      <c r="C204" s="49" t="s">
        <v>454</v>
      </c>
      <c r="D204" s="43" t="s">
        <v>418</v>
      </c>
      <c r="E204" s="43" t="s">
        <v>411</v>
      </c>
      <c r="F204" s="43" t="s">
        <v>419</v>
      </c>
    </row>
    <row r="205" spans="2:6" ht="13.5" x14ac:dyDescent="0.2">
      <c r="B205" s="1254"/>
      <c r="C205" s="44" t="s">
        <v>414</v>
      </c>
      <c r="D205" s="43" t="s">
        <v>27</v>
      </c>
      <c r="E205" s="43" t="s">
        <v>411</v>
      </c>
      <c r="F205" s="43" t="s">
        <v>412</v>
      </c>
    </row>
    <row r="206" spans="2:6" ht="13.5" x14ac:dyDescent="0.2">
      <c r="B206" s="1254"/>
      <c r="C206" s="44" t="s">
        <v>453</v>
      </c>
      <c r="D206" s="43" t="s">
        <v>418</v>
      </c>
      <c r="E206" s="43" t="s">
        <v>411</v>
      </c>
      <c r="F206" s="43" t="s">
        <v>419</v>
      </c>
    </row>
    <row r="207" spans="2:6" ht="13.5" x14ac:dyDescent="0.2">
      <c r="B207" s="1254"/>
      <c r="C207" s="44" t="s">
        <v>443</v>
      </c>
      <c r="D207" s="43" t="s">
        <v>27</v>
      </c>
      <c r="E207" s="43" t="s">
        <v>411</v>
      </c>
      <c r="F207" s="43" t="s">
        <v>412</v>
      </c>
    </row>
    <row r="208" spans="2:6" ht="13.5" x14ac:dyDescent="0.2">
      <c r="B208" s="1254"/>
      <c r="C208" s="49" t="s">
        <v>423</v>
      </c>
      <c r="D208" s="43" t="s">
        <v>31</v>
      </c>
      <c r="E208" s="43" t="s">
        <v>411</v>
      </c>
      <c r="F208" s="43" t="s">
        <v>412</v>
      </c>
    </row>
    <row r="209" spans="2:6" ht="13.5" x14ac:dyDescent="0.2">
      <c r="B209" s="1254"/>
      <c r="C209" s="44" t="s">
        <v>407</v>
      </c>
      <c r="D209" s="43" t="s">
        <v>31</v>
      </c>
      <c r="E209" s="43" t="s">
        <v>442</v>
      </c>
      <c r="F209" s="43" t="s">
        <v>412</v>
      </c>
    </row>
    <row r="210" spans="2:6" ht="13.5" x14ac:dyDescent="0.2">
      <c r="B210" s="1256" t="s">
        <v>457</v>
      </c>
      <c r="C210" s="46" t="s">
        <v>409</v>
      </c>
      <c r="D210" s="43" t="s">
        <v>27</v>
      </c>
      <c r="E210" s="43" t="s">
        <v>411</v>
      </c>
      <c r="F210" s="43" t="s">
        <v>412</v>
      </c>
    </row>
    <row r="211" spans="2:6" ht="13.5" x14ac:dyDescent="0.2">
      <c r="B211" s="1257"/>
      <c r="C211" s="46" t="s">
        <v>459</v>
      </c>
      <c r="D211" s="43" t="s">
        <v>31</v>
      </c>
      <c r="E211" s="43" t="s">
        <v>411</v>
      </c>
      <c r="F211" s="43" t="s">
        <v>412</v>
      </c>
    </row>
    <row r="212" spans="2:6" ht="13.5" x14ac:dyDescent="0.2">
      <c r="B212" s="1257"/>
      <c r="C212" s="44" t="s">
        <v>458</v>
      </c>
      <c r="D212" s="43" t="s">
        <v>418</v>
      </c>
      <c r="E212" s="43" t="s">
        <v>445</v>
      </c>
      <c r="F212" s="43" t="s">
        <v>419</v>
      </c>
    </row>
    <row r="213" spans="2:6" ht="13.5" x14ac:dyDescent="0.2">
      <c r="B213" s="1257"/>
      <c r="C213" s="46" t="s">
        <v>417</v>
      </c>
      <c r="D213" s="43" t="s">
        <v>418</v>
      </c>
      <c r="E213" s="43" t="s">
        <v>411</v>
      </c>
      <c r="F213" s="43" t="s">
        <v>441</v>
      </c>
    </row>
    <row r="214" spans="2:6" ht="13.5" x14ac:dyDescent="0.2">
      <c r="B214" s="1257"/>
      <c r="C214" s="46" t="s">
        <v>408</v>
      </c>
      <c r="D214" s="43" t="s">
        <v>27</v>
      </c>
      <c r="E214" s="43" t="s">
        <v>411</v>
      </c>
      <c r="F214" s="43" t="s">
        <v>419</v>
      </c>
    </row>
    <row r="215" spans="2:6" ht="13.5" x14ac:dyDescent="0.2">
      <c r="B215" s="1258"/>
      <c r="C215" s="44" t="s">
        <v>427</v>
      </c>
      <c r="D215" s="43" t="s">
        <v>27</v>
      </c>
      <c r="E215" s="43" t="s">
        <v>411</v>
      </c>
      <c r="F215" s="43" t="s">
        <v>412</v>
      </c>
    </row>
  </sheetData>
  <sheetProtection algorithmName="SHA-512" hashValue="5oew7zTcqSkyBtWiWactlSZCAwwBvskP9jrkOEId83WuFDX8jq1jF7nbmyKpUTMr+qVTx3/GTlO9cLcW+klMKg==" saltValue="mNiqj1UtMnn9ppeglOpfCA==" spinCount="100000" sheet="1"/>
  <mergeCells count="15">
    <mergeCell ref="B81:B84"/>
    <mergeCell ref="B85:B88"/>
    <mergeCell ref="B95:B100"/>
    <mergeCell ref="B101:B104"/>
    <mergeCell ref="D81:D84"/>
    <mergeCell ref="D85:D88"/>
    <mergeCell ref="D95:D100"/>
    <mergeCell ref="D101:D104"/>
    <mergeCell ref="B89:B94"/>
    <mergeCell ref="D89:D94"/>
    <mergeCell ref="B170:B186"/>
    <mergeCell ref="B187:B199"/>
    <mergeCell ref="B200:B209"/>
    <mergeCell ref="B210:B215"/>
    <mergeCell ref="D108:D11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pageSetUpPr fitToPage="1"/>
  </sheetPr>
  <dimension ref="B2:H41"/>
  <sheetViews>
    <sheetView view="pageBreakPreview" zoomScale="60" zoomScaleNormal="100" workbookViewId="0">
      <selection activeCell="M7" sqref="M7"/>
    </sheetView>
  </sheetViews>
  <sheetFormatPr baseColWidth="10" defaultColWidth="11.42578125" defaultRowHeight="12.75" x14ac:dyDescent="0.2"/>
  <cols>
    <col min="1" max="1" width="11.42578125" style="25"/>
    <col min="2" max="2" width="4.7109375" style="25" customWidth="1"/>
    <col min="3" max="3" width="51.140625" style="25" customWidth="1"/>
    <col min="4" max="4" width="16" style="25" customWidth="1"/>
    <col min="5" max="5" width="9.5703125" style="25" customWidth="1"/>
    <col min="6" max="6" width="11.7109375" style="25" customWidth="1"/>
    <col min="7" max="7" width="22.7109375" style="25" customWidth="1"/>
    <col min="8" max="8" width="23" style="25" customWidth="1"/>
    <col min="9" max="16384" width="11.42578125" style="25"/>
  </cols>
  <sheetData>
    <row r="2" spans="2:8" ht="16.5" x14ac:dyDescent="0.3">
      <c r="B2" s="1275" t="s">
        <v>273</v>
      </c>
      <c r="C2" s="1275"/>
      <c r="D2" s="1275"/>
      <c r="E2" s="1275"/>
      <c r="F2" s="1275"/>
      <c r="G2" s="1275"/>
      <c r="H2" s="1275"/>
    </row>
    <row r="3" spans="2:8" ht="32.25" customHeight="1" x14ac:dyDescent="0.3">
      <c r="B3" s="1276" t="s">
        <v>279</v>
      </c>
      <c r="C3" s="1276"/>
      <c r="D3" s="1276"/>
      <c r="E3" s="1276"/>
      <c r="F3" s="1276"/>
      <c r="G3" s="1276"/>
      <c r="H3" s="1276"/>
    </row>
    <row r="4" spans="2:8" ht="23.25" customHeight="1" x14ac:dyDescent="0.3">
      <c r="B4" s="1276" t="s">
        <v>282</v>
      </c>
      <c r="C4" s="1276"/>
      <c r="D4" s="1276" t="s">
        <v>280</v>
      </c>
      <c r="E4" s="1276"/>
      <c r="F4" s="1276"/>
      <c r="G4" s="1276"/>
      <c r="H4" s="30" t="s">
        <v>281</v>
      </c>
    </row>
    <row r="5" spans="2:8" x14ac:dyDescent="0.2">
      <c r="B5" s="28"/>
      <c r="G5" s="28"/>
    </row>
    <row r="6" spans="2:8" ht="65.25" customHeight="1" x14ac:dyDescent="0.2">
      <c r="B6" s="29" t="s">
        <v>13</v>
      </c>
      <c r="C6" s="29" t="s">
        <v>275</v>
      </c>
      <c r="D6" s="29" t="s">
        <v>274</v>
      </c>
      <c r="E6" s="29" t="s">
        <v>277</v>
      </c>
      <c r="F6" s="29" t="s">
        <v>278</v>
      </c>
      <c r="G6" s="29" t="s">
        <v>542</v>
      </c>
      <c r="H6" s="29" t="s">
        <v>276</v>
      </c>
    </row>
    <row r="7" spans="2:8" ht="32.25" customHeight="1" x14ac:dyDescent="0.2">
      <c r="B7" s="26">
        <v>1</v>
      </c>
      <c r="C7" s="27"/>
      <c r="D7" s="27"/>
      <c r="E7" s="27"/>
      <c r="F7" s="27"/>
      <c r="G7" s="27"/>
      <c r="H7" s="27"/>
    </row>
    <row r="8" spans="2:8" ht="32.25" customHeight="1" x14ac:dyDescent="0.2">
      <c r="B8" s="26">
        <v>2</v>
      </c>
      <c r="C8" s="27"/>
      <c r="D8" s="27"/>
      <c r="E8" s="27"/>
      <c r="F8" s="27"/>
      <c r="G8" s="27"/>
      <c r="H8" s="27"/>
    </row>
    <row r="9" spans="2:8" ht="32.25" customHeight="1" x14ac:dyDescent="0.2">
      <c r="B9" s="26">
        <v>3</v>
      </c>
      <c r="C9" s="27"/>
      <c r="D9" s="27"/>
      <c r="E9" s="27"/>
      <c r="F9" s="27"/>
      <c r="G9" s="27"/>
      <c r="H9" s="27"/>
    </row>
    <row r="10" spans="2:8" ht="32.25" customHeight="1" x14ac:dyDescent="0.2">
      <c r="B10" s="26">
        <v>4</v>
      </c>
      <c r="C10" s="27"/>
      <c r="D10" s="27"/>
      <c r="E10" s="27"/>
      <c r="F10" s="27"/>
      <c r="G10" s="27"/>
      <c r="H10" s="27"/>
    </row>
    <row r="11" spans="2:8" ht="32.25" customHeight="1" x14ac:dyDescent="0.2">
      <c r="B11" s="26">
        <v>5</v>
      </c>
      <c r="C11" s="27"/>
      <c r="D11" s="27"/>
      <c r="E11" s="27"/>
      <c r="F11" s="27"/>
      <c r="G11" s="27"/>
      <c r="H11" s="27"/>
    </row>
    <row r="12" spans="2:8" ht="32.25" customHeight="1" x14ac:dyDescent="0.2">
      <c r="B12" s="26">
        <v>6</v>
      </c>
      <c r="C12" s="27"/>
      <c r="D12" s="27"/>
      <c r="E12" s="27"/>
      <c r="F12" s="27"/>
      <c r="G12" s="27"/>
      <c r="H12" s="27"/>
    </row>
    <row r="13" spans="2:8" ht="32.25" customHeight="1" x14ac:dyDescent="0.2">
      <c r="B13" s="26">
        <v>7</v>
      </c>
      <c r="C13" s="27"/>
      <c r="D13" s="27"/>
      <c r="E13" s="27"/>
      <c r="F13" s="27"/>
      <c r="G13" s="27"/>
      <c r="H13" s="27"/>
    </row>
    <row r="14" spans="2:8" ht="32.25" customHeight="1" x14ac:dyDescent="0.2">
      <c r="B14" s="26">
        <v>8</v>
      </c>
      <c r="C14" s="27"/>
      <c r="D14" s="27"/>
      <c r="E14" s="27"/>
      <c r="F14" s="27"/>
      <c r="G14" s="27"/>
      <c r="H14" s="27"/>
    </row>
    <row r="15" spans="2:8" ht="32.25" customHeight="1" x14ac:dyDescent="0.2">
      <c r="B15" s="26">
        <v>9</v>
      </c>
      <c r="C15" s="27"/>
      <c r="D15" s="27"/>
      <c r="E15" s="27"/>
      <c r="F15" s="27"/>
      <c r="G15" s="27"/>
      <c r="H15" s="27"/>
    </row>
    <row r="16" spans="2:8" ht="32.25" customHeight="1" x14ac:dyDescent="0.2">
      <c r="B16" s="26">
        <v>10</v>
      </c>
      <c r="C16" s="27"/>
      <c r="D16" s="27"/>
      <c r="E16" s="27"/>
      <c r="F16" s="27"/>
      <c r="G16" s="27"/>
      <c r="H16" s="27"/>
    </row>
    <row r="17" spans="2:8" ht="32.25" customHeight="1" x14ac:dyDescent="0.2">
      <c r="B17" s="26">
        <v>11</v>
      </c>
      <c r="C17" s="27"/>
      <c r="D17" s="27"/>
      <c r="E17" s="27"/>
      <c r="F17" s="27"/>
      <c r="G17" s="27"/>
      <c r="H17" s="27"/>
    </row>
    <row r="18" spans="2:8" ht="32.25" customHeight="1" x14ac:dyDescent="0.2">
      <c r="B18" s="26">
        <v>12</v>
      </c>
      <c r="C18" s="27"/>
      <c r="D18" s="27"/>
      <c r="E18" s="27"/>
      <c r="F18" s="27"/>
      <c r="G18" s="27"/>
      <c r="H18" s="27"/>
    </row>
    <row r="19" spans="2:8" ht="32.25" customHeight="1" x14ac:dyDescent="0.2">
      <c r="B19" s="26">
        <v>13</v>
      </c>
      <c r="C19" s="27"/>
      <c r="D19" s="27"/>
      <c r="E19" s="27"/>
      <c r="F19" s="27"/>
      <c r="G19" s="27"/>
      <c r="H19" s="27"/>
    </row>
    <row r="20" spans="2:8" ht="32.25" customHeight="1" x14ac:dyDescent="0.2">
      <c r="B20" s="26">
        <v>14</v>
      </c>
      <c r="C20" s="27"/>
      <c r="D20" s="27"/>
      <c r="E20" s="27"/>
      <c r="F20" s="27"/>
      <c r="G20" s="27"/>
      <c r="H20" s="27"/>
    </row>
    <row r="21" spans="2:8" ht="32.25" customHeight="1" x14ac:dyDescent="0.2">
      <c r="B21" s="26">
        <v>15</v>
      </c>
      <c r="C21" s="27"/>
      <c r="D21" s="27"/>
      <c r="E21" s="27"/>
      <c r="F21" s="27"/>
      <c r="G21" s="27"/>
      <c r="H21" s="27"/>
    </row>
    <row r="22" spans="2:8" ht="32.25" customHeight="1" x14ac:dyDescent="0.2">
      <c r="B22" s="26">
        <v>16</v>
      </c>
      <c r="C22" s="27"/>
      <c r="D22" s="27"/>
      <c r="E22" s="27"/>
      <c r="F22" s="27"/>
      <c r="G22" s="27"/>
      <c r="H22" s="27"/>
    </row>
    <row r="23" spans="2:8" ht="32.25" customHeight="1" x14ac:dyDescent="0.2">
      <c r="B23" s="26">
        <v>17</v>
      </c>
      <c r="C23" s="27"/>
      <c r="D23" s="27"/>
      <c r="E23" s="27"/>
      <c r="F23" s="27"/>
      <c r="G23" s="27"/>
      <c r="H23" s="27"/>
    </row>
    <row r="24" spans="2:8" ht="32.25" customHeight="1" x14ac:dyDescent="0.2">
      <c r="B24" s="26">
        <v>18</v>
      </c>
      <c r="C24" s="27"/>
      <c r="D24" s="27"/>
      <c r="E24" s="27"/>
      <c r="F24" s="27"/>
      <c r="G24" s="27"/>
      <c r="H24" s="27"/>
    </row>
    <row r="25" spans="2:8" ht="32.25" customHeight="1" x14ac:dyDescent="0.2">
      <c r="B25" s="26">
        <v>19</v>
      </c>
      <c r="C25" s="27"/>
      <c r="D25" s="27"/>
      <c r="E25" s="27"/>
      <c r="F25" s="27"/>
      <c r="G25" s="27"/>
      <c r="H25" s="27"/>
    </row>
    <row r="26" spans="2:8" ht="32.25" customHeight="1" x14ac:dyDescent="0.2">
      <c r="B26" s="26">
        <v>20</v>
      </c>
      <c r="C26" s="27"/>
      <c r="D26" s="27"/>
      <c r="E26" s="27"/>
      <c r="F26" s="27"/>
      <c r="G26" s="27"/>
      <c r="H26" s="27"/>
    </row>
    <row r="27" spans="2:8" ht="32.25" customHeight="1" x14ac:dyDescent="0.2">
      <c r="B27" s="26">
        <v>21</v>
      </c>
      <c r="C27" s="27"/>
      <c r="D27" s="27"/>
      <c r="E27" s="27"/>
      <c r="F27" s="27"/>
      <c r="G27" s="27"/>
      <c r="H27" s="27"/>
    </row>
    <row r="28" spans="2:8" ht="32.25" customHeight="1" x14ac:dyDescent="0.2">
      <c r="B28" s="26">
        <v>22</v>
      </c>
      <c r="C28" s="27"/>
      <c r="D28" s="27"/>
      <c r="E28" s="27"/>
      <c r="F28" s="27"/>
      <c r="G28" s="27"/>
      <c r="H28" s="27"/>
    </row>
    <row r="29" spans="2:8" ht="32.25" customHeight="1" x14ac:dyDescent="0.2">
      <c r="B29" s="26">
        <v>23</v>
      </c>
      <c r="C29" s="27"/>
      <c r="D29" s="27"/>
      <c r="E29" s="27"/>
      <c r="F29" s="27"/>
      <c r="G29" s="27"/>
      <c r="H29" s="27"/>
    </row>
    <row r="30" spans="2:8" ht="32.25" customHeight="1" x14ac:dyDescent="0.2">
      <c r="B30" s="26">
        <v>24</v>
      </c>
      <c r="C30" s="27"/>
      <c r="D30" s="27"/>
      <c r="E30" s="27"/>
      <c r="F30" s="27"/>
      <c r="G30" s="27"/>
      <c r="H30" s="27"/>
    </row>
    <row r="31" spans="2:8" ht="32.25" customHeight="1" x14ac:dyDescent="0.2">
      <c r="B31" s="26">
        <v>25</v>
      </c>
      <c r="C31" s="27"/>
      <c r="D31" s="27"/>
      <c r="E31" s="27"/>
      <c r="F31" s="27"/>
      <c r="G31" s="27"/>
      <c r="H31" s="27"/>
    </row>
    <row r="32" spans="2:8" ht="32.25" customHeight="1" x14ac:dyDescent="0.2">
      <c r="B32" s="26">
        <v>26</v>
      </c>
      <c r="C32" s="27"/>
      <c r="D32" s="27"/>
      <c r="E32" s="27"/>
      <c r="F32" s="27"/>
      <c r="G32" s="27"/>
      <c r="H32" s="27"/>
    </row>
    <row r="33" spans="2:8" ht="32.25" customHeight="1" x14ac:dyDescent="0.2">
      <c r="B33" s="26">
        <v>27</v>
      </c>
      <c r="C33" s="27"/>
      <c r="D33" s="27"/>
      <c r="E33" s="27"/>
      <c r="F33" s="27"/>
      <c r="G33" s="27"/>
      <c r="H33" s="27"/>
    </row>
    <row r="34" spans="2:8" ht="32.25" customHeight="1" x14ac:dyDescent="0.2">
      <c r="B34" s="26">
        <v>28</v>
      </c>
      <c r="C34" s="27"/>
      <c r="D34" s="27"/>
      <c r="E34" s="27"/>
      <c r="F34" s="27"/>
      <c r="G34" s="27"/>
      <c r="H34" s="27"/>
    </row>
    <row r="35" spans="2:8" ht="32.25" customHeight="1" x14ac:dyDescent="0.2">
      <c r="B35" s="26">
        <v>29</v>
      </c>
      <c r="C35" s="27"/>
      <c r="D35" s="27"/>
      <c r="E35" s="27"/>
      <c r="F35" s="27"/>
      <c r="G35" s="27"/>
      <c r="H35" s="27"/>
    </row>
    <row r="36" spans="2:8" ht="32.25" customHeight="1" x14ac:dyDescent="0.2">
      <c r="B36" s="26">
        <v>30</v>
      </c>
      <c r="C36" s="27"/>
      <c r="D36" s="27"/>
      <c r="E36" s="27"/>
      <c r="F36" s="27"/>
      <c r="G36" s="27"/>
      <c r="H36" s="27"/>
    </row>
    <row r="37" spans="2:8" ht="32.25" customHeight="1" x14ac:dyDescent="0.2">
      <c r="B37" s="26">
        <v>31</v>
      </c>
      <c r="C37" s="27"/>
      <c r="D37" s="27"/>
      <c r="E37" s="27"/>
      <c r="F37" s="27"/>
      <c r="G37" s="27"/>
      <c r="H37" s="27"/>
    </row>
    <row r="38" spans="2:8" ht="32.25" customHeight="1" x14ac:dyDescent="0.2">
      <c r="B38" s="26">
        <v>32</v>
      </c>
      <c r="C38" s="27"/>
      <c r="D38" s="27"/>
      <c r="E38" s="27"/>
      <c r="F38" s="27"/>
      <c r="G38" s="27"/>
      <c r="H38" s="27"/>
    </row>
    <row r="39" spans="2:8" ht="32.25" customHeight="1" x14ac:dyDescent="0.2">
      <c r="B39" s="26">
        <v>33</v>
      </c>
      <c r="C39" s="27"/>
      <c r="D39" s="27"/>
      <c r="E39" s="27"/>
      <c r="F39" s="27"/>
      <c r="G39" s="27"/>
      <c r="H39" s="27"/>
    </row>
    <row r="40" spans="2:8" ht="32.25" customHeight="1" x14ac:dyDescent="0.2">
      <c r="B40" s="26">
        <v>34</v>
      </c>
      <c r="C40" s="27"/>
      <c r="D40" s="27"/>
      <c r="E40" s="27"/>
      <c r="F40" s="27"/>
      <c r="G40" s="27"/>
      <c r="H40" s="27"/>
    </row>
    <row r="41" spans="2:8" ht="32.25" customHeight="1" x14ac:dyDescent="0.2">
      <c r="B41" s="26">
        <v>35</v>
      </c>
      <c r="C41" s="27"/>
      <c r="D41" s="27"/>
      <c r="E41" s="27"/>
      <c r="F41" s="27"/>
      <c r="G41" s="27"/>
      <c r="H41" s="27"/>
    </row>
  </sheetData>
  <mergeCells count="4">
    <mergeCell ref="B2:H2"/>
    <mergeCell ref="B3:H3"/>
    <mergeCell ref="B4:C4"/>
    <mergeCell ref="D4:G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5"/>
  <dimension ref="B2:T28"/>
  <sheetViews>
    <sheetView view="pageBreakPreview" topLeftCell="A2" zoomScale="60" zoomScaleNormal="80" workbookViewId="0">
      <selection activeCell="P12" sqref="P12"/>
    </sheetView>
  </sheetViews>
  <sheetFormatPr baseColWidth="10" defaultColWidth="11.42578125" defaultRowHeight="13.5" x14ac:dyDescent="0.25"/>
  <cols>
    <col min="1" max="1" width="11.42578125" style="8" customWidth="1"/>
    <col min="2" max="3" width="5.7109375" style="8" customWidth="1"/>
    <col min="4" max="4" width="28.7109375" style="8" customWidth="1"/>
    <col min="5" max="6" width="8" style="8" customWidth="1"/>
    <col min="7" max="7" width="8.140625" style="8" customWidth="1"/>
    <col min="8" max="8" width="5.85546875" style="8" customWidth="1"/>
    <col min="9" max="9" width="6" style="8" customWidth="1"/>
    <col min="10" max="10" width="9.85546875" style="8" customWidth="1"/>
    <col min="11" max="12" width="9" style="8" customWidth="1"/>
    <col min="13" max="13" width="9.140625" style="8" customWidth="1"/>
    <col min="14" max="15" width="6.42578125" style="8" customWidth="1"/>
    <col min="16" max="16" width="12" style="8" customWidth="1"/>
    <col min="17" max="18" width="9.7109375" style="8" customWidth="1"/>
    <col min="19" max="19" width="8.140625" style="8" customWidth="1"/>
    <col min="20" max="20" width="28.42578125" style="8" customWidth="1"/>
    <col min="21" max="21" width="33.28515625" style="8" customWidth="1"/>
    <col min="22" max="16384" width="11.42578125" style="8"/>
  </cols>
  <sheetData>
    <row r="2" spans="2:20" x14ac:dyDescent="0.25">
      <c r="B2" s="1277"/>
      <c r="C2" s="1278"/>
      <c r="D2" s="1278"/>
      <c r="E2" s="1278"/>
      <c r="F2" s="1278"/>
      <c r="G2" s="1278"/>
      <c r="H2" s="1278"/>
      <c r="I2" s="1278"/>
      <c r="J2" s="1278"/>
      <c r="K2" s="1278"/>
      <c r="L2" s="1278"/>
      <c r="M2" s="1278"/>
      <c r="N2" s="1278"/>
      <c r="O2" s="1278"/>
      <c r="P2" s="1278"/>
      <c r="Q2" s="1278"/>
      <c r="R2" s="1278"/>
      <c r="S2" s="1278"/>
      <c r="T2" s="1279"/>
    </row>
    <row r="3" spans="2:20" s="4" customFormat="1" x14ac:dyDescent="0.25">
      <c r="B3" s="1280" t="s">
        <v>222</v>
      </c>
      <c r="C3" s="1281"/>
      <c r="D3" s="1281"/>
      <c r="E3" s="1281"/>
      <c r="F3" s="1281"/>
      <c r="G3" s="1281"/>
      <c r="H3" s="1281"/>
      <c r="I3" s="1281"/>
      <c r="J3" s="1281"/>
      <c r="K3" s="1281"/>
      <c r="L3" s="1281"/>
      <c r="M3" s="1281"/>
      <c r="N3" s="1281"/>
      <c r="O3" s="1281"/>
      <c r="P3" s="1281"/>
      <c r="Q3" s="1281"/>
      <c r="R3" s="1281"/>
      <c r="S3" s="1281"/>
      <c r="T3" s="1282"/>
    </row>
    <row r="4" spans="2:20" s="4" customFormat="1" x14ac:dyDescent="0.25">
      <c r="B4" s="1280"/>
      <c r="C4" s="1281"/>
      <c r="D4" s="1281"/>
      <c r="E4" s="1281"/>
      <c r="F4" s="1281"/>
      <c r="G4" s="1281"/>
      <c r="H4" s="1281"/>
      <c r="I4" s="1281"/>
      <c r="J4" s="1281"/>
      <c r="K4" s="1281"/>
      <c r="L4" s="1281"/>
      <c r="M4" s="1281"/>
      <c r="N4" s="1281"/>
      <c r="O4" s="1281"/>
      <c r="P4" s="1281"/>
      <c r="Q4" s="1281"/>
      <c r="R4" s="1281"/>
      <c r="S4" s="1281"/>
      <c r="T4" s="1282"/>
    </row>
    <row r="5" spans="2:20" s="4" customFormat="1" ht="15" customHeight="1" x14ac:dyDescent="0.25">
      <c r="B5" s="1295" t="s">
        <v>186</v>
      </c>
      <c r="C5" s="1296"/>
      <c r="D5" s="1299"/>
      <c r="E5" s="1299"/>
      <c r="F5" s="1299"/>
      <c r="J5" s="9" t="s">
        <v>191</v>
      </c>
      <c r="Q5" s="3"/>
      <c r="R5" s="3"/>
      <c r="S5" s="3"/>
      <c r="T5" s="12"/>
    </row>
    <row r="6" spans="2:20" s="4" customFormat="1" ht="15" customHeight="1" x14ac:dyDescent="0.25">
      <c r="B6" s="1295" t="s">
        <v>187</v>
      </c>
      <c r="C6" s="1296"/>
      <c r="D6" s="1299"/>
      <c r="E6" s="1299"/>
      <c r="F6" s="1299"/>
      <c r="J6" s="5" t="s">
        <v>155</v>
      </c>
      <c r="L6" s="6"/>
      <c r="R6" s="3"/>
      <c r="S6" s="3"/>
      <c r="T6" s="12"/>
    </row>
    <row r="7" spans="2:20" s="4" customFormat="1" ht="15" customHeight="1" x14ac:dyDescent="0.25">
      <c r="B7" s="1295" t="s">
        <v>188</v>
      </c>
      <c r="C7" s="1296"/>
      <c r="D7" s="1299"/>
      <c r="E7" s="1299"/>
      <c r="F7" s="1299"/>
      <c r="J7" s="5" t="s">
        <v>156</v>
      </c>
      <c r="L7" s="6"/>
      <c r="T7" s="13"/>
    </row>
    <row r="8" spans="2:20" s="4" customFormat="1" ht="15" customHeight="1" x14ac:dyDescent="0.25">
      <c r="B8" s="1295" t="s">
        <v>189</v>
      </c>
      <c r="C8" s="1296"/>
      <c r="D8" s="1299"/>
      <c r="E8" s="1299"/>
      <c r="F8" s="1299"/>
      <c r="J8" s="5" t="s">
        <v>192</v>
      </c>
      <c r="L8" s="6"/>
      <c r="T8" s="13"/>
    </row>
    <row r="9" spans="2:20" s="4" customFormat="1" x14ac:dyDescent="0.25">
      <c r="B9" s="14"/>
      <c r="C9" s="5"/>
      <c r="D9" s="5"/>
      <c r="E9" s="5"/>
      <c r="F9" s="5"/>
      <c r="G9" s="5"/>
      <c r="H9" s="253"/>
      <c r="I9" s="253"/>
      <c r="J9" s="5" t="s">
        <v>193</v>
      </c>
      <c r="L9" s="6"/>
      <c r="T9" s="13"/>
    </row>
    <row r="10" spans="2:20" s="4" customFormat="1" x14ac:dyDescent="0.25">
      <c r="B10" s="15"/>
      <c r="T10" s="13"/>
    </row>
    <row r="11" spans="2:20" ht="24" customHeight="1" x14ac:dyDescent="0.25">
      <c r="B11" s="1283" t="s">
        <v>180</v>
      </c>
      <c r="C11" s="1300" t="s">
        <v>599</v>
      </c>
      <c r="D11" s="1301"/>
      <c r="E11" s="1283" t="s">
        <v>620</v>
      </c>
      <c r="F11" s="1283" t="s">
        <v>621</v>
      </c>
      <c r="G11" s="1304" t="s">
        <v>618</v>
      </c>
      <c r="H11" s="1305"/>
      <c r="I11" s="1305"/>
      <c r="J11" s="1305"/>
      <c r="K11" s="1305"/>
      <c r="L11" s="1306"/>
      <c r="M11" s="1304" t="s">
        <v>619</v>
      </c>
      <c r="N11" s="1305"/>
      <c r="O11" s="1305"/>
      <c r="P11" s="1305"/>
      <c r="Q11" s="1305"/>
      <c r="R11" s="1306"/>
      <c r="S11" s="1307" t="s">
        <v>625</v>
      </c>
      <c r="T11" s="1283" t="s">
        <v>185</v>
      </c>
    </row>
    <row r="12" spans="2:20" ht="48" customHeight="1" x14ac:dyDescent="0.25">
      <c r="B12" s="1283"/>
      <c r="C12" s="1302"/>
      <c r="D12" s="1303"/>
      <c r="E12" s="1283"/>
      <c r="F12" s="1283"/>
      <c r="G12" s="251" t="s">
        <v>176</v>
      </c>
      <c r="H12" s="250" t="s">
        <v>177</v>
      </c>
      <c r="I12" s="250" t="s">
        <v>178</v>
      </c>
      <c r="J12" s="250" t="s">
        <v>179</v>
      </c>
      <c r="K12" s="250" t="s">
        <v>622</v>
      </c>
      <c r="L12" s="250" t="s">
        <v>623</v>
      </c>
      <c r="M12" s="251" t="s">
        <v>176</v>
      </c>
      <c r="N12" s="250" t="s">
        <v>177</v>
      </c>
      <c r="O12" s="250" t="s">
        <v>178</v>
      </c>
      <c r="P12" s="250" t="s">
        <v>179</v>
      </c>
      <c r="Q12" s="250" t="s">
        <v>622</v>
      </c>
      <c r="R12" s="250" t="s">
        <v>623</v>
      </c>
      <c r="S12" s="1308"/>
      <c r="T12" s="1283"/>
    </row>
    <row r="13" spans="2:20" ht="29.25" customHeight="1" x14ac:dyDescent="0.25">
      <c r="B13" s="7">
        <v>1</v>
      </c>
      <c r="C13" s="1293"/>
      <c r="D13" s="1294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2:20" ht="29.25" customHeight="1" x14ac:dyDescent="0.25">
      <c r="B14" s="7">
        <v>2</v>
      </c>
      <c r="C14" s="1293"/>
      <c r="D14" s="1294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2:20" ht="29.25" customHeight="1" x14ac:dyDescent="0.25">
      <c r="B15" s="7">
        <v>3</v>
      </c>
      <c r="C15" s="1293"/>
      <c r="D15" s="1294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2:20" ht="29.25" customHeight="1" x14ac:dyDescent="0.25">
      <c r="B16" s="7">
        <v>4</v>
      </c>
      <c r="C16" s="1293"/>
      <c r="D16" s="1294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2:20" ht="29.25" customHeight="1" x14ac:dyDescent="0.25">
      <c r="B17" s="7">
        <v>5</v>
      </c>
      <c r="C17" s="1293"/>
      <c r="D17" s="1294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2:20" ht="29.25" customHeight="1" x14ac:dyDescent="0.25">
      <c r="B18" s="7">
        <v>6</v>
      </c>
      <c r="C18" s="1293"/>
      <c r="D18" s="1294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2:20" ht="29.25" customHeight="1" x14ac:dyDescent="0.25">
      <c r="B19" s="7">
        <v>7</v>
      </c>
      <c r="C19" s="1293"/>
      <c r="D19" s="1294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2:20" ht="29.25" customHeight="1" x14ac:dyDescent="0.25">
      <c r="B20" s="7">
        <v>8</v>
      </c>
      <c r="C20" s="10"/>
      <c r="D20" s="11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2:20" ht="29.25" customHeight="1" x14ac:dyDescent="0.25">
      <c r="B21" s="7">
        <v>9</v>
      </c>
      <c r="C21" s="10"/>
      <c r="D21" s="11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2:20" ht="29.25" customHeight="1" x14ac:dyDescent="0.25">
      <c r="B22" s="7">
        <v>10</v>
      </c>
      <c r="C22" s="1293"/>
      <c r="D22" s="1294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2:20" x14ac:dyDescent="0.25">
      <c r="B23" s="1290" t="s">
        <v>184</v>
      </c>
      <c r="C23" s="1291"/>
      <c r="D23" s="1291"/>
      <c r="E23" s="1291"/>
      <c r="F23" s="1291"/>
      <c r="G23" s="1291"/>
      <c r="H23" s="1291"/>
      <c r="I23" s="1291"/>
      <c r="J23" s="1291"/>
      <c r="K23" s="1291"/>
      <c r="L23" s="1291"/>
      <c r="M23" s="1291"/>
      <c r="N23" s="1291"/>
      <c r="O23" s="1291"/>
      <c r="P23" s="1291"/>
      <c r="Q23" s="1291"/>
      <c r="R23" s="1291"/>
      <c r="S23" s="1291"/>
      <c r="T23" s="1292"/>
    </row>
    <row r="24" spans="2:20" x14ac:dyDescent="0.25">
      <c r="B24" s="1284"/>
      <c r="C24" s="1285"/>
      <c r="D24" s="1285"/>
      <c r="E24" s="1285"/>
      <c r="F24" s="1285"/>
      <c r="G24" s="1285"/>
      <c r="H24" s="252"/>
      <c r="I24" s="252"/>
      <c r="J24" s="1285"/>
      <c r="K24" s="1285"/>
      <c r="L24" s="1285"/>
      <c r="M24" s="252"/>
      <c r="N24" s="252"/>
      <c r="O24" s="252"/>
      <c r="P24" s="252"/>
      <c r="Q24" s="1285"/>
      <c r="R24" s="1285"/>
      <c r="S24" s="1285"/>
      <c r="T24" s="1288"/>
    </row>
    <row r="25" spans="2:20" x14ac:dyDescent="0.25">
      <c r="B25" s="1284"/>
      <c r="C25" s="1285"/>
      <c r="D25" s="1285"/>
      <c r="E25" s="1285"/>
      <c r="F25" s="1285"/>
      <c r="G25" s="1285"/>
      <c r="H25" s="252"/>
      <c r="I25" s="252"/>
      <c r="J25" s="1285"/>
      <c r="K25" s="1285"/>
      <c r="L25" s="1285"/>
      <c r="M25" s="252"/>
      <c r="N25" s="252"/>
      <c r="O25" s="252"/>
      <c r="P25" s="252"/>
      <c r="Q25" s="1285"/>
      <c r="R25" s="1285"/>
      <c r="S25" s="1285"/>
      <c r="T25" s="1288"/>
    </row>
    <row r="26" spans="2:20" x14ac:dyDescent="0.25">
      <c r="B26" s="1284"/>
      <c r="C26" s="1285"/>
      <c r="D26" s="1285"/>
      <c r="E26" s="1287"/>
      <c r="F26" s="1287"/>
      <c r="G26" s="1287"/>
      <c r="H26" s="252"/>
      <c r="I26" s="252"/>
      <c r="J26" s="1285"/>
      <c r="K26" s="1285"/>
      <c r="L26" s="1285"/>
      <c r="M26" s="252"/>
      <c r="N26" s="252"/>
      <c r="O26" s="252"/>
      <c r="P26" s="252"/>
      <c r="Q26" s="1285"/>
      <c r="R26" s="1285"/>
      <c r="S26" s="1285"/>
      <c r="T26" s="1288"/>
    </row>
    <row r="27" spans="2:20" x14ac:dyDescent="0.25">
      <c r="B27" s="1284"/>
      <c r="C27" s="1285"/>
      <c r="D27" s="1285"/>
      <c r="E27" s="1297" t="s">
        <v>190</v>
      </c>
      <c r="F27" s="1297"/>
      <c r="G27" s="1297"/>
      <c r="H27" s="252"/>
      <c r="I27" s="252"/>
      <c r="J27" s="1285"/>
      <c r="K27" s="1278" t="s">
        <v>624</v>
      </c>
      <c r="L27" s="1278"/>
      <c r="M27" s="1278"/>
      <c r="N27" s="252"/>
      <c r="O27" s="252"/>
      <c r="P27" s="252"/>
      <c r="Q27" s="1285"/>
      <c r="R27" s="1285"/>
      <c r="S27" s="1285"/>
      <c r="T27" s="1288"/>
    </row>
    <row r="28" spans="2:20" x14ac:dyDescent="0.25">
      <c r="B28" s="1286"/>
      <c r="C28" s="1287"/>
      <c r="D28" s="1287"/>
      <c r="E28" s="1298"/>
      <c r="F28" s="1298"/>
      <c r="G28" s="1298"/>
      <c r="H28" s="16"/>
      <c r="I28" s="16"/>
      <c r="J28" s="1287"/>
      <c r="K28" s="16"/>
      <c r="L28" s="16"/>
      <c r="M28" s="16"/>
      <c r="N28" s="16"/>
      <c r="O28" s="16"/>
      <c r="P28" s="16"/>
      <c r="Q28" s="1287"/>
      <c r="R28" s="1287"/>
      <c r="S28" s="1287"/>
      <c r="T28" s="1289"/>
    </row>
  </sheetData>
  <mergeCells count="35">
    <mergeCell ref="B3:T3"/>
    <mergeCell ref="T11:T12"/>
    <mergeCell ref="B11:B12"/>
    <mergeCell ref="F11:F12"/>
    <mergeCell ref="G11:L11"/>
    <mergeCell ref="M11:R11"/>
    <mergeCell ref="S11:S12"/>
    <mergeCell ref="K27:M27"/>
    <mergeCell ref="E27:G28"/>
    <mergeCell ref="C17:D17"/>
    <mergeCell ref="D5:F5"/>
    <mergeCell ref="D6:F6"/>
    <mergeCell ref="D7:F7"/>
    <mergeCell ref="D8:F8"/>
    <mergeCell ref="C11:D12"/>
    <mergeCell ref="C13:D13"/>
    <mergeCell ref="C14:D14"/>
    <mergeCell ref="C15:D15"/>
    <mergeCell ref="C16:D16"/>
    <mergeCell ref="B2:T2"/>
    <mergeCell ref="B4:T4"/>
    <mergeCell ref="E11:E12"/>
    <mergeCell ref="B24:D28"/>
    <mergeCell ref="J24:J28"/>
    <mergeCell ref="Q24:T28"/>
    <mergeCell ref="E24:G26"/>
    <mergeCell ref="K24:L26"/>
    <mergeCell ref="B23:T23"/>
    <mergeCell ref="C18:D18"/>
    <mergeCell ref="C19:D19"/>
    <mergeCell ref="C22:D22"/>
    <mergeCell ref="B5:C5"/>
    <mergeCell ref="B6:C6"/>
    <mergeCell ref="B7:C7"/>
    <mergeCell ref="B8:C8"/>
  </mergeCells>
  <printOptions horizontalCentered="1" verticalCentered="1"/>
  <pageMargins left="0.11811023622047245" right="0.31496062992125984" top="0.35433070866141736" bottom="0.35433070866141736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theme="8" tint="-0.499984740745262"/>
  </sheetPr>
  <dimension ref="A1:N47"/>
  <sheetViews>
    <sheetView tabSelected="1" defaultGridColor="0" view="pageBreakPreview" topLeftCell="A24" colorId="9" zoomScale="90" zoomScaleNormal="100" zoomScaleSheetLayoutView="90" zoomScalePageLayoutView="60" workbookViewId="0">
      <selection activeCell="F33" sqref="F33:L33"/>
    </sheetView>
  </sheetViews>
  <sheetFormatPr baseColWidth="10" defaultColWidth="11.42578125" defaultRowHeight="13.5" x14ac:dyDescent="0.25"/>
  <cols>
    <col min="1" max="1" width="4" style="88" customWidth="1"/>
    <col min="2" max="2" width="2.28515625" style="88" customWidth="1"/>
    <col min="3" max="3" width="5.140625" style="88" customWidth="1"/>
    <col min="4" max="4" width="30.28515625" style="88" customWidth="1"/>
    <col min="5" max="5" width="1" style="88" customWidth="1"/>
    <col min="6" max="6" width="15.5703125" style="88" customWidth="1"/>
    <col min="7" max="7" width="0.7109375" style="88" customWidth="1"/>
    <col min="8" max="8" width="18.42578125" style="88" customWidth="1"/>
    <col min="9" max="9" width="0.5703125" style="88" customWidth="1"/>
    <col min="10" max="10" width="15.85546875" style="88" customWidth="1"/>
    <col min="11" max="11" width="0.7109375" style="88" customWidth="1"/>
    <col min="12" max="12" width="17" style="88" customWidth="1"/>
    <col min="13" max="13" width="1.5703125" style="88" customWidth="1"/>
    <col min="14" max="16384" width="11.42578125" style="88"/>
  </cols>
  <sheetData>
    <row r="1" spans="2:13" x14ac:dyDescent="0.25"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2:13" x14ac:dyDescent="0.25">
      <c r="B2" s="559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1"/>
    </row>
    <row r="3" spans="2:13" ht="57" customHeight="1" x14ac:dyDescent="0.25">
      <c r="B3" s="306"/>
      <c r="C3" s="558" t="s">
        <v>491</v>
      </c>
      <c r="D3" s="558"/>
      <c r="E3" s="558"/>
      <c r="F3" s="558"/>
      <c r="G3" s="558"/>
      <c r="H3" s="558"/>
      <c r="I3" s="558"/>
      <c r="J3" s="558"/>
      <c r="K3" s="558"/>
      <c r="L3" s="558"/>
      <c r="M3" s="307"/>
    </row>
    <row r="4" spans="2:13" ht="12" customHeight="1" x14ac:dyDescent="0.25">
      <c r="B4" s="306"/>
      <c r="C4" s="78"/>
      <c r="D4" s="78"/>
      <c r="E4" s="78"/>
      <c r="F4" s="78"/>
      <c r="G4" s="78"/>
      <c r="H4" s="78"/>
      <c r="I4" s="78"/>
      <c r="J4" s="78"/>
      <c r="K4" s="78"/>
      <c r="L4" s="78"/>
      <c r="M4" s="307"/>
    </row>
    <row r="5" spans="2:13" ht="20.25" customHeight="1" x14ac:dyDescent="0.25">
      <c r="B5" s="306"/>
      <c r="C5" s="562" t="s">
        <v>0</v>
      </c>
      <c r="D5" s="562"/>
      <c r="E5" s="562"/>
      <c r="F5" s="562"/>
      <c r="G5" s="562"/>
      <c r="H5" s="562"/>
      <c r="I5" s="562"/>
      <c r="J5" s="562"/>
      <c r="K5" s="562"/>
      <c r="L5" s="562"/>
      <c r="M5" s="307"/>
    </row>
    <row r="6" spans="2:13" ht="5.25" customHeight="1" x14ac:dyDescent="0.25">
      <c r="B6" s="308"/>
      <c r="C6" s="79"/>
      <c r="D6" s="79"/>
      <c r="E6" s="79"/>
      <c r="F6" s="79"/>
      <c r="G6" s="79"/>
      <c r="H6" s="79"/>
      <c r="I6" s="79"/>
      <c r="J6" s="79"/>
      <c r="K6" s="79"/>
      <c r="L6" s="79"/>
      <c r="M6" s="309"/>
    </row>
    <row r="7" spans="2:13" x14ac:dyDescent="0.25">
      <c r="B7" s="308"/>
      <c r="C7" s="80" t="s">
        <v>355</v>
      </c>
      <c r="D7" s="81"/>
      <c r="E7" s="81"/>
      <c r="F7" s="81"/>
      <c r="G7" s="81"/>
      <c r="H7" s="81"/>
      <c r="I7" s="81"/>
      <c r="J7" s="81"/>
      <c r="K7" s="81"/>
      <c r="L7" s="81"/>
      <c r="M7" s="310"/>
    </row>
    <row r="8" spans="2:13" ht="5.25" customHeight="1" x14ac:dyDescent="0.25">
      <c r="B8" s="308"/>
      <c r="C8" s="80"/>
      <c r="D8" s="81"/>
      <c r="E8" s="81"/>
      <c r="F8" s="81"/>
      <c r="G8" s="81"/>
      <c r="H8" s="81"/>
      <c r="I8" s="81"/>
      <c r="J8" s="81"/>
      <c r="K8" s="81"/>
      <c r="L8" s="81"/>
      <c r="M8" s="310"/>
    </row>
    <row r="9" spans="2:13" x14ac:dyDescent="0.25">
      <c r="B9" s="308"/>
      <c r="C9" s="281" t="s">
        <v>356</v>
      </c>
      <c r="D9" s="281"/>
      <c r="E9" s="281"/>
      <c r="F9" s="281"/>
      <c r="G9" s="281"/>
      <c r="H9" s="281"/>
      <c r="I9" s="281"/>
      <c r="J9" s="281"/>
      <c r="K9" s="281"/>
      <c r="L9" s="281"/>
      <c r="M9" s="311"/>
    </row>
    <row r="10" spans="2:13" ht="14.25" customHeight="1" x14ac:dyDescent="0.25">
      <c r="B10" s="306"/>
      <c r="C10" s="563" t="s">
        <v>224</v>
      </c>
      <c r="D10" s="564"/>
      <c r="E10" s="76"/>
      <c r="F10" s="565"/>
      <c r="G10" s="566"/>
      <c r="H10" s="566"/>
      <c r="I10" s="566"/>
      <c r="J10" s="566"/>
      <c r="K10" s="566"/>
      <c r="L10" s="567"/>
      <c r="M10" s="311"/>
    </row>
    <row r="11" spans="2:13" ht="14.25" customHeight="1" x14ac:dyDescent="0.25">
      <c r="B11" s="306"/>
      <c r="C11" s="563" t="s">
        <v>225</v>
      </c>
      <c r="D11" s="564"/>
      <c r="E11" s="76"/>
      <c r="F11" s="565"/>
      <c r="G11" s="566"/>
      <c r="H11" s="566"/>
      <c r="I11" s="566"/>
      <c r="J11" s="566"/>
      <c r="K11" s="566"/>
      <c r="L11" s="567"/>
      <c r="M11" s="311"/>
    </row>
    <row r="12" spans="2:13" ht="14.25" customHeight="1" x14ac:dyDescent="0.25">
      <c r="B12" s="306"/>
      <c r="C12" s="568" t="s">
        <v>346</v>
      </c>
      <c r="D12" s="569"/>
      <c r="E12" s="76"/>
      <c r="F12" s="565"/>
      <c r="G12" s="566"/>
      <c r="H12" s="566"/>
      <c r="I12" s="566"/>
      <c r="J12" s="566"/>
      <c r="K12" s="566"/>
      <c r="L12" s="567"/>
      <c r="M12" s="311"/>
    </row>
    <row r="13" spans="2:13" ht="14.25" customHeight="1" x14ac:dyDescent="0.25">
      <c r="B13" s="306"/>
      <c r="C13" s="563" t="s">
        <v>226</v>
      </c>
      <c r="D13" s="564"/>
      <c r="E13" s="76"/>
      <c r="F13" s="565"/>
      <c r="G13" s="566"/>
      <c r="H13" s="566"/>
      <c r="I13" s="566"/>
      <c r="J13" s="566"/>
      <c r="K13" s="566"/>
      <c r="L13" s="567"/>
      <c r="M13" s="311"/>
    </row>
    <row r="14" spans="2:13" ht="14.25" customHeight="1" x14ac:dyDescent="0.25">
      <c r="B14" s="306"/>
      <c r="C14" s="563" t="s">
        <v>227</v>
      </c>
      <c r="D14" s="564"/>
      <c r="E14" s="76"/>
      <c r="F14" s="565"/>
      <c r="G14" s="566"/>
      <c r="H14" s="566"/>
      <c r="I14" s="566"/>
      <c r="J14" s="566"/>
      <c r="K14" s="566"/>
      <c r="L14" s="567"/>
      <c r="M14" s="311"/>
    </row>
    <row r="15" spans="2:13" x14ac:dyDescent="0.25">
      <c r="B15" s="308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310"/>
    </row>
    <row r="16" spans="2:13" x14ac:dyDescent="0.25">
      <c r="B16" s="308"/>
      <c r="C16" s="281" t="s">
        <v>357</v>
      </c>
      <c r="D16" s="298"/>
      <c r="E16" s="298"/>
      <c r="F16" s="298"/>
      <c r="G16" s="298"/>
      <c r="H16" s="298"/>
      <c r="I16" s="298"/>
      <c r="J16" s="298"/>
      <c r="K16" s="298"/>
      <c r="L16" s="298"/>
      <c r="M16" s="312"/>
    </row>
    <row r="17" spans="2:13" ht="15" customHeight="1" x14ac:dyDescent="0.25">
      <c r="B17" s="306"/>
      <c r="C17" s="563" t="s">
        <v>224</v>
      </c>
      <c r="D17" s="564"/>
      <c r="E17" s="76"/>
      <c r="F17" s="565"/>
      <c r="G17" s="566"/>
      <c r="H17" s="566"/>
      <c r="I17" s="566"/>
      <c r="J17" s="566"/>
      <c r="K17" s="566"/>
      <c r="L17" s="567"/>
      <c r="M17" s="311"/>
    </row>
    <row r="18" spans="2:13" ht="15" customHeight="1" x14ac:dyDescent="0.25">
      <c r="B18" s="306"/>
      <c r="C18" s="563" t="s">
        <v>225</v>
      </c>
      <c r="D18" s="564"/>
      <c r="E18" s="76"/>
      <c r="F18" s="565"/>
      <c r="G18" s="566"/>
      <c r="H18" s="566"/>
      <c r="I18" s="566"/>
      <c r="J18" s="566"/>
      <c r="K18" s="566"/>
      <c r="L18" s="567"/>
      <c r="M18" s="311"/>
    </row>
    <row r="19" spans="2:13" ht="15" customHeight="1" x14ac:dyDescent="0.25">
      <c r="B19" s="306"/>
      <c r="C19" s="563" t="s">
        <v>327</v>
      </c>
      <c r="D19" s="564"/>
      <c r="E19" s="76"/>
      <c r="F19" s="565"/>
      <c r="G19" s="566"/>
      <c r="H19" s="566"/>
      <c r="I19" s="566"/>
      <c r="J19" s="566"/>
      <c r="K19" s="566"/>
      <c r="L19" s="567"/>
      <c r="M19" s="311"/>
    </row>
    <row r="20" spans="2:13" ht="15" customHeight="1" x14ac:dyDescent="0.25">
      <c r="B20" s="306"/>
      <c r="C20" s="563" t="s">
        <v>345</v>
      </c>
      <c r="D20" s="564"/>
      <c r="E20" s="76"/>
      <c r="F20" s="565"/>
      <c r="G20" s="566"/>
      <c r="H20" s="566"/>
      <c r="I20" s="566"/>
      <c r="J20" s="566"/>
      <c r="K20" s="566"/>
      <c r="L20" s="567"/>
      <c r="M20" s="311"/>
    </row>
    <row r="21" spans="2:13" x14ac:dyDescent="0.25">
      <c r="B21" s="308"/>
      <c r="C21" s="80"/>
      <c r="D21" s="80"/>
      <c r="E21" s="81"/>
      <c r="F21" s="81"/>
      <c r="G21" s="281"/>
      <c r="H21" s="81"/>
      <c r="I21" s="81"/>
      <c r="J21" s="81"/>
      <c r="K21" s="81"/>
      <c r="L21" s="81"/>
      <c r="M21" s="310"/>
    </row>
    <row r="22" spans="2:13" x14ac:dyDescent="0.25">
      <c r="B22" s="308"/>
      <c r="C22" s="281" t="s">
        <v>358</v>
      </c>
      <c r="D22" s="281"/>
      <c r="E22" s="281"/>
      <c r="F22" s="281"/>
      <c r="G22" s="281"/>
      <c r="H22" s="281"/>
      <c r="I22" s="281"/>
      <c r="J22" s="281"/>
      <c r="K22" s="281"/>
      <c r="L22" s="281"/>
      <c r="M22" s="312"/>
    </row>
    <row r="23" spans="2:13" ht="14.25" customHeight="1" x14ac:dyDescent="0.25">
      <c r="B23" s="306"/>
      <c r="C23" s="563" t="s">
        <v>229</v>
      </c>
      <c r="D23" s="564"/>
      <c r="E23" s="82"/>
      <c r="F23" s="582" t="s">
        <v>96</v>
      </c>
      <c r="G23" s="582"/>
      <c r="H23" s="582"/>
      <c r="I23" s="582"/>
      <c r="J23" s="582"/>
      <c r="K23" s="582"/>
      <c r="L23" s="582"/>
      <c r="M23" s="311"/>
    </row>
    <row r="24" spans="2:13" ht="14.25" customHeight="1" x14ac:dyDescent="0.25">
      <c r="B24" s="306"/>
      <c r="C24" s="563" t="s">
        <v>230</v>
      </c>
      <c r="D24" s="564"/>
      <c r="E24" s="82"/>
      <c r="F24" s="582" t="s">
        <v>97</v>
      </c>
      <c r="G24" s="582"/>
      <c r="H24" s="582"/>
      <c r="I24" s="582"/>
      <c r="J24" s="582"/>
      <c r="K24" s="582"/>
      <c r="L24" s="582"/>
      <c r="M24" s="311"/>
    </row>
    <row r="25" spans="2:13" ht="14.25" customHeight="1" x14ac:dyDescent="0.25">
      <c r="B25" s="306"/>
      <c r="C25" s="563" t="s">
        <v>231</v>
      </c>
      <c r="D25" s="564"/>
      <c r="E25" s="82"/>
      <c r="F25" s="582" t="s">
        <v>98</v>
      </c>
      <c r="G25" s="582"/>
      <c r="H25" s="582"/>
      <c r="I25" s="582"/>
      <c r="J25" s="582"/>
      <c r="K25" s="582"/>
      <c r="L25" s="582"/>
      <c r="M25" s="311"/>
    </row>
    <row r="26" spans="2:13" ht="14.25" customHeight="1" x14ac:dyDescent="0.25">
      <c r="B26" s="306"/>
      <c r="C26" s="563" t="s">
        <v>232</v>
      </c>
      <c r="D26" s="564"/>
      <c r="E26" s="82"/>
      <c r="F26" s="582" t="s">
        <v>99</v>
      </c>
      <c r="G26" s="582"/>
      <c r="H26" s="582"/>
      <c r="I26" s="582"/>
      <c r="J26" s="582"/>
      <c r="K26" s="582"/>
      <c r="L26" s="582"/>
      <c r="M26" s="311"/>
    </row>
    <row r="27" spans="2:13" ht="14.25" hidden="1" customHeight="1" x14ac:dyDescent="0.25">
      <c r="B27" s="306"/>
      <c r="C27" s="563" t="s">
        <v>228</v>
      </c>
      <c r="D27" s="564"/>
      <c r="E27" s="82"/>
      <c r="F27" s="582" t="s">
        <v>323</v>
      </c>
      <c r="G27" s="582"/>
      <c r="H27" s="582"/>
      <c r="I27" s="582"/>
      <c r="J27" s="582"/>
      <c r="K27" s="582"/>
      <c r="L27" s="582"/>
      <c r="M27" s="311"/>
    </row>
    <row r="28" spans="2:13" x14ac:dyDescent="0.25">
      <c r="B28" s="308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310"/>
    </row>
    <row r="29" spans="2:13" x14ac:dyDescent="0.25">
      <c r="B29" s="308"/>
      <c r="C29" s="281" t="s">
        <v>359</v>
      </c>
      <c r="D29" s="281"/>
      <c r="E29" s="281"/>
      <c r="F29" s="281"/>
      <c r="G29" s="281"/>
      <c r="H29" s="281"/>
      <c r="I29" s="281"/>
      <c r="J29" s="281"/>
      <c r="K29" s="281"/>
      <c r="L29" s="281"/>
      <c r="M29" s="312"/>
    </row>
    <row r="30" spans="2:13" ht="25.5" customHeight="1" x14ac:dyDescent="0.25">
      <c r="B30" s="308"/>
      <c r="C30" s="583" t="str">
        <f>+CONCATENATE(F33," DEL SERVICIO DE MOVILIDAD URBANA EN LAS VÍAS LOCALES DEL", " ", F34," EN EL ",K36," ",K37,", ",I36," ",I37,", ",G36," ",G37,", ",F36," ", F37)</f>
        <v xml:space="preserve"> DEL SERVICIO DE MOVILIDAD URBANA EN LAS VÍAS LOCALES DEL  EN EL CENTRO POBLADO , DISTRITO , PROVINCIA , DEPARTAMENTO </v>
      </c>
      <c r="D30" s="584"/>
      <c r="E30" s="584"/>
      <c r="F30" s="584"/>
      <c r="G30" s="584"/>
      <c r="H30" s="584"/>
      <c r="I30" s="584"/>
      <c r="J30" s="584"/>
      <c r="K30" s="584"/>
      <c r="L30" s="585"/>
      <c r="M30" s="313"/>
    </row>
    <row r="31" spans="2:13" ht="25.5" customHeight="1" x14ac:dyDescent="0.25">
      <c r="B31" s="308"/>
      <c r="C31" s="586"/>
      <c r="D31" s="587"/>
      <c r="E31" s="587"/>
      <c r="F31" s="587"/>
      <c r="G31" s="587"/>
      <c r="H31" s="587"/>
      <c r="I31" s="587"/>
      <c r="J31" s="587"/>
      <c r="K31" s="587"/>
      <c r="L31" s="588"/>
      <c r="M31" s="313"/>
    </row>
    <row r="32" spans="2:13" ht="6" customHeight="1" x14ac:dyDescent="0.25">
      <c r="B32" s="308"/>
      <c r="C32" s="74"/>
      <c r="D32" s="74"/>
      <c r="E32" s="75"/>
      <c r="F32" s="75"/>
      <c r="G32" s="75"/>
      <c r="H32" s="75"/>
      <c r="I32" s="75"/>
      <c r="J32" s="75"/>
      <c r="K32" s="75"/>
      <c r="L32" s="75"/>
      <c r="M32" s="310"/>
    </row>
    <row r="33" spans="1:14" ht="18" customHeight="1" x14ac:dyDescent="0.25">
      <c r="B33" s="306"/>
      <c r="C33" s="563" t="s">
        <v>94</v>
      </c>
      <c r="D33" s="564"/>
      <c r="E33" s="77"/>
      <c r="F33" s="575"/>
      <c r="G33" s="576"/>
      <c r="H33" s="576"/>
      <c r="I33" s="576"/>
      <c r="J33" s="576"/>
      <c r="K33" s="576"/>
      <c r="L33" s="577"/>
      <c r="M33" s="314"/>
    </row>
    <row r="34" spans="1:14" ht="18" customHeight="1" x14ac:dyDescent="0.25">
      <c r="B34" s="306"/>
      <c r="C34" s="563" t="s">
        <v>325</v>
      </c>
      <c r="D34" s="564"/>
      <c r="E34" s="77"/>
      <c r="F34" s="575"/>
      <c r="G34" s="576"/>
      <c r="H34" s="576"/>
      <c r="I34" s="576"/>
      <c r="J34" s="576"/>
      <c r="K34" s="576"/>
      <c r="L34" s="577"/>
      <c r="M34" s="315"/>
    </row>
    <row r="35" spans="1:14" ht="18" customHeight="1" x14ac:dyDescent="0.25">
      <c r="B35" s="308"/>
      <c r="C35" s="581" t="s">
        <v>347</v>
      </c>
      <c r="D35" s="581"/>
      <c r="E35" s="298"/>
      <c r="F35" s="95"/>
      <c r="G35" s="95"/>
      <c r="H35" s="95"/>
      <c r="I35" s="95"/>
      <c r="J35" s="95"/>
      <c r="K35" s="95"/>
      <c r="L35" s="95"/>
      <c r="M35" s="311"/>
    </row>
    <row r="36" spans="1:14" x14ac:dyDescent="0.25">
      <c r="B36" s="306"/>
      <c r="C36" s="83" t="s">
        <v>236</v>
      </c>
      <c r="D36" s="282" t="s">
        <v>348</v>
      </c>
      <c r="E36" s="297"/>
      <c r="F36" s="282" t="s">
        <v>360</v>
      </c>
      <c r="G36" s="574" t="s">
        <v>1</v>
      </c>
      <c r="H36" s="574"/>
      <c r="I36" s="574" t="s">
        <v>2</v>
      </c>
      <c r="J36" s="574"/>
      <c r="K36" s="574" t="s">
        <v>344</v>
      </c>
      <c r="L36" s="574"/>
      <c r="M36" s="311"/>
    </row>
    <row r="37" spans="1:14" ht="27" customHeight="1" x14ac:dyDescent="0.25">
      <c r="B37" s="306"/>
      <c r="C37" s="84">
        <v>1</v>
      </c>
      <c r="D37" s="89"/>
      <c r="E37" s="77"/>
      <c r="F37" s="283"/>
      <c r="G37" s="570"/>
      <c r="H37" s="570"/>
      <c r="I37" s="570"/>
      <c r="J37" s="570"/>
      <c r="K37" s="570"/>
      <c r="L37" s="570"/>
      <c r="M37" s="311"/>
    </row>
    <row r="38" spans="1:14" x14ac:dyDescent="0.25">
      <c r="B38" s="308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311"/>
    </row>
    <row r="39" spans="1:14" x14ac:dyDescent="0.25">
      <c r="B39" s="308"/>
      <c r="C39" s="281" t="s">
        <v>604</v>
      </c>
      <c r="D39" s="281"/>
      <c r="E39" s="281"/>
      <c r="F39" s="281"/>
      <c r="G39" s="281"/>
      <c r="H39" s="281"/>
      <c r="I39" s="281"/>
      <c r="J39" s="281"/>
      <c r="K39" s="281"/>
      <c r="L39" s="281"/>
      <c r="M39" s="312"/>
    </row>
    <row r="40" spans="1:14" x14ac:dyDescent="0.25">
      <c r="B40" s="308"/>
      <c r="C40" s="80"/>
      <c r="D40" s="80"/>
      <c r="E40" s="81"/>
      <c r="F40" s="81"/>
      <c r="G40" s="281"/>
      <c r="H40" s="81"/>
      <c r="I40" s="81"/>
      <c r="J40" s="81"/>
      <c r="K40" s="81"/>
      <c r="L40" s="81"/>
      <c r="M40" s="310"/>
    </row>
    <row r="41" spans="1:14" ht="26.25" customHeight="1" x14ac:dyDescent="0.25">
      <c r="B41" s="306"/>
      <c r="C41" s="568" t="s">
        <v>349</v>
      </c>
      <c r="D41" s="569"/>
      <c r="E41" s="297"/>
      <c r="F41" s="571" t="s">
        <v>326</v>
      </c>
      <c r="G41" s="572"/>
      <c r="H41" s="572"/>
      <c r="I41" s="572"/>
      <c r="J41" s="572"/>
      <c r="K41" s="572"/>
      <c r="L41" s="573"/>
      <c r="M41" s="316"/>
    </row>
    <row r="42" spans="1:14" ht="6.75" customHeight="1" x14ac:dyDescent="0.25">
      <c r="B42" s="308"/>
      <c r="C42" s="302"/>
      <c r="D42" s="302"/>
      <c r="E42" s="281"/>
      <c r="F42" s="302"/>
      <c r="G42" s="281"/>
      <c r="H42" s="302"/>
      <c r="I42" s="302"/>
      <c r="J42" s="302"/>
      <c r="K42" s="302"/>
      <c r="L42" s="302"/>
      <c r="M42" s="317"/>
    </row>
    <row r="43" spans="1:14" ht="26.25" customHeight="1" x14ac:dyDescent="0.25">
      <c r="B43" s="306"/>
      <c r="C43" s="579" t="s">
        <v>350</v>
      </c>
      <c r="D43" s="580"/>
      <c r="E43" s="297"/>
      <c r="F43" s="294" t="s">
        <v>143</v>
      </c>
      <c r="G43" s="297"/>
      <c r="H43" s="294" t="s">
        <v>351</v>
      </c>
      <c r="I43" s="297"/>
      <c r="J43" s="282" t="s">
        <v>353</v>
      </c>
      <c r="K43" s="297"/>
      <c r="L43" s="282" t="s">
        <v>352</v>
      </c>
      <c r="M43" s="312"/>
    </row>
    <row r="44" spans="1:14" ht="39" customHeight="1" x14ac:dyDescent="0.25">
      <c r="B44" s="308"/>
      <c r="C44" s="578" t="s">
        <v>223</v>
      </c>
      <c r="D44" s="578"/>
      <c r="E44" s="81"/>
      <c r="F44" s="299" t="s">
        <v>334</v>
      </c>
      <c r="G44" s="81"/>
      <c r="H44" s="290" t="s">
        <v>354</v>
      </c>
      <c r="I44" s="81"/>
      <c r="J44" s="290">
        <f>+'Identificación 3'!R40</f>
        <v>0</v>
      </c>
      <c r="K44" s="81"/>
      <c r="L44" s="85">
        <f>+'Identificación 3'!W108</f>
        <v>0</v>
      </c>
      <c r="M44" s="317"/>
    </row>
    <row r="45" spans="1:14" s="92" customFormat="1" ht="35.25" customHeight="1" x14ac:dyDescent="0.25">
      <c r="B45" s="318"/>
      <c r="C45" s="578" t="s">
        <v>490</v>
      </c>
      <c r="D45" s="578"/>
      <c r="E45" s="86"/>
      <c r="F45" s="299" t="s">
        <v>334</v>
      </c>
      <c r="G45" s="81"/>
      <c r="H45" s="290" t="s">
        <v>354</v>
      </c>
      <c r="I45" s="81"/>
      <c r="J45" s="290">
        <f>+J44</f>
        <v>0</v>
      </c>
      <c r="K45" s="81"/>
      <c r="L45" s="85">
        <f>+'Identificación 3'!W111</f>
        <v>0</v>
      </c>
      <c r="M45" s="319"/>
    </row>
    <row r="46" spans="1:14" ht="12.75" customHeight="1" x14ac:dyDescent="0.25">
      <c r="A46" s="93"/>
      <c r="B46" s="320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2"/>
      <c r="N46" s="92"/>
    </row>
    <row r="47" spans="1:14" x14ac:dyDescent="0.2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5"/>
    </row>
  </sheetData>
  <sheetProtection algorithmName="SHA-512" hashValue="+6HvpxjzXwI9a/gHKYJmGa1xQgEb5HMBaDULMT4/Hihl5N6v2cH5RRv7p7xLm/KuMDwSr4cqMlwjRT7cDlYbDw==" saltValue="v8/1TIfPIj8jNzRjHwHXOA==" spinCount="100000" sheet="1" objects="1" scenarios="1"/>
  <mergeCells count="48">
    <mergeCell ref="C45:D45"/>
    <mergeCell ref="C43:D43"/>
    <mergeCell ref="C44:D44"/>
    <mergeCell ref="F20:L20"/>
    <mergeCell ref="C35:D35"/>
    <mergeCell ref="C20:D20"/>
    <mergeCell ref="F24:L24"/>
    <mergeCell ref="F25:L25"/>
    <mergeCell ref="F26:L26"/>
    <mergeCell ref="F27:L27"/>
    <mergeCell ref="C23:D23"/>
    <mergeCell ref="C24:D24"/>
    <mergeCell ref="F23:L23"/>
    <mergeCell ref="C34:D34"/>
    <mergeCell ref="C30:L31"/>
    <mergeCell ref="C33:D33"/>
    <mergeCell ref="C17:D17"/>
    <mergeCell ref="C18:D18"/>
    <mergeCell ref="C19:D19"/>
    <mergeCell ref="F17:L17"/>
    <mergeCell ref="F18:L18"/>
    <mergeCell ref="F19:L19"/>
    <mergeCell ref="C25:D25"/>
    <mergeCell ref="C26:D26"/>
    <mergeCell ref="C27:D27"/>
    <mergeCell ref="G36:H36"/>
    <mergeCell ref="I36:J36"/>
    <mergeCell ref="F33:L33"/>
    <mergeCell ref="F34:L34"/>
    <mergeCell ref="K36:L36"/>
    <mergeCell ref="G37:H37"/>
    <mergeCell ref="I37:J37"/>
    <mergeCell ref="K37:L37"/>
    <mergeCell ref="C41:D41"/>
    <mergeCell ref="F41:L41"/>
    <mergeCell ref="C3:L3"/>
    <mergeCell ref="B2:M2"/>
    <mergeCell ref="C5:L5"/>
    <mergeCell ref="C13:D13"/>
    <mergeCell ref="C14:D14"/>
    <mergeCell ref="F13:L13"/>
    <mergeCell ref="C12:D12"/>
    <mergeCell ref="F12:L12"/>
    <mergeCell ref="C10:D10"/>
    <mergeCell ref="C11:D11"/>
    <mergeCell ref="F10:L10"/>
    <mergeCell ref="F11:L11"/>
    <mergeCell ref="F14:L14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Datos!$B$10:$B$14</xm:f>
          </x14:formula1>
          <xm:sqref>F33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8" tint="-0.249977111117893"/>
    <outlinePr summaryBelow="0" summaryRight="0"/>
  </sheetPr>
  <dimension ref="B1:AM218"/>
  <sheetViews>
    <sheetView defaultGridColor="0" view="pageBreakPreview" topLeftCell="A8" colorId="9" zoomScale="90" zoomScaleNormal="100" zoomScaleSheetLayoutView="90" workbookViewId="0">
      <selection activeCell="E26" sqref="E26:M26"/>
    </sheetView>
  </sheetViews>
  <sheetFormatPr baseColWidth="10" defaultColWidth="11.42578125" defaultRowHeight="12" x14ac:dyDescent="0.2"/>
  <cols>
    <col min="1" max="1" width="11.42578125" style="96"/>
    <col min="2" max="2" width="1.42578125" style="96" customWidth="1"/>
    <col min="3" max="3" width="6.7109375" style="96" customWidth="1"/>
    <col min="4" max="4" width="0.42578125" style="96" customWidth="1"/>
    <col min="5" max="5" width="6.5703125" style="96" customWidth="1"/>
    <col min="6" max="6" width="0.7109375" style="96" customWidth="1"/>
    <col min="7" max="7" width="7.28515625" style="96" customWidth="1"/>
    <col min="8" max="8" width="0.5703125" style="96" customWidth="1"/>
    <col min="9" max="9" width="8" style="96" customWidth="1"/>
    <col min="10" max="10" width="0.42578125" style="96" customWidth="1"/>
    <col min="11" max="11" width="6.85546875" style="96" customWidth="1"/>
    <col min="12" max="12" width="0.7109375" style="96" customWidth="1"/>
    <col min="13" max="13" width="5.85546875" style="96" customWidth="1"/>
    <col min="14" max="14" width="0.42578125" style="96" customWidth="1"/>
    <col min="15" max="15" width="4.5703125" style="96" customWidth="1"/>
    <col min="16" max="16" width="5.7109375" style="96" customWidth="1"/>
    <col min="17" max="17" width="0.85546875" style="96" customWidth="1"/>
    <col min="18" max="18" width="7" style="96" customWidth="1"/>
    <col min="19" max="19" width="2.85546875" style="96" customWidth="1"/>
    <col min="20" max="20" width="0.85546875" style="96" customWidth="1"/>
    <col min="21" max="21" width="9.5703125" style="96" customWidth="1"/>
    <col min="22" max="22" width="0.5703125" style="96" customWidth="1"/>
    <col min="23" max="23" width="9.85546875" style="96" customWidth="1"/>
    <col min="24" max="24" width="0.5703125" style="96" customWidth="1"/>
    <col min="25" max="25" width="8.5703125" style="96" customWidth="1"/>
    <col min="26" max="26" width="2.28515625" style="96" customWidth="1"/>
    <col min="27" max="27" width="10.5703125" style="96" customWidth="1"/>
    <col min="28" max="28" width="0.5703125" style="96" customWidth="1"/>
    <col min="29" max="29" width="11.28515625" style="96" customWidth="1"/>
    <col min="30" max="30" width="1.85546875" style="96" customWidth="1"/>
    <col min="31" max="31" width="7" style="96" customWidth="1"/>
    <col min="32" max="32" width="8.28515625" style="96" customWidth="1"/>
    <col min="33" max="33" width="9.42578125" style="96" customWidth="1"/>
    <col min="34" max="34" width="11.42578125" style="96" customWidth="1"/>
    <col min="35" max="35" width="2.28515625" style="96" customWidth="1"/>
    <col min="36" max="36" width="9.85546875" style="96" customWidth="1"/>
    <col min="37" max="37" width="1.28515625" style="96" customWidth="1"/>
    <col min="38" max="38" width="8.85546875" style="96" customWidth="1"/>
    <col min="39" max="39" width="1.5703125" style="96" customWidth="1"/>
    <col min="40" max="40" width="7.140625" style="96" customWidth="1"/>
    <col min="41" max="16384" width="11.42578125" style="96"/>
  </cols>
  <sheetData>
    <row r="1" spans="2:38" ht="14.25" customHeight="1" x14ac:dyDescent="0.2">
      <c r="AD1" s="97"/>
      <c r="AE1" s="97"/>
      <c r="AF1" s="97"/>
      <c r="AG1" s="97"/>
      <c r="AH1" s="97"/>
      <c r="AI1" s="97"/>
      <c r="AJ1" s="97"/>
      <c r="AK1" s="97"/>
    </row>
    <row r="2" spans="2:38" ht="10.5" customHeight="1" x14ac:dyDescent="0.2">
      <c r="B2" s="599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/>
      <c r="AC2" s="600"/>
      <c r="AD2" s="601"/>
      <c r="AE2" s="97"/>
      <c r="AF2" s="97"/>
      <c r="AG2" s="97"/>
      <c r="AH2" s="97"/>
      <c r="AI2" s="97"/>
      <c r="AJ2" s="97"/>
      <c r="AK2" s="97"/>
    </row>
    <row r="3" spans="2:38" s="99" customFormat="1" ht="33" customHeight="1" x14ac:dyDescent="0.25">
      <c r="B3" s="323"/>
      <c r="C3" s="589" t="s">
        <v>4</v>
      </c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589"/>
      <c r="AD3" s="324"/>
      <c r="AE3" s="98"/>
      <c r="AF3" s="98"/>
      <c r="AG3" s="98"/>
      <c r="AH3" s="98"/>
      <c r="AI3" s="98"/>
      <c r="AJ3" s="98"/>
      <c r="AK3" s="98"/>
      <c r="AL3" s="73"/>
    </row>
    <row r="4" spans="2:38" s="99" customFormat="1" ht="20.100000000000001" customHeight="1" x14ac:dyDescent="0.25">
      <c r="B4" s="323"/>
      <c r="C4" s="605" t="s">
        <v>335</v>
      </c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O4" s="605"/>
      <c r="P4" s="605"/>
      <c r="Q4" s="605"/>
      <c r="R4" s="605"/>
      <c r="S4" s="605"/>
      <c r="T4" s="605"/>
      <c r="U4" s="605"/>
      <c r="V4" s="605"/>
      <c r="W4" s="605"/>
      <c r="X4" s="605"/>
      <c r="Y4" s="605"/>
      <c r="Z4" s="605"/>
      <c r="AA4" s="605"/>
      <c r="AB4" s="605"/>
      <c r="AC4" s="605"/>
      <c r="AD4" s="325"/>
      <c r="AE4" s="100"/>
      <c r="AF4" s="100"/>
      <c r="AG4" s="100"/>
      <c r="AH4" s="100"/>
      <c r="AI4" s="100"/>
      <c r="AJ4" s="72"/>
      <c r="AK4" s="72"/>
      <c r="AL4" s="73"/>
    </row>
    <row r="5" spans="2:38" s="99" customFormat="1" ht="22.5" customHeight="1" x14ac:dyDescent="0.25">
      <c r="B5" s="323"/>
      <c r="C5" s="605" t="s">
        <v>343</v>
      </c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605"/>
      <c r="S5" s="605"/>
      <c r="T5" s="605"/>
      <c r="U5" s="605"/>
      <c r="V5" s="605"/>
      <c r="W5" s="605"/>
      <c r="X5" s="605"/>
      <c r="Y5" s="605"/>
      <c r="Z5" s="605"/>
      <c r="AA5" s="605"/>
      <c r="AB5" s="605"/>
      <c r="AC5" s="605"/>
      <c r="AD5" s="325"/>
      <c r="AE5" s="100"/>
      <c r="AF5" s="100"/>
      <c r="AG5" s="100"/>
      <c r="AH5" s="100"/>
      <c r="AI5" s="100"/>
      <c r="AJ5" s="72"/>
      <c r="AK5" s="72"/>
      <c r="AL5" s="73"/>
    </row>
    <row r="6" spans="2:38" s="99" customFormat="1" ht="20.100000000000001" customHeight="1" x14ac:dyDescent="0.25">
      <c r="B6" s="323"/>
      <c r="C6" s="605" t="s">
        <v>465</v>
      </c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  <c r="O6" s="605"/>
      <c r="P6" s="605"/>
      <c r="Q6" s="605"/>
      <c r="R6" s="605"/>
      <c r="S6" s="605"/>
      <c r="T6" s="605"/>
      <c r="U6" s="605"/>
      <c r="V6" s="605"/>
      <c r="W6" s="605"/>
      <c r="X6" s="605"/>
      <c r="Y6" s="605"/>
      <c r="Z6" s="605"/>
      <c r="AA6" s="605"/>
      <c r="AB6" s="605"/>
      <c r="AC6" s="605"/>
      <c r="AD6" s="326"/>
      <c r="AE6" s="74"/>
      <c r="AF6" s="74"/>
      <c r="AG6" s="74"/>
      <c r="AH6" s="74"/>
      <c r="AI6" s="74"/>
      <c r="AJ6" s="72"/>
      <c r="AK6" s="72"/>
      <c r="AL6" s="73"/>
    </row>
    <row r="7" spans="2:38" s="99" customFormat="1" ht="27.75" customHeight="1" x14ac:dyDescent="0.25">
      <c r="B7" s="323"/>
      <c r="C7" s="286" t="s">
        <v>236</v>
      </c>
      <c r="D7" s="114"/>
      <c r="E7" s="614" t="s">
        <v>233</v>
      </c>
      <c r="F7" s="614"/>
      <c r="G7" s="614"/>
      <c r="H7" s="114"/>
      <c r="I7" s="614" t="s">
        <v>234</v>
      </c>
      <c r="J7" s="614"/>
      <c r="K7" s="614"/>
      <c r="L7" s="114"/>
      <c r="M7" s="615" t="s">
        <v>235</v>
      </c>
      <c r="N7" s="616"/>
      <c r="O7" s="616"/>
      <c r="P7" s="616"/>
      <c r="Q7" s="616"/>
      <c r="R7" s="617"/>
      <c r="S7" s="114"/>
      <c r="T7" s="114"/>
      <c r="U7" s="590" t="s">
        <v>492</v>
      </c>
      <c r="V7" s="591"/>
      <c r="W7" s="591"/>
      <c r="X7" s="591"/>
      <c r="Y7" s="592"/>
      <c r="Z7" s="80"/>
      <c r="AA7" s="286" t="s">
        <v>3</v>
      </c>
      <c r="AB7" s="114"/>
      <c r="AC7" s="294" t="s">
        <v>194</v>
      </c>
      <c r="AD7" s="327"/>
      <c r="AE7" s="101"/>
      <c r="AF7" s="101"/>
      <c r="AG7" s="73"/>
      <c r="AH7" s="73"/>
      <c r="AI7" s="73"/>
      <c r="AJ7" s="74"/>
      <c r="AK7" s="74"/>
      <c r="AL7" s="73"/>
    </row>
    <row r="8" spans="2:38" s="99" customFormat="1" ht="2.25" customHeight="1" x14ac:dyDescent="0.25">
      <c r="B8" s="323"/>
      <c r="C8" s="281"/>
      <c r="D8" s="281"/>
      <c r="E8" s="281"/>
      <c r="F8" s="281"/>
      <c r="G8" s="281"/>
      <c r="H8" s="281"/>
      <c r="I8" s="281"/>
      <c r="J8" s="281"/>
      <c r="K8" s="281"/>
      <c r="L8" s="300"/>
      <c r="M8" s="300"/>
      <c r="N8" s="300"/>
      <c r="O8" s="300"/>
      <c r="P8" s="300"/>
      <c r="Q8" s="300"/>
      <c r="R8" s="115"/>
      <c r="S8" s="115"/>
      <c r="T8" s="115"/>
      <c r="U8" s="79"/>
      <c r="V8" s="79"/>
      <c r="W8" s="79"/>
      <c r="X8" s="79"/>
      <c r="Y8" s="79"/>
      <c r="Z8" s="79"/>
      <c r="AA8" s="81"/>
      <c r="AB8" s="303"/>
      <c r="AC8" s="116"/>
      <c r="AD8" s="328"/>
      <c r="AE8" s="75"/>
      <c r="AF8" s="75"/>
      <c r="AG8" s="73"/>
      <c r="AH8" s="73"/>
      <c r="AI8" s="73"/>
      <c r="AJ8" s="106"/>
      <c r="AK8" s="106"/>
      <c r="AL8" s="73"/>
    </row>
    <row r="9" spans="2:38" s="99" customFormat="1" ht="30" customHeight="1" x14ac:dyDescent="0.25">
      <c r="B9" s="329"/>
      <c r="C9" s="117">
        <v>1</v>
      </c>
      <c r="D9" s="114"/>
      <c r="E9" s="611" t="str">
        <f>IF('Datos Generales'!F37="","",IFERROR('Datos Generales'!F37,))</f>
        <v/>
      </c>
      <c r="F9" s="611"/>
      <c r="G9" s="611"/>
      <c r="H9" s="118"/>
      <c r="I9" s="611" t="str">
        <f>IF('Datos Generales'!G37="","",IFERROR('Datos Generales'!G37,))</f>
        <v/>
      </c>
      <c r="J9" s="611"/>
      <c r="K9" s="611"/>
      <c r="L9" s="118"/>
      <c r="M9" s="608" t="str">
        <f>+IF('Datos Generales'!I37="","",IFERROR('Datos Generales'!I37,))</f>
        <v/>
      </c>
      <c r="N9" s="609"/>
      <c r="O9" s="609"/>
      <c r="P9" s="609"/>
      <c r="Q9" s="609"/>
      <c r="R9" s="610"/>
      <c r="S9" s="114"/>
      <c r="T9" s="114"/>
      <c r="U9" s="612" t="str">
        <f>+IF('Datos Generales'!K37="","",IFERROR('Datos Generales'!K37,))</f>
        <v/>
      </c>
      <c r="V9" s="612"/>
      <c r="W9" s="612"/>
      <c r="X9" s="612"/>
      <c r="Y9" s="612"/>
      <c r="Z9" s="119"/>
      <c r="AA9" s="120" t="str">
        <f>+IF('Datos Generales'!D37="","",IFERROR('Datos Generales'!D37,))</f>
        <v/>
      </c>
      <c r="AB9" s="101"/>
      <c r="AC9" s="107"/>
      <c r="AD9" s="330"/>
      <c r="AE9" s="101"/>
      <c r="AF9" s="101"/>
      <c r="AG9" s="73"/>
      <c r="AH9" s="73"/>
      <c r="AI9" s="73"/>
      <c r="AJ9" s="108"/>
      <c r="AK9" s="108"/>
      <c r="AL9" s="73"/>
    </row>
    <row r="10" spans="2:38" s="99" customFormat="1" ht="10.5" customHeight="1" x14ac:dyDescent="0.25">
      <c r="B10" s="329"/>
      <c r="C10" s="109"/>
      <c r="D10" s="110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309"/>
      <c r="AE10" s="73"/>
      <c r="AF10" s="73"/>
      <c r="AG10" s="73"/>
      <c r="AH10" s="73"/>
      <c r="AI10" s="73"/>
      <c r="AJ10" s="73"/>
      <c r="AK10" s="73"/>
      <c r="AL10" s="73"/>
    </row>
    <row r="11" spans="2:38" s="99" customFormat="1" ht="18" customHeight="1" x14ac:dyDescent="0.25">
      <c r="B11" s="329"/>
      <c r="C11" s="581" t="s">
        <v>337</v>
      </c>
      <c r="D11" s="581"/>
      <c r="E11" s="581"/>
      <c r="F11" s="581"/>
      <c r="G11" s="581"/>
      <c r="H11" s="581"/>
      <c r="I11" s="581"/>
      <c r="J11" s="581"/>
      <c r="K11" s="581"/>
      <c r="L11" s="581"/>
      <c r="M11" s="581"/>
      <c r="N11" s="581"/>
      <c r="O11" s="581"/>
      <c r="P11" s="581"/>
      <c r="Q11" s="581"/>
      <c r="R11" s="581"/>
      <c r="S11" s="581"/>
      <c r="T11" s="581"/>
      <c r="U11" s="581"/>
      <c r="V11" s="581"/>
      <c r="W11" s="581"/>
      <c r="X11" s="581"/>
      <c r="Y11" s="581"/>
      <c r="Z11" s="581"/>
      <c r="AA11" s="581"/>
      <c r="AB11" s="581"/>
      <c r="AC11" s="581"/>
      <c r="AD11" s="331"/>
      <c r="AE11" s="74"/>
      <c r="AF11" s="74"/>
      <c r="AG11" s="74"/>
      <c r="AH11" s="74"/>
      <c r="AI11" s="74"/>
      <c r="AJ11" s="72"/>
      <c r="AK11" s="72"/>
      <c r="AL11" s="73"/>
    </row>
    <row r="12" spans="2:38" s="99" customFormat="1" ht="25.5" customHeight="1" x14ac:dyDescent="0.25">
      <c r="B12" s="329"/>
      <c r="C12" s="597" t="s">
        <v>258</v>
      </c>
      <c r="D12" s="597"/>
      <c r="E12" s="597"/>
      <c r="F12" s="114"/>
      <c r="G12" s="598" t="s">
        <v>255</v>
      </c>
      <c r="H12" s="598"/>
      <c r="I12" s="598"/>
      <c r="J12" s="598"/>
      <c r="K12" s="598"/>
      <c r="L12" s="598"/>
      <c r="M12" s="598"/>
      <c r="N12" s="114"/>
      <c r="O12" s="595" t="s">
        <v>256</v>
      </c>
      <c r="P12" s="595"/>
      <c r="Q12" s="595"/>
      <c r="R12" s="595"/>
      <c r="S12" s="595"/>
      <c r="T12" s="595"/>
      <c r="U12" s="595"/>
      <c r="V12" s="595"/>
      <c r="W12" s="595"/>
      <c r="X12" s="595"/>
      <c r="Y12" s="595"/>
      <c r="Z12" s="595"/>
      <c r="AA12" s="595"/>
      <c r="AB12" s="595"/>
      <c r="AC12" s="595"/>
      <c r="AD12" s="332"/>
      <c r="AE12" s="111"/>
      <c r="AF12" s="111"/>
      <c r="AG12" s="111"/>
      <c r="AH12" s="111"/>
      <c r="AI12" s="111"/>
      <c r="AJ12" s="111"/>
      <c r="AK12" s="111"/>
      <c r="AL12" s="73"/>
    </row>
    <row r="13" spans="2:38" s="99" customFormat="1" ht="37.5" customHeight="1" x14ac:dyDescent="0.25">
      <c r="B13" s="329"/>
      <c r="C13" s="597"/>
      <c r="D13" s="597"/>
      <c r="E13" s="597"/>
      <c r="F13" s="114"/>
      <c r="G13" s="598" t="s">
        <v>93</v>
      </c>
      <c r="H13" s="598"/>
      <c r="I13" s="289" t="s">
        <v>221</v>
      </c>
      <c r="J13" s="598" t="s">
        <v>250</v>
      </c>
      <c r="K13" s="598"/>
      <c r="L13" s="598" t="s">
        <v>252</v>
      </c>
      <c r="M13" s="598"/>
      <c r="N13" s="114"/>
      <c r="O13" s="288" t="s">
        <v>93</v>
      </c>
      <c r="P13" s="595" t="s">
        <v>257</v>
      </c>
      <c r="Q13" s="595"/>
      <c r="R13" s="595"/>
      <c r="S13" s="595"/>
      <c r="T13" s="595"/>
      <c r="U13" s="595"/>
      <c r="V13" s="595"/>
      <c r="W13" s="595"/>
      <c r="X13" s="595"/>
      <c r="Y13" s="595"/>
      <c r="Z13" s="595"/>
      <c r="AA13" s="595"/>
      <c r="AB13" s="595"/>
      <c r="AC13" s="595"/>
      <c r="AD13" s="332"/>
      <c r="AE13" s="111"/>
      <c r="AF13" s="111"/>
      <c r="AG13" s="111"/>
      <c r="AH13" s="111"/>
      <c r="AI13" s="111"/>
      <c r="AJ13" s="111"/>
      <c r="AK13" s="111"/>
      <c r="AL13" s="73"/>
    </row>
    <row r="14" spans="2:38" s="99" customFormat="1" ht="2.25" customHeight="1" x14ac:dyDescent="0.25">
      <c r="B14" s="329"/>
      <c r="C14" s="298"/>
      <c r="D14" s="298"/>
      <c r="E14" s="298"/>
      <c r="F14" s="298"/>
      <c r="G14" s="298"/>
      <c r="H14" s="298"/>
      <c r="I14" s="298"/>
      <c r="J14" s="298"/>
      <c r="K14" s="298"/>
      <c r="L14" s="102"/>
      <c r="M14" s="102"/>
      <c r="N14" s="298"/>
      <c r="O14" s="102"/>
      <c r="P14" s="102"/>
      <c r="Q14" s="102"/>
      <c r="R14" s="103"/>
      <c r="S14" s="103"/>
      <c r="T14" s="103"/>
      <c r="U14" s="73"/>
      <c r="V14" s="73"/>
      <c r="W14" s="73"/>
      <c r="X14" s="73"/>
      <c r="Y14" s="73"/>
      <c r="Z14" s="73"/>
      <c r="AA14" s="73"/>
      <c r="AB14" s="104"/>
      <c r="AC14" s="75"/>
      <c r="AD14" s="310"/>
      <c r="AE14" s="75"/>
      <c r="AF14" s="75"/>
      <c r="AG14" s="106"/>
      <c r="AH14" s="106"/>
      <c r="AI14" s="106"/>
      <c r="AJ14" s="106"/>
      <c r="AK14" s="106"/>
      <c r="AL14" s="73"/>
    </row>
    <row r="15" spans="2:38" s="99" customFormat="1" ht="20.100000000000001" customHeight="1" x14ac:dyDescent="0.25">
      <c r="B15" s="329"/>
      <c r="C15" s="593"/>
      <c r="D15" s="593"/>
      <c r="E15" s="593"/>
      <c r="F15" s="101"/>
      <c r="G15" s="594"/>
      <c r="H15" s="594"/>
      <c r="I15" s="284"/>
      <c r="J15" s="594"/>
      <c r="K15" s="594"/>
      <c r="L15" s="594"/>
      <c r="M15" s="594"/>
      <c r="N15" s="101"/>
      <c r="O15" s="292"/>
      <c r="P15" s="596"/>
      <c r="Q15" s="596"/>
      <c r="R15" s="596"/>
      <c r="S15" s="596"/>
      <c r="T15" s="596"/>
      <c r="U15" s="596"/>
      <c r="V15" s="596"/>
      <c r="W15" s="596"/>
      <c r="X15" s="596"/>
      <c r="Y15" s="596"/>
      <c r="Z15" s="596"/>
      <c r="AA15" s="596"/>
      <c r="AB15" s="596"/>
      <c r="AC15" s="596"/>
      <c r="AD15" s="333"/>
      <c r="AE15" s="75"/>
      <c r="AF15" s="75"/>
      <c r="AG15" s="75"/>
      <c r="AH15" s="75"/>
      <c r="AI15" s="75"/>
      <c r="AJ15" s="75"/>
      <c r="AK15" s="75"/>
      <c r="AL15" s="73"/>
    </row>
    <row r="16" spans="2:38" s="99" customFormat="1" ht="20.100000000000001" customHeight="1" x14ac:dyDescent="0.25">
      <c r="B16" s="329"/>
      <c r="C16" s="593"/>
      <c r="D16" s="593"/>
      <c r="E16" s="593"/>
      <c r="F16" s="101"/>
      <c r="G16" s="594"/>
      <c r="H16" s="594"/>
      <c r="I16" s="284"/>
      <c r="J16" s="594"/>
      <c r="K16" s="594"/>
      <c r="L16" s="594"/>
      <c r="M16" s="594"/>
      <c r="N16" s="101"/>
      <c r="O16" s="292"/>
      <c r="P16" s="596"/>
      <c r="Q16" s="596"/>
      <c r="R16" s="596"/>
      <c r="S16" s="596"/>
      <c r="T16" s="596"/>
      <c r="U16" s="596"/>
      <c r="V16" s="596"/>
      <c r="W16" s="596"/>
      <c r="X16" s="596"/>
      <c r="Y16" s="596"/>
      <c r="Z16" s="596"/>
      <c r="AA16" s="596"/>
      <c r="AB16" s="596"/>
      <c r="AC16" s="596"/>
      <c r="AD16" s="333"/>
      <c r="AE16" s="75"/>
      <c r="AF16" s="75"/>
      <c r="AG16" s="75"/>
      <c r="AH16" s="75"/>
      <c r="AI16" s="75"/>
      <c r="AJ16" s="75"/>
      <c r="AK16" s="75"/>
      <c r="AL16" s="73"/>
    </row>
    <row r="17" spans="2:38" s="99" customFormat="1" ht="20.100000000000001" customHeight="1" x14ac:dyDescent="0.25">
      <c r="B17" s="329"/>
      <c r="C17" s="593"/>
      <c r="D17" s="593"/>
      <c r="E17" s="593"/>
      <c r="F17" s="101"/>
      <c r="G17" s="594"/>
      <c r="H17" s="594"/>
      <c r="I17" s="284"/>
      <c r="J17" s="594"/>
      <c r="K17" s="594"/>
      <c r="L17" s="594"/>
      <c r="M17" s="594"/>
      <c r="N17" s="101"/>
      <c r="O17" s="292"/>
      <c r="P17" s="596"/>
      <c r="Q17" s="596"/>
      <c r="R17" s="596"/>
      <c r="S17" s="596"/>
      <c r="T17" s="596"/>
      <c r="U17" s="596"/>
      <c r="V17" s="596"/>
      <c r="W17" s="596"/>
      <c r="X17" s="596"/>
      <c r="Y17" s="596"/>
      <c r="Z17" s="596"/>
      <c r="AA17" s="596"/>
      <c r="AB17" s="596"/>
      <c r="AC17" s="596"/>
      <c r="AD17" s="333"/>
      <c r="AE17" s="75"/>
      <c r="AF17" s="75"/>
      <c r="AG17" s="75"/>
      <c r="AH17" s="75"/>
      <c r="AI17" s="75"/>
      <c r="AJ17" s="75"/>
      <c r="AK17" s="75"/>
      <c r="AL17" s="73"/>
    </row>
    <row r="18" spans="2:38" s="99" customFormat="1" ht="20.100000000000001" customHeight="1" x14ac:dyDescent="0.25">
      <c r="B18" s="329"/>
      <c r="C18" s="593"/>
      <c r="D18" s="593"/>
      <c r="E18" s="593"/>
      <c r="F18" s="101"/>
      <c r="G18" s="594"/>
      <c r="H18" s="594"/>
      <c r="I18" s="284"/>
      <c r="J18" s="594"/>
      <c r="K18" s="594"/>
      <c r="L18" s="594"/>
      <c r="M18" s="594"/>
      <c r="N18" s="101"/>
      <c r="O18" s="292"/>
      <c r="P18" s="596"/>
      <c r="Q18" s="596"/>
      <c r="R18" s="596"/>
      <c r="S18" s="596"/>
      <c r="T18" s="596"/>
      <c r="U18" s="596"/>
      <c r="V18" s="596"/>
      <c r="W18" s="596"/>
      <c r="X18" s="596"/>
      <c r="Y18" s="596"/>
      <c r="Z18" s="596"/>
      <c r="AA18" s="596"/>
      <c r="AB18" s="596"/>
      <c r="AC18" s="596"/>
      <c r="AD18" s="333"/>
      <c r="AE18" s="75"/>
      <c r="AF18" s="75"/>
      <c r="AG18" s="75"/>
      <c r="AH18" s="75"/>
      <c r="AI18" s="75"/>
      <c r="AJ18" s="75"/>
      <c r="AK18" s="75"/>
      <c r="AL18" s="73"/>
    </row>
    <row r="19" spans="2:38" s="99" customFormat="1" ht="20.100000000000001" customHeight="1" x14ac:dyDescent="0.25">
      <c r="B19" s="329"/>
      <c r="C19" s="593"/>
      <c r="D19" s="593"/>
      <c r="E19" s="593"/>
      <c r="F19" s="101"/>
      <c r="G19" s="594"/>
      <c r="H19" s="594"/>
      <c r="I19" s="284"/>
      <c r="J19" s="594"/>
      <c r="K19" s="594"/>
      <c r="L19" s="594"/>
      <c r="M19" s="594"/>
      <c r="N19" s="101"/>
      <c r="O19" s="292"/>
      <c r="P19" s="596"/>
      <c r="Q19" s="596"/>
      <c r="R19" s="596"/>
      <c r="S19" s="596"/>
      <c r="T19" s="596"/>
      <c r="U19" s="596"/>
      <c r="V19" s="596"/>
      <c r="W19" s="596"/>
      <c r="X19" s="596"/>
      <c r="Y19" s="596"/>
      <c r="Z19" s="596"/>
      <c r="AA19" s="596"/>
      <c r="AB19" s="596"/>
      <c r="AC19" s="596"/>
      <c r="AD19" s="333"/>
      <c r="AE19" s="75"/>
      <c r="AF19" s="75"/>
      <c r="AG19" s="75"/>
      <c r="AH19" s="75"/>
      <c r="AI19" s="75"/>
      <c r="AJ19" s="75"/>
      <c r="AK19" s="75"/>
      <c r="AL19" s="73"/>
    </row>
    <row r="20" spans="2:38" s="99" customFormat="1" ht="20.100000000000001" customHeight="1" x14ac:dyDescent="0.25">
      <c r="B20" s="329"/>
      <c r="C20" s="607"/>
      <c r="D20" s="607"/>
      <c r="E20" s="607"/>
      <c r="F20" s="101"/>
      <c r="G20" s="594"/>
      <c r="H20" s="594"/>
      <c r="I20" s="284"/>
      <c r="J20" s="594"/>
      <c r="K20" s="594"/>
      <c r="L20" s="594"/>
      <c r="M20" s="594"/>
      <c r="N20" s="101"/>
      <c r="O20" s="292"/>
      <c r="P20" s="596"/>
      <c r="Q20" s="596"/>
      <c r="R20" s="596"/>
      <c r="S20" s="596"/>
      <c r="T20" s="596"/>
      <c r="U20" s="596"/>
      <c r="V20" s="596"/>
      <c r="W20" s="596"/>
      <c r="X20" s="596"/>
      <c r="Y20" s="596"/>
      <c r="Z20" s="596"/>
      <c r="AA20" s="596"/>
      <c r="AB20" s="596"/>
      <c r="AC20" s="596"/>
      <c r="AD20" s="333"/>
      <c r="AE20" s="75"/>
      <c r="AF20" s="75"/>
      <c r="AG20" s="75"/>
      <c r="AH20" s="75"/>
      <c r="AI20" s="75"/>
      <c r="AJ20" s="75"/>
      <c r="AK20" s="75"/>
      <c r="AL20" s="73"/>
    </row>
    <row r="21" spans="2:38" s="99" customFormat="1" ht="11.25" customHeight="1" x14ac:dyDescent="0.25">
      <c r="B21" s="329"/>
      <c r="C21" s="74"/>
      <c r="D21" s="74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310"/>
      <c r="AE21" s="75"/>
      <c r="AG21" s="75"/>
      <c r="AH21" s="75"/>
      <c r="AI21" s="75"/>
      <c r="AJ21" s="75"/>
      <c r="AK21" s="75"/>
      <c r="AL21" s="73"/>
    </row>
    <row r="22" spans="2:38" s="99" customFormat="1" ht="18" customHeight="1" x14ac:dyDescent="0.25">
      <c r="B22" s="329"/>
      <c r="C22" s="581" t="s">
        <v>514</v>
      </c>
      <c r="D22" s="581"/>
      <c r="E22" s="581"/>
      <c r="F22" s="581"/>
      <c r="G22" s="581"/>
      <c r="H22" s="581"/>
      <c r="I22" s="581"/>
      <c r="J22" s="581"/>
      <c r="K22" s="581"/>
      <c r="L22" s="581"/>
      <c r="M22" s="581"/>
      <c r="N22" s="581"/>
      <c r="O22" s="581"/>
      <c r="P22" s="581"/>
      <c r="Q22" s="581"/>
      <c r="R22" s="581"/>
      <c r="S22" s="581"/>
      <c r="T22" s="581"/>
      <c r="U22" s="581"/>
      <c r="V22" s="581"/>
      <c r="W22" s="581"/>
      <c r="X22" s="581"/>
      <c r="Y22" s="581"/>
      <c r="Z22" s="581"/>
      <c r="AA22" s="581"/>
      <c r="AB22" s="581"/>
      <c r="AC22" s="581"/>
      <c r="AD22" s="331"/>
      <c r="AE22" s="74"/>
      <c r="AF22" s="74"/>
      <c r="AG22" s="74"/>
      <c r="AH22" s="74"/>
      <c r="AI22" s="74"/>
      <c r="AJ22" s="72"/>
      <c r="AK22" s="72"/>
      <c r="AL22" s="73"/>
    </row>
    <row r="23" spans="2:38" s="99" customFormat="1" ht="8.25" customHeight="1" x14ac:dyDescent="0.25">
      <c r="B23" s="329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281"/>
      <c r="Y23" s="281"/>
      <c r="Z23" s="281"/>
      <c r="AA23" s="281"/>
      <c r="AB23" s="281"/>
      <c r="AC23" s="281"/>
      <c r="AD23" s="331"/>
      <c r="AE23" s="74"/>
      <c r="AG23" s="74"/>
      <c r="AH23" s="74"/>
      <c r="AI23" s="74"/>
      <c r="AJ23" s="72"/>
      <c r="AK23" s="72"/>
      <c r="AL23" s="73"/>
    </row>
    <row r="24" spans="2:38" s="99" customFormat="1" ht="16.5" customHeight="1" x14ac:dyDescent="0.25">
      <c r="B24" s="329"/>
      <c r="C24" s="581" t="s">
        <v>515</v>
      </c>
      <c r="D24" s="581"/>
      <c r="E24" s="581"/>
      <c r="F24" s="581"/>
      <c r="G24" s="581"/>
      <c r="H24" s="581"/>
      <c r="I24" s="581"/>
      <c r="J24" s="581"/>
      <c r="K24" s="581"/>
      <c r="L24" s="581"/>
      <c r="M24" s="581"/>
      <c r="N24" s="581"/>
      <c r="O24" s="581"/>
      <c r="P24" s="581"/>
      <c r="Q24" s="581"/>
      <c r="R24" s="581"/>
      <c r="S24" s="581"/>
      <c r="T24" s="581"/>
      <c r="U24" s="581"/>
      <c r="V24" s="581"/>
      <c r="W24" s="581"/>
      <c r="X24" s="581"/>
      <c r="Y24" s="581"/>
      <c r="Z24" s="581"/>
      <c r="AA24" s="581"/>
      <c r="AB24" s="581"/>
      <c r="AC24" s="581"/>
      <c r="AD24" s="312"/>
      <c r="AE24" s="72"/>
      <c r="AF24" s="75"/>
      <c r="AG24" s="72"/>
      <c r="AH24" s="72"/>
      <c r="AI24" s="72"/>
      <c r="AJ24" s="72"/>
      <c r="AK24" s="72"/>
      <c r="AL24" s="73"/>
    </row>
    <row r="25" spans="2:38" s="99" customFormat="1" ht="25.5" customHeight="1" x14ac:dyDescent="0.25">
      <c r="B25" s="329"/>
      <c r="C25" s="285" t="s">
        <v>13</v>
      </c>
      <c r="D25" s="114"/>
      <c r="E25" s="613" t="s">
        <v>361</v>
      </c>
      <c r="F25" s="613"/>
      <c r="G25" s="613"/>
      <c r="H25" s="613"/>
      <c r="I25" s="613"/>
      <c r="J25" s="613"/>
      <c r="K25" s="613"/>
      <c r="L25" s="613"/>
      <c r="M25" s="613"/>
      <c r="N25" s="114"/>
      <c r="O25" s="613" t="s">
        <v>362</v>
      </c>
      <c r="P25" s="613"/>
      <c r="Q25" s="613"/>
      <c r="R25" s="613"/>
      <c r="S25" s="613"/>
      <c r="T25" s="114"/>
      <c r="U25" s="613" t="s">
        <v>488</v>
      </c>
      <c r="V25" s="613"/>
      <c r="W25" s="613"/>
      <c r="X25" s="613"/>
      <c r="Y25" s="613"/>
      <c r="Z25" s="613"/>
      <c r="AA25" s="613"/>
      <c r="AB25" s="613"/>
      <c r="AC25" s="613"/>
      <c r="AD25" s="312"/>
      <c r="AE25" s="72"/>
      <c r="AF25" s="72"/>
      <c r="AG25" s="72"/>
      <c r="AH25" s="72"/>
      <c r="AI25" s="72"/>
      <c r="AJ25" s="72"/>
      <c r="AK25" s="72"/>
      <c r="AL25" s="73"/>
    </row>
    <row r="26" spans="2:38" s="99" customFormat="1" ht="16.5" customHeight="1" x14ac:dyDescent="0.25">
      <c r="B26" s="329"/>
      <c r="C26" s="283">
        <v>1</v>
      </c>
      <c r="D26" s="74"/>
      <c r="E26" s="618"/>
      <c r="F26" s="618"/>
      <c r="G26" s="618"/>
      <c r="H26" s="618"/>
      <c r="I26" s="618"/>
      <c r="J26" s="618"/>
      <c r="K26" s="618"/>
      <c r="L26" s="618"/>
      <c r="M26" s="618"/>
      <c r="N26" s="101"/>
      <c r="O26" s="619"/>
      <c r="P26" s="619"/>
      <c r="Q26" s="619"/>
      <c r="R26" s="619"/>
      <c r="S26" s="619"/>
      <c r="T26" s="101"/>
      <c r="U26" s="575"/>
      <c r="V26" s="576"/>
      <c r="W26" s="576"/>
      <c r="X26" s="576"/>
      <c r="Y26" s="576"/>
      <c r="Z26" s="576"/>
      <c r="AA26" s="576"/>
      <c r="AB26" s="576"/>
      <c r="AC26" s="577"/>
      <c r="AD26" s="312"/>
      <c r="AE26" s="72"/>
      <c r="AF26" s="72"/>
      <c r="AG26" s="72"/>
      <c r="AH26" s="72"/>
      <c r="AI26" s="72"/>
      <c r="AJ26" s="72"/>
      <c r="AK26" s="72"/>
      <c r="AL26" s="73"/>
    </row>
    <row r="27" spans="2:38" s="99" customFormat="1" ht="16.5" customHeight="1" x14ac:dyDescent="0.25">
      <c r="B27" s="329"/>
      <c r="C27" s="283">
        <v>2</v>
      </c>
      <c r="D27" s="74"/>
      <c r="E27" s="618"/>
      <c r="F27" s="618"/>
      <c r="G27" s="618"/>
      <c r="H27" s="618"/>
      <c r="I27" s="618"/>
      <c r="J27" s="618"/>
      <c r="K27" s="618"/>
      <c r="L27" s="618"/>
      <c r="M27" s="618"/>
      <c r="N27" s="101"/>
      <c r="O27" s="619"/>
      <c r="P27" s="619"/>
      <c r="Q27" s="619"/>
      <c r="R27" s="619"/>
      <c r="S27" s="619"/>
      <c r="T27" s="101"/>
      <c r="U27" s="575"/>
      <c r="V27" s="576"/>
      <c r="W27" s="576"/>
      <c r="X27" s="576"/>
      <c r="Y27" s="576"/>
      <c r="Z27" s="576"/>
      <c r="AA27" s="576"/>
      <c r="AB27" s="576"/>
      <c r="AC27" s="577"/>
      <c r="AD27" s="312"/>
      <c r="AE27" s="72"/>
      <c r="AF27" s="72"/>
      <c r="AG27" s="72"/>
      <c r="AH27" s="72"/>
      <c r="AI27" s="72"/>
      <c r="AJ27" s="72"/>
      <c r="AK27" s="72"/>
      <c r="AL27" s="73"/>
    </row>
    <row r="28" spans="2:38" s="99" customFormat="1" ht="16.5" customHeight="1" x14ac:dyDescent="0.25">
      <c r="B28" s="329"/>
      <c r="C28" s="283">
        <v>3</v>
      </c>
      <c r="D28" s="74"/>
      <c r="E28" s="618"/>
      <c r="F28" s="618"/>
      <c r="G28" s="618"/>
      <c r="H28" s="618"/>
      <c r="I28" s="618"/>
      <c r="J28" s="618"/>
      <c r="K28" s="618"/>
      <c r="L28" s="618"/>
      <c r="M28" s="618"/>
      <c r="N28" s="101"/>
      <c r="O28" s="619"/>
      <c r="P28" s="619"/>
      <c r="Q28" s="619"/>
      <c r="R28" s="619"/>
      <c r="S28" s="619"/>
      <c r="T28" s="101"/>
      <c r="U28" s="575"/>
      <c r="V28" s="576"/>
      <c r="W28" s="576"/>
      <c r="X28" s="576"/>
      <c r="Y28" s="576"/>
      <c r="Z28" s="576"/>
      <c r="AA28" s="576"/>
      <c r="AB28" s="576"/>
      <c r="AC28" s="577"/>
      <c r="AD28" s="312"/>
      <c r="AE28" s="72"/>
      <c r="AF28" s="72"/>
      <c r="AG28" s="72"/>
      <c r="AH28" s="72"/>
      <c r="AI28" s="72"/>
      <c r="AJ28" s="72"/>
      <c r="AK28" s="72"/>
      <c r="AL28" s="73"/>
    </row>
    <row r="29" spans="2:38" s="99" customFormat="1" ht="21.75" customHeight="1" x14ac:dyDescent="0.25">
      <c r="B29" s="323"/>
      <c r="C29" s="606" t="s">
        <v>602</v>
      </c>
      <c r="D29" s="606"/>
      <c r="E29" s="606"/>
      <c r="F29" s="606"/>
      <c r="G29" s="606"/>
      <c r="H29" s="606"/>
      <c r="I29" s="606"/>
      <c r="J29" s="606"/>
      <c r="K29" s="606"/>
      <c r="L29" s="606"/>
      <c r="M29" s="606"/>
      <c r="N29" s="606"/>
      <c r="O29" s="606"/>
      <c r="P29" s="606"/>
      <c r="Q29" s="606"/>
      <c r="R29" s="606"/>
      <c r="S29" s="606"/>
      <c r="T29" s="606"/>
      <c r="U29" s="606"/>
      <c r="V29" s="606"/>
      <c r="W29" s="606"/>
      <c r="X29" s="79"/>
      <c r="Y29" s="79"/>
      <c r="Z29" s="79"/>
      <c r="AA29" s="79"/>
      <c r="AB29" s="281"/>
      <c r="AC29" s="281"/>
      <c r="AD29" s="334"/>
      <c r="AE29" s="72"/>
      <c r="AF29" s="72"/>
      <c r="AG29" s="72"/>
      <c r="AH29" s="72"/>
      <c r="AI29" s="72"/>
      <c r="AJ29" s="72"/>
      <c r="AK29" s="72"/>
    </row>
    <row r="30" spans="2:38" s="99" customFormat="1" ht="13.5" customHeight="1" x14ac:dyDescent="0.25">
      <c r="B30" s="602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603"/>
      <c r="S30" s="603"/>
      <c r="T30" s="603"/>
      <c r="U30" s="603"/>
      <c r="V30" s="603"/>
      <c r="W30" s="603"/>
      <c r="X30" s="603"/>
      <c r="Y30" s="603"/>
      <c r="Z30" s="603"/>
      <c r="AA30" s="603"/>
      <c r="AB30" s="603"/>
      <c r="AC30" s="603"/>
      <c r="AD30" s="604"/>
      <c r="AE30" s="72"/>
      <c r="AF30" s="72"/>
      <c r="AG30" s="72"/>
      <c r="AH30" s="72"/>
      <c r="AI30" s="72"/>
      <c r="AJ30" s="72"/>
      <c r="AK30" s="72"/>
    </row>
    <row r="210" spans="31:39" ht="13.5" x14ac:dyDescent="0.25">
      <c r="AE210" s="99"/>
      <c r="AF210" s="99"/>
      <c r="AG210" s="99"/>
      <c r="AH210" s="99"/>
      <c r="AI210" s="112"/>
      <c r="AJ210" s="112"/>
      <c r="AK210" s="112"/>
      <c r="AL210" s="113"/>
      <c r="AM210" s="97"/>
    </row>
    <row r="211" spans="31:39" ht="13.5" x14ac:dyDescent="0.25">
      <c r="AE211" s="99"/>
      <c r="AF211" s="99"/>
      <c r="AG211" s="99"/>
      <c r="AH211" s="99"/>
      <c r="AI211" s="112"/>
      <c r="AJ211" s="112"/>
      <c r="AK211" s="112"/>
      <c r="AL211" s="113"/>
      <c r="AM211" s="97"/>
    </row>
    <row r="212" spans="31:39" ht="13.5" x14ac:dyDescent="0.25">
      <c r="AE212" s="99"/>
      <c r="AF212" s="99"/>
      <c r="AG212" s="99"/>
      <c r="AH212" s="99"/>
      <c r="AL212" s="97"/>
      <c r="AM212" s="97"/>
    </row>
    <row r="213" spans="31:39" ht="13.5" x14ac:dyDescent="0.25">
      <c r="AE213" s="99"/>
      <c r="AF213" s="99"/>
      <c r="AG213" s="99"/>
      <c r="AH213" s="99"/>
      <c r="AL213" s="97"/>
      <c r="AM213" s="97"/>
    </row>
    <row r="214" spans="31:39" x14ac:dyDescent="0.2">
      <c r="AL214" s="97"/>
      <c r="AM214" s="97"/>
    </row>
    <row r="215" spans="31:39" x14ac:dyDescent="0.2">
      <c r="AL215" s="97"/>
      <c r="AM215" s="97"/>
    </row>
    <row r="216" spans="31:39" x14ac:dyDescent="0.2">
      <c r="AL216" s="97"/>
      <c r="AM216" s="97"/>
    </row>
    <row r="217" spans="31:39" x14ac:dyDescent="0.2">
      <c r="AL217" s="97"/>
      <c r="AM217" s="97"/>
    </row>
    <row r="218" spans="31:39" x14ac:dyDescent="0.2">
      <c r="AL218" s="97"/>
      <c r="AM218" s="97"/>
    </row>
  </sheetData>
  <sheetProtection algorithmName="SHA-512" hashValue="MLZNKhGzF9zF+cfRf+t5ftpLXLcVQ0pOeDpVHLbR94fARz5Z1HMKermV+j2ISd/ODsv8tilmmN9hH4LGxDxlcg==" saltValue="lU1XFxgGUdo/MuF0rSs+XA==" spinCount="100000" sheet="1" objects="1" scenarios="1"/>
  <protectedRanges>
    <protectedRange sqref="C15:E20" name="Rango2"/>
    <protectedRange algorithmName="SHA-512" hashValue="iOyX4ePccnsPQWzYnSswsJ1h6gVjYhwRKFSwURd5OuIzq7UOcQsCFijrdR4UVQON2KYymac+DiuiCx0m27i1eQ==" saltValue="zjMaB2mYj0S3tiazFyZSeA==" spinCount="100000" sqref="AC9 O29:R30 O26:Q28 U26:X28 G15:M20 AJ9:AK9 O15:O20" name="Datos generales"/>
  </protectedRanges>
  <mergeCells count="67">
    <mergeCell ref="L15:M15"/>
    <mergeCell ref="L16:M16"/>
    <mergeCell ref="L17:M17"/>
    <mergeCell ref="G16:H16"/>
    <mergeCell ref="P17:AC17"/>
    <mergeCell ref="E28:M28"/>
    <mergeCell ref="O25:S25"/>
    <mergeCell ref="O26:S26"/>
    <mergeCell ref="O27:S27"/>
    <mergeCell ref="O28:S28"/>
    <mergeCell ref="U28:AC28"/>
    <mergeCell ref="E7:G7"/>
    <mergeCell ref="E9:G9"/>
    <mergeCell ref="M7:R7"/>
    <mergeCell ref="P18:AC18"/>
    <mergeCell ref="O12:AC12"/>
    <mergeCell ref="P19:AC19"/>
    <mergeCell ref="I7:K7"/>
    <mergeCell ref="G18:H18"/>
    <mergeCell ref="J15:K15"/>
    <mergeCell ref="J16:K16"/>
    <mergeCell ref="G15:H15"/>
    <mergeCell ref="G13:H13"/>
    <mergeCell ref="E25:M25"/>
    <mergeCell ref="E26:M26"/>
    <mergeCell ref="E27:M27"/>
    <mergeCell ref="L18:M18"/>
    <mergeCell ref="C17:E17"/>
    <mergeCell ref="U25:AC25"/>
    <mergeCell ref="U26:AC26"/>
    <mergeCell ref="U27:AC27"/>
    <mergeCell ref="J20:K20"/>
    <mergeCell ref="P20:AC20"/>
    <mergeCell ref="G19:H19"/>
    <mergeCell ref="L19:M19"/>
    <mergeCell ref="B2:AD2"/>
    <mergeCell ref="B30:AD30"/>
    <mergeCell ref="L20:M20"/>
    <mergeCell ref="C6:AC6"/>
    <mergeCell ref="C5:AC5"/>
    <mergeCell ref="C4:AC4"/>
    <mergeCell ref="C29:W29"/>
    <mergeCell ref="C20:E20"/>
    <mergeCell ref="M9:R9"/>
    <mergeCell ref="I9:K9"/>
    <mergeCell ref="G17:H17"/>
    <mergeCell ref="J17:K17"/>
    <mergeCell ref="J18:K18"/>
    <mergeCell ref="J19:K19"/>
    <mergeCell ref="U9:Y9"/>
    <mergeCell ref="C11:AC11"/>
    <mergeCell ref="C3:AC3"/>
    <mergeCell ref="C22:AC22"/>
    <mergeCell ref="C24:AC24"/>
    <mergeCell ref="U7:Y7"/>
    <mergeCell ref="C19:E19"/>
    <mergeCell ref="G20:H20"/>
    <mergeCell ref="P13:AC13"/>
    <mergeCell ref="P15:AC15"/>
    <mergeCell ref="P16:AC16"/>
    <mergeCell ref="C15:E15"/>
    <mergeCell ref="C16:E16"/>
    <mergeCell ref="C12:E13"/>
    <mergeCell ref="G12:M12"/>
    <mergeCell ref="J13:K13"/>
    <mergeCell ref="L13:M13"/>
    <mergeCell ref="C18:E18"/>
  </mergeCells>
  <phoneticPr fontId="38" type="noConversion"/>
  <dataValidations count="2">
    <dataValidation type="list" allowBlank="1" showInputMessage="1" showErrorMessage="1" sqref="L15:L20 I15:J20" xr:uid="{00000000-0002-0000-0200-000000000000}">
      <formula1>"Bajo, Medio, Alto, Muy alto"</formula1>
    </dataValidation>
    <dataValidation type="list" allowBlank="1" showInputMessage="1" showErrorMessage="1" sqref="O15:O20 G15:G20" xr:uid="{00000000-0002-0000-0200-000001000000}">
      <formula1>"Si, No"</formula1>
    </dataValidation>
  </dataValidations>
  <printOptions horizontalCentered="1"/>
  <pageMargins left="0.11811023622047245" right="0.11811023622047245" top="0.55118110236220474" bottom="0.15748031496062992" header="0.31496062992125984" footer="0.31496062992125984"/>
  <pageSetup paperSize="9" scale="80" orientation="portrait" r:id="rId1"/>
  <rowBreaks count="3" manualBreakCount="3">
    <brk id="30" min="1" max="29" man="1"/>
    <brk id="109" min="1" max="38" man="1"/>
    <brk id="169" min="1" max="38" man="1"/>
  </rowBreaks>
  <colBreaks count="1" manualBreakCount="1">
    <brk id="39" max="208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Datos!$C$10:$C$13</xm:f>
          </x14:formula1>
          <xm:sqref>AC9</xm:sqref>
        </x14:dataValidation>
        <x14:dataValidation type="list" allowBlank="1" showInputMessage="1" showErrorMessage="1" xr:uid="{00000000-0002-0000-0200-000003000000}">
          <x14:formula1>
            <xm:f>Datos!$B$17:$B$31</xm:f>
          </x14:formula1>
          <xm:sqref>C15:E19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outlinePr summaryBelow="0" summaryRight="0"/>
  </sheetPr>
  <dimension ref="A3:AP201"/>
  <sheetViews>
    <sheetView defaultGridColor="0" topLeftCell="C1" colorId="9" zoomScale="90" zoomScaleNormal="90" zoomScaleSheetLayoutView="80" workbookViewId="0">
      <selection activeCell="AI8" sqref="AI8:AK8"/>
    </sheetView>
  </sheetViews>
  <sheetFormatPr baseColWidth="10" defaultColWidth="11.42578125" defaultRowHeight="12" outlineLevelRow="2" x14ac:dyDescent="0.2"/>
  <cols>
    <col min="1" max="1" width="5.7109375" style="137" customWidth="1"/>
    <col min="2" max="2" width="2.5703125" style="137" customWidth="1"/>
    <col min="3" max="3" width="8.28515625" style="137" customWidth="1"/>
    <col min="4" max="4" width="0.85546875" style="137" customWidth="1"/>
    <col min="5" max="5" width="6" style="137" customWidth="1"/>
    <col min="6" max="7" width="3.140625" style="137" customWidth="1"/>
    <col min="8" max="9" width="4.42578125" style="137" customWidth="1"/>
    <col min="10" max="11" width="5" style="137" customWidth="1"/>
    <col min="12" max="12" width="0.85546875" style="137" customWidth="1"/>
    <col min="13" max="13" width="3.42578125" style="137" customWidth="1"/>
    <col min="14" max="14" width="3.85546875" style="137" customWidth="1"/>
    <col min="15" max="15" width="4.5703125" style="137" customWidth="1"/>
    <col min="16" max="17" width="3.7109375" style="137" customWidth="1"/>
    <col min="18" max="18" width="4.85546875" style="137" customWidth="1"/>
    <col min="19" max="19" width="3.28515625" style="137" customWidth="1"/>
    <col min="20" max="20" width="9.140625" style="137" customWidth="1"/>
    <col min="21" max="21" width="0.28515625" style="137" customWidth="1"/>
    <col min="22" max="22" width="9.28515625" style="137" customWidth="1"/>
    <col min="23" max="23" width="0.7109375" style="137" customWidth="1"/>
    <col min="24" max="24" width="10.7109375" style="137" customWidth="1"/>
    <col min="25" max="25" width="3" style="137" customWidth="1"/>
    <col min="26" max="26" width="14.42578125" style="137" customWidth="1"/>
    <col min="27" max="27" width="0.7109375" style="137" customWidth="1"/>
    <col min="28" max="28" width="12.42578125" style="137" customWidth="1"/>
    <col min="29" max="29" width="4.7109375" style="137" customWidth="1"/>
    <col min="30" max="30" width="5" style="137" customWidth="1"/>
    <col min="31" max="31" width="11.85546875" style="137" customWidth="1"/>
    <col min="32" max="32" width="11.42578125" style="137" customWidth="1"/>
    <col min="33" max="33" width="11.7109375" style="137" customWidth="1"/>
    <col min="34" max="34" width="3.5703125" style="137" customWidth="1"/>
    <col min="35" max="35" width="8.7109375" style="137" customWidth="1"/>
    <col min="36" max="36" width="1" style="137" hidden="1" customWidth="1"/>
    <col min="37" max="37" width="12.7109375" style="137" customWidth="1"/>
    <col min="38" max="38" width="2.7109375" style="137" customWidth="1"/>
    <col min="39" max="16384" width="11.42578125" style="137"/>
  </cols>
  <sheetData>
    <row r="3" spans="1:38" s="99" customFormat="1" ht="7.5" customHeight="1" x14ac:dyDescent="0.25">
      <c r="B3" s="704"/>
      <c r="C3" s="705"/>
      <c r="D3" s="705"/>
      <c r="E3" s="705"/>
      <c r="F3" s="705"/>
      <c r="G3" s="705"/>
      <c r="H3" s="705"/>
      <c r="I3" s="705"/>
      <c r="J3" s="705"/>
      <c r="K3" s="705"/>
      <c r="L3" s="705"/>
      <c r="M3" s="705"/>
      <c r="N3" s="705"/>
      <c r="O3" s="705"/>
      <c r="P3" s="705"/>
      <c r="Q3" s="705"/>
      <c r="R3" s="705"/>
      <c r="S3" s="705"/>
      <c r="T3" s="705"/>
      <c r="U3" s="705"/>
      <c r="V3" s="705"/>
      <c r="W3" s="705"/>
      <c r="X3" s="705"/>
      <c r="Y3" s="705"/>
      <c r="Z3" s="705"/>
      <c r="AA3" s="705"/>
      <c r="AB3" s="705"/>
      <c r="AC3" s="705"/>
      <c r="AD3" s="705"/>
      <c r="AE3" s="705"/>
      <c r="AF3" s="705"/>
      <c r="AG3" s="705"/>
      <c r="AH3" s="705"/>
      <c r="AI3" s="705"/>
      <c r="AJ3" s="705"/>
      <c r="AK3" s="705"/>
      <c r="AL3" s="706"/>
    </row>
    <row r="4" spans="1:38" s="99" customFormat="1" ht="18.75" customHeight="1" x14ac:dyDescent="0.25">
      <c r="B4" s="335"/>
      <c r="C4" s="707" t="s">
        <v>517</v>
      </c>
      <c r="D4" s="707"/>
      <c r="E4" s="707"/>
      <c r="F4" s="707"/>
      <c r="G4" s="707"/>
      <c r="H4" s="707"/>
      <c r="I4" s="707"/>
      <c r="J4" s="707"/>
      <c r="K4" s="707"/>
      <c r="L4" s="707"/>
      <c r="M4" s="707"/>
      <c r="N4" s="707"/>
      <c r="O4" s="707"/>
      <c r="P4" s="707"/>
      <c r="Q4" s="707"/>
      <c r="R4" s="707"/>
      <c r="S4" s="707"/>
      <c r="T4" s="707"/>
      <c r="U4" s="707"/>
      <c r="V4" s="707"/>
      <c r="W4" s="707"/>
      <c r="X4" s="707"/>
      <c r="Y4" s="707"/>
      <c r="Z4" s="707"/>
      <c r="AA4" s="707"/>
      <c r="AB4" s="707"/>
      <c r="AC4" s="707"/>
      <c r="AD4" s="707"/>
      <c r="AE4" s="707"/>
      <c r="AF4" s="707"/>
      <c r="AG4" s="707"/>
      <c r="AH4" s="707"/>
      <c r="AI4" s="707"/>
      <c r="AJ4" s="707"/>
      <c r="AK4" s="707"/>
      <c r="AL4" s="336"/>
    </row>
    <row r="5" spans="1:38" s="99" customFormat="1" ht="15.75" customHeight="1" x14ac:dyDescent="0.25">
      <c r="B5" s="329"/>
      <c r="C5" s="581" t="s">
        <v>516</v>
      </c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  <c r="Y5" s="581"/>
      <c r="Z5" s="581"/>
      <c r="AA5" s="581"/>
      <c r="AB5" s="581"/>
      <c r="AC5" s="581"/>
      <c r="AD5" s="581"/>
      <c r="AE5" s="581"/>
      <c r="AF5" s="581"/>
      <c r="AG5" s="581"/>
      <c r="AH5" s="581"/>
      <c r="AI5" s="581"/>
      <c r="AJ5" s="581"/>
      <c r="AK5" s="581"/>
      <c r="AL5" s="309"/>
    </row>
    <row r="6" spans="1:38" s="121" customFormat="1" ht="50.25" customHeight="1" x14ac:dyDescent="0.25">
      <c r="A6" s="99"/>
      <c r="B6" s="329"/>
      <c r="C6" s="532" t="s">
        <v>5</v>
      </c>
      <c r="D6" s="114"/>
      <c r="E6" s="613" t="s">
        <v>336</v>
      </c>
      <c r="F6" s="613"/>
      <c r="G6" s="613"/>
      <c r="H6" s="613"/>
      <c r="I6" s="613"/>
      <c r="J6" s="613"/>
      <c r="K6" s="613"/>
      <c r="L6" s="114"/>
      <c r="M6" s="655" t="s">
        <v>101</v>
      </c>
      <c r="N6" s="656"/>
      <c r="O6" s="656"/>
      <c r="P6" s="656"/>
      <c r="Q6" s="657"/>
      <c r="R6" s="659" t="s">
        <v>102</v>
      </c>
      <c r="S6" s="660"/>
      <c r="T6" s="661"/>
      <c r="U6" s="114"/>
      <c r="V6" s="655" t="s">
        <v>338</v>
      </c>
      <c r="W6" s="657"/>
      <c r="X6" s="658" t="s">
        <v>518</v>
      </c>
      <c r="Y6" s="658"/>
      <c r="Z6" s="658" t="s">
        <v>493</v>
      </c>
      <c r="AA6" s="658"/>
      <c r="AB6" s="658" t="s">
        <v>59</v>
      </c>
      <c r="AC6" s="658"/>
      <c r="AD6" s="658" t="s">
        <v>58</v>
      </c>
      <c r="AE6" s="658"/>
      <c r="AF6" s="533" t="s">
        <v>60</v>
      </c>
      <c r="AG6" s="655" t="s">
        <v>364</v>
      </c>
      <c r="AH6" s="657"/>
      <c r="AI6" s="655" t="s">
        <v>363</v>
      </c>
      <c r="AJ6" s="656"/>
      <c r="AK6" s="657"/>
      <c r="AL6" s="534"/>
    </row>
    <row r="7" spans="1:38" s="99" customFormat="1" ht="2.25" customHeight="1" x14ac:dyDescent="0.25">
      <c r="B7" s="329"/>
      <c r="C7" s="407"/>
      <c r="D7" s="407"/>
      <c r="E7" s="407"/>
      <c r="F7" s="407"/>
      <c r="G7" s="407"/>
      <c r="H7" s="101"/>
      <c r="I7" s="407"/>
      <c r="J7" s="101"/>
      <c r="K7" s="407"/>
      <c r="L7" s="407"/>
      <c r="M7" s="102"/>
      <c r="N7" s="102"/>
      <c r="O7" s="102"/>
      <c r="P7" s="102"/>
      <c r="Q7" s="102"/>
      <c r="R7" s="103"/>
      <c r="S7" s="103"/>
      <c r="T7" s="73"/>
      <c r="U7" s="407"/>
      <c r="V7" s="73"/>
      <c r="W7" s="73"/>
      <c r="X7" s="73"/>
      <c r="Y7" s="73"/>
      <c r="Z7" s="73"/>
      <c r="AA7" s="73"/>
      <c r="AB7" s="73"/>
      <c r="AC7" s="73"/>
      <c r="AD7" s="73"/>
      <c r="AE7" s="104"/>
      <c r="AF7" s="75"/>
      <c r="AG7" s="75"/>
      <c r="AH7" s="422"/>
      <c r="AI7" s="422"/>
      <c r="AJ7" s="422"/>
      <c r="AK7" s="75"/>
      <c r="AL7" s="309"/>
    </row>
    <row r="8" spans="1:38" s="121" customFormat="1" ht="20.25" customHeight="1" x14ac:dyDescent="0.25">
      <c r="A8" s="99"/>
      <c r="B8" s="329"/>
      <c r="C8" s="139" t="str">
        <f>+IF('Identificación 1'!C26="","","UP1")</f>
        <v>UP1</v>
      </c>
      <c r="D8" s="114"/>
      <c r="E8" s="669" t="str">
        <f>+IF('Identificación 1'!E26="","",'Identificación 1'!E26)</f>
        <v/>
      </c>
      <c r="F8" s="670"/>
      <c r="G8" s="670"/>
      <c r="H8" s="670"/>
      <c r="I8" s="670"/>
      <c r="J8" s="670"/>
      <c r="K8" s="671"/>
      <c r="L8" s="114"/>
      <c r="M8" s="675"/>
      <c r="N8" s="676"/>
      <c r="O8" s="676"/>
      <c r="P8" s="676"/>
      <c r="Q8" s="677"/>
      <c r="R8" s="678"/>
      <c r="S8" s="679"/>
      <c r="T8" s="680"/>
      <c r="U8" s="114"/>
      <c r="V8" s="667">
        <f>SUM(V9:W38)</f>
        <v>0</v>
      </c>
      <c r="W8" s="668"/>
      <c r="X8" s="667">
        <f>SUM(X9:Y38)</f>
        <v>0</v>
      </c>
      <c r="Y8" s="668"/>
      <c r="Z8" s="667">
        <f>SUM(Z9:AA38)</f>
        <v>0</v>
      </c>
      <c r="AA8" s="668"/>
      <c r="AB8" s="630"/>
      <c r="AC8" s="631"/>
      <c r="AD8" s="630"/>
      <c r="AE8" s="631"/>
      <c r="AF8" s="122"/>
      <c r="AG8" s="632"/>
      <c r="AH8" s="632"/>
      <c r="AI8" s="632"/>
      <c r="AJ8" s="632"/>
      <c r="AK8" s="632"/>
      <c r="AL8" s="337"/>
    </row>
    <row r="9" spans="1:38" s="121" customFormat="1" ht="20.25" customHeight="1" outlineLevel="1" x14ac:dyDescent="0.25">
      <c r="A9" s="99"/>
      <c r="B9" s="329"/>
      <c r="C9" s="140" t="s">
        <v>6</v>
      </c>
      <c r="D9" s="101"/>
      <c r="E9" s="123"/>
      <c r="F9" s="644"/>
      <c r="G9" s="645"/>
      <c r="H9" s="645"/>
      <c r="I9" s="645"/>
      <c r="J9" s="645"/>
      <c r="K9" s="646"/>
      <c r="L9" s="101"/>
      <c r="M9" s="652"/>
      <c r="N9" s="653"/>
      <c r="O9" s="653"/>
      <c r="P9" s="653"/>
      <c r="Q9" s="654"/>
      <c r="R9" s="664"/>
      <c r="S9" s="665"/>
      <c r="T9" s="666"/>
      <c r="U9" s="101"/>
      <c r="V9" s="662"/>
      <c r="W9" s="663"/>
      <c r="X9" s="662"/>
      <c r="Y9" s="663"/>
      <c r="Z9" s="624">
        <f t="shared" ref="Z9:Z14" si="0">+V9*X9</f>
        <v>0</v>
      </c>
      <c r="AA9" s="625"/>
      <c r="AB9" s="620"/>
      <c r="AC9" s="621"/>
      <c r="AD9" s="620"/>
      <c r="AE9" s="621"/>
      <c r="AF9" s="124"/>
      <c r="AG9" s="626"/>
      <c r="AH9" s="626"/>
      <c r="AI9" s="626"/>
      <c r="AJ9" s="626"/>
      <c r="AK9" s="626"/>
      <c r="AL9" s="337"/>
    </row>
    <row r="10" spans="1:38" s="121" customFormat="1" ht="20.25" customHeight="1" outlineLevel="1" x14ac:dyDescent="0.25">
      <c r="A10" s="99"/>
      <c r="B10" s="329"/>
      <c r="C10" s="140" t="s">
        <v>7</v>
      </c>
      <c r="D10" s="101"/>
      <c r="E10" s="123"/>
      <c r="F10" s="644"/>
      <c r="G10" s="645"/>
      <c r="H10" s="645"/>
      <c r="I10" s="645"/>
      <c r="J10" s="645"/>
      <c r="K10" s="646"/>
      <c r="L10" s="101"/>
      <c r="M10" s="652"/>
      <c r="N10" s="653"/>
      <c r="O10" s="653"/>
      <c r="P10" s="653"/>
      <c r="Q10" s="654"/>
      <c r="R10" s="664"/>
      <c r="S10" s="665"/>
      <c r="T10" s="666"/>
      <c r="U10" s="101"/>
      <c r="V10" s="662"/>
      <c r="W10" s="663"/>
      <c r="X10" s="662"/>
      <c r="Y10" s="663"/>
      <c r="Z10" s="624">
        <f t="shared" si="0"/>
        <v>0</v>
      </c>
      <c r="AA10" s="625"/>
      <c r="AB10" s="620"/>
      <c r="AC10" s="621"/>
      <c r="AD10" s="620"/>
      <c r="AE10" s="621"/>
      <c r="AF10" s="124"/>
      <c r="AG10" s="626"/>
      <c r="AH10" s="626"/>
      <c r="AI10" s="626"/>
      <c r="AJ10" s="626"/>
      <c r="AK10" s="626"/>
      <c r="AL10" s="337"/>
    </row>
    <row r="11" spans="1:38" s="121" customFormat="1" ht="20.25" customHeight="1" outlineLevel="1" x14ac:dyDescent="0.25">
      <c r="A11" s="99"/>
      <c r="B11" s="329"/>
      <c r="C11" s="140" t="s">
        <v>8</v>
      </c>
      <c r="D11" s="101"/>
      <c r="E11" s="123"/>
      <c r="F11" s="644"/>
      <c r="G11" s="645"/>
      <c r="H11" s="645"/>
      <c r="I11" s="645"/>
      <c r="J11" s="645"/>
      <c r="K11" s="646"/>
      <c r="L11" s="101"/>
      <c r="M11" s="652"/>
      <c r="N11" s="653"/>
      <c r="O11" s="653"/>
      <c r="P11" s="653"/>
      <c r="Q11" s="654"/>
      <c r="R11" s="664"/>
      <c r="S11" s="665"/>
      <c r="T11" s="666"/>
      <c r="U11" s="101"/>
      <c r="V11" s="662"/>
      <c r="W11" s="663"/>
      <c r="X11" s="662"/>
      <c r="Y11" s="663"/>
      <c r="Z11" s="624">
        <f t="shared" si="0"/>
        <v>0</v>
      </c>
      <c r="AA11" s="625"/>
      <c r="AB11" s="620"/>
      <c r="AC11" s="621"/>
      <c r="AD11" s="620"/>
      <c r="AE11" s="621"/>
      <c r="AF11" s="124"/>
      <c r="AG11" s="626"/>
      <c r="AH11" s="626"/>
      <c r="AI11" s="626"/>
      <c r="AJ11" s="626"/>
      <c r="AK11" s="626"/>
      <c r="AL11" s="337"/>
    </row>
    <row r="12" spans="1:38" s="121" customFormat="1" ht="20.25" customHeight="1" outlineLevel="1" x14ac:dyDescent="0.25">
      <c r="A12" s="99"/>
      <c r="B12" s="329"/>
      <c r="C12" s="140" t="s">
        <v>9</v>
      </c>
      <c r="D12" s="101"/>
      <c r="E12" s="123"/>
      <c r="F12" s="644"/>
      <c r="G12" s="645"/>
      <c r="H12" s="645"/>
      <c r="I12" s="645"/>
      <c r="J12" s="645"/>
      <c r="K12" s="646"/>
      <c r="L12" s="101"/>
      <c r="M12" s="652"/>
      <c r="N12" s="653"/>
      <c r="O12" s="653"/>
      <c r="P12" s="653"/>
      <c r="Q12" s="654"/>
      <c r="R12" s="664"/>
      <c r="S12" s="665"/>
      <c r="T12" s="666"/>
      <c r="U12" s="101"/>
      <c r="V12" s="662"/>
      <c r="W12" s="663"/>
      <c r="X12" s="662"/>
      <c r="Y12" s="663"/>
      <c r="Z12" s="624">
        <f t="shared" si="0"/>
        <v>0</v>
      </c>
      <c r="AA12" s="625"/>
      <c r="AB12" s="620"/>
      <c r="AC12" s="621"/>
      <c r="AD12" s="620"/>
      <c r="AE12" s="621"/>
      <c r="AF12" s="124"/>
      <c r="AG12" s="626"/>
      <c r="AH12" s="626"/>
      <c r="AI12" s="626"/>
      <c r="AJ12" s="626"/>
      <c r="AK12" s="626"/>
      <c r="AL12" s="337"/>
    </row>
    <row r="13" spans="1:38" s="121" customFormat="1" ht="20.25" customHeight="1" outlineLevel="1" x14ac:dyDescent="0.25">
      <c r="A13" s="99"/>
      <c r="B13" s="329"/>
      <c r="C13" s="140" t="s">
        <v>207</v>
      </c>
      <c r="D13" s="101"/>
      <c r="E13" s="123"/>
      <c r="F13" s="644"/>
      <c r="G13" s="645"/>
      <c r="H13" s="645"/>
      <c r="I13" s="645"/>
      <c r="J13" s="645"/>
      <c r="K13" s="646"/>
      <c r="L13" s="101"/>
      <c r="M13" s="652"/>
      <c r="N13" s="653"/>
      <c r="O13" s="653"/>
      <c r="P13" s="653"/>
      <c r="Q13" s="654"/>
      <c r="R13" s="664"/>
      <c r="S13" s="665"/>
      <c r="T13" s="666"/>
      <c r="U13" s="101"/>
      <c r="V13" s="662"/>
      <c r="W13" s="663"/>
      <c r="X13" s="662"/>
      <c r="Y13" s="663"/>
      <c r="Z13" s="624">
        <f t="shared" si="0"/>
        <v>0</v>
      </c>
      <c r="AA13" s="625"/>
      <c r="AB13" s="620"/>
      <c r="AC13" s="621"/>
      <c r="AD13" s="620"/>
      <c r="AE13" s="621"/>
      <c r="AF13" s="124"/>
      <c r="AG13" s="626"/>
      <c r="AH13" s="626"/>
      <c r="AI13" s="626"/>
      <c r="AJ13" s="626"/>
      <c r="AK13" s="626"/>
      <c r="AL13" s="337"/>
    </row>
    <row r="14" spans="1:38" s="121" customFormat="1" ht="20.25" customHeight="1" outlineLevel="1" x14ac:dyDescent="0.25">
      <c r="A14" s="99"/>
      <c r="B14" s="329"/>
      <c r="C14" s="140" t="s">
        <v>208</v>
      </c>
      <c r="D14" s="101"/>
      <c r="E14" s="123"/>
      <c r="F14" s="644"/>
      <c r="G14" s="645"/>
      <c r="H14" s="645"/>
      <c r="I14" s="645"/>
      <c r="J14" s="645"/>
      <c r="K14" s="646"/>
      <c r="L14" s="101"/>
      <c r="M14" s="652"/>
      <c r="N14" s="653"/>
      <c r="O14" s="653"/>
      <c r="P14" s="653"/>
      <c r="Q14" s="654"/>
      <c r="R14" s="664"/>
      <c r="S14" s="665"/>
      <c r="T14" s="666"/>
      <c r="U14" s="101"/>
      <c r="V14" s="662"/>
      <c r="W14" s="663"/>
      <c r="X14" s="662"/>
      <c r="Y14" s="663"/>
      <c r="Z14" s="624">
        <f t="shared" si="0"/>
        <v>0</v>
      </c>
      <c r="AA14" s="625"/>
      <c r="AB14" s="620"/>
      <c r="AC14" s="621"/>
      <c r="AD14" s="620"/>
      <c r="AE14" s="621"/>
      <c r="AF14" s="124"/>
      <c r="AG14" s="626"/>
      <c r="AH14" s="626"/>
      <c r="AI14" s="626"/>
      <c r="AJ14" s="626"/>
      <c r="AK14" s="626"/>
      <c r="AL14" s="337"/>
    </row>
    <row r="15" spans="1:38" s="121" customFormat="1" ht="20.25" customHeight="1" outlineLevel="1" x14ac:dyDescent="0.25">
      <c r="A15" s="99"/>
      <c r="B15" s="329"/>
      <c r="C15" s="140" t="s">
        <v>209</v>
      </c>
      <c r="D15" s="101"/>
      <c r="E15" s="123"/>
      <c r="F15" s="644"/>
      <c r="G15" s="645"/>
      <c r="H15" s="645"/>
      <c r="I15" s="645"/>
      <c r="J15" s="645"/>
      <c r="K15" s="646"/>
      <c r="L15" s="101"/>
      <c r="M15" s="652"/>
      <c r="N15" s="653"/>
      <c r="O15" s="653"/>
      <c r="P15" s="653"/>
      <c r="Q15" s="654"/>
      <c r="R15" s="664"/>
      <c r="S15" s="665"/>
      <c r="T15" s="666"/>
      <c r="U15" s="101"/>
      <c r="V15" s="662"/>
      <c r="W15" s="663"/>
      <c r="X15" s="662"/>
      <c r="Y15" s="663"/>
      <c r="Z15" s="624">
        <f t="shared" ref="Z15:Z38" si="1">+V15*X15</f>
        <v>0</v>
      </c>
      <c r="AA15" s="625"/>
      <c r="AB15" s="620"/>
      <c r="AC15" s="621"/>
      <c r="AD15" s="620"/>
      <c r="AE15" s="621"/>
      <c r="AF15" s="124"/>
      <c r="AG15" s="626"/>
      <c r="AH15" s="626"/>
      <c r="AI15" s="626"/>
      <c r="AJ15" s="626"/>
      <c r="AK15" s="626"/>
      <c r="AL15" s="337"/>
    </row>
    <row r="16" spans="1:38" s="121" customFormat="1" ht="20.25" customHeight="1" outlineLevel="1" x14ac:dyDescent="0.25">
      <c r="A16" s="99"/>
      <c r="B16" s="329"/>
      <c r="C16" s="140" t="s">
        <v>210</v>
      </c>
      <c r="D16" s="101"/>
      <c r="E16" s="123"/>
      <c r="F16" s="644"/>
      <c r="G16" s="645"/>
      <c r="H16" s="645"/>
      <c r="I16" s="645"/>
      <c r="J16" s="645"/>
      <c r="K16" s="646"/>
      <c r="L16" s="101"/>
      <c r="M16" s="652"/>
      <c r="N16" s="653"/>
      <c r="O16" s="653"/>
      <c r="P16" s="653"/>
      <c r="Q16" s="654"/>
      <c r="R16" s="664"/>
      <c r="S16" s="665"/>
      <c r="T16" s="666"/>
      <c r="U16" s="101"/>
      <c r="V16" s="662"/>
      <c r="W16" s="663"/>
      <c r="X16" s="662"/>
      <c r="Y16" s="663"/>
      <c r="Z16" s="624">
        <f t="shared" si="1"/>
        <v>0</v>
      </c>
      <c r="AA16" s="625"/>
      <c r="AB16" s="620"/>
      <c r="AC16" s="621"/>
      <c r="AD16" s="620"/>
      <c r="AE16" s="621"/>
      <c r="AF16" s="124"/>
      <c r="AG16" s="626"/>
      <c r="AH16" s="626"/>
      <c r="AI16" s="626"/>
      <c r="AJ16" s="626"/>
      <c r="AK16" s="626"/>
      <c r="AL16" s="337"/>
    </row>
    <row r="17" spans="1:38" s="121" customFormat="1" ht="20.25" customHeight="1" outlineLevel="1" x14ac:dyDescent="0.25">
      <c r="A17" s="99"/>
      <c r="B17" s="329"/>
      <c r="C17" s="140" t="s">
        <v>211</v>
      </c>
      <c r="D17" s="101"/>
      <c r="E17" s="123"/>
      <c r="F17" s="644"/>
      <c r="G17" s="645"/>
      <c r="H17" s="645"/>
      <c r="I17" s="645"/>
      <c r="J17" s="645"/>
      <c r="K17" s="646"/>
      <c r="L17" s="101"/>
      <c r="M17" s="652"/>
      <c r="N17" s="653"/>
      <c r="O17" s="653"/>
      <c r="P17" s="653"/>
      <c r="Q17" s="654"/>
      <c r="R17" s="664"/>
      <c r="S17" s="665"/>
      <c r="T17" s="666"/>
      <c r="U17" s="101"/>
      <c r="V17" s="662"/>
      <c r="W17" s="663"/>
      <c r="X17" s="662"/>
      <c r="Y17" s="663"/>
      <c r="Z17" s="624">
        <f t="shared" si="1"/>
        <v>0</v>
      </c>
      <c r="AA17" s="625"/>
      <c r="AB17" s="620"/>
      <c r="AC17" s="621"/>
      <c r="AD17" s="620"/>
      <c r="AE17" s="621"/>
      <c r="AF17" s="124"/>
      <c r="AG17" s="626"/>
      <c r="AH17" s="626"/>
      <c r="AI17" s="626"/>
      <c r="AJ17" s="626"/>
      <c r="AK17" s="626"/>
      <c r="AL17" s="338"/>
    </row>
    <row r="18" spans="1:38" s="121" customFormat="1" ht="20.25" customHeight="1" outlineLevel="1" x14ac:dyDescent="0.25">
      <c r="A18" s="99"/>
      <c r="B18" s="329"/>
      <c r="C18" s="140" t="s">
        <v>212</v>
      </c>
      <c r="D18" s="101"/>
      <c r="E18" s="123"/>
      <c r="F18" s="644"/>
      <c r="G18" s="645"/>
      <c r="H18" s="645"/>
      <c r="I18" s="645"/>
      <c r="J18" s="645"/>
      <c r="K18" s="646"/>
      <c r="L18" s="101"/>
      <c r="M18" s="652"/>
      <c r="N18" s="653"/>
      <c r="O18" s="653"/>
      <c r="P18" s="653"/>
      <c r="Q18" s="654"/>
      <c r="R18" s="664"/>
      <c r="S18" s="665"/>
      <c r="T18" s="666"/>
      <c r="U18" s="101"/>
      <c r="V18" s="662"/>
      <c r="W18" s="663"/>
      <c r="X18" s="662"/>
      <c r="Y18" s="663"/>
      <c r="Z18" s="624">
        <f t="shared" si="1"/>
        <v>0</v>
      </c>
      <c r="AA18" s="625"/>
      <c r="AB18" s="620"/>
      <c r="AC18" s="621"/>
      <c r="AD18" s="620"/>
      <c r="AE18" s="621"/>
      <c r="AF18" s="124"/>
      <c r="AG18" s="626"/>
      <c r="AH18" s="626"/>
      <c r="AI18" s="626"/>
      <c r="AJ18" s="626"/>
      <c r="AK18" s="626"/>
      <c r="AL18" s="338"/>
    </row>
    <row r="19" spans="1:38" s="121" customFormat="1" ht="20.25" customHeight="1" outlineLevel="1" x14ac:dyDescent="0.25">
      <c r="A19" s="99"/>
      <c r="B19" s="329"/>
      <c r="C19" s="140" t="s">
        <v>494</v>
      </c>
      <c r="D19" s="101"/>
      <c r="E19" s="123"/>
      <c r="F19" s="644"/>
      <c r="G19" s="645"/>
      <c r="H19" s="645"/>
      <c r="I19" s="645"/>
      <c r="J19" s="645"/>
      <c r="K19" s="646"/>
      <c r="L19" s="101"/>
      <c r="M19" s="652"/>
      <c r="N19" s="653"/>
      <c r="O19" s="653"/>
      <c r="P19" s="653"/>
      <c r="Q19" s="654"/>
      <c r="R19" s="664"/>
      <c r="S19" s="665"/>
      <c r="T19" s="666"/>
      <c r="U19" s="101"/>
      <c r="V19" s="662"/>
      <c r="W19" s="663"/>
      <c r="X19" s="662"/>
      <c r="Y19" s="663"/>
      <c r="Z19" s="624">
        <f t="shared" si="1"/>
        <v>0</v>
      </c>
      <c r="AA19" s="625"/>
      <c r="AB19" s="620"/>
      <c r="AC19" s="621"/>
      <c r="AD19" s="620"/>
      <c r="AE19" s="621"/>
      <c r="AF19" s="124"/>
      <c r="AG19" s="626"/>
      <c r="AH19" s="626"/>
      <c r="AI19" s="626"/>
      <c r="AJ19" s="626"/>
      <c r="AK19" s="626"/>
      <c r="AL19" s="338"/>
    </row>
    <row r="20" spans="1:38" s="121" customFormat="1" ht="20.25" customHeight="1" outlineLevel="1" x14ac:dyDescent="0.25">
      <c r="A20" s="99"/>
      <c r="B20" s="329"/>
      <c r="C20" s="140" t="s">
        <v>495</v>
      </c>
      <c r="D20" s="101"/>
      <c r="E20" s="123"/>
      <c r="F20" s="644"/>
      <c r="G20" s="645"/>
      <c r="H20" s="645"/>
      <c r="I20" s="645"/>
      <c r="J20" s="645"/>
      <c r="K20" s="646"/>
      <c r="L20" s="101"/>
      <c r="M20" s="652"/>
      <c r="N20" s="653"/>
      <c r="O20" s="653"/>
      <c r="P20" s="653"/>
      <c r="Q20" s="654"/>
      <c r="R20" s="664"/>
      <c r="S20" s="665"/>
      <c r="T20" s="666"/>
      <c r="U20" s="101"/>
      <c r="V20" s="662"/>
      <c r="W20" s="663"/>
      <c r="X20" s="662"/>
      <c r="Y20" s="663"/>
      <c r="Z20" s="624">
        <f t="shared" si="1"/>
        <v>0</v>
      </c>
      <c r="AA20" s="625"/>
      <c r="AB20" s="620"/>
      <c r="AC20" s="621"/>
      <c r="AD20" s="620"/>
      <c r="AE20" s="621"/>
      <c r="AF20" s="124"/>
      <c r="AG20" s="626"/>
      <c r="AH20" s="626"/>
      <c r="AI20" s="626"/>
      <c r="AJ20" s="626"/>
      <c r="AK20" s="626"/>
      <c r="AL20" s="338"/>
    </row>
    <row r="21" spans="1:38" s="121" customFormat="1" ht="20.25" customHeight="1" outlineLevel="1" x14ac:dyDescent="0.25">
      <c r="A21" s="99"/>
      <c r="B21" s="329"/>
      <c r="C21" s="140" t="s">
        <v>496</v>
      </c>
      <c r="D21" s="101"/>
      <c r="E21" s="123"/>
      <c r="F21" s="644"/>
      <c r="G21" s="645"/>
      <c r="H21" s="645"/>
      <c r="I21" s="645"/>
      <c r="J21" s="645"/>
      <c r="K21" s="646"/>
      <c r="L21" s="101"/>
      <c r="M21" s="652"/>
      <c r="N21" s="653"/>
      <c r="O21" s="653"/>
      <c r="P21" s="653"/>
      <c r="Q21" s="654"/>
      <c r="R21" s="664"/>
      <c r="S21" s="665"/>
      <c r="T21" s="666"/>
      <c r="U21" s="101"/>
      <c r="V21" s="662"/>
      <c r="W21" s="663"/>
      <c r="X21" s="662"/>
      <c r="Y21" s="663"/>
      <c r="Z21" s="624">
        <f t="shared" si="1"/>
        <v>0</v>
      </c>
      <c r="AA21" s="625"/>
      <c r="AB21" s="620"/>
      <c r="AC21" s="621"/>
      <c r="AD21" s="620"/>
      <c r="AE21" s="621"/>
      <c r="AF21" s="124"/>
      <c r="AG21" s="626"/>
      <c r="AH21" s="626"/>
      <c r="AI21" s="626"/>
      <c r="AJ21" s="626"/>
      <c r="AK21" s="626"/>
      <c r="AL21" s="338"/>
    </row>
    <row r="22" spans="1:38" s="121" customFormat="1" ht="20.25" customHeight="1" outlineLevel="1" x14ac:dyDescent="0.25">
      <c r="A22" s="99"/>
      <c r="B22" s="329"/>
      <c r="C22" s="140" t="s">
        <v>497</v>
      </c>
      <c r="D22" s="101"/>
      <c r="E22" s="123"/>
      <c r="F22" s="644"/>
      <c r="G22" s="645"/>
      <c r="H22" s="645"/>
      <c r="I22" s="645"/>
      <c r="J22" s="645"/>
      <c r="K22" s="646"/>
      <c r="L22" s="101"/>
      <c r="M22" s="652"/>
      <c r="N22" s="653"/>
      <c r="O22" s="653"/>
      <c r="P22" s="653"/>
      <c r="Q22" s="654"/>
      <c r="R22" s="664"/>
      <c r="S22" s="665"/>
      <c r="T22" s="666"/>
      <c r="U22" s="101"/>
      <c r="V22" s="662"/>
      <c r="W22" s="663"/>
      <c r="X22" s="662"/>
      <c r="Y22" s="663"/>
      <c r="Z22" s="624">
        <f t="shared" si="1"/>
        <v>0</v>
      </c>
      <c r="AA22" s="625"/>
      <c r="AB22" s="620"/>
      <c r="AC22" s="621"/>
      <c r="AD22" s="620"/>
      <c r="AE22" s="621"/>
      <c r="AF22" s="124"/>
      <c r="AG22" s="626"/>
      <c r="AH22" s="626"/>
      <c r="AI22" s="626"/>
      <c r="AJ22" s="626"/>
      <c r="AK22" s="626"/>
      <c r="AL22" s="338"/>
    </row>
    <row r="23" spans="1:38" s="121" customFormat="1" ht="20.25" customHeight="1" outlineLevel="1" x14ac:dyDescent="0.25">
      <c r="A23" s="99"/>
      <c r="B23" s="329"/>
      <c r="C23" s="140" t="s">
        <v>498</v>
      </c>
      <c r="D23" s="101"/>
      <c r="E23" s="123"/>
      <c r="F23" s="644"/>
      <c r="G23" s="645"/>
      <c r="H23" s="645"/>
      <c r="I23" s="645"/>
      <c r="J23" s="645"/>
      <c r="K23" s="646"/>
      <c r="L23" s="101"/>
      <c r="M23" s="652"/>
      <c r="N23" s="653"/>
      <c r="O23" s="653"/>
      <c r="P23" s="653"/>
      <c r="Q23" s="654"/>
      <c r="R23" s="664"/>
      <c r="S23" s="665"/>
      <c r="T23" s="666"/>
      <c r="U23" s="101"/>
      <c r="V23" s="662"/>
      <c r="W23" s="663"/>
      <c r="X23" s="662"/>
      <c r="Y23" s="663"/>
      <c r="Z23" s="624">
        <f t="shared" si="1"/>
        <v>0</v>
      </c>
      <c r="AA23" s="625"/>
      <c r="AB23" s="620"/>
      <c r="AC23" s="621"/>
      <c r="AD23" s="620"/>
      <c r="AE23" s="621"/>
      <c r="AF23" s="124"/>
      <c r="AG23" s="626"/>
      <c r="AH23" s="626"/>
      <c r="AI23" s="626"/>
      <c r="AJ23" s="626"/>
      <c r="AK23" s="626"/>
      <c r="AL23" s="338"/>
    </row>
    <row r="24" spans="1:38" s="121" customFormat="1" ht="20.25" customHeight="1" outlineLevel="1" x14ac:dyDescent="0.25">
      <c r="A24" s="99"/>
      <c r="B24" s="329"/>
      <c r="C24" s="140" t="s">
        <v>499</v>
      </c>
      <c r="D24" s="101"/>
      <c r="E24" s="123"/>
      <c r="F24" s="644"/>
      <c r="G24" s="645"/>
      <c r="H24" s="645"/>
      <c r="I24" s="645"/>
      <c r="J24" s="645"/>
      <c r="K24" s="646"/>
      <c r="L24" s="101"/>
      <c r="M24" s="652"/>
      <c r="N24" s="653"/>
      <c r="O24" s="653"/>
      <c r="P24" s="653"/>
      <c r="Q24" s="654"/>
      <c r="R24" s="664"/>
      <c r="S24" s="665"/>
      <c r="T24" s="666"/>
      <c r="U24" s="101"/>
      <c r="V24" s="662"/>
      <c r="W24" s="663"/>
      <c r="X24" s="662"/>
      <c r="Y24" s="663"/>
      <c r="Z24" s="624">
        <f t="shared" si="1"/>
        <v>0</v>
      </c>
      <c r="AA24" s="625"/>
      <c r="AB24" s="620"/>
      <c r="AC24" s="621"/>
      <c r="AD24" s="620"/>
      <c r="AE24" s="621"/>
      <c r="AF24" s="124"/>
      <c r="AG24" s="626"/>
      <c r="AH24" s="626"/>
      <c r="AI24" s="626"/>
      <c r="AJ24" s="626"/>
      <c r="AK24" s="626"/>
      <c r="AL24" s="338"/>
    </row>
    <row r="25" spans="1:38" s="121" customFormat="1" ht="20.25" customHeight="1" outlineLevel="1" x14ac:dyDescent="0.25">
      <c r="A25" s="99"/>
      <c r="B25" s="329"/>
      <c r="C25" s="140" t="s">
        <v>500</v>
      </c>
      <c r="D25" s="101"/>
      <c r="E25" s="123"/>
      <c r="F25" s="644"/>
      <c r="G25" s="645"/>
      <c r="H25" s="645"/>
      <c r="I25" s="645"/>
      <c r="J25" s="645"/>
      <c r="K25" s="646"/>
      <c r="L25" s="101"/>
      <c r="M25" s="652"/>
      <c r="N25" s="653"/>
      <c r="O25" s="653"/>
      <c r="P25" s="653"/>
      <c r="Q25" s="654"/>
      <c r="R25" s="664"/>
      <c r="S25" s="665"/>
      <c r="T25" s="666"/>
      <c r="U25" s="101"/>
      <c r="V25" s="662"/>
      <c r="W25" s="663"/>
      <c r="X25" s="662"/>
      <c r="Y25" s="663"/>
      <c r="Z25" s="624">
        <f t="shared" si="1"/>
        <v>0</v>
      </c>
      <c r="AA25" s="625"/>
      <c r="AB25" s="620"/>
      <c r="AC25" s="621"/>
      <c r="AD25" s="620"/>
      <c r="AE25" s="621"/>
      <c r="AF25" s="124"/>
      <c r="AG25" s="626"/>
      <c r="AH25" s="626"/>
      <c r="AI25" s="626"/>
      <c r="AJ25" s="626"/>
      <c r="AK25" s="626"/>
      <c r="AL25" s="338"/>
    </row>
    <row r="26" spans="1:38" s="121" customFormat="1" ht="20.25" customHeight="1" outlineLevel="1" x14ac:dyDescent="0.25">
      <c r="A26" s="99"/>
      <c r="B26" s="329"/>
      <c r="C26" s="140" t="s">
        <v>501</v>
      </c>
      <c r="D26" s="101"/>
      <c r="E26" s="123"/>
      <c r="F26" s="644"/>
      <c r="G26" s="645"/>
      <c r="H26" s="645"/>
      <c r="I26" s="645"/>
      <c r="J26" s="645"/>
      <c r="K26" s="646"/>
      <c r="L26" s="101"/>
      <c r="M26" s="652"/>
      <c r="N26" s="653"/>
      <c r="O26" s="653"/>
      <c r="P26" s="653"/>
      <c r="Q26" s="654"/>
      <c r="R26" s="664"/>
      <c r="S26" s="665"/>
      <c r="T26" s="666"/>
      <c r="U26" s="101"/>
      <c r="V26" s="662"/>
      <c r="W26" s="663"/>
      <c r="X26" s="662"/>
      <c r="Y26" s="663"/>
      <c r="Z26" s="624">
        <f t="shared" si="1"/>
        <v>0</v>
      </c>
      <c r="AA26" s="625"/>
      <c r="AB26" s="620"/>
      <c r="AC26" s="621"/>
      <c r="AD26" s="620"/>
      <c r="AE26" s="621"/>
      <c r="AF26" s="124"/>
      <c r="AG26" s="626"/>
      <c r="AH26" s="626"/>
      <c r="AI26" s="626"/>
      <c r="AJ26" s="626"/>
      <c r="AK26" s="626"/>
      <c r="AL26" s="338"/>
    </row>
    <row r="27" spans="1:38" s="121" customFormat="1" ht="20.25" customHeight="1" outlineLevel="1" x14ac:dyDescent="0.25">
      <c r="A27" s="99"/>
      <c r="B27" s="329"/>
      <c r="C27" s="140" t="s">
        <v>502</v>
      </c>
      <c r="D27" s="101"/>
      <c r="E27" s="123"/>
      <c r="F27" s="644"/>
      <c r="G27" s="645"/>
      <c r="H27" s="645"/>
      <c r="I27" s="645"/>
      <c r="J27" s="645"/>
      <c r="K27" s="646"/>
      <c r="L27" s="101"/>
      <c r="M27" s="652"/>
      <c r="N27" s="653"/>
      <c r="O27" s="653"/>
      <c r="P27" s="653"/>
      <c r="Q27" s="654"/>
      <c r="R27" s="664"/>
      <c r="S27" s="665"/>
      <c r="T27" s="666"/>
      <c r="U27" s="101"/>
      <c r="V27" s="662"/>
      <c r="W27" s="663"/>
      <c r="X27" s="662"/>
      <c r="Y27" s="663"/>
      <c r="Z27" s="624">
        <f t="shared" si="1"/>
        <v>0</v>
      </c>
      <c r="AA27" s="625"/>
      <c r="AB27" s="620"/>
      <c r="AC27" s="621"/>
      <c r="AD27" s="620"/>
      <c r="AE27" s="621"/>
      <c r="AF27" s="124"/>
      <c r="AG27" s="626"/>
      <c r="AH27" s="626"/>
      <c r="AI27" s="626"/>
      <c r="AJ27" s="626"/>
      <c r="AK27" s="626"/>
      <c r="AL27" s="338"/>
    </row>
    <row r="28" spans="1:38" s="121" customFormat="1" ht="20.25" customHeight="1" outlineLevel="1" x14ac:dyDescent="0.25">
      <c r="A28" s="99"/>
      <c r="B28" s="329"/>
      <c r="C28" s="140" t="s">
        <v>503</v>
      </c>
      <c r="D28" s="101"/>
      <c r="E28" s="123"/>
      <c r="F28" s="644"/>
      <c r="G28" s="645"/>
      <c r="H28" s="645"/>
      <c r="I28" s="645"/>
      <c r="J28" s="645"/>
      <c r="K28" s="646"/>
      <c r="L28" s="101"/>
      <c r="M28" s="652"/>
      <c r="N28" s="653"/>
      <c r="O28" s="653"/>
      <c r="P28" s="653"/>
      <c r="Q28" s="654"/>
      <c r="R28" s="664"/>
      <c r="S28" s="665"/>
      <c r="T28" s="666"/>
      <c r="U28" s="101"/>
      <c r="V28" s="662"/>
      <c r="W28" s="663"/>
      <c r="X28" s="662"/>
      <c r="Y28" s="663"/>
      <c r="Z28" s="624">
        <f t="shared" si="1"/>
        <v>0</v>
      </c>
      <c r="AA28" s="625"/>
      <c r="AB28" s="620"/>
      <c r="AC28" s="621"/>
      <c r="AD28" s="620"/>
      <c r="AE28" s="621"/>
      <c r="AF28" s="124"/>
      <c r="AG28" s="626"/>
      <c r="AH28" s="626"/>
      <c r="AI28" s="626"/>
      <c r="AJ28" s="626"/>
      <c r="AK28" s="626"/>
      <c r="AL28" s="338"/>
    </row>
    <row r="29" spans="1:38" s="121" customFormat="1" ht="20.25" customHeight="1" outlineLevel="1" x14ac:dyDescent="0.25">
      <c r="A29" s="99"/>
      <c r="B29" s="329"/>
      <c r="C29" s="140" t="s">
        <v>504</v>
      </c>
      <c r="D29" s="101"/>
      <c r="E29" s="123"/>
      <c r="F29" s="644"/>
      <c r="G29" s="645"/>
      <c r="H29" s="645"/>
      <c r="I29" s="645"/>
      <c r="J29" s="645"/>
      <c r="K29" s="646"/>
      <c r="L29" s="101"/>
      <c r="M29" s="652"/>
      <c r="N29" s="653"/>
      <c r="O29" s="653"/>
      <c r="P29" s="653"/>
      <c r="Q29" s="654"/>
      <c r="R29" s="664"/>
      <c r="S29" s="665"/>
      <c r="T29" s="666"/>
      <c r="U29" s="101"/>
      <c r="V29" s="662"/>
      <c r="W29" s="663"/>
      <c r="X29" s="662"/>
      <c r="Y29" s="663"/>
      <c r="Z29" s="624">
        <f t="shared" si="1"/>
        <v>0</v>
      </c>
      <c r="AA29" s="625"/>
      <c r="AB29" s="620"/>
      <c r="AC29" s="621"/>
      <c r="AD29" s="620"/>
      <c r="AE29" s="621"/>
      <c r="AF29" s="124"/>
      <c r="AG29" s="626"/>
      <c r="AH29" s="626"/>
      <c r="AI29" s="626"/>
      <c r="AJ29" s="626"/>
      <c r="AK29" s="626"/>
      <c r="AL29" s="338"/>
    </row>
    <row r="30" spans="1:38" s="121" customFormat="1" ht="20.25" customHeight="1" outlineLevel="1" x14ac:dyDescent="0.25">
      <c r="A30" s="99"/>
      <c r="B30" s="329"/>
      <c r="C30" s="140" t="s">
        <v>505</v>
      </c>
      <c r="D30" s="101"/>
      <c r="E30" s="123"/>
      <c r="F30" s="644"/>
      <c r="G30" s="645"/>
      <c r="H30" s="645"/>
      <c r="I30" s="645"/>
      <c r="J30" s="645"/>
      <c r="K30" s="646"/>
      <c r="L30" s="101"/>
      <c r="M30" s="652"/>
      <c r="N30" s="653"/>
      <c r="O30" s="653"/>
      <c r="P30" s="653"/>
      <c r="Q30" s="654"/>
      <c r="R30" s="664"/>
      <c r="S30" s="665"/>
      <c r="T30" s="666"/>
      <c r="U30" s="101"/>
      <c r="V30" s="662"/>
      <c r="W30" s="663"/>
      <c r="X30" s="662"/>
      <c r="Y30" s="663"/>
      <c r="Z30" s="624">
        <f t="shared" si="1"/>
        <v>0</v>
      </c>
      <c r="AA30" s="625"/>
      <c r="AB30" s="620"/>
      <c r="AC30" s="621"/>
      <c r="AD30" s="620"/>
      <c r="AE30" s="621"/>
      <c r="AF30" s="124"/>
      <c r="AG30" s="626"/>
      <c r="AH30" s="626"/>
      <c r="AI30" s="626"/>
      <c r="AJ30" s="626"/>
      <c r="AK30" s="626"/>
      <c r="AL30" s="338"/>
    </row>
    <row r="31" spans="1:38" s="121" customFormat="1" ht="20.25" customHeight="1" outlineLevel="1" x14ac:dyDescent="0.25">
      <c r="A31" s="99"/>
      <c r="B31" s="329"/>
      <c r="C31" s="140" t="s">
        <v>506</v>
      </c>
      <c r="D31" s="101"/>
      <c r="E31" s="123"/>
      <c r="F31" s="644"/>
      <c r="G31" s="645"/>
      <c r="H31" s="645"/>
      <c r="I31" s="645"/>
      <c r="J31" s="645"/>
      <c r="K31" s="646"/>
      <c r="L31" s="101"/>
      <c r="M31" s="652"/>
      <c r="N31" s="653"/>
      <c r="O31" s="653"/>
      <c r="P31" s="653"/>
      <c r="Q31" s="654"/>
      <c r="R31" s="664"/>
      <c r="S31" s="665"/>
      <c r="T31" s="666"/>
      <c r="U31" s="101"/>
      <c r="V31" s="662"/>
      <c r="W31" s="663"/>
      <c r="X31" s="662"/>
      <c r="Y31" s="663"/>
      <c r="Z31" s="624">
        <f t="shared" si="1"/>
        <v>0</v>
      </c>
      <c r="AA31" s="625"/>
      <c r="AB31" s="620"/>
      <c r="AC31" s="621"/>
      <c r="AD31" s="620"/>
      <c r="AE31" s="621"/>
      <c r="AF31" s="124"/>
      <c r="AG31" s="626"/>
      <c r="AH31" s="626"/>
      <c r="AI31" s="626"/>
      <c r="AJ31" s="626"/>
      <c r="AK31" s="626"/>
      <c r="AL31" s="338"/>
    </row>
    <row r="32" spans="1:38" s="121" customFormat="1" ht="20.25" customHeight="1" outlineLevel="1" x14ac:dyDescent="0.25">
      <c r="A32" s="99"/>
      <c r="B32" s="329"/>
      <c r="C32" s="140" t="s">
        <v>507</v>
      </c>
      <c r="D32" s="101"/>
      <c r="E32" s="123"/>
      <c r="F32" s="644"/>
      <c r="G32" s="645"/>
      <c r="H32" s="645"/>
      <c r="I32" s="645"/>
      <c r="J32" s="645"/>
      <c r="K32" s="646"/>
      <c r="L32" s="101"/>
      <c r="M32" s="652"/>
      <c r="N32" s="653"/>
      <c r="O32" s="653"/>
      <c r="P32" s="653"/>
      <c r="Q32" s="654"/>
      <c r="R32" s="664"/>
      <c r="S32" s="665"/>
      <c r="T32" s="666"/>
      <c r="U32" s="101"/>
      <c r="V32" s="662"/>
      <c r="W32" s="663"/>
      <c r="X32" s="662"/>
      <c r="Y32" s="663"/>
      <c r="Z32" s="624">
        <f t="shared" si="1"/>
        <v>0</v>
      </c>
      <c r="AA32" s="625"/>
      <c r="AB32" s="620"/>
      <c r="AC32" s="621"/>
      <c r="AD32" s="620"/>
      <c r="AE32" s="621"/>
      <c r="AF32" s="124"/>
      <c r="AG32" s="626"/>
      <c r="AH32" s="626"/>
      <c r="AI32" s="626"/>
      <c r="AJ32" s="626"/>
      <c r="AK32" s="626"/>
      <c r="AL32" s="338"/>
    </row>
    <row r="33" spans="1:38" s="121" customFormat="1" ht="20.25" customHeight="1" outlineLevel="1" x14ac:dyDescent="0.25">
      <c r="A33" s="99"/>
      <c r="B33" s="329"/>
      <c r="C33" s="140" t="s">
        <v>508</v>
      </c>
      <c r="D33" s="101"/>
      <c r="E33" s="123"/>
      <c r="F33" s="644"/>
      <c r="G33" s="645"/>
      <c r="H33" s="645"/>
      <c r="I33" s="645"/>
      <c r="J33" s="645"/>
      <c r="K33" s="646"/>
      <c r="L33" s="101"/>
      <c r="M33" s="652"/>
      <c r="N33" s="653"/>
      <c r="O33" s="653"/>
      <c r="P33" s="653"/>
      <c r="Q33" s="654"/>
      <c r="R33" s="664"/>
      <c r="S33" s="665"/>
      <c r="T33" s="666"/>
      <c r="U33" s="101"/>
      <c r="V33" s="662"/>
      <c r="W33" s="663"/>
      <c r="X33" s="662"/>
      <c r="Y33" s="663"/>
      <c r="Z33" s="624">
        <f t="shared" si="1"/>
        <v>0</v>
      </c>
      <c r="AA33" s="625"/>
      <c r="AB33" s="620"/>
      <c r="AC33" s="621"/>
      <c r="AD33" s="620"/>
      <c r="AE33" s="621"/>
      <c r="AF33" s="124"/>
      <c r="AG33" s="626"/>
      <c r="AH33" s="626"/>
      <c r="AI33" s="626"/>
      <c r="AJ33" s="626"/>
      <c r="AK33" s="626"/>
      <c r="AL33" s="338"/>
    </row>
    <row r="34" spans="1:38" s="121" customFormat="1" ht="20.25" customHeight="1" outlineLevel="1" x14ac:dyDescent="0.25">
      <c r="A34" s="99"/>
      <c r="B34" s="329"/>
      <c r="C34" s="140" t="s">
        <v>509</v>
      </c>
      <c r="D34" s="101"/>
      <c r="E34" s="123"/>
      <c r="F34" s="644"/>
      <c r="G34" s="645"/>
      <c r="H34" s="645"/>
      <c r="I34" s="645"/>
      <c r="J34" s="645"/>
      <c r="K34" s="646"/>
      <c r="L34" s="101"/>
      <c r="M34" s="652"/>
      <c r="N34" s="653"/>
      <c r="O34" s="653"/>
      <c r="P34" s="653"/>
      <c r="Q34" s="654"/>
      <c r="R34" s="664"/>
      <c r="S34" s="665"/>
      <c r="T34" s="666"/>
      <c r="U34" s="101"/>
      <c r="V34" s="662"/>
      <c r="W34" s="663"/>
      <c r="X34" s="662"/>
      <c r="Y34" s="663"/>
      <c r="Z34" s="624">
        <f t="shared" si="1"/>
        <v>0</v>
      </c>
      <c r="AA34" s="625"/>
      <c r="AB34" s="620"/>
      <c r="AC34" s="621"/>
      <c r="AD34" s="620"/>
      <c r="AE34" s="621"/>
      <c r="AF34" s="124"/>
      <c r="AG34" s="626"/>
      <c r="AH34" s="626"/>
      <c r="AI34" s="626"/>
      <c r="AJ34" s="626"/>
      <c r="AK34" s="626"/>
      <c r="AL34" s="338"/>
    </row>
    <row r="35" spans="1:38" s="121" customFormat="1" ht="20.25" customHeight="1" outlineLevel="1" x14ac:dyDescent="0.25">
      <c r="A35" s="99"/>
      <c r="B35" s="329"/>
      <c r="C35" s="140" t="s">
        <v>510</v>
      </c>
      <c r="D35" s="101"/>
      <c r="E35" s="123"/>
      <c r="F35" s="644"/>
      <c r="G35" s="645"/>
      <c r="H35" s="645"/>
      <c r="I35" s="645"/>
      <c r="J35" s="645"/>
      <c r="K35" s="646"/>
      <c r="L35" s="101"/>
      <c r="M35" s="652"/>
      <c r="N35" s="653"/>
      <c r="O35" s="653"/>
      <c r="P35" s="653"/>
      <c r="Q35" s="654"/>
      <c r="R35" s="664"/>
      <c r="S35" s="665"/>
      <c r="T35" s="666"/>
      <c r="U35" s="101"/>
      <c r="V35" s="662"/>
      <c r="W35" s="663"/>
      <c r="X35" s="662"/>
      <c r="Y35" s="663"/>
      <c r="Z35" s="624">
        <f t="shared" si="1"/>
        <v>0</v>
      </c>
      <c r="AA35" s="625"/>
      <c r="AB35" s="620"/>
      <c r="AC35" s="621"/>
      <c r="AD35" s="620"/>
      <c r="AE35" s="621"/>
      <c r="AF35" s="124"/>
      <c r="AG35" s="626"/>
      <c r="AH35" s="626"/>
      <c r="AI35" s="626"/>
      <c r="AJ35" s="626"/>
      <c r="AK35" s="626"/>
      <c r="AL35" s="338"/>
    </row>
    <row r="36" spans="1:38" s="121" customFormat="1" ht="20.25" customHeight="1" outlineLevel="1" x14ac:dyDescent="0.25">
      <c r="A36" s="99"/>
      <c r="B36" s="329"/>
      <c r="C36" s="140" t="s">
        <v>511</v>
      </c>
      <c r="D36" s="101"/>
      <c r="E36" s="123"/>
      <c r="F36" s="644"/>
      <c r="G36" s="645"/>
      <c r="H36" s="645"/>
      <c r="I36" s="645"/>
      <c r="J36" s="645"/>
      <c r="K36" s="646"/>
      <c r="L36" s="101"/>
      <c r="M36" s="652"/>
      <c r="N36" s="653"/>
      <c r="O36" s="653"/>
      <c r="P36" s="653"/>
      <c r="Q36" s="654"/>
      <c r="R36" s="664"/>
      <c r="S36" s="665"/>
      <c r="T36" s="666"/>
      <c r="U36" s="101"/>
      <c r="V36" s="662"/>
      <c r="W36" s="663"/>
      <c r="X36" s="662"/>
      <c r="Y36" s="663"/>
      <c r="Z36" s="624">
        <f t="shared" si="1"/>
        <v>0</v>
      </c>
      <c r="AA36" s="625"/>
      <c r="AB36" s="620"/>
      <c r="AC36" s="621"/>
      <c r="AD36" s="620"/>
      <c r="AE36" s="621"/>
      <c r="AF36" s="124"/>
      <c r="AG36" s="626"/>
      <c r="AH36" s="626"/>
      <c r="AI36" s="626"/>
      <c r="AJ36" s="626"/>
      <c r="AK36" s="626"/>
      <c r="AL36" s="338"/>
    </row>
    <row r="37" spans="1:38" s="121" customFormat="1" ht="20.25" customHeight="1" outlineLevel="1" x14ac:dyDescent="0.25">
      <c r="A37" s="99"/>
      <c r="B37" s="329"/>
      <c r="C37" s="140" t="s">
        <v>512</v>
      </c>
      <c r="D37" s="101"/>
      <c r="E37" s="123"/>
      <c r="F37" s="644"/>
      <c r="G37" s="645"/>
      <c r="H37" s="645"/>
      <c r="I37" s="645"/>
      <c r="J37" s="645"/>
      <c r="K37" s="646"/>
      <c r="L37" s="101"/>
      <c r="M37" s="652"/>
      <c r="N37" s="653"/>
      <c r="O37" s="653"/>
      <c r="P37" s="653"/>
      <c r="Q37" s="654"/>
      <c r="R37" s="664"/>
      <c r="S37" s="665"/>
      <c r="T37" s="666"/>
      <c r="U37" s="101"/>
      <c r="V37" s="662"/>
      <c r="W37" s="663"/>
      <c r="X37" s="662"/>
      <c r="Y37" s="663"/>
      <c r="Z37" s="624">
        <f t="shared" si="1"/>
        <v>0</v>
      </c>
      <c r="AA37" s="625"/>
      <c r="AB37" s="620"/>
      <c r="AC37" s="621"/>
      <c r="AD37" s="620"/>
      <c r="AE37" s="621"/>
      <c r="AF37" s="124"/>
      <c r="AG37" s="626"/>
      <c r="AH37" s="626"/>
      <c r="AI37" s="626"/>
      <c r="AJ37" s="626"/>
      <c r="AK37" s="626"/>
      <c r="AL37" s="338"/>
    </row>
    <row r="38" spans="1:38" s="121" customFormat="1" ht="20.25" customHeight="1" outlineLevel="1" x14ac:dyDescent="0.25">
      <c r="A38" s="99"/>
      <c r="B38" s="329"/>
      <c r="C38" s="140" t="s">
        <v>513</v>
      </c>
      <c r="D38" s="101"/>
      <c r="E38" s="123"/>
      <c r="F38" s="644"/>
      <c r="G38" s="645"/>
      <c r="H38" s="645"/>
      <c r="I38" s="645"/>
      <c r="J38" s="645"/>
      <c r="K38" s="646"/>
      <c r="L38" s="101"/>
      <c r="M38" s="652"/>
      <c r="N38" s="653"/>
      <c r="O38" s="653"/>
      <c r="P38" s="653"/>
      <c r="Q38" s="654"/>
      <c r="R38" s="664"/>
      <c r="S38" s="665"/>
      <c r="T38" s="666"/>
      <c r="U38" s="101"/>
      <c r="V38" s="662"/>
      <c r="W38" s="663"/>
      <c r="X38" s="662"/>
      <c r="Y38" s="663"/>
      <c r="Z38" s="624">
        <f t="shared" si="1"/>
        <v>0</v>
      </c>
      <c r="AA38" s="625"/>
      <c r="AB38" s="620"/>
      <c r="AC38" s="621"/>
      <c r="AD38" s="620"/>
      <c r="AE38" s="621"/>
      <c r="AF38" s="124"/>
      <c r="AG38" s="626"/>
      <c r="AH38" s="626"/>
      <c r="AI38" s="626"/>
      <c r="AJ38" s="626"/>
      <c r="AK38" s="626"/>
      <c r="AL38" s="337"/>
    </row>
    <row r="39" spans="1:38" s="121" customFormat="1" ht="20.25" customHeight="1" collapsed="1" x14ac:dyDescent="0.25">
      <c r="A39" s="99"/>
      <c r="B39" s="329"/>
      <c r="C39" s="139" t="str">
        <f>+IF('Identificación 1'!C27="","","UP2")</f>
        <v>UP2</v>
      </c>
      <c r="D39" s="101"/>
      <c r="E39" s="669" t="str">
        <f>+IF('Identificación 1'!E27="","",'Identificación 1'!E27)</f>
        <v/>
      </c>
      <c r="F39" s="670"/>
      <c r="G39" s="670"/>
      <c r="H39" s="670"/>
      <c r="I39" s="670"/>
      <c r="J39" s="670"/>
      <c r="K39" s="671"/>
      <c r="L39" s="101"/>
      <c r="M39" s="637"/>
      <c r="N39" s="638"/>
      <c r="O39" s="638"/>
      <c r="P39" s="638"/>
      <c r="Q39" s="639"/>
      <c r="R39" s="672"/>
      <c r="S39" s="673"/>
      <c r="T39" s="674"/>
      <c r="U39" s="101"/>
      <c r="V39" s="667">
        <f>SUM(V40:W69)</f>
        <v>0</v>
      </c>
      <c r="W39" s="668"/>
      <c r="X39" s="667">
        <f>SUM(X40:Y69)</f>
        <v>0</v>
      </c>
      <c r="Y39" s="668"/>
      <c r="Z39" s="667">
        <f>SUM(Z40:AA69)</f>
        <v>0</v>
      </c>
      <c r="AA39" s="668"/>
      <c r="AB39" s="630"/>
      <c r="AC39" s="631"/>
      <c r="AD39" s="630"/>
      <c r="AE39" s="631"/>
      <c r="AF39" s="122"/>
      <c r="AG39" s="632"/>
      <c r="AH39" s="632"/>
      <c r="AI39" s="632"/>
      <c r="AJ39" s="632"/>
      <c r="AK39" s="632"/>
      <c r="AL39" s="337"/>
    </row>
    <row r="40" spans="1:38" s="121" customFormat="1" ht="20.25" hidden="1" customHeight="1" outlineLevel="1" x14ac:dyDescent="0.25">
      <c r="A40" s="99"/>
      <c r="B40" s="329"/>
      <c r="C40" s="140" t="s">
        <v>6</v>
      </c>
      <c r="D40" s="101"/>
      <c r="E40" s="123"/>
      <c r="F40" s="644"/>
      <c r="G40" s="645"/>
      <c r="H40" s="645"/>
      <c r="I40" s="645"/>
      <c r="J40" s="645"/>
      <c r="K40" s="646"/>
      <c r="L40" s="101"/>
      <c r="M40" s="652"/>
      <c r="N40" s="653"/>
      <c r="O40" s="653"/>
      <c r="P40" s="653"/>
      <c r="Q40" s="654"/>
      <c r="R40" s="664"/>
      <c r="S40" s="665"/>
      <c r="T40" s="666"/>
      <c r="U40" s="101"/>
      <c r="V40" s="662"/>
      <c r="W40" s="663"/>
      <c r="X40" s="662"/>
      <c r="Y40" s="663"/>
      <c r="Z40" s="624">
        <f t="shared" ref="Z40" si="2">+V40*X40</f>
        <v>0</v>
      </c>
      <c r="AA40" s="625"/>
      <c r="AB40" s="620"/>
      <c r="AC40" s="621"/>
      <c r="AD40" s="620"/>
      <c r="AE40" s="621"/>
      <c r="AF40" s="124"/>
      <c r="AG40" s="626"/>
      <c r="AH40" s="626"/>
      <c r="AI40" s="626"/>
      <c r="AJ40" s="626"/>
      <c r="AK40" s="626"/>
      <c r="AL40" s="337"/>
    </row>
    <row r="41" spans="1:38" s="121" customFormat="1" ht="20.25" hidden="1" customHeight="1" outlineLevel="1" x14ac:dyDescent="0.25">
      <c r="A41" s="99"/>
      <c r="B41" s="329"/>
      <c r="C41" s="140" t="s">
        <v>7</v>
      </c>
      <c r="D41" s="101"/>
      <c r="E41" s="123"/>
      <c r="F41" s="644"/>
      <c r="G41" s="645"/>
      <c r="H41" s="645"/>
      <c r="I41" s="645"/>
      <c r="J41" s="645"/>
      <c r="K41" s="646"/>
      <c r="L41" s="101"/>
      <c r="M41" s="652"/>
      <c r="N41" s="653"/>
      <c r="O41" s="653"/>
      <c r="P41" s="653"/>
      <c r="Q41" s="654"/>
      <c r="R41" s="664"/>
      <c r="S41" s="665"/>
      <c r="T41" s="666"/>
      <c r="U41" s="101"/>
      <c r="V41" s="662"/>
      <c r="W41" s="663"/>
      <c r="X41" s="662"/>
      <c r="Y41" s="663"/>
      <c r="Z41" s="624">
        <f t="shared" ref="Z41:Z69" si="3">+V41*X41</f>
        <v>0</v>
      </c>
      <c r="AA41" s="625"/>
      <c r="AB41" s="620"/>
      <c r="AC41" s="621"/>
      <c r="AD41" s="620"/>
      <c r="AE41" s="621"/>
      <c r="AF41" s="124"/>
      <c r="AG41" s="626"/>
      <c r="AH41" s="626"/>
      <c r="AI41" s="626"/>
      <c r="AJ41" s="626"/>
      <c r="AK41" s="626"/>
      <c r="AL41" s="337"/>
    </row>
    <row r="42" spans="1:38" s="121" customFormat="1" ht="20.25" hidden="1" customHeight="1" outlineLevel="1" x14ac:dyDescent="0.25">
      <c r="A42" s="99"/>
      <c r="B42" s="329"/>
      <c r="C42" s="140" t="s">
        <v>8</v>
      </c>
      <c r="D42" s="101"/>
      <c r="E42" s="123"/>
      <c r="F42" s="644"/>
      <c r="G42" s="645"/>
      <c r="H42" s="645"/>
      <c r="I42" s="645"/>
      <c r="J42" s="645"/>
      <c r="K42" s="646"/>
      <c r="L42" s="101"/>
      <c r="M42" s="652"/>
      <c r="N42" s="653"/>
      <c r="O42" s="653"/>
      <c r="P42" s="653"/>
      <c r="Q42" s="654"/>
      <c r="R42" s="664"/>
      <c r="S42" s="665"/>
      <c r="T42" s="666"/>
      <c r="U42" s="101"/>
      <c r="V42" s="662"/>
      <c r="W42" s="663"/>
      <c r="X42" s="662"/>
      <c r="Y42" s="663"/>
      <c r="Z42" s="624">
        <f t="shared" si="3"/>
        <v>0</v>
      </c>
      <c r="AA42" s="625"/>
      <c r="AB42" s="620"/>
      <c r="AC42" s="621"/>
      <c r="AD42" s="620"/>
      <c r="AE42" s="621"/>
      <c r="AF42" s="124"/>
      <c r="AG42" s="626"/>
      <c r="AH42" s="626"/>
      <c r="AI42" s="626"/>
      <c r="AJ42" s="626"/>
      <c r="AK42" s="626"/>
      <c r="AL42" s="337"/>
    </row>
    <row r="43" spans="1:38" s="121" customFormat="1" ht="20.25" hidden="1" customHeight="1" outlineLevel="1" x14ac:dyDescent="0.25">
      <c r="A43" s="99"/>
      <c r="B43" s="329"/>
      <c r="C43" s="140" t="s">
        <v>9</v>
      </c>
      <c r="D43" s="101"/>
      <c r="E43" s="123"/>
      <c r="F43" s="644"/>
      <c r="G43" s="645"/>
      <c r="H43" s="645"/>
      <c r="I43" s="645"/>
      <c r="J43" s="645"/>
      <c r="K43" s="646"/>
      <c r="L43" s="101"/>
      <c r="M43" s="652"/>
      <c r="N43" s="653"/>
      <c r="O43" s="653"/>
      <c r="P43" s="653"/>
      <c r="Q43" s="654"/>
      <c r="R43" s="664"/>
      <c r="S43" s="665"/>
      <c r="T43" s="666"/>
      <c r="U43" s="101"/>
      <c r="V43" s="662"/>
      <c r="W43" s="663"/>
      <c r="X43" s="662"/>
      <c r="Y43" s="663"/>
      <c r="Z43" s="624">
        <f t="shared" si="3"/>
        <v>0</v>
      </c>
      <c r="AA43" s="625"/>
      <c r="AB43" s="620"/>
      <c r="AC43" s="621"/>
      <c r="AD43" s="620"/>
      <c r="AE43" s="621"/>
      <c r="AF43" s="124"/>
      <c r="AG43" s="626"/>
      <c r="AH43" s="626"/>
      <c r="AI43" s="626"/>
      <c r="AJ43" s="626"/>
      <c r="AK43" s="626"/>
      <c r="AL43" s="337"/>
    </row>
    <row r="44" spans="1:38" s="121" customFormat="1" ht="20.25" hidden="1" customHeight="1" outlineLevel="1" x14ac:dyDescent="0.25">
      <c r="A44" s="99"/>
      <c r="B44" s="329"/>
      <c r="C44" s="140" t="s">
        <v>207</v>
      </c>
      <c r="D44" s="101"/>
      <c r="E44" s="123"/>
      <c r="F44" s="644"/>
      <c r="G44" s="645"/>
      <c r="H44" s="645"/>
      <c r="I44" s="645"/>
      <c r="J44" s="645"/>
      <c r="K44" s="646"/>
      <c r="L44" s="101"/>
      <c r="M44" s="652"/>
      <c r="N44" s="653"/>
      <c r="O44" s="653"/>
      <c r="P44" s="653"/>
      <c r="Q44" s="654"/>
      <c r="R44" s="664"/>
      <c r="S44" s="665"/>
      <c r="T44" s="666"/>
      <c r="U44" s="101"/>
      <c r="V44" s="662"/>
      <c r="W44" s="663"/>
      <c r="X44" s="662"/>
      <c r="Y44" s="663"/>
      <c r="Z44" s="624">
        <f t="shared" si="3"/>
        <v>0</v>
      </c>
      <c r="AA44" s="625"/>
      <c r="AB44" s="620"/>
      <c r="AC44" s="621"/>
      <c r="AD44" s="620"/>
      <c r="AE44" s="621"/>
      <c r="AF44" s="124"/>
      <c r="AG44" s="626"/>
      <c r="AH44" s="626"/>
      <c r="AI44" s="626"/>
      <c r="AJ44" s="626"/>
      <c r="AK44" s="626"/>
      <c r="AL44" s="337"/>
    </row>
    <row r="45" spans="1:38" s="121" customFormat="1" ht="20.25" hidden="1" customHeight="1" outlineLevel="1" x14ac:dyDescent="0.25">
      <c r="A45" s="99"/>
      <c r="B45" s="329"/>
      <c r="C45" s="140" t="s">
        <v>208</v>
      </c>
      <c r="D45" s="101"/>
      <c r="E45" s="123"/>
      <c r="F45" s="644"/>
      <c r="G45" s="645"/>
      <c r="H45" s="645"/>
      <c r="I45" s="645"/>
      <c r="J45" s="645"/>
      <c r="K45" s="646"/>
      <c r="L45" s="101"/>
      <c r="M45" s="652"/>
      <c r="N45" s="653"/>
      <c r="O45" s="653"/>
      <c r="P45" s="653"/>
      <c r="Q45" s="654"/>
      <c r="R45" s="664"/>
      <c r="S45" s="665"/>
      <c r="T45" s="666"/>
      <c r="U45" s="101"/>
      <c r="V45" s="662"/>
      <c r="W45" s="663"/>
      <c r="X45" s="662"/>
      <c r="Y45" s="663"/>
      <c r="Z45" s="624">
        <f t="shared" si="3"/>
        <v>0</v>
      </c>
      <c r="AA45" s="625"/>
      <c r="AB45" s="620"/>
      <c r="AC45" s="621"/>
      <c r="AD45" s="620"/>
      <c r="AE45" s="621"/>
      <c r="AF45" s="124"/>
      <c r="AG45" s="626"/>
      <c r="AH45" s="626"/>
      <c r="AI45" s="626"/>
      <c r="AJ45" s="626"/>
      <c r="AK45" s="626"/>
      <c r="AL45" s="337"/>
    </row>
    <row r="46" spans="1:38" s="121" customFormat="1" ht="20.25" hidden="1" customHeight="1" outlineLevel="1" x14ac:dyDescent="0.25">
      <c r="A46" s="99"/>
      <c r="B46" s="329"/>
      <c r="C46" s="140" t="s">
        <v>209</v>
      </c>
      <c r="D46" s="101"/>
      <c r="E46" s="123"/>
      <c r="F46" s="644"/>
      <c r="G46" s="645"/>
      <c r="H46" s="645"/>
      <c r="I46" s="645"/>
      <c r="J46" s="645"/>
      <c r="K46" s="646"/>
      <c r="L46" s="101"/>
      <c r="M46" s="652"/>
      <c r="N46" s="653"/>
      <c r="O46" s="653"/>
      <c r="P46" s="653"/>
      <c r="Q46" s="654"/>
      <c r="R46" s="664"/>
      <c r="S46" s="665"/>
      <c r="T46" s="666"/>
      <c r="U46" s="101"/>
      <c r="V46" s="662"/>
      <c r="W46" s="663"/>
      <c r="X46" s="662"/>
      <c r="Y46" s="663"/>
      <c r="Z46" s="624">
        <f t="shared" si="3"/>
        <v>0</v>
      </c>
      <c r="AA46" s="625"/>
      <c r="AB46" s="620"/>
      <c r="AC46" s="621"/>
      <c r="AD46" s="620"/>
      <c r="AE46" s="621"/>
      <c r="AF46" s="124"/>
      <c r="AG46" s="626"/>
      <c r="AH46" s="626"/>
      <c r="AI46" s="626"/>
      <c r="AJ46" s="626"/>
      <c r="AK46" s="626"/>
      <c r="AL46" s="337"/>
    </row>
    <row r="47" spans="1:38" s="121" customFormat="1" ht="20.25" hidden="1" customHeight="1" outlineLevel="1" x14ac:dyDescent="0.25">
      <c r="A47" s="99"/>
      <c r="B47" s="329"/>
      <c r="C47" s="140" t="s">
        <v>210</v>
      </c>
      <c r="D47" s="101"/>
      <c r="E47" s="123"/>
      <c r="F47" s="644"/>
      <c r="G47" s="645"/>
      <c r="H47" s="645"/>
      <c r="I47" s="645"/>
      <c r="J47" s="645"/>
      <c r="K47" s="646"/>
      <c r="L47" s="101"/>
      <c r="M47" s="652"/>
      <c r="N47" s="653"/>
      <c r="O47" s="653"/>
      <c r="P47" s="653"/>
      <c r="Q47" s="654"/>
      <c r="R47" s="664"/>
      <c r="S47" s="665"/>
      <c r="T47" s="666"/>
      <c r="U47" s="101"/>
      <c r="V47" s="662"/>
      <c r="W47" s="663"/>
      <c r="X47" s="662"/>
      <c r="Y47" s="663"/>
      <c r="Z47" s="624">
        <f t="shared" si="3"/>
        <v>0</v>
      </c>
      <c r="AA47" s="625"/>
      <c r="AB47" s="620"/>
      <c r="AC47" s="621"/>
      <c r="AD47" s="620"/>
      <c r="AE47" s="621"/>
      <c r="AF47" s="124"/>
      <c r="AG47" s="626"/>
      <c r="AH47" s="626"/>
      <c r="AI47" s="626"/>
      <c r="AJ47" s="626"/>
      <c r="AK47" s="626"/>
      <c r="AL47" s="337"/>
    </row>
    <row r="48" spans="1:38" s="121" customFormat="1" ht="20.25" hidden="1" customHeight="1" outlineLevel="1" x14ac:dyDescent="0.25">
      <c r="A48" s="99"/>
      <c r="B48" s="329"/>
      <c r="C48" s="140" t="s">
        <v>211</v>
      </c>
      <c r="D48" s="101"/>
      <c r="E48" s="123"/>
      <c r="F48" s="644"/>
      <c r="G48" s="645"/>
      <c r="H48" s="645"/>
      <c r="I48" s="645"/>
      <c r="J48" s="645"/>
      <c r="K48" s="646"/>
      <c r="L48" s="101"/>
      <c r="M48" s="652"/>
      <c r="N48" s="653"/>
      <c r="O48" s="653"/>
      <c r="P48" s="653"/>
      <c r="Q48" s="654"/>
      <c r="R48" s="664"/>
      <c r="S48" s="665"/>
      <c r="T48" s="666"/>
      <c r="U48" s="101"/>
      <c r="V48" s="662"/>
      <c r="W48" s="663"/>
      <c r="X48" s="662"/>
      <c r="Y48" s="663"/>
      <c r="Z48" s="624">
        <f t="shared" si="3"/>
        <v>0</v>
      </c>
      <c r="AA48" s="625"/>
      <c r="AB48" s="620"/>
      <c r="AC48" s="621"/>
      <c r="AD48" s="620"/>
      <c r="AE48" s="621"/>
      <c r="AF48" s="124"/>
      <c r="AG48" s="626"/>
      <c r="AH48" s="626"/>
      <c r="AI48" s="626"/>
      <c r="AJ48" s="626"/>
      <c r="AK48" s="626"/>
      <c r="AL48" s="337"/>
    </row>
    <row r="49" spans="1:38" s="121" customFormat="1" ht="20.25" hidden="1" customHeight="1" outlineLevel="1" x14ac:dyDescent="0.25">
      <c r="A49" s="99"/>
      <c r="B49" s="329"/>
      <c r="C49" s="140" t="s">
        <v>212</v>
      </c>
      <c r="D49" s="101"/>
      <c r="E49" s="123"/>
      <c r="F49" s="644"/>
      <c r="G49" s="645"/>
      <c r="H49" s="645"/>
      <c r="I49" s="645"/>
      <c r="J49" s="645"/>
      <c r="K49" s="646"/>
      <c r="L49" s="101"/>
      <c r="M49" s="652"/>
      <c r="N49" s="653"/>
      <c r="O49" s="653"/>
      <c r="P49" s="653"/>
      <c r="Q49" s="654"/>
      <c r="R49" s="664"/>
      <c r="S49" s="665"/>
      <c r="T49" s="666"/>
      <c r="U49" s="101"/>
      <c r="V49" s="662"/>
      <c r="W49" s="663"/>
      <c r="X49" s="662"/>
      <c r="Y49" s="663"/>
      <c r="Z49" s="624">
        <f t="shared" si="3"/>
        <v>0</v>
      </c>
      <c r="AA49" s="625"/>
      <c r="AB49" s="620"/>
      <c r="AC49" s="621"/>
      <c r="AD49" s="620"/>
      <c r="AE49" s="621"/>
      <c r="AF49" s="124"/>
      <c r="AG49" s="626"/>
      <c r="AH49" s="626"/>
      <c r="AI49" s="626"/>
      <c r="AJ49" s="626"/>
      <c r="AK49" s="626"/>
      <c r="AL49" s="337"/>
    </row>
    <row r="50" spans="1:38" s="121" customFormat="1" ht="20.25" hidden="1" customHeight="1" outlineLevel="1" x14ac:dyDescent="0.25">
      <c r="A50" s="99"/>
      <c r="B50" s="329"/>
      <c r="C50" s="140" t="s">
        <v>494</v>
      </c>
      <c r="D50" s="101"/>
      <c r="E50" s="123"/>
      <c r="F50" s="644"/>
      <c r="G50" s="645"/>
      <c r="H50" s="645"/>
      <c r="I50" s="645"/>
      <c r="J50" s="645"/>
      <c r="K50" s="646"/>
      <c r="L50" s="101"/>
      <c r="M50" s="652"/>
      <c r="N50" s="653"/>
      <c r="O50" s="653"/>
      <c r="P50" s="653"/>
      <c r="Q50" s="654"/>
      <c r="R50" s="664"/>
      <c r="S50" s="665"/>
      <c r="T50" s="666"/>
      <c r="U50" s="101"/>
      <c r="V50" s="662"/>
      <c r="W50" s="663"/>
      <c r="X50" s="662"/>
      <c r="Y50" s="663"/>
      <c r="Z50" s="624">
        <f t="shared" si="3"/>
        <v>0</v>
      </c>
      <c r="AA50" s="625"/>
      <c r="AB50" s="620"/>
      <c r="AC50" s="621"/>
      <c r="AD50" s="620"/>
      <c r="AE50" s="621"/>
      <c r="AF50" s="124"/>
      <c r="AG50" s="626"/>
      <c r="AH50" s="626"/>
      <c r="AI50" s="626"/>
      <c r="AJ50" s="626"/>
      <c r="AK50" s="626"/>
      <c r="AL50" s="337"/>
    </row>
    <row r="51" spans="1:38" s="121" customFormat="1" ht="20.25" hidden="1" customHeight="1" outlineLevel="1" x14ac:dyDescent="0.25">
      <c r="A51" s="99"/>
      <c r="B51" s="329"/>
      <c r="C51" s="140" t="s">
        <v>495</v>
      </c>
      <c r="D51" s="101"/>
      <c r="E51" s="123"/>
      <c r="F51" s="644"/>
      <c r="G51" s="645"/>
      <c r="H51" s="645"/>
      <c r="I51" s="645"/>
      <c r="J51" s="645"/>
      <c r="K51" s="646"/>
      <c r="L51" s="101"/>
      <c r="M51" s="652"/>
      <c r="N51" s="653"/>
      <c r="O51" s="653"/>
      <c r="P51" s="653"/>
      <c r="Q51" s="654"/>
      <c r="R51" s="664"/>
      <c r="S51" s="665"/>
      <c r="T51" s="666"/>
      <c r="U51" s="101"/>
      <c r="V51" s="662"/>
      <c r="W51" s="663"/>
      <c r="X51" s="662"/>
      <c r="Y51" s="663"/>
      <c r="Z51" s="624">
        <f t="shared" si="3"/>
        <v>0</v>
      </c>
      <c r="AA51" s="625"/>
      <c r="AB51" s="620"/>
      <c r="AC51" s="621"/>
      <c r="AD51" s="620"/>
      <c r="AE51" s="621"/>
      <c r="AF51" s="124"/>
      <c r="AG51" s="626"/>
      <c r="AH51" s="626"/>
      <c r="AI51" s="626"/>
      <c r="AJ51" s="626"/>
      <c r="AK51" s="626"/>
      <c r="AL51" s="337"/>
    </row>
    <row r="52" spans="1:38" s="121" customFormat="1" ht="20.25" hidden="1" customHeight="1" outlineLevel="1" x14ac:dyDescent="0.25">
      <c r="A52" s="99"/>
      <c r="B52" s="329"/>
      <c r="C52" s="140" t="s">
        <v>496</v>
      </c>
      <c r="D52" s="101"/>
      <c r="E52" s="123"/>
      <c r="F52" s="644"/>
      <c r="G52" s="645"/>
      <c r="H52" s="645"/>
      <c r="I52" s="645"/>
      <c r="J52" s="645"/>
      <c r="K52" s="646"/>
      <c r="L52" s="101"/>
      <c r="M52" s="652"/>
      <c r="N52" s="653"/>
      <c r="O52" s="653"/>
      <c r="P52" s="653"/>
      <c r="Q52" s="654"/>
      <c r="R52" s="664"/>
      <c r="S52" s="665"/>
      <c r="T52" s="666"/>
      <c r="U52" s="101"/>
      <c r="V52" s="662"/>
      <c r="W52" s="663"/>
      <c r="X52" s="662"/>
      <c r="Y52" s="663"/>
      <c r="Z52" s="624">
        <f t="shared" si="3"/>
        <v>0</v>
      </c>
      <c r="AA52" s="625"/>
      <c r="AB52" s="620"/>
      <c r="AC52" s="621"/>
      <c r="AD52" s="620"/>
      <c r="AE52" s="621"/>
      <c r="AF52" s="124"/>
      <c r="AG52" s="626"/>
      <c r="AH52" s="626"/>
      <c r="AI52" s="626"/>
      <c r="AJ52" s="626"/>
      <c r="AK52" s="626"/>
      <c r="AL52" s="337"/>
    </row>
    <row r="53" spans="1:38" s="121" customFormat="1" ht="20.25" hidden="1" customHeight="1" outlineLevel="1" x14ac:dyDescent="0.25">
      <c r="A53" s="99"/>
      <c r="B53" s="329"/>
      <c r="C53" s="140" t="s">
        <v>497</v>
      </c>
      <c r="D53" s="101"/>
      <c r="E53" s="123"/>
      <c r="F53" s="644"/>
      <c r="G53" s="645"/>
      <c r="H53" s="645"/>
      <c r="I53" s="645"/>
      <c r="J53" s="645"/>
      <c r="K53" s="646"/>
      <c r="L53" s="101"/>
      <c r="M53" s="652"/>
      <c r="N53" s="653"/>
      <c r="O53" s="653"/>
      <c r="P53" s="653"/>
      <c r="Q53" s="654"/>
      <c r="R53" s="664"/>
      <c r="S53" s="665"/>
      <c r="T53" s="666"/>
      <c r="U53" s="101"/>
      <c r="V53" s="662"/>
      <c r="W53" s="663"/>
      <c r="X53" s="662"/>
      <c r="Y53" s="663"/>
      <c r="Z53" s="624">
        <f t="shared" si="3"/>
        <v>0</v>
      </c>
      <c r="AA53" s="625"/>
      <c r="AB53" s="620"/>
      <c r="AC53" s="621"/>
      <c r="AD53" s="620"/>
      <c r="AE53" s="621"/>
      <c r="AF53" s="124"/>
      <c r="AG53" s="626"/>
      <c r="AH53" s="626"/>
      <c r="AI53" s="626"/>
      <c r="AJ53" s="626"/>
      <c r="AK53" s="626"/>
      <c r="AL53" s="337"/>
    </row>
    <row r="54" spans="1:38" s="121" customFormat="1" ht="20.25" hidden="1" customHeight="1" outlineLevel="1" x14ac:dyDescent="0.25">
      <c r="A54" s="99"/>
      <c r="B54" s="329"/>
      <c r="C54" s="140" t="s">
        <v>498</v>
      </c>
      <c r="D54" s="101"/>
      <c r="E54" s="123"/>
      <c r="F54" s="644"/>
      <c r="G54" s="645"/>
      <c r="H54" s="645"/>
      <c r="I54" s="645"/>
      <c r="J54" s="645"/>
      <c r="K54" s="646"/>
      <c r="L54" s="101"/>
      <c r="M54" s="652"/>
      <c r="N54" s="653"/>
      <c r="O54" s="653"/>
      <c r="P54" s="653"/>
      <c r="Q54" s="654"/>
      <c r="R54" s="664"/>
      <c r="S54" s="665"/>
      <c r="T54" s="666"/>
      <c r="U54" s="101"/>
      <c r="V54" s="662"/>
      <c r="W54" s="663"/>
      <c r="X54" s="662"/>
      <c r="Y54" s="663"/>
      <c r="Z54" s="624">
        <f t="shared" si="3"/>
        <v>0</v>
      </c>
      <c r="AA54" s="625"/>
      <c r="AB54" s="620"/>
      <c r="AC54" s="621"/>
      <c r="AD54" s="620"/>
      <c r="AE54" s="621"/>
      <c r="AF54" s="124"/>
      <c r="AG54" s="626"/>
      <c r="AH54" s="626"/>
      <c r="AI54" s="626"/>
      <c r="AJ54" s="626"/>
      <c r="AK54" s="626"/>
      <c r="AL54" s="337"/>
    </row>
    <row r="55" spans="1:38" s="121" customFormat="1" ht="20.25" hidden="1" customHeight="1" outlineLevel="1" x14ac:dyDescent="0.25">
      <c r="A55" s="99"/>
      <c r="B55" s="329"/>
      <c r="C55" s="140" t="s">
        <v>499</v>
      </c>
      <c r="D55" s="101"/>
      <c r="E55" s="123"/>
      <c r="F55" s="644"/>
      <c r="G55" s="645"/>
      <c r="H55" s="645"/>
      <c r="I55" s="645"/>
      <c r="J55" s="645"/>
      <c r="K55" s="646"/>
      <c r="L55" s="101"/>
      <c r="M55" s="652"/>
      <c r="N55" s="653"/>
      <c r="O55" s="653"/>
      <c r="P55" s="653"/>
      <c r="Q55" s="654"/>
      <c r="R55" s="664"/>
      <c r="S55" s="665"/>
      <c r="T55" s="666"/>
      <c r="U55" s="101"/>
      <c r="V55" s="662"/>
      <c r="W55" s="663"/>
      <c r="X55" s="662"/>
      <c r="Y55" s="663"/>
      <c r="Z55" s="624">
        <f t="shared" si="3"/>
        <v>0</v>
      </c>
      <c r="AA55" s="625"/>
      <c r="AB55" s="620"/>
      <c r="AC55" s="621"/>
      <c r="AD55" s="620"/>
      <c r="AE55" s="621"/>
      <c r="AF55" s="124"/>
      <c r="AG55" s="626"/>
      <c r="AH55" s="626"/>
      <c r="AI55" s="626"/>
      <c r="AJ55" s="626"/>
      <c r="AK55" s="626"/>
      <c r="AL55" s="337"/>
    </row>
    <row r="56" spans="1:38" s="121" customFormat="1" ht="20.25" hidden="1" customHeight="1" outlineLevel="1" x14ac:dyDescent="0.25">
      <c r="A56" s="99"/>
      <c r="B56" s="329"/>
      <c r="C56" s="140" t="s">
        <v>500</v>
      </c>
      <c r="D56" s="101"/>
      <c r="E56" s="123"/>
      <c r="F56" s="644"/>
      <c r="G56" s="645"/>
      <c r="H56" s="645"/>
      <c r="I56" s="645"/>
      <c r="J56" s="645"/>
      <c r="K56" s="646"/>
      <c r="L56" s="101"/>
      <c r="M56" s="652"/>
      <c r="N56" s="653"/>
      <c r="O56" s="653"/>
      <c r="P56" s="653"/>
      <c r="Q56" s="654"/>
      <c r="R56" s="664"/>
      <c r="S56" s="665"/>
      <c r="T56" s="666"/>
      <c r="U56" s="101"/>
      <c r="V56" s="662"/>
      <c r="W56" s="663"/>
      <c r="X56" s="662"/>
      <c r="Y56" s="663"/>
      <c r="Z56" s="624">
        <f t="shared" si="3"/>
        <v>0</v>
      </c>
      <c r="AA56" s="625"/>
      <c r="AB56" s="620"/>
      <c r="AC56" s="621"/>
      <c r="AD56" s="620"/>
      <c r="AE56" s="621"/>
      <c r="AF56" s="124"/>
      <c r="AG56" s="626"/>
      <c r="AH56" s="626"/>
      <c r="AI56" s="626"/>
      <c r="AJ56" s="626"/>
      <c r="AK56" s="626"/>
      <c r="AL56" s="337"/>
    </row>
    <row r="57" spans="1:38" s="121" customFormat="1" ht="20.25" hidden="1" customHeight="1" outlineLevel="1" x14ac:dyDescent="0.25">
      <c r="A57" s="99"/>
      <c r="B57" s="329"/>
      <c r="C57" s="140" t="s">
        <v>501</v>
      </c>
      <c r="D57" s="101"/>
      <c r="E57" s="123"/>
      <c r="F57" s="644"/>
      <c r="G57" s="645"/>
      <c r="H57" s="645"/>
      <c r="I57" s="645"/>
      <c r="J57" s="645"/>
      <c r="K57" s="646"/>
      <c r="L57" s="101"/>
      <c r="M57" s="652"/>
      <c r="N57" s="653"/>
      <c r="O57" s="653"/>
      <c r="P57" s="653"/>
      <c r="Q57" s="654"/>
      <c r="R57" s="664"/>
      <c r="S57" s="665"/>
      <c r="T57" s="666"/>
      <c r="U57" s="101"/>
      <c r="V57" s="662"/>
      <c r="W57" s="663"/>
      <c r="X57" s="662"/>
      <c r="Y57" s="663"/>
      <c r="Z57" s="624">
        <f t="shared" si="3"/>
        <v>0</v>
      </c>
      <c r="AA57" s="625"/>
      <c r="AB57" s="620"/>
      <c r="AC57" s="621"/>
      <c r="AD57" s="620"/>
      <c r="AE57" s="621"/>
      <c r="AF57" s="124"/>
      <c r="AG57" s="626"/>
      <c r="AH57" s="626"/>
      <c r="AI57" s="626"/>
      <c r="AJ57" s="626"/>
      <c r="AK57" s="626"/>
      <c r="AL57" s="337"/>
    </row>
    <row r="58" spans="1:38" s="121" customFormat="1" ht="20.25" hidden="1" customHeight="1" outlineLevel="1" x14ac:dyDescent="0.25">
      <c r="A58" s="99"/>
      <c r="B58" s="329"/>
      <c r="C58" s="140" t="s">
        <v>502</v>
      </c>
      <c r="D58" s="101"/>
      <c r="E58" s="123"/>
      <c r="F58" s="644"/>
      <c r="G58" s="645"/>
      <c r="H58" s="645"/>
      <c r="I58" s="645"/>
      <c r="J58" s="645"/>
      <c r="K58" s="646"/>
      <c r="L58" s="101"/>
      <c r="M58" s="652"/>
      <c r="N58" s="653"/>
      <c r="O58" s="653"/>
      <c r="P58" s="653"/>
      <c r="Q58" s="654"/>
      <c r="R58" s="664"/>
      <c r="S58" s="665"/>
      <c r="T58" s="666"/>
      <c r="U58" s="101"/>
      <c r="V58" s="662"/>
      <c r="W58" s="663"/>
      <c r="X58" s="662"/>
      <c r="Y58" s="663"/>
      <c r="Z58" s="624">
        <f t="shared" si="3"/>
        <v>0</v>
      </c>
      <c r="AA58" s="625"/>
      <c r="AB58" s="620"/>
      <c r="AC58" s="621"/>
      <c r="AD58" s="620"/>
      <c r="AE58" s="621"/>
      <c r="AF58" s="124"/>
      <c r="AG58" s="626"/>
      <c r="AH58" s="626"/>
      <c r="AI58" s="626"/>
      <c r="AJ58" s="626"/>
      <c r="AK58" s="626"/>
      <c r="AL58" s="337"/>
    </row>
    <row r="59" spans="1:38" s="121" customFormat="1" ht="20.25" hidden="1" customHeight="1" outlineLevel="1" x14ac:dyDescent="0.25">
      <c r="A59" s="99"/>
      <c r="B59" s="329"/>
      <c r="C59" s="140" t="s">
        <v>503</v>
      </c>
      <c r="D59" s="101"/>
      <c r="E59" s="123"/>
      <c r="F59" s="644"/>
      <c r="G59" s="645"/>
      <c r="H59" s="645"/>
      <c r="I59" s="645"/>
      <c r="J59" s="645"/>
      <c r="K59" s="646"/>
      <c r="L59" s="101"/>
      <c r="M59" s="652"/>
      <c r="N59" s="653"/>
      <c r="O59" s="653"/>
      <c r="P59" s="653"/>
      <c r="Q59" s="654"/>
      <c r="R59" s="664"/>
      <c r="S59" s="665"/>
      <c r="T59" s="666"/>
      <c r="U59" s="101"/>
      <c r="V59" s="662"/>
      <c r="W59" s="663"/>
      <c r="X59" s="662"/>
      <c r="Y59" s="663"/>
      <c r="Z59" s="624">
        <f t="shared" si="3"/>
        <v>0</v>
      </c>
      <c r="AA59" s="625"/>
      <c r="AB59" s="620"/>
      <c r="AC59" s="621"/>
      <c r="AD59" s="620"/>
      <c r="AE59" s="621"/>
      <c r="AF59" s="124"/>
      <c r="AG59" s="626"/>
      <c r="AH59" s="626"/>
      <c r="AI59" s="626"/>
      <c r="AJ59" s="626"/>
      <c r="AK59" s="626"/>
      <c r="AL59" s="337"/>
    </row>
    <row r="60" spans="1:38" s="121" customFormat="1" ht="20.25" hidden="1" customHeight="1" outlineLevel="1" x14ac:dyDescent="0.25">
      <c r="A60" s="99"/>
      <c r="B60" s="329"/>
      <c r="C60" s="140" t="s">
        <v>504</v>
      </c>
      <c r="D60" s="101"/>
      <c r="E60" s="123"/>
      <c r="F60" s="644"/>
      <c r="G60" s="645"/>
      <c r="H60" s="645"/>
      <c r="I60" s="645"/>
      <c r="J60" s="645"/>
      <c r="K60" s="646"/>
      <c r="L60" s="101"/>
      <c r="M60" s="652"/>
      <c r="N60" s="653"/>
      <c r="O60" s="653"/>
      <c r="P60" s="653"/>
      <c r="Q60" s="654"/>
      <c r="R60" s="664"/>
      <c r="S60" s="665"/>
      <c r="T60" s="666"/>
      <c r="U60" s="101"/>
      <c r="V60" s="662"/>
      <c r="W60" s="663"/>
      <c r="X60" s="662"/>
      <c r="Y60" s="663"/>
      <c r="Z60" s="624">
        <f t="shared" si="3"/>
        <v>0</v>
      </c>
      <c r="AA60" s="625"/>
      <c r="AB60" s="620"/>
      <c r="AC60" s="621"/>
      <c r="AD60" s="620"/>
      <c r="AE60" s="621"/>
      <c r="AF60" s="124"/>
      <c r="AG60" s="626"/>
      <c r="AH60" s="626"/>
      <c r="AI60" s="626"/>
      <c r="AJ60" s="626"/>
      <c r="AK60" s="626"/>
      <c r="AL60" s="337"/>
    </row>
    <row r="61" spans="1:38" s="121" customFormat="1" ht="20.25" hidden="1" customHeight="1" outlineLevel="1" x14ac:dyDescent="0.25">
      <c r="A61" s="99"/>
      <c r="B61" s="329"/>
      <c r="C61" s="140" t="s">
        <v>505</v>
      </c>
      <c r="D61" s="101"/>
      <c r="E61" s="123"/>
      <c r="F61" s="644"/>
      <c r="G61" s="645"/>
      <c r="H61" s="645"/>
      <c r="I61" s="645"/>
      <c r="J61" s="645"/>
      <c r="K61" s="646"/>
      <c r="L61" s="101"/>
      <c r="M61" s="652"/>
      <c r="N61" s="653"/>
      <c r="O61" s="653"/>
      <c r="P61" s="653"/>
      <c r="Q61" s="654"/>
      <c r="R61" s="664"/>
      <c r="S61" s="665"/>
      <c r="T61" s="666"/>
      <c r="U61" s="101"/>
      <c r="V61" s="662"/>
      <c r="W61" s="663"/>
      <c r="X61" s="662"/>
      <c r="Y61" s="663"/>
      <c r="Z61" s="624">
        <f t="shared" si="3"/>
        <v>0</v>
      </c>
      <c r="AA61" s="625"/>
      <c r="AB61" s="620"/>
      <c r="AC61" s="621"/>
      <c r="AD61" s="620"/>
      <c r="AE61" s="621"/>
      <c r="AF61" s="124"/>
      <c r="AG61" s="626"/>
      <c r="AH61" s="626"/>
      <c r="AI61" s="626"/>
      <c r="AJ61" s="626"/>
      <c r="AK61" s="626"/>
      <c r="AL61" s="337"/>
    </row>
    <row r="62" spans="1:38" s="121" customFormat="1" ht="20.25" hidden="1" customHeight="1" outlineLevel="1" x14ac:dyDescent="0.25">
      <c r="A62" s="99"/>
      <c r="B62" s="329"/>
      <c r="C62" s="140" t="s">
        <v>506</v>
      </c>
      <c r="D62" s="101"/>
      <c r="E62" s="123"/>
      <c r="F62" s="644"/>
      <c r="G62" s="645"/>
      <c r="H62" s="645"/>
      <c r="I62" s="645"/>
      <c r="J62" s="645"/>
      <c r="K62" s="646"/>
      <c r="L62" s="101"/>
      <c r="M62" s="652"/>
      <c r="N62" s="653"/>
      <c r="O62" s="653"/>
      <c r="P62" s="653"/>
      <c r="Q62" s="654"/>
      <c r="R62" s="664"/>
      <c r="S62" s="665"/>
      <c r="T62" s="666"/>
      <c r="U62" s="101"/>
      <c r="V62" s="662"/>
      <c r="W62" s="663"/>
      <c r="X62" s="662"/>
      <c r="Y62" s="663"/>
      <c r="Z62" s="624">
        <f t="shared" si="3"/>
        <v>0</v>
      </c>
      <c r="AA62" s="625"/>
      <c r="AB62" s="620"/>
      <c r="AC62" s="621"/>
      <c r="AD62" s="620"/>
      <c r="AE62" s="621"/>
      <c r="AF62" s="124"/>
      <c r="AG62" s="626"/>
      <c r="AH62" s="626"/>
      <c r="AI62" s="626"/>
      <c r="AJ62" s="626"/>
      <c r="AK62" s="626"/>
      <c r="AL62" s="337"/>
    </row>
    <row r="63" spans="1:38" s="121" customFormat="1" ht="20.25" hidden="1" customHeight="1" outlineLevel="1" x14ac:dyDescent="0.25">
      <c r="A63" s="99"/>
      <c r="B63" s="329"/>
      <c r="C63" s="140" t="s">
        <v>507</v>
      </c>
      <c r="D63" s="101"/>
      <c r="E63" s="123"/>
      <c r="F63" s="644"/>
      <c r="G63" s="645"/>
      <c r="H63" s="645"/>
      <c r="I63" s="645"/>
      <c r="J63" s="645"/>
      <c r="K63" s="646"/>
      <c r="L63" s="101"/>
      <c r="M63" s="652"/>
      <c r="N63" s="653"/>
      <c r="O63" s="653"/>
      <c r="P63" s="653"/>
      <c r="Q63" s="654"/>
      <c r="R63" s="664"/>
      <c r="S63" s="665"/>
      <c r="T63" s="666"/>
      <c r="U63" s="101"/>
      <c r="V63" s="662"/>
      <c r="W63" s="663"/>
      <c r="X63" s="662"/>
      <c r="Y63" s="663"/>
      <c r="Z63" s="624">
        <f t="shared" si="3"/>
        <v>0</v>
      </c>
      <c r="AA63" s="625"/>
      <c r="AB63" s="620"/>
      <c r="AC63" s="621"/>
      <c r="AD63" s="620"/>
      <c r="AE63" s="621"/>
      <c r="AF63" s="124"/>
      <c r="AG63" s="626"/>
      <c r="AH63" s="626"/>
      <c r="AI63" s="626"/>
      <c r="AJ63" s="626"/>
      <c r="AK63" s="626"/>
      <c r="AL63" s="337"/>
    </row>
    <row r="64" spans="1:38" s="121" customFormat="1" ht="20.25" hidden="1" customHeight="1" outlineLevel="1" x14ac:dyDescent="0.25">
      <c r="A64" s="99"/>
      <c r="B64" s="329"/>
      <c r="C64" s="140" t="s">
        <v>508</v>
      </c>
      <c r="D64" s="101"/>
      <c r="E64" s="123"/>
      <c r="F64" s="644"/>
      <c r="G64" s="645"/>
      <c r="H64" s="645"/>
      <c r="I64" s="645"/>
      <c r="J64" s="645"/>
      <c r="K64" s="646"/>
      <c r="L64" s="101"/>
      <c r="M64" s="652"/>
      <c r="N64" s="653"/>
      <c r="O64" s="653"/>
      <c r="P64" s="653"/>
      <c r="Q64" s="654"/>
      <c r="R64" s="664"/>
      <c r="S64" s="665"/>
      <c r="T64" s="666"/>
      <c r="U64" s="101"/>
      <c r="V64" s="662"/>
      <c r="W64" s="663"/>
      <c r="X64" s="662"/>
      <c r="Y64" s="663"/>
      <c r="Z64" s="624">
        <f t="shared" si="3"/>
        <v>0</v>
      </c>
      <c r="AA64" s="625"/>
      <c r="AB64" s="620"/>
      <c r="AC64" s="621"/>
      <c r="AD64" s="620"/>
      <c r="AE64" s="621"/>
      <c r="AF64" s="124"/>
      <c r="AG64" s="626"/>
      <c r="AH64" s="626"/>
      <c r="AI64" s="626"/>
      <c r="AJ64" s="626"/>
      <c r="AK64" s="626"/>
      <c r="AL64" s="337"/>
    </row>
    <row r="65" spans="1:38" s="121" customFormat="1" ht="20.25" hidden="1" customHeight="1" outlineLevel="1" x14ac:dyDescent="0.25">
      <c r="A65" s="99"/>
      <c r="B65" s="329"/>
      <c r="C65" s="140" t="s">
        <v>509</v>
      </c>
      <c r="D65" s="101"/>
      <c r="E65" s="123"/>
      <c r="F65" s="644"/>
      <c r="G65" s="645"/>
      <c r="H65" s="645"/>
      <c r="I65" s="645"/>
      <c r="J65" s="645"/>
      <c r="K65" s="646"/>
      <c r="L65" s="101"/>
      <c r="M65" s="652"/>
      <c r="N65" s="653"/>
      <c r="O65" s="653"/>
      <c r="P65" s="653"/>
      <c r="Q65" s="654"/>
      <c r="R65" s="664"/>
      <c r="S65" s="665"/>
      <c r="T65" s="666"/>
      <c r="U65" s="101"/>
      <c r="V65" s="662"/>
      <c r="W65" s="663"/>
      <c r="X65" s="662"/>
      <c r="Y65" s="663"/>
      <c r="Z65" s="624">
        <f t="shared" si="3"/>
        <v>0</v>
      </c>
      <c r="AA65" s="625"/>
      <c r="AB65" s="620"/>
      <c r="AC65" s="621"/>
      <c r="AD65" s="620"/>
      <c r="AE65" s="621"/>
      <c r="AF65" s="124"/>
      <c r="AG65" s="626"/>
      <c r="AH65" s="626"/>
      <c r="AI65" s="626"/>
      <c r="AJ65" s="626"/>
      <c r="AK65" s="626"/>
      <c r="AL65" s="337"/>
    </row>
    <row r="66" spans="1:38" s="121" customFormat="1" ht="20.25" hidden="1" customHeight="1" outlineLevel="1" x14ac:dyDescent="0.25">
      <c r="A66" s="99"/>
      <c r="B66" s="329"/>
      <c r="C66" s="140" t="s">
        <v>510</v>
      </c>
      <c r="D66" s="101"/>
      <c r="E66" s="123"/>
      <c r="F66" s="644"/>
      <c r="G66" s="645"/>
      <c r="H66" s="645"/>
      <c r="I66" s="645"/>
      <c r="J66" s="645"/>
      <c r="K66" s="646"/>
      <c r="L66" s="101"/>
      <c r="M66" s="652"/>
      <c r="N66" s="653"/>
      <c r="O66" s="653"/>
      <c r="P66" s="653"/>
      <c r="Q66" s="654"/>
      <c r="R66" s="664"/>
      <c r="S66" s="665"/>
      <c r="T66" s="666"/>
      <c r="U66" s="101"/>
      <c r="V66" s="662"/>
      <c r="W66" s="663"/>
      <c r="X66" s="662"/>
      <c r="Y66" s="663"/>
      <c r="Z66" s="624">
        <f t="shared" si="3"/>
        <v>0</v>
      </c>
      <c r="AA66" s="625"/>
      <c r="AB66" s="620"/>
      <c r="AC66" s="621"/>
      <c r="AD66" s="620"/>
      <c r="AE66" s="621"/>
      <c r="AF66" s="124"/>
      <c r="AG66" s="626"/>
      <c r="AH66" s="626"/>
      <c r="AI66" s="626"/>
      <c r="AJ66" s="626"/>
      <c r="AK66" s="626"/>
      <c r="AL66" s="337"/>
    </row>
    <row r="67" spans="1:38" s="121" customFormat="1" ht="20.25" hidden="1" customHeight="1" outlineLevel="1" x14ac:dyDescent="0.25">
      <c r="A67" s="99"/>
      <c r="B67" s="329"/>
      <c r="C67" s="140" t="s">
        <v>511</v>
      </c>
      <c r="D67" s="101"/>
      <c r="E67" s="123"/>
      <c r="F67" s="644"/>
      <c r="G67" s="645"/>
      <c r="H67" s="645"/>
      <c r="I67" s="645"/>
      <c r="J67" s="645"/>
      <c r="K67" s="646"/>
      <c r="L67" s="101"/>
      <c r="M67" s="652"/>
      <c r="N67" s="653"/>
      <c r="O67" s="653"/>
      <c r="P67" s="653"/>
      <c r="Q67" s="654"/>
      <c r="R67" s="664"/>
      <c r="S67" s="665"/>
      <c r="T67" s="666"/>
      <c r="U67" s="101"/>
      <c r="V67" s="662"/>
      <c r="W67" s="663"/>
      <c r="X67" s="662"/>
      <c r="Y67" s="663"/>
      <c r="Z67" s="624">
        <f t="shared" si="3"/>
        <v>0</v>
      </c>
      <c r="AA67" s="625"/>
      <c r="AB67" s="620"/>
      <c r="AC67" s="621"/>
      <c r="AD67" s="620"/>
      <c r="AE67" s="621"/>
      <c r="AF67" s="124"/>
      <c r="AG67" s="626"/>
      <c r="AH67" s="626"/>
      <c r="AI67" s="626"/>
      <c r="AJ67" s="626"/>
      <c r="AK67" s="626"/>
      <c r="AL67" s="337"/>
    </row>
    <row r="68" spans="1:38" s="121" customFormat="1" ht="19.5" hidden="1" customHeight="1" outlineLevel="1" x14ac:dyDescent="0.25">
      <c r="A68" s="99"/>
      <c r="B68" s="329"/>
      <c r="C68" s="140" t="s">
        <v>512</v>
      </c>
      <c r="D68" s="101"/>
      <c r="E68" s="123"/>
      <c r="F68" s="644"/>
      <c r="G68" s="645"/>
      <c r="H68" s="645"/>
      <c r="I68" s="645"/>
      <c r="J68" s="645"/>
      <c r="K68" s="646"/>
      <c r="L68" s="101"/>
      <c r="M68" s="652"/>
      <c r="N68" s="653"/>
      <c r="O68" s="653"/>
      <c r="P68" s="653"/>
      <c r="Q68" s="654"/>
      <c r="R68" s="664"/>
      <c r="S68" s="665"/>
      <c r="T68" s="666"/>
      <c r="U68" s="101"/>
      <c r="V68" s="662"/>
      <c r="W68" s="663"/>
      <c r="X68" s="662"/>
      <c r="Y68" s="663"/>
      <c r="Z68" s="624">
        <f t="shared" si="3"/>
        <v>0</v>
      </c>
      <c r="AA68" s="625"/>
      <c r="AB68" s="620"/>
      <c r="AC68" s="621"/>
      <c r="AD68" s="620"/>
      <c r="AE68" s="621"/>
      <c r="AF68" s="124"/>
      <c r="AG68" s="626"/>
      <c r="AH68" s="626"/>
      <c r="AI68" s="626"/>
      <c r="AJ68" s="626"/>
      <c r="AK68" s="626"/>
      <c r="AL68" s="337"/>
    </row>
    <row r="69" spans="1:38" s="121" customFormat="1" ht="19.5" hidden="1" customHeight="1" outlineLevel="1" x14ac:dyDescent="0.25">
      <c r="A69" s="99"/>
      <c r="B69" s="329"/>
      <c r="C69" s="140" t="s">
        <v>513</v>
      </c>
      <c r="D69" s="101"/>
      <c r="E69" s="123"/>
      <c r="F69" s="644"/>
      <c r="G69" s="645"/>
      <c r="H69" s="645"/>
      <c r="I69" s="645"/>
      <c r="J69" s="645"/>
      <c r="K69" s="646"/>
      <c r="L69" s="101"/>
      <c r="M69" s="652"/>
      <c r="N69" s="653"/>
      <c r="O69" s="653"/>
      <c r="P69" s="653"/>
      <c r="Q69" s="654"/>
      <c r="R69" s="664"/>
      <c r="S69" s="665"/>
      <c r="T69" s="666"/>
      <c r="U69" s="101"/>
      <c r="V69" s="662"/>
      <c r="W69" s="663"/>
      <c r="X69" s="662"/>
      <c r="Y69" s="663"/>
      <c r="Z69" s="624">
        <f t="shared" si="3"/>
        <v>0</v>
      </c>
      <c r="AA69" s="625"/>
      <c r="AB69" s="620"/>
      <c r="AC69" s="621"/>
      <c r="AD69" s="620"/>
      <c r="AE69" s="621"/>
      <c r="AF69" s="124"/>
      <c r="AG69" s="626"/>
      <c r="AH69" s="626"/>
      <c r="AI69" s="626"/>
      <c r="AJ69" s="626"/>
      <c r="AK69" s="626"/>
      <c r="AL69" s="337"/>
    </row>
    <row r="70" spans="1:38" s="121" customFormat="1" ht="19.5" customHeight="1" collapsed="1" x14ac:dyDescent="0.25">
      <c r="A70" s="99"/>
      <c r="B70" s="329"/>
      <c r="C70" s="139" t="str">
        <f>+IF('Identificación 1'!C28="","","UP3")</f>
        <v>UP3</v>
      </c>
      <c r="D70" s="101"/>
      <c r="E70" s="669" t="str">
        <f>+IF('Identificación 1'!E28="","",'Identificación 1'!E28)</f>
        <v/>
      </c>
      <c r="F70" s="670"/>
      <c r="G70" s="670"/>
      <c r="H70" s="670"/>
      <c r="I70" s="670"/>
      <c r="J70" s="670"/>
      <c r="K70" s="671"/>
      <c r="L70" s="101"/>
      <c r="M70" s="637"/>
      <c r="N70" s="638"/>
      <c r="O70" s="638"/>
      <c r="P70" s="638"/>
      <c r="Q70" s="639"/>
      <c r="R70" s="672"/>
      <c r="S70" s="673"/>
      <c r="T70" s="674"/>
      <c r="U70" s="101"/>
      <c r="V70" s="667">
        <f>SUM(V71:W100)</f>
        <v>0</v>
      </c>
      <c r="W70" s="668"/>
      <c r="X70" s="667">
        <f>SUM(X71:Y100)</f>
        <v>0</v>
      </c>
      <c r="Y70" s="668"/>
      <c r="Z70" s="667">
        <f>SUM(Z71:AA100)</f>
        <v>0</v>
      </c>
      <c r="AA70" s="668"/>
      <c r="AB70" s="630"/>
      <c r="AC70" s="631"/>
      <c r="AD70" s="630"/>
      <c r="AE70" s="631"/>
      <c r="AF70" s="122"/>
      <c r="AG70" s="632"/>
      <c r="AH70" s="632"/>
      <c r="AI70" s="632"/>
      <c r="AJ70" s="632"/>
      <c r="AK70" s="632"/>
      <c r="AL70" s="337"/>
    </row>
    <row r="71" spans="1:38" s="121" customFormat="1" ht="19.5" hidden="1" customHeight="1" outlineLevel="2" x14ac:dyDescent="0.25">
      <c r="A71" s="99"/>
      <c r="B71" s="329"/>
      <c r="C71" s="140" t="s">
        <v>6</v>
      </c>
      <c r="D71" s="101"/>
      <c r="E71" s="123"/>
      <c r="F71" s="644"/>
      <c r="G71" s="645"/>
      <c r="H71" s="645"/>
      <c r="I71" s="645"/>
      <c r="J71" s="645"/>
      <c r="K71" s="646"/>
      <c r="L71" s="101"/>
      <c r="M71" s="652"/>
      <c r="N71" s="653"/>
      <c r="O71" s="653"/>
      <c r="P71" s="653"/>
      <c r="Q71" s="654"/>
      <c r="R71" s="664"/>
      <c r="S71" s="665"/>
      <c r="T71" s="666"/>
      <c r="U71" s="101"/>
      <c r="V71" s="662"/>
      <c r="W71" s="663"/>
      <c r="X71" s="662"/>
      <c r="Y71" s="663"/>
      <c r="Z71" s="624">
        <f t="shared" ref="Z71" si="4">+V71*X71</f>
        <v>0</v>
      </c>
      <c r="AA71" s="625"/>
      <c r="AB71" s="620"/>
      <c r="AC71" s="621"/>
      <c r="AD71" s="620"/>
      <c r="AE71" s="621"/>
      <c r="AF71" s="124"/>
      <c r="AG71" s="626"/>
      <c r="AH71" s="626"/>
      <c r="AI71" s="626"/>
      <c r="AJ71" s="626"/>
      <c r="AK71" s="626"/>
      <c r="AL71" s="337"/>
    </row>
    <row r="72" spans="1:38" s="121" customFormat="1" ht="19.5" hidden="1" customHeight="1" outlineLevel="2" x14ac:dyDescent="0.25">
      <c r="A72" s="99"/>
      <c r="B72" s="329"/>
      <c r="C72" s="140" t="s">
        <v>7</v>
      </c>
      <c r="D72" s="101"/>
      <c r="E72" s="123"/>
      <c r="F72" s="644"/>
      <c r="G72" s="645"/>
      <c r="H72" s="645"/>
      <c r="I72" s="645"/>
      <c r="J72" s="645"/>
      <c r="K72" s="646"/>
      <c r="L72" s="101"/>
      <c r="M72" s="652"/>
      <c r="N72" s="653"/>
      <c r="O72" s="653"/>
      <c r="P72" s="653"/>
      <c r="Q72" s="654"/>
      <c r="R72" s="664"/>
      <c r="S72" s="665"/>
      <c r="T72" s="666"/>
      <c r="U72" s="101"/>
      <c r="V72" s="662"/>
      <c r="W72" s="663"/>
      <c r="X72" s="662"/>
      <c r="Y72" s="663"/>
      <c r="Z72" s="624">
        <f t="shared" ref="Z72:Z100" si="5">+V72*X72</f>
        <v>0</v>
      </c>
      <c r="AA72" s="625"/>
      <c r="AB72" s="620"/>
      <c r="AC72" s="621"/>
      <c r="AD72" s="620"/>
      <c r="AE72" s="621"/>
      <c r="AF72" s="124"/>
      <c r="AG72" s="626"/>
      <c r="AH72" s="626"/>
      <c r="AI72" s="626"/>
      <c r="AJ72" s="626"/>
      <c r="AK72" s="626"/>
      <c r="AL72" s="337"/>
    </row>
    <row r="73" spans="1:38" s="121" customFormat="1" ht="19.5" hidden="1" customHeight="1" outlineLevel="2" x14ac:dyDescent="0.25">
      <c r="A73" s="99"/>
      <c r="B73" s="329"/>
      <c r="C73" s="140" t="s">
        <v>8</v>
      </c>
      <c r="D73" s="101"/>
      <c r="E73" s="123"/>
      <c r="F73" s="644"/>
      <c r="G73" s="645"/>
      <c r="H73" s="645"/>
      <c r="I73" s="645"/>
      <c r="J73" s="645"/>
      <c r="K73" s="646"/>
      <c r="L73" s="101"/>
      <c r="M73" s="652"/>
      <c r="N73" s="653"/>
      <c r="O73" s="653"/>
      <c r="P73" s="653"/>
      <c r="Q73" s="654"/>
      <c r="R73" s="664"/>
      <c r="S73" s="665"/>
      <c r="T73" s="666"/>
      <c r="U73" s="101"/>
      <c r="V73" s="662"/>
      <c r="W73" s="663"/>
      <c r="X73" s="662"/>
      <c r="Y73" s="663"/>
      <c r="Z73" s="624">
        <f t="shared" si="5"/>
        <v>0</v>
      </c>
      <c r="AA73" s="625"/>
      <c r="AB73" s="620"/>
      <c r="AC73" s="621"/>
      <c r="AD73" s="620"/>
      <c r="AE73" s="621"/>
      <c r="AF73" s="124"/>
      <c r="AG73" s="626"/>
      <c r="AH73" s="626"/>
      <c r="AI73" s="626"/>
      <c r="AJ73" s="626"/>
      <c r="AK73" s="626"/>
      <c r="AL73" s="337"/>
    </row>
    <row r="74" spans="1:38" s="121" customFormat="1" ht="19.5" hidden="1" customHeight="1" outlineLevel="2" x14ac:dyDescent="0.25">
      <c r="A74" s="99"/>
      <c r="B74" s="329"/>
      <c r="C74" s="140" t="s">
        <v>9</v>
      </c>
      <c r="D74" s="101"/>
      <c r="E74" s="123"/>
      <c r="F74" s="644"/>
      <c r="G74" s="645"/>
      <c r="H74" s="645"/>
      <c r="I74" s="645"/>
      <c r="J74" s="645"/>
      <c r="K74" s="646"/>
      <c r="L74" s="101"/>
      <c r="M74" s="652"/>
      <c r="N74" s="653"/>
      <c r="O74" s="653"/>
      <c r="P74" s="653"/>
      <c r="Q74" s="654"/>
      <c r="R74" s="664"/>
      <c r="S74" s="665"/>
      <c r="T74" s="666"/>
      <c r="U74" s="101"/>
      <c r="V74" s="662"/>
      <c r="W74" s="663"/>
      <c r="X74" s="662"/>
      <c r="Y74" s="663"/>
      <c r="Z74" s="624">
        <f t="shared" si="5"/>
        <v>0</v>
      </c>
      <c r="AA74" s="625"/>
      <c r="AB74" s="620"/>
      <c r="AC74" s="621"/>
      <c r="AD74" s="620"/>
      <c r="AE74" s="621"/>
      <c r="AF74" s="124"/>
      <c r="AG74" s="626"/>
      <c r="AH74" s="626"/>
      <c r="AI74" s="626"/>
      <c r="AJ74" s="626"/>
      <c r="AK74" s="626"/>
      <c r="AL74" s="337"/>
    </row>
    <row r="75" spans="1:38" s="121" customFormat="1" ht="19.5" hidden="1" customHeight="1" outlineLevel="2" x14ac:dyDescent="0.25">
      <c r="A75" s="99"/>
      <c r="B75" s="329"/>
      <c r="C75" s="140" t="s">
        <v>207</v>
      </c>
      <c r="D75" s="101"/>
      <c r="E75" s="123"/>
      <c r="F75" s="644"/>
      <c r="G75" s="645"/>
      <c r="H75" s="645"/>
      <c r="I75" s="645"/>
      <c r="J75" s="645"/>
      <c r="K75" s="646"/>
      <c r="L75" s="101"/>
      <c r="M75" s="652"/>
      <c r="N75" s="653"/>
      <c r="O75" s="653"/>
      <c r="P75" s="653"/>
      <c r="Q75" s="654"/>
      <c r="R75" s="664"/>
      <c r="S75" s="665"/>
      <c r="T75" s="666"/>
      <c r="U75" s="101"/>
      <c r="V75" s="662"/>
      <c r="W75" s="663"/>
      <c r="X75" s="662"/>
      <c r="Y75" s="663"/>
      <c r="Z75" s="624">
        <f t="shared" si="5"/>
        <v>0</v>
      </c>
      <c r="AA75" s="625"/>
      <c r="AB75" s="620"/>
      <c r="AC75" s="621"/>
      <c r="AD75" s="620"/>
      <c r="AE75" s="621"/>
      <c r="AF75" s="124"/>
      <c r="AG75" s="626"/>
      <c r="AH75" s="626"/>
      <c r="AI75" s="626"/>
      <c r="AJ75" s="626"/>
      <c r="AK75" s="626"/>
      <c r="AL75" s="337"/>
    </row>
    <row r="76" spans="1:38" s="121" customFormat="1" ht="19.5" hidden="1" customHeight="1" outlineLevel="2" x14ac:dyDescent="0.25">
      <c r="A76" s="99"/>
      <c r="B76" s="329"/>
      <c r="C76" s="140" t="s">
        <v>208</v>
      </c>
      <c r="D76" s="101"/>
      <c r="E76" s="123"/>
      <c r="F76" s="644"/>
      <c r="G76" s="645"/>
      <c r="H76" s="645"/>
      <c r="I76" s="645"/>
      <c r="J76" s="645"/>
      <c r="K76" s="646"/>
      <c r="L76" s="101"/>
      <c r="M76" s="652"/>
      <c r="N76" s="653"/>
      <c r="O76" s="653"/>
      <c r="P76" s="653"/>
      <c r="Q76" s="654"/>
      <c r="R76" s="664"/>
      <c r="S76" s="665"/>
      <c r="T76" s="666"/>
      <c r="U76" s="101"/>
      <c r="V76" s="662"/>
      <c r="W76" s="663"/>
      <c r="X76" s="662"/>
      <c r="Y76" s="663"/>
      <c r="Z76" s="624">
        <f t="shared" si="5"/>
        <v>0</v>
      </c>
      <c r="AA76" s="625"/>
      <c r="AB76" s="620"/>
      <c r="AC76" s="621"/>
      <c r="AD76" s="620"/>
      <c r="AE76" s="621"/>
      <c r="AF76" s="124"/>
      <c r="AG76" s="626"/>
      <c r="AH76" s="626"/>
      <c r="AI76" s="626"/>
      <c r="AJ76" s="626"/>
      <c r="AK76" s="626"/>
      <c r="AL76" s="337"/>
    </row>
    <row r="77" spans="1:38" s="121" customFormat="1" ht="19.5" hidden="1" customHeight="1" outlineLevel="2" x14ac:dyDescent="0.25">
      <c r="A77" s="99"/>
      <c r="B77" s="329"/>
      <c r="C77" s="140" t="s">
        <v>209</v>
      </c>
      <c r="D77" s="101"/>
      <c r="E77" s="123"/>
      <c r="F77" s="644"/>
      <c r="G77" s="645"/>
      <c r="H77" s="645"/>
      <c r="I77" s="645"/>
      <c r="J77" s="645"/>
      <c r="K77" s="646"/>
      <c r="L77" s="101"/>
      <c r="M77" s="652"/>
      <c r="N77" s="653"/>
      <c r="O77" s="653"/>
      <c r="P77" s="653"/>
      <c r="Q77" s="654"/>
      <c r="R77" s="664"/>
      <c r="S77" s="665"/>
      <c r="T77" s="666"/>
      <c r="U77" s="101"/>
      <c r="V77" s="662"/>
      <c r="W77" s="663"/>
      <c r="X77" s="662"/>
      <c r="Y77" s="663"/>
      <c r="Z77" s="624">
        <f t="shared" si="5"/>
        <v>0</v>
      </c>
      <c r="AA77" s="625"/>
      <c r="AB77" s="620"/>
      <c r="AC77" s="621"/>
      <c r="AD77" s="620"/>
      <c r="AE77" s="621"/>
      <c r="AF77" s="124"/>
      <c r="AG77" s="626"/>
      <c r="AH77" s="626"/>
      <c r="AI77" s="626"/>
      <c r="AJ77" s="626"/>
      <c r="AK77" s="626"/>
      <c r="AL77" s="337"/>
    </row>
    <row r="78" spans="1:38" s="121" customFormat="1" ht="19.5" hidden="1" customHeight="1" outlineLevel="2" x14ac:dyDescent="0.25">
      <c r="A78" s="99"/>
      <c r="B78" s="329"/>
      <c r="C78" s="140" t="s">
        <v>210</v>
      </c>
      <c r="D78" s="101"/>
      <c r="E78" s="123"/>
      <c r="F78" s="644"/>
      <c r="G78" s="645"/>
      <c r="H78" s="645"/>
      <c r="I78" s="645"/>
      <c r="J78" s="645"/>
      <c r="K78" s="646"/>
      <c r="L78" s="101"/>
      <c r="M78" s="652"/>
      <c r="N78" s="653"/>
      <c r="O78" s="653"/>
      <c r="P78" s="653"/>
      <c r="Q78" s="654"/>
      <c r="R78" s="664"/>
      <c r="S78" s="665"/>
      <c r="T78" s="666"/>
      <c r="U78" s="101"/>
      <c r="V78" s="662"/>
      <c r="W78" s="663"/>
      <c r="X78" s="662"/>
      <c r="Y78" s="663"/>
      <c r="Z78" s="624">
        <f t="shared" si="5"/>
        <v>0</v>
      </c>
      <c r="AA78" s="625"/>
      <c r="AB78" s="620"/>
      <c r="AC78" s="621"/>
      <c r="AD78" s="620"/>
      <c r="AE78" s="621"/>
      <c r="AF78" s="124"/>
      <c r="AG78" s="626"/>
      <c r="AH78" s="626"/>
      <c r="AI78" s="626"/>
      <c r="AJ78" s="626"/>
      <c r="AK78" s="626"/>
      <c r="AL78" s="337"/>
    </row>
    <row r="79" spans="1:38" s="121" customFormat="1" ht="19.5" hidden="1" customHeight="1" outlineLevel="2" x14ac:dyDescent="0.25">
      <c r="A79" s="99"/>
      <c r="B79" s="329"/>
      <c r="C79" s="140" t="s">
        <v>211</v>
      </c>
      <c r="D79" s="101"/>
      <c r="E79" s="123"/>
      <c r="F79" s="644"/>
      <c r="G79" s="645"/>
      <c r="H79" s="645"/>
      <c r="I79" s="645"/>
      <c r="J79" s="645"/>
      <c r="K79" s="646"/>
      <c r="L79" s="101"/>
      <c r="M79" s="652"/>
      <c r="N79" s="653"/>
      <c r="O79" s="653"/>
      <c r="P79" s="653"/>
      <c r="Q79" s="654"/>
      <c r="R79" s="664"/>
      <c r="S79" s="665"/>
      <c r="T79" s="666"/>
      <c r="U79" s="101"/>
      <c r="V79" s="662"/>
      <c r="W79" s="663"/>
      <c r="X79" s="662"/>
      <c r="Y79" s="663"/>
      <c r="Z79" s="624">
        <f t="shared" si="5"/>
        <v>0</v>
      </c>
      <c r="AA79" s="625"/>
      <c r="AB79" s="620"/>
      <c r="AC79" s="621"/>
      <c r="AD79" s="620"/>
      <c r="AE79" s="621"/>
      <c r="AF79" s="124"/>
      <c r="AG79" s="626"/>
      <c r="AH79" s="626"/>
      <c r="AI79" s="626"/>
      <c r="AJ79" s="626"/>
      <c r="AK79" s="626"/>
      <c r="AL79" s="337"/>
    </row>
    <row r="80" spans="1:38" s="121" customFormat="1" ht="19.5" hidden="1" customHeight="1" outlineLevel="2" x14ac:dyDescent="0.25">
      <c r="A80" s="99"/>
      <c r="B80" s="329"/>
      <c r="C80" s="140" t="s">
        <v>212</v>
      </c>
      <c r="D80" s="101"/>
      <c r="E80" s="123"/>
      <c r="F80" s="644"/>
      <c r="G80" s="645"/>
      <c r="H80" s="645"/>
      <c r="I80" s="645"/>
      <c r="J80" s="645"/>
      <c r="K80" s="646"/>
      <c r="L80" s="101"/>
      <c r="M80" s="652"/>
      <c r="N80" s="653"/>
      <c r="O80" s="653"/>
      <c r="P80" s="653"/>
      <c r="Q80" s="654"/>
      <c r="R80" s="664"/>
      <c r="S80" s="665"/>
      <c r="T80" s="666"/>
      <c r="U80" s="101"/>
      <c r="V80" s="662"/>
      <c r="W80" s="663"/>
      <c r="X80" s="662"/>
      <c r="Y80" s="663"/>
      <c r="Z80" s="624">
        <f t="shared" si="5"/>
        <v>0</v>
      </c>
      <c r="AA80" s="625"/>
      <c r="AB80" s="620"/>
      <c r="AC80" s="621"/>
      <c r="AD80" s="620"/>
      <c r="AE80" s="621"/>
      <c r="AF80" s="124"/>
      <c r="AG80" s="626"/>
      <c r="AH80" s="626"/>
      <c r="AI80" s="626"/>
      <c r="AJ80" s="626"/>
      <c r="AK80" s="626"/>
      <c r="AL80" s="337"/>
    </row>
    <row r="81" spans="1:38" s="121" customFormat="1" ht="19.5" hidden="1" customHeight="1" outlineLevel="2" x14ac:dyDescent="0.25">
      <c r="A81" s="99"/>
      <c r="B81" s="329"/>
      <c r="C81" s="140" t="s">
        <v>494</v>
      </c>
      <c r="D81" s="101"/>
      <c r="E81" s="123"/>
      <c r="F81" s="644"/>
      <c r="G81" s="645"/>
      <c r="H81" s="645"/>
      <c r="I81" s="645"/>
      <c r="J81" s="645"/>
      <c r="K81" s="646"/>
      <c r="L81" s="101"/>
      <c r="M81" s="652"/>
      <c r="N81" s="653"/>
      <c r="O81" s="653"/>
      <c r="P81" s="653"/>
      <c r="Q81" s="654"/>
      <c r="R81" s="664"/>
      <c r="S81" s="665"/>
      <c r="T81" s="666"/>
      <c r="U81" s="101"/>
      <c r="V81" s="662"/>
      <c r="W81" s="663"/>
      <c r="X81" s="662"/>
      <c r="Y81" s="663"/>
      <c r="Z81" s="624">
        <f t="shared" si="5"/>
        <v>0</v>
      </c>
      <c r="AA81" s="625"/>
      <c r="AB81" s="620"/>
      <c r="AC81" s="621"/>
      <c r="AD81" s="620"/>
      <c r="AE81" s="621"/>
      <c r="AF81" s="124"/>
      <c r="AG81" s="626"/>
      <c r="AH81" s="626"/>
      <c r="AI81" s="626"/>
      <c r="AJ81" s="626"/>
      <c r="AK81" s="626"/>
      <c r="AL81" s="337"/>
    </row>
    <row r="82" spans="1:38" s="121" customFormat="1" ht="19.5" hidden="1" customHeight="1" outlineLevel="2" x14ac:dyDescent="0.25">
      <c r="A82" s="99"/>
      <c r="B82" s="329"/>
      <c r="C82" s="140" t="s">
        <v>495</v>
      </c>
      <c r="D82" s="101"/>
      <c r="E82" s="123"/>
      <c r="F82" s="644"/>
      <c r="G82" s="645"/>
      <c r="H82" s="645"/>
      <c r="I82" s="645"/>
      <c r="J82" s="645"/>
      <c r="K82" s="646"/>
      <c r="L82" s="101"/>
      <c r="M82" s="652"/>
      <c r="N82" s="653"/>
      <c r="O82" s="653"/>
      <c r="P82" s="653"/>
      <c r="Q82" s="654"/>
      <c r="R82" s="664"/>
      <c r="S82" s="665"/>
      <c r="T82" s="666"/>
      <c r="U82" s="101"/>
      <c r="V82" s="662"/>
      <c r="W82" s="663"/>
      <c r="X82" s="662"/>
      <c r="Y82" s="663"/>
      <c r="Z82" s="624">
        <f t="shared" si="5"/>
        <v>0</v>
      </c>
      <c r="AA82" s="625"/>
      <c r="AB82" s="620"/>
      <c r="AC82" s="621"/>
      <c r="AD82" s="620"/>
      <c r="AE82" s="621"/>
      <c r="AF82" s="124"/>
      <c r="AG82" s="626"/>
      <c r="AH82" s="626"/>
      <c r="AI82" s="626"/>
      <c r="AJ82" s="626"/>
      <c r="AK82" s="626"/>
      <c r="AL82" s="337"/>
    </row>
    <row r="83" spans="1:38" s="121" customFormat="1" ht="19.5" hidden="1" customHeight="1" outlineLevel="2" x14ac:dyDescent="0.25">
      <c r="A83" s="99"/>
      <c r="B83" s="329"/>
      <c r="C83" s="140" t="s">
        <v>496</v>
      </c>
      <c r="D83" s="101"/>
      <c r="E83" s="123"/>
      <c r="F83" s="644"/>
      <c r="G83" s="645"/>
      <c r="H83" s="645"/>
      <c r="I83" s="645"/>
      <c r="J83" s="645"/>
      <c r="K83" s="646"/>
      <c r="L83" s="101"/>
      <c r="M83" s="652"/>
      <c r="N83" s="653"/>
      <c r="O83" s="653"/>
      <c r="P83" s="653"/>
      <c r="Q83" s="654"/>
      <c r="R83" s="664"/>
      <c r="S83" s="665"/>
      <c r="T83" s="666"/>
      <c r="U83" s="101"/>
      <c r="V83" s="662"/>
      <c r="W83" s="663"/>
      <c r="X83" s="662"/>
      <c r="Y83" s="663"/>
      <c r="Z83" s="624">
        <f t="shared" si="5"/>
        <v>0</v>
      </c>
      <c r="AA83" s="625"/>
      <c r="AB83" s="620"/>
      <c r="AC83" s="621"/>
      <c r="AD83" s="620"/>
      <c r="AE83" s="621"/>
      <c r="AF83" s="124"/>
      <c r="AG83" s="626"/>
      <c r="AH83" s="626"/>
      <c r="AI83" s="626"/>
      <c r="AJ83" s="626"/>
      <c r="AK83" s="626"/>
      <c r="AL83" s="337"/>
    </row>
    <row r="84" spans="1:38" s="121" customFormat="1" ht="19.5" hidden="1" customHeight="1" outlineLevel="2" x14ac:dyDescent="0.25">
      <c r="A84" s="99"/>
      <c r="B84" s="329"/>
      <c r="C84" s="140" t="s">
        <v>497</v>
      </c>
      <c r="D84" s="101"/>
      <c r="E84" s="123"/>
      <c r="F84" s="644"/>
      <c r="G84" s="645"/>
      <c r="H84" s="645"/>
      <c r="I84" s="645"/>
      <c r="J84" s="645"/>
      <c r="K84" s="646"/>
      <c r="L84" s="101"/>
      <c r="M84" s="652"/>
      <c r="N84" s="653"/>
      <c r="O84" s="653"/>
      <c r="P84" s="653"/>
      <c r="Q84" s="654"/>
      <c r="R84" s="664"/>
      <c r="S84" s="665"/>
      <c r="T84" s="666"/>
      <c r="U84" s="101"/>
      <c r="V84" s="662"/>
      <c r="W84" s="663"/>
      <c r="X84" s="662"/>
      <c r="Y84" s="663"/>
      <c r="Z84" s="624">
        <f t="shared" si="5"/>
        <v>0</v>
      </c>
      <c r="AA84" s="625"/>
      <c r="AB84" s="620"/>
      <c r="AC84" s="621"/>
      <c r="AD84" s="620"/>
      <c r="AE84" s="621"/>
      <c r="AF84" s="124"/>
      <c r="AG84" s="626"/>
      <c r="AH84" s="626"/>
      <c r="AI84" s="626"/>
      <c r="AJ84" s="626"/>
      <c r="AK84" s="626"/>
      <c r="AL84" s="337"/>
    </row>
    <row r="85" spans="1:38" s="121" customFormat="1" ht="19.5" hidden="1" customHeight="1" outlineLevel="2" x14ac:dyDescent="0.25">
      <c r="A85" s="99"/>
      <c r="B85" s="329"/>
      <c r="C85" s="140" t="s">
        <v>498</v>
      </c>
      <c r="D85" s="101"/>
      <c r="E85" s="123"/>
      <c r="F85" s="644"/>
      <c r="G85" s="645"/>
      <c r="H85" s="645"/>
      <c r="I85" s="645"/>
      <c r="J85" s="645"/>
      <c r="K85" s="646"/>
      <c r="L85" s="101"/>
      <c r="M85" s="652"/>
      <c r="N85" s="653"/>
      <c r="O85" s="653"/>
      <c r="P85" s="653"/>
      <c r="Q85" s="654"/>
      <c r="R85" s="664"/>
      <c r="S85" s="665"/>
      <c r="T85" s="666"/>
      <c r="U85" s="101"/>
      <c r="V85" s="662"/>
      <c r="W85" s="663"/>
      <c r="X85" s="662"/>
      <c r="Y85" s="663"/>
      <c r="Z85" s="624">
        <f t="shared" si="5"/>
        <v>0</v>
      </c>
      <c r="AA85" s="625"/>
      <c r="AB85" s="620"/>
      <c r="AC85" s="621"/>
      <c r="AD85" s="620"/>
      <c r="AE85" s="621"/>
      <c r="AF85" s="124"/>
      <c r="AG85" s="626"/>
      <c r="AH85" s="626"/>
      <c r="AI85" s="626"/>
      <c r="AJ85" s="626"/>
      <c r="AK85" s="626"/>
      <c r="AL85" s="337"/>
    </row>
    <row r="86" spans="1:38" s="121" customFormat="1" ht="19.5" hidden="1" customHeight="1" outlineLevel="2" x14ac:dyDescent="0.25">
      <c r="A86" s="99"/>
      <c r="B86" s="329"/>
      <c r="C86" s="140" t="s">
        <v>499</v>
      </c>
      <c r="D86" s="101"/>
      <c r="E86" s="123"/>
      <c r="F86" s="644"/>
      <c r="G86" s="645"/>
      <c r="H86" s="645"/>
      <c r="I86" s="645"/>
      <c r="J86" s="645"/>
      <c r="K86" s="646"/>
      <c r="L86" s="101"/>
      <c r="M86" s="652"/>
      <c r="N86" s="653"/>
      <c r="O86" s="653"/>
      <c r="P86" s="653"/>
      <c r="Q86" s="654"/>
      <c r="R86" s="664"/>
      <c r="S86" s="665"/>
      <c r="T86" s="666"/>
      <c r="U86" s="101"/>
      <c r="V86" s="662"/>
      <c r="W86" s="663"/>
      <c r="X86" s="662"/>
      <c r="Y86" s="663"/>
      <c r="Z86" s="624">
        <f t="shared" si="5"/>
        <v>0</v>
      </c>
      <c r="AA86" s="625"/>
      <c r="AB86" s="620"/>
      <c r="AC86" s="621"/>
      <c r="AD86" s="620"/>
      <c r="AE86" s="621"/>
      <c r="AF86" s="124"/>
      <c r="AG86" s="626"/>
      <c r="AH86" s="626"/>
      <c r="AI86" s="626"/>
      <c r="AJ86" s="626"/>
      <c r="AK86" s="626"/>
      <c r="AL86" s="337"/>
    </row>
    <row r="87" spans="1:38" s="121" customFormat="1" ht="19.5" hidden="1" customHeight="1" outlineLevel="2" x14ac:dyDescent="0.25">
      <c r="A87" s="99"/>
      <c r="B87" s="329"/>
      <c r="C87" s="140" t="s">
        <v>500</v>
      </c>
      <c r="D87" s="101"/>
      <c r="E87" s="123"/>
      <c r="F87" s="644"/>
      <c r="G87" s="645"/>
      <c r="H87" s="645"/>
      <c r="I87" s="645"/>
      <c r="J87" s="645"/>
      <c r="K87" s="646"/>
      <c r="L87" s="101"/>
      <c r="M87" s="652"/>
      <c r="N87" s="653"/>
      <c r="O87" s="653"/>
      <c r="P87" s="653"/>
      <c r="Q87" s="654"/>
      <c r="R87" s="664"/>
      <c r="S87" s="665"/>
      <c r="T87" s="666"/>
      <c r="U87" s="101"/>
      <c r="V87" s="662"/>
      <c r="W87" s="663"/>
      <c r="X87" s="662"/>
      <c r="Y87" s="663"/>
      <c r="Z87" s="624">
        <f t="shared" si="5"/>
        <v>0</v>
      </c>
      <c r="AA87" s="625"/>
      <c r="AB87" s="620"/>
      <c r="AC87" s="621"/>
      <c r="AD87" s="620"/>
      <c r="AE87" s="621"/>
      <c r="AF87" s="124"/>
      <c r="AG87" s="626"/>
      <c r="AH87" s="626"/>
      <c r="AI87" s="626"/>
      <c r="AJ87" s="626"/>
      <c r="AK87" s="626"/>
      <c r="AL87" s="337"/>
    </row>
    <row r="88" spans="1:38" s="121" customFormat="1" ht="19.5" hidden="1" customHeight="1" outlineLevel="2" x14ac:dyDescent="0.25">
      <c r="A88" s="99"/>
      <c r="B88" s="329"/>
      <c r="C88" s="140" t="s">
        <v>501</v>
      </c>
      <c r="D88" s="101"/>
      <c r="E88" s="123"/>
      <c r="F88" s="644"/>
      <c r="G88" s="645"/>
      <c r="H88" s="645"/>
      <c r="I88" s="645"/>
      <c r="J88" s="645"/>
      <c r="K88" s="646"/>
      <c r="L88" s="101"/>
      <c r="M88" s="652"/>
      <c r="N88" s="653"/>
      <c r="O88" s="653"/>
      <c r="P88" s="653"/>
      <c r="Q88" s="654"/>
      <c r="R88" s="664"/>
      <c r="S88" s="665"/>
      <c r="T88" s="666"/>
      <c r="U88" s="101"/>
      <c r="V88" s="662"/>
      <c r="W88" s="663"/>
      <c r="X88" s="662"/>
      <c r="Y88" s="663"/>
      <c r="Z88" s="624">
        <f t="shared" si="5"/>
        <v>0</v>
      </c>
      <c r="AA88" s="625"/>
      <c r="AB88" s="620"/>
      <c r="AC88" s="621"/>
      <c r="AD88" s="620"/>
      <c r="AE88" s="621"/>
      <c r="AF88" s="124"/>
      <c r="AG88" s="626"/>
      <c r="AH88" s="626"/>
      <c r="AI88" s="626"/>
      <c r="AJ88" s="626"/>
      <c r="AK88" s="626"/>
      <c r="AL88" s="337"/>
    </row>
    <row r="89" spans="1:38" s="121" customFormat="1" ht="19.5" hidden="1" customHeight="1" outlineLevel="2" x14ac:dyDescent="0.25">
      <c r="A89" s="99"/>
      <c r="B89" s="329"/>
      <c r="C89" s="140" t="s">
        <v>502</v>
      </c>
      <c r="D89" s="101"/>
      <c r="E89" s="123"/>
      <c r="F89" s="644"/>
      <c r="G89" s="645"/>
      <c r="H89" s="645"/>
      <c r="I89" s="645"/>
      <c r="J89" s="645"/>
      <c r="K89" s="646"/>
      <c r="L89" s="101"/>
      <c r="M89" s="652"/>
      <c r="N89" s="653"/>
      <c r="O89" s="653"/>
      <c r="P89" s="653"/>
      <c r="Q89" s="654"/>
      <c r="R89" s="664"/>
      <c r="S89" s="665"/>
      <c r="T89" s="666"/>
      <c r="U89" s="101"/>
      <c r="V89" s="662"/>
      <c r="W89" s="663"/>
      <c r="X89" s="662"/>
      <c r="Y89" s="663"/>
      <c r="Z89" s="624">
        <f t="shared" si="5"/>
        <v>0</v>
      </c>
      <c r="AA89" s="625"/>
      <c r="AB89" s="620"/>
      <c r="AC89" s="621"/>
      <c r="AD89" s="620"/>
      <c r="AE89" s="621"/>
      <c r="AF89" s="124"/>
      <c r="AG89" s="626"/>
      <c r="AH89" s="626"/>
      <c r="AI89" s="626"/>
      <c r="AJ89" s="626"/>
      <c r="AK89" s="626"/>
      <c r="AL89" s="337"/>
    </row>
    <row r="90" spans="1:38" s="121" customFormat="1" ht="19.5" hidden="1" customHeight="1" outlineLevel="2" x14ac:dyDescent="0.25">
      <c r="A90" s="99"/>
      <c r="B90" s="329"/>
      <c r="C90" s="140" t="s">
        <v>503</v>
      </c>
      <c r="D90" s="101"/>
      <c r="E90" s="123"/>
      <c r="F90" s="644"/>
      <c r="G90" s="645"/>
      <c r="H90" s="645"/>
      <c r="I90" s="645"/>
      <c r="J90" s="645"/>
      <c r="K90" s="646"/>
      <c r="L90" s="101"/>
      <c r="M90" s="652"/>
      <c r="N90" s="653"/>
      <c r="O90" s="653"/>
      <c r="P90" s="653"/>
      <c r="Q90" s="654"/>
      <c r="R90" s="664"/>
      <c r="S90" s="665"/>
      <c r="T90" s="666"/>
      <c r="U90" s="101"/>
      <c r="V90" s="662"/>
      <c r="W90" s="663"/>
      <c r="X90" s="662"/>
      <c r="Y90" s="663"/>
      <c r="Z90" s="624">
        <f t="shared" si="5"/>
        <v>0</v>
      </c>
      <c r="AA90" s="625"/>
      <c r="AB90" s="620"/>
      <c r="AC90" s="621"/>
      <c r="AD90" s="620"/>
      <c r="AE90" s="621"/>
      <c r="AF90" s="124"/>
      <c r="AG90" s="626"/>
      <c r="AH90" s="626"/>
      <c r="AI90" s="626"/>
      <c r="AJ90" s="626"/>
      <c r="AK90" s="626"/>
      <c r="AL90" s="337"/>
    </row>
    <row r="91" spans="1:38" s="121" customFormat="1" ht="19.5" hidden="1" customHeight="1" outlineLevel="2" x14ac:dyDescent="0.25">
      <c r="A91" s="99"/>
      <c r="B91" s="329"/>
      <c r="C91" s="140" t="s">
        <v>504</v>
      </c>
      <c r="D91" s="101"/>
      <c r="E91" s="123"/>
      <c r="F91" s="644"/>
      <c r="G91" s="645"/>
      <c r="H91" s="645"/>
      <c r="I91" s="645"/>
      <c r="J91" s="645"/>
      <c r="K91" s="646"/>
      <c r="L91" s="101"/>
      <c r="M91" s="652"/>
      <c r="N91" s="653"/>
      <c r="O91" s="653"/>
      <c r="P91" s="653"/>
      <c r="Q91" s="654"/>
      <c r="R91" s="664"/>
      <c r="S91" s="665"/>
      <c r="T91" s="666"/>
      <c r="U91" s="101"/>
      <c r="V91" s="662"/>
      <c r="W91" s="663"/>
      <c r="X91" s="662"/>
      <c r="Y91" s="663"/>
      <c r="Z91" s="624">
        <f t="shared" si="5"/>
        <v>0</v>
      </c>
      <c r="AA91" s="625"/>
      <c r="AB91" s="620"/>
      <c r="AC91" s="621"/>
      <c r="AD91" s="620"/>
      <c r="AE91" s="621"/>
      <c r="AF91" s="124"/>
      <c r="AG91" s="626"/>
      <c r="AH91" s="626"/>
      <c r="AI91" s="626"/>
      <c r="AJ91" s="626"/>
      <c r="AK91" s="626"/>
      <c r="AL91" s="337"/>
    </row>
    <row r="92" spans="1:38" s="121" customFormat="1" ht="19.5" hidden="1" customHeight="1" outlineLevel="2" x14ac:dyDescent="0.25">
      <c r="A92" s="99"/>
      <c r="B92" s="329"/>
      <c r="C92" s="140" t="s">
        <v>505</v>
      </c>
      <c r="D92" s="101"/>
      <c r="E92" s="123"/>
      <c r="F92" s="644"/>
      <c r="G92" s="645"/>
      <c r="H92" s="645"/>
      <c r="I92" s="645"/>
      <c r="J92" s="645"/>
      <c r="K92" s="646"/>
      <c r="L92" s="101"/>
      <c r="M92" s="652"/>
      <c r="N92" s="653"/>
      <c r="O92" s="653"/>
      <c r="P92" s="653"/>
      <c r="Q92" s="654"/>
      <c r="R92" s="664"/>
      <c r="S92" s="665"/>
      <c r="T92" s="666"/>
      <c r="U92" s="101"/>
      <c r="V92" s="662"/>
      <c r="W92" s="663"/>
      <c r="X92" s="662"/>
      <c r="Y92" s="663"/>
      <c r="Z92" s="624">
        <f t="shared" si="5"/>
        <v>0</v>
      </c>
      <c r="AA92" s="625"/>
      <c r="AB92" s="620"/>
      <c r="AC92" s="621"/>
      <c r="AD92" s="620"/>
      <c r="AE92" s="621"/>
      <c r="AF92" s="124"/>
      <c r="AG92" s="626"/>
      <c r="AH92" s="626"/>
      <c r="AI92" s="626"/>
      <c r="AJ92" s="626"/>
      <c r="AK92" s="626"/>
      <c r="AL92" s="337"/>
    </row>
    <row r="93" spans="1:38" s="121" customFormat="1" ht="19.5" hidden="1" customHeight="1" outlineLevel="2" x14ac:dyDescent="0.25">
      <c r="A93" s="99"/>
      <c r="B93" s="329"/>
      <c r="C93" s="140" t="s">
        <v>506</v>
      </c>
      <c r="D93" s="101"/>
      <c r="E93" s="123"/>
      <c r="F93" s="644"/>
      <c r="G93" s="645"/>
      <c r="H93" s="645"/>
      <c r="I93" s="645"/>
      <c r="J93" s="645"/>
      <c r="K93" s="646"/>
      <c r="L93" s="101"/>
      <c r="M93" s="652"/>
      <c r="N93" s="653"/>
      <c r="O93" s="653"/>
      <c r="P93" s="653"/>
      <c r="Q93" s="654"/>
      <c r="R93" s="664"/>
      <c r="S93" s="665"/>
      <c r="T93" s="666"/>
      <c r="U93" s="101"/>
      <c r="V93" s="662"/>
      <c r="W93" s="663"/>
      <c r="X93" s="662"/>
      <c r="Y93" s="663"/>
      <c r="Z93" s="624">
        <f t="shared" si="5"/>
        <v>0</v>
      </c>
      <c r="AA93" s="625"/>
      <c r="AB93" s="620"/>
      <c r="AC93" s="621"/>
      <c r="AD93" s="620"/>
      <c r="AE93" s="621"/>
      <c r="AF93" s="124"/>
      <c r="AG93" s="626"/>
      <c r="AH93" s="626"/>
      <c r="AI93" s="626"/>
      <c r="AJ93" s="626"/>
      <c r="AK93" s="626"/>
      <c r="AL93" s="337"/>
    </row>
    <row r="94" spans="1:38" s="121" customFormat="1" ht="19.5" hidden="1" customHeight="1" outlineLevel="2" x14ac:dyDescent="0.25">
      <c r="A94" s="99"/>
      <c r="B94" s="329"/>
      <c r="C94" s="140" t="s">
        <v>507</v>
      </c>
      <c r="D94" s="101"/>
      <c r="E94" s="123"/>
      <c r="F94" s="644"/>
      <c r="G94" s="645"/>
      <c r="H94" s="645"/>
      <c r="I94" s="645"/>
      <c r="J94" s="645"/>
      <c r="K94" s="646"/>
      <c r="L94" s="101"/>
      <c r="M94" s="652"/>
      <c r="N94" s="653"/>
      <c r="O94" s="653"/>
      <c r="P94" s="653"/>
      <c r="Q94" s="654"/>
      <c r="R94" s="664"/>
      <c r="S94" s="665"/>
      <c r="T94" s="666"/>
      <c r="U94" s="101"/>
      <c r="V94" s="662"/>
      <c r="W94" s="663"/>
      <c r="X94" s="662"/>
      <c r="Y94" s="663"/>
      <c r="Z94" s="624">
        <f t="shared" si="5"/>
        <v>0</v>
      </c>
      <c r="AA94" s="625"/>
      <c r="AB94" s="620"/>
      <c r="AC94" s="621"/>
      <c r="AD94" s="620"/>
      <c r="AE94" s="621"/>
      <c r="AF94" s="124"/>
      <c r="AG94" s="626"/>
      <c r="AH94" s="626"/>
      <c r="AI94" s="626"/>
      <c r="AJ94" s="626"/>
      <c r="AK94" s="626"/>
      <c r="AL94" s="337"/>
    </row>
    <row r="95" spans="1:38" s="121" customFormat="1" ht="19.5" hidden="1" customHeight="1" outlineLevel="2" x14ac:dyDescent="0.25">
      <c r="A95" s="99"/>
      <c r="B95" s="329"/>
      <c r="C95" s="140" t="s">
        <v>508</v>
      </c>
      <c r="D95" s="101"/>
      <c r="E95" s="123"/>
      <c r="F95" s="644"/>
      <c r="G95" s="645"/>
      <c r="H95" s="645"/>
      <c r="I95" s="645"/>
      <c r="J95" s="645"/>
      <c r="K95" s="646"/>
      <c r="L95" s="101"/>
      <c r="M95" s="652"/>
      <c r="N95" s="653"/>
      <c r="O95" s="653"/>
      <c r="P95" s="653"/>
      <c r="Q95" s="654"/>
      <c r="R95" s="664"/>
      <c r="S95" s="665"/>
      <c r="T95" s="666"/>
      <c r="U95" s="101"/>
      <c r="V95" s="662"/>
      <c r="W95" s="663"/>
      <c r="X95" s="662"/>
      <c r="Y95" s="663"/>
      <c r="Z95" s="624">
        <f t="shared" si="5"/>
        <v>0</v>
      </c>
      <c r="AA95" s="625"/>
      <c r="AB95" s="620"/>
      <c r="AC95" s="621"/>
      <c r="AD95" s="620"/>
      <c r="AE95" s="621"/>
      <c r="AF95" s="124"/>
      <c r="AG95" s="626"/>
      <c r="AH95" s="626"/>
      <c r="AI95" s="626"/>
      <c r="AJ95" s="626"/>
      <c r="AK95" s="626"/>
      <c r="AL95" s="337"/>
    </row>
    <row r="96" spans="1:38" s="121" customFormat="1" ht="19.5" hidden="1" customHeight="1" outlineLevel="2" x14ac:dyDescent="0.25">
      <c r="A96" s="99"/>
      <c r="B96" s="329"/>
      <c r="C96" s="140" t="s">
        <v>509</v>
      </c>
      <c r="D96" s="101"/>
      <c r="E96" s="123"/>
      <c r="F96" s="644"/>
      <c r="G96" s="645"/>
      <c r="H96" s="645"/>
      <c r="I96" s="645"/>
      <c r="J96" s="645"/>
      <c r="K96" s="646"/>
      <c r="L96" s="101"/>
      <c r="M96" s="652"/>
      <c r="N96" s="653"/>
      <c r="O96" s="653"/>
      <c r="P96" s="653"/>
      <c r="Q96" s="654"/>
      <c r="R96" s="664"/>
      <c r="S96" s="665"/>
      <c r="T96" s="666"/>
      <c r="U96" s="101"/>
      <c r="V96" s="662"/>
      <c r="W96" s="663"/>
      <c r="X96" s="662"/>
      <c r="Y96" s="663"/>
      <c r="Z96" s="624">
        <f t="shared" si="5"/>
        <v>0</v>
      </c>
      <c r="AA96" s="625"/>
      <c r="AB96" s="620"/>
      <c r="AC96" s="621"/>
      <c r="AD96" s="620"/>
      <c r="AE96" s="621"/>
      <c r="AF96" s="124"/>
      <c r="AG96" s="626"/>
      <c r="AH96" s="626"/>
      <c r="AI96" s="626"/>
      <c r="AJ96" s="626"/>
      <c r="AK96" s="626"/>
      <c r="AL96" s="337"/>
    </row>
    <row r="97" spans="1:42" s="121" customFormat="1" ht="19.5" hidden="1" customHeight="1" outlineLevel="2" x14ac:dyDescent="0.25">
      <c r="A97" s="99"/>
      <c r="B97" s="329"/>
      <c r="C97" s="140" t="s">
        <v>510</v>
      </c>
      <c r="D97" s="101"/>
      <c r="E97" s="123"/>
      <c r="F97" s="644"/>
      <c r="G97" s="645"/>
      <c r="H97" s="645"/>
      <c r="I97" s="645"/>
      <c r="J97" s="645"/>
      <c r="K97" s="646"/>
      <c r="L97" s="101"/>
      <c r="M97" s="652"/>
      <c r="N97" s="653"/>
      <c r="O97" s="653"/>
      <c r="P97" s="653"/>
      <c r="Q97" s="654"/>
      <c r="R97" s="664"/>
      <c r="S97" s="665"/>
      <c r="T97" s="666"/>
      <c r="U97" s="101"/>
      <c r="V97" s="662"/>
      <c r="W97" s="663"/>
      <c r="X97" s="662"/>
      <c r="Y97" s="663"/>
      <c r="Z97" s="624">
        <f t="shared" si="5"/>
        <v>0</v>
      </c>
      <c r="AA97" s="625"/>
      <c r="AB97" s="620"/>
      <c r="AC97" s="621"/>
      <c r="AD97" s="620"/>
      <c r="AE97" s="621"/>
      <c r="AF97" s="124"/>
      <c r="AG97" s="626"/>
      <c r="AH97" s="626"/>
      <c r="AI97" s="626"/>
      <c r="AJ97" s="626"/>
      <c r="AK97" s="626"/>
      <c r="AL97" s="337"/>
    </row>
    <row r="98" spans="1:42" s="121" customFormat="1" ht="19.5" hidden="1" customHeight="1" outlineLevel="2" x14ac:dyDescent="0.25">
      <c r="A98" s="99"/>
      <c r="B98" s="329"/>
      <c r="C98" s="140" t="s">
        <v>511</v>
      </c>
      <c r="D98" s="101"/>
      <c r="E98" s="123"/>
      <c r="F98" s="644"/>
      <c r="G98" s="645"/>
      <c r="H98" s="645"/>
      <c r="I98" s="645"/>
      <c r="J98" s="645"/>
      <c r="K98" s="646"/>
      <c r="L98" s="101"/>
      <c r="M98" s="652"/>
      <c r="N98" s="653"/>
      <c r="O98" s="653"/>
      <c r="P98" s="653"/>
      <c r="Q98" s="654"/>
      <c r="R98" s="664"/>
      <c r="S98" s="665"/>
      <c r="T98" s="666"/>
      <c r="U98" s="101"/>
      <c r="V98" s="662"/>
      <c r="W98" s="663"/>
      <c r="X98" s="662"/>
      <c r="Y98" s="663"/>
      <c r="Z98" s="624">
        <f t="shared" si="5"/>
        <v>0</v>
      </c>
      <c r="AA98" s="625"/>
      <c r="AB98" s="620"/>
      <c r="AC98" s="621"/>
      <c r="AD98" s="620"/>
      <c r="AE98" s="621"/>
      <c r="AF98" s="124"/>
      <c r="AG98" s="626"/>
      <c r="AH98" s="626"/>
      <c r="AI98" s="626"/>
      <c r="AJ98" s="626"/>
      <c r="AK98" s="626"/>
      <c r="AL98" s="337"/>
    </row>
    <row r="99" spans="1:42" s="121" customFormat="1" ht="19.5" hidden="1" customHeight="1" outlineLevel="2" x14ac:dyDescent="0.25">
      <c r="A99" s="99"/>
      <c r="B99" s="329"/>
      <c r="C99" s="140" t="s">
        <v>512</v>
      </c>
      <c r="D99" s="101"/>
      <c r="E99" s="123"/>
      <c r="F99" s="644"/>
      <c r="G99" s="645"/>
      <c r="H99" s="645"/>
      <c r="I99" s="645"/>
      <c r="J99" s="645"/>
      <c r="K99" s="646"/>
      <c r="L99" s="101"/>
      <c r="M99" s="652"/>
      <c r="N99" s="653"/>
      <c r="O99" s="653"/>
      <c r="P99" s="653"/>
      <c r="Q99" s="654"/>
      <c r="R99" s="664"/>
      <c r="S99" s="665"/>
      <c r="T99" s="666"/>
      <c r="U99" s="101"/>
      <c r="V99" s="662"/>
      <c r="W99" s="663"/>
      <c r="X99" s="662"/>
      <c r="Y99" s="663"/>
      <c r="Z99" s="624">
        <f t="shared" si="5"/>
        <v>0</v>
      </c>
      <c r="AA99" s="625"/>
      <c r="AB99" s="620"/>
      <c r="AC99" s="621"/>
      <c r="AD99" s="620"/>
      <c r="AE99" s="621"/>
      <c r="AF99" s="124"/>
      <c r="AG99" s="626"/>
      <c r="AH99" s="626"/>
      <c r="AI99" s="626"/>
      <c r="AJ99" s="626"/>
      <c r="AK99" s="626"/>
      <c r="AL99" s="337"/>
    </row>
    <row r="100" spans="1:42" s="121" customFormat="1" ht="19.5" hidden="1" customHeight="1" outlineLevel="1" x14ac:dyDescent="0.25">
      <c r="A100" s="99"/>
      <c r="B100" s="329"/>
      <c r="C100" s="140" t="s">
        <v>513</v>
      </c>
      <c r="D100" s="101"/>
      <c r="E100" s="123"/>
      <c r="F100" s="644"/>
      <c r="G100" s="645"/>
      <c r="H100" s="645"/>
      <c r="I100" s="645"/>
      <c r="J100" s="645"/>
      <c r="K100" s="646"/>
      <c r="L100" s="101"/>
      <c r="M100" s="652"/>
      <c r="N100" s="653"/>
      <c r="O100" s="653"/>
      <c r="P100" s="653"/>
      <c r="Q100" s="654"/>
      <c r="R100" s="664"/>
      <c r="S100" s="665"/>
      <c r="T100" s="666"/>
      <c r="U100" s="101"/>
      <c r="V100" s="662"/>
      <c r="W100" s="663"/>
      <c r="X100" s="662"/>
      <c r="Y100" s="663"/>
      <c r="Z100" s="624">
        <f t="shared" si="5"/>
        <v>0</v>
      </c>
      <c r="AA100" s="625"/>
      <c r="AB100" s="620"/>
      <c r="AC100" s="621"/>
      <c r="AD100" s="620"/>
      <c r="AE100" s="621"/>
      <c r="AF100" s="124"/>
      <c r="AG100" s="626"/>
      <c r="AH100" s="626"/>
      <c r="AI100" s="626"/>
      <c r="AJ100" s="626"/>
      <c r="AK100" s="626"/>
      <c r="AL100" s="337"/>
    </row>
    <row r="101" spans="1:42" s="121" customFormat="1" ht="19.5" customHeight="1" x14ac:dyDescent="0.25">
      <c r="A101" s="99"/>
      <c r="B101" s="329"/>
      <c r="C101" s="477" t="s">
        <v>37</v>
      </c>
      <c r="D101" s="101"/>
      <c r="E101" s="633" t="str">
        <f>+IF(E70="","",E70)</f>
        <v/>
      </c>
      <c r="F101" s="634"/>
      <c r="G101" s="634"/>
      <c r="H101" s="634"/>
      <c r="I101" s="634"/>
      <c r="J101" s="634"/>
      <c r="K101" s="635"/>
      <c r="L101" s="101"/>
      <c r="M101" s="693"/>
      <c r="N101" s="694"/>
      <c r="O101" s="694"/>
      <c r="P101" s="694"/>
      <c r="Q101" s="695"/>
      <c r="R101" s="696"/>
      <c r="S101" s="697"/>
      <c r="T101" s="698"/>
      <c r="U101" s="101"/>
      <c r="V101" s="650">
        <f>+V8+V39+V70</f>
        <v>0</v>
      </c>
      <c r="W101" s="651"/>
      <c r="X101" s="650">
        <f>+X70+X39+X8</f>
        <v>0</v>
      </c>
      <c r="Y101" s="651"/>
      <c r="Z101" s="650">
        <f>+Z70+Z39+Z8</f>
        <v>0</v>
      </c>
      <c r="AA101" s="651"/>
      <c r="AB101" s="648"/>
      <c r="AC101" s="649"/>
      <c r="AD101" s="648"/>
      <c r="AE101" s="649"/>
      <c r="AF101" s="125"/>
      <c r="AG101" s="647"/>
      <c r="AH101" s="647"/>
      <c r="AI101" s="647"/>
      <c r="AJ101" s="647"/>
      <c r="AK101" s="647"/>
      <c r="AL101" s="337"/>
    </row>
    <row r="102" spans="1:42" s="99" customFormat="1" ht="6" customHeight="1" x14ac:dyDescent="0.25">
      <c r="B102" s="339"/>
      <c r="C102" s="340"/>
      <c r="D102" s="340"/>
      <c r="E102" s="340"/>
      <c r="F102" s="340"/>
      <c r="G102" s="340"/>
      <c r="H102" s="340"/>
      <c r="I102" s="340"/>
      <c r="J102" s="340"/>
      <c r="K102" s="340"/>
      <c r="L102" s="340"/>
      <c r="M102" s="341"/>
      <c r="N102" s="341"/>
      <c r="O102" s="341"/>
      <c r="P102" s="341"/>
      <c r="Q102" s="341"/>
      <c r="R102" s="342"/>
      <c r="S102" s="342"/>
      <c r="T102" s="340"/>
      <c r="U102" s="340"/>
      <c r="V102" s="340"/>
      <c r="W102" s="341"/>
      <c r="X102" s="341"/>
      <c r="Y102" s="341"/>
      <c r="Z102" s="342"/>
      <c r="AA102" s="342"/>
      <c r="AB102" s="343"/>
      <c r="AC102" s="343"/>
      <c r="AD102" s="343"/>
      <c r="AE102" s="343"/>
      <c r="AF102" s="342"/>
      <c r="AG102" s="342"/>
      <c r="AH102" s="342"/>
      <c r="AI102" s="342"/>
      <c r="AJ102" s="342"/>
      <c r="AK102" s="344"/>
      <c r="AL102" s="345"/>
    </row>
    <row r="103" spans="1:42" s="99" customFormat="1" ht="21" customHeight="1" x14ac:dyDescent="0.25">
      <c r="B103" s="346"/>
      <c r="C103" s="636" t="s">
        <v>519</v>
      </c>
      <c r="D103" s="636"/>
      <c r="E103" s="636"/>
      <c r="F103" s="636"/>
      <c r="G103" s="636"/>
      <c r="H103" s="636"/>
      <c r="I103" s="636"/>
      <c r="J103" s="636"/>
      <c r="K103" s="636"/>
      <c r="L103" s="636"/>
      <c r="M103" s="636"/>
      <c r="N103" s="636"/>
      <c r="O103" s="636"/>
      <c r="P103" s="636"/>
      <c r="Q103" s="636"/>
      <c r="R103" s="636"/>
      <c r="S103" s="636"/>
      <c r="T103" s="636"/>
      <c r="U103" s="636"/>
      <c r="V103" s="636"/>
      <c r="W103" s="636"/>
      <c r="X103" s="636"/>
      <c r="Y103" s="636"/>
      <c r="Z103" s="636"/>
      <c r="AA103" s="636"/>
      <c r="AB103" s="636"/>
      <c r="AC103" s="636"/>
      <c r="AD103" s="636"/>
      <c r="AE103" s="636"/>
      <c r="AF103" s="636"/>
      <c r="AG103" s="636"/>
      <c r="AH103" s="636"/>
      <c r="AI103" s="636"/>
      <c r="AJ103" s="636"/>
      <c r="AK103" s="636"/>
      <c r="AL103" s="347"/>
    </row>
    <row r="104" spans="1:42" s="121" customFormat="1" ht="15.75" customHeight="1" x14ac:dyDescent="0.25">
      <c r="A104" s="99"/>
      <c r="B104" s="329"/>
      <c r="C104" s="692" t="s">
        <v>5</v>
      </c>
      <c r="D104" s="114"/>
      <c r="E104" s="590" t="s">
        <v>374</v>
      </c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91"/>
      <c r="Q104" s="591"/>
      <c r="R104" s="591"/>
      <c r="S104" s="591"/>
      <c r="T104" s="591"/>
      <c r="U104" s="591"/>
      <c r="V104" s="592"/>
      <c r="W104" s="114"/>
      <c r="X104" s="622" t="s">
        <v>332</v>
      </c>
      <c r="Y104" s="643"/>
      <c r="Z104" s="623"/>
      <c r="AA104" s="114"/>
      <c r="AB104" s="590" t="s">
        <v>342</v>
      </c>
      <c r="AC104" s="591"/>
      <c r="AD104" s="591"/>
      <c r="AE104" s="591"/>
      <c r="AF104" s="591"/>
      <c r="AG104" s="591"/>
      <c r="AH104" s="591"/>
      <c r="AI104" s="591"/>
      <c r="AJ104" s="591"/>
      <c r="AK104" s="592"/>
      <c r="AL104" s="337"/>
    </row>
    <row r="105" spans="1:42" s="127" customFormat="1" ht="53.25" customHeight="1" x14ac:dyDescent="0.25">
      <c r="A105" s="126"/>
      <c r="B105" s="348"/>
      <c r="C105" s="692"/>
      <c r="D105" s="114"/>
      <c r="E105" s="640" t="s">
        <v>339</v>
      </c>
      <c r="F105" s="641"/>
      <c r="G105" s="642"/>
      <c r="H105" s="622" t="s">
        <v>601</v>
      </c>
      <c r="I105" s="623"/>
      <c r="J105" s="622" t="s">
        <v>341</v>
      </c>
      <c r="K105" s="643"/>
      <c r="L105" s="623"/>
      <c r="M105" s="640" t="s">
        <v>181</v>
      </c>
      <c r="N105" s="641"/>
      <c r="O105" s="642"/>
      <c r="P105" s="640" t="s">
        <v>183</v>
      </c>
      <c r="Q105" s="641"/>
      <c r="R105" s="642"/>
      <c r="S105" s="622" t="s">
        <v>57</v>
      </c>
      <c r="T105" s="623"/>
      <c r="U105" s="622" t="s">
        <v>331</v>
      </c>
      <c r="V105" s="623"/>
      <c r="W105" s="114"/>
      <c r="X105" s="535" t="s">
        <v>341</v>
      </c>
      <c r="Y105" s="640" t="s">
        <v>57</v>
      </c>
      <c r="Z105" s="642"/>
      <c r="AA105" s="114"/>
      <c r="AB105" s="535" t="s">
        <v>340</v>
      </c>
      <c r="AC105" s="622" t="s">
        <v>600</v>
      </c>
      <c r="AD105" s="623"/>
      <c r="AE105" s="486" t="s">
        <v>365</v>
      </c>
      <c r="AF105" s="484" t="s">
        <v>181</v>
      </c>
      <c r="AG105" s="484" t="s">
        <v>183</v>
      </c>
      <c r="AH105" s="712" t="s">
        <v>57</v>
      </c>
      <c r="AI105" s="712"/>
      <c r="AJ105" s="622" t="s">
        <v>331</v>
      </c>
      <c r="AK105" s="623"/>
      <c r="AL105" s="349"/>
      <c r="AN105" s="121"/>
      <c r="AO105" s="121"/>
      <c r="AP105" s="121"/>
    </row>
    <row r="106" spans="1:42" s="99" customFormat="1" ht="5.25" customHeight="1" x14ac:dyDescent="0.25">
      <c r="B106" s="329"/>
      <c r="C106" s="407"/>
      <c r="D106" s="407"/>
      <c r="E106" s="407"/>
      <c r="F106" s="407"/>
      <c r="G106" s="407"/>
      <c r="H106" s="407"/>
      <c r="I106" s="73"/>
      <c r="J106" s="73"/>
      <c r="K106" s="73"/>
      <c r="L106" s="73"/>
      <c r="M106" s="103"/>
      <c r="N106" s="73"/>
      <c r="O106" s="73"/>
      <c r="P106" s="73"/>
      <c r="Q106" s="73"/>
      <c r="R106" s="102"/>
      <c r="S106" s="73"/>
      <c r="T106" s="102"/>
      <c r="U106" s="407"/>
      <c r="V106" s="101"/>
      <c r="W106" s="407"/>
      <c r="X106" s="73"/>
      <c r="Y106" s="407"/>
      <c r="Z106" s="73"/>
      <c r="AA106" s="407"/>
      <c r="AB106" s="73"/>
      <c r="AC106" s="75"/>
      <c r="AD106" s="75"/>
      <c r="AE106" s="75"/>
      <c r="AF106" s="422"/>
      <c r="AG106" s="422"/>
      <c r="AH106" s="422"/>
      <c r="AI106" s="73"/>
      <c r="AJ106" s="73"/>
      <c r="AK106" s="73"/>
      <c r="AL106" s="350"/>
    </row>
    <row r="107" spans="1:42" s="121" customFormat="1" ht="18" customHeight="1" x14ac:dyDescent="0.25">
      <c r="A107" s="99"/>
      <c r="B107" s="329"/>
      <c r="C107" s="139" t="str">
        <f t="shared" ref="C107:C114" si="6">+C8</f>
        <v>UP1</v>
      </c>
      <c r="D107" s="407"/>
      <c r="E107" s="711"/>
      <c r="F107" s="711"/>
      <c r="G107" s="711"/>
      <c r="H107" s="711"/>
      <c r="I107" s="711"/>
      <c r="J107" s="708">
        <f>SUM(J108:L137)</f>
        <v>0</v>
      </c>
      <c r="K107" s="708"/>
      <c r="L107" s="708"/>
      <c r="M107" s="708">
        <f>SUM(M108:O137)</f>
        <v>0</v>
      </c>
      <c r="N107" s="708"/>
      <c r="O107" s="708"/>
      <c r="P107" s="708">
        <f>SUM(P108:R137)</f>
        <v>0</v>
      </c>
      <c r="Q107" s="708"/>
      <c r="R107" s="708"/>
      <c r="S107" s="141"/>
      <c r="T107" s="142"/>
      <c r="U107" s="702"/>
      <c r="V107" s="702"/>
      <c r="W107" s="143"/>
      <c r="X107" s="144">
        <f>SUM(X108:X137)</f>
        <v>0</v>
      </c>
      <c r="Y107" s="141"/>
      <c r="Z107" s="142"/>
      <c r="AA107" s="143"/>
      <c r="AB107" s="404"/>
      <c r="AC107" s="702"/>
      <c r="AD107" s="702"/>
      <c r="AE107" s="144">
        <f>SUM(AE108:AE137)</f>
        <v>0</v>
      </c>
      <c r="AF107" s="144">
        <f>SUM(AF108:AF137)</f>
        <v>0</v>
      </c>
      <c r="AG107" s="144">
        <f>SUM(AG108:AG137)</f>
        <v>0</v>
      </c>
      <c r="AH107" s="141"/>
      <c r="AI107" s="142"/>
      <c r="AJ107" s="710"/>
      <c r="AK107" s="710"/>
      <c r="AL107" s="509"/>
    </row>
    <row r="108" spans="1:42" s="121" customFormat="1" ht="18" customHeight="1" outlineLevel="1" x14ac:dyDescent="0.25">
      <c r="A108" s="99"/>
      <c r="B108" s="329"/>
      <c r="C108" s="140" t="str">
        <f t="shared" si="6"/>
        <v>Tramo 1</v>
      </c>
      <c r="D108" s="101"/>
      <c r="E108" s="685"/>
      <c r="F108" s="686"/>
      <c r="G108" s="687"/>
      <c r="H108" s="575"/>
      <c r="I108" s="577"/>
      <c r="J108" s="627"/>
      <c r="K108" s="628"/>
      <c r="L108" s="629"/>
      <c r="M108" s="627"/>
      <c r="N108" s="628"/>
      <c r="O108" s="629"/>
      <c r="P108" s="627"/>
      <c r="Q108" s="628"/>
      <c r="R108" s="703"/>
      <c r="S108" s="145" t="str">
        <f t="shared" ref="S108:S137" si="7">+IF(T108="Malo",3,IF(T108="Regular",2,IF(T108="Bueno",1,"-")))</f>
        <v>-</v>
      </c>
      <c r="T108" s="128"/>
      <c r="U108" s="507"/>
      <c r="V108" s="487"/>
      <c r="W108" s="101"/>
      <c r="X108" s="479"/>
      <c r="Y108" s="147" t="str">
        <f t="shared" ref="Y108:Y137" si="8">+IF(Z108="Malo",3,IF(Z108="Sin implementar",4,IF(Z108="Regular",2,IF(Z108="Bueno",1,IF(Z108="N. C.","▬","-")))))</f>
        <v>-</v>
      </c>
      <c r="Z108" s="403"/>
      <c r="AA108" s="101"/>
      <c r="AB108" s="409"/>
      <c r="AC108" s="682"/>
      <c r="AD108" s="683"/>
      <c r="AE108" s="129"/>
      <c r="AF108" s="130"/>
      <c r="AG108" s="131"/>
      <c r="AH108" s="145" t="str">
        <f t="shared" ref="AH108:AH137" si="9">+IF(AI108="Malo",3,IF(AI108="Regular",2,IF(AI108="Bueno",1,"-")))</f>
        <v>-</v>
      </c>
      <c r="AI108" s="128"/>
      <c r="AJ108" s="537" t="str">
        <f t="shared" ref="AJ108:AJ137" si="10">+IF(AK108="Malo",3,IF(AK108="Regular",2,IF(AK108="Bueno",1,IF(AK108="Sin área verde",0,""))))</f>
        <v/>
      </c>
      <c r="AK108" s="402"/>
      <c r="AL108" s="351" t="str">
        <f t="shared" ref="AL108:AL114" si="11">IF(Z9=0,"",IF(ROUND((J108+X108+AE108-Z9),1)=0,"Correcto","revisar áreas"))</f>
        <v/>
      </c>
    </row>
    <row r="109" spans="1:42" s="121" customFormat="1" ht="18" customHeight="1" outlineLevel="1" x14ac:dyDescent="0.25">
      <c r="A109" s="99"/>
      <c r="B109" s="329"/>
      <c r="C109" s="140" t="str">
        <f t="shared" si="6"/>
        <v>Tramo 2</v>
      </c>
      <c r="D109" s="101"/>
      <c r="E109" s="575"/>
      <c r="F109" s="576"/>
      <c r="G109" s="577"/>
      <c r="H109" s="575"/>
      <c r="I109" s="577"/>
      <c r="J109" s="627"/>
      <c r="K109" s="628"/>
      <c r="L109" s="629"/>
      <c r="M109" s="627"/>
      <c r="N109" s="628"/>
      <c r="O109" s="629"/>
      <c r="P109" s="627"/>
      <c r="Q109" s="628"/>
      <c r="R109" s="629"/>
      <c r="S109" s="146" t="str">
        <f t="shared" si="7"/>
        <v>-</v>
      </c>
      <c r="T109" s="132"/>
      <c r="U109" s="508"/>
      <c r="V109" s="480"/>
      <c r="W109" s="101"/>
      <c r="X109" s="133"/>
      <c r="Y109" s="147" t="str">
        <f t="shared" si="8"/>
        <v>-</v>
      </c>
      <c r="Z109" s="403"/>
      <c r="AA109" s="101"/>
      <c r="AB109" s="400"/>
      <c r="AC109" s="690"/>
      <c r="AD109" s="691"/>
      <c r="AE109" s="482"/>
      <c r="AF109" s="134"/>
      <c r="AG109" s="135"/>
      <c r="AH109" s="146" t="str">
        <f t="shared" si="9"/>
        <v>-</v>
      </c>
      <c r="AI109" s="132"/>
      <c r="AJ109" s="538" t="str">
        <f t="shared" si="10"/>
        <v/>
      </c>
      <c r="AK109" s="403"/>
      <c r="AL109" s="351" t="str">
        <f t="shared" si="11"/>
        <v/>
      </c>
    </row>
    <row r="110" spans="1:42" s="121" customFormat="1" ht="18" customHeight="1" outlineLevel="1" x14ac:dyDescent="0.25">
      <c r="A110" s="99"/>
      <c r="B110" s="329"/>
      <c r="C110" s="140" t="str">
        <f t="shared" si="6"/>
        <v>Tramo 3</v>
      </c>
      <c r="D110" s="101"/>
      <c r="E110" s="575"/>
      <c r="F110" s="576"/>
      <c r="G110" s="577"/>
      <c r="H110" s="575"/>
      <c r="I110" s="577"/>
      <c r="J110" s="627"/>
      <c r="K110" s="628"/>
      <c r="L110" s="629"/>
      <c r="M110" s="627"/>
      <c r="N110" s="628"/>
      <c r="O110" s="629"/>
      <c r="P110" s="627"/>
      <c r="Q110" s="628"/>
      <c r="R110" s="629"/>
      <c r="S110" s="146" t="str">
        <f t="shared" si="7"/>
        <v>-</v>
      </c>
      <c r="T110" s="132"/>
      <c r="U110" s="508"/>
      <c r="V110" s="480"/>
      <c r="W110" s="101"/>
      <c r="X110" s="136"/>
      <c r="Y110" s="147" t="str">
        <f t="shared" si="8"/>
        <v>-</v>
      </c>
      <c r="Z110" s="403"/>
      <c r="AA110" s="101"/>
      <c r="AB110" s="400"/>
      <c r="AC110" s="690"/>
      <c r="AD110" s="691"/>
      <c r="AE110" s="482"/>
      <c r="AF110" s="134"/>
      <c r="AG110" s="135"/>
      <c r="AH110" s="146" t="str">
        <f t="shared" si="9"/>
        <v>-</v>
      </c>
      <c r="AI110" s="132"/>
      <c r="AJ110" s="538" t="str">
        <f t="shared" si="10"/>
        <v/>
      </c>
      <c r="AK110" s="403"/>
      <c r="AL110" s="351" t="str">
        <f t="shared" si="11"/>
        <v/>
      </c>
    </row>
    <row r="111" spans="1:42" s="121" customFormat="1" ht="18" customHeight="1" outlineLevel="1" x14ac:dyDescent="0.25">
      <c r="A111" s="99"/>
      <c r="B111" s="329"/>
      <c r="C111" s="140" t="str">
        <f t="shared" si="6"/>
        <v>Tramo 4</v>
      </c>
      <c r="D111" s="101"/>
      <c r="E111" s="575"/>
      <c r="F111" s="576"/>
      <c r="G111" s="577"/>
      <c r="H111" s="575"/>
      <c r="I111" s="577"/>
      <c r="J111" s="627"/>
      <c r="K111" s="628"/>
      <c r="L111" s="629"/>
      <c r="M111" s="627"/>
      <c r="N111" s="628"/>
      <c r="O111" s="629"/>
      <c r="P111" s="627"/>
      <c r="Q111" s="628"/>
      <c r="R111" s="629"/>
      <c r="S111" s="146" t="str">
        <f t="shared" si="7"/>
        <v>-</v>
      </c>
      <c r="T111" s="132"/>
      <c r="U111" s="508"/>
      <c r="V111" s="480"/>
      <c r="W111" s="101"/>
      <c r="X111" s="136"/>
      <c r="Y111" s="147" t="str">
        <f t="shared" si="8"/>
        <v>-</v>
      </c>
      <c r="Z111" s="403"/>
      <c r="AA111" s="101"/>
      <c r="AB111" s="400"/>
      <c r="AC111" s="690"/>
      <c r="AD111" s="691"/>
      <c r="AE111" s="482"/>
      <c r="AF111" s="134"/>
      <c r="AG111" s="135"/>
      <c r="AH111" s="146" t="str">
        <f t="shared" si="9"/>
        <v>-</v>
      </c>
      <c r="AI111" s="132"/>
      <c r="AJ111" s="538" t="str">
        <f t="shared" si="10"/>
        <v/>
      </c>
      <c r="AK111" s="403"/>
      <c r="AL111" s="351" t="str">
        <f t="shared" si="11"/>
        <v/>
      </c>
    </row>
    <row r="112" spans="1:42" s="121" customFormat="1" ht="18" customHeight="1" outlineLevel="1" x14ac:dyDescent="0.25">
      <c r="A112" s="99"/>
      <c r="B112" s="329"/>
      <c r="C112" s="140" t="str">
        <f t="shared" si="6"/>
        <v>Tramo 5</v>
      </c>
      <c r="D112" s="101"/>
      <c r="E112" s="575"/>
      <c r="F112" s="576"/>
      <c r="G112" s="577"/>
      <c r="H112" s="575"/>
      <c r="I112" s="577"/>
      <c r="J112" s="627"/>
      <c r="K112" s="628"/>
      <c r="L112" s="629"/>
      <c r="M112" s="627"/>
      <c r="N112" s="628"/>
      <c r="O112" s="629"/>
      <c r="P112" s="627"/>
      <c r="Q112" s="628"/>
      <c r="R112" s="629"/>
      <c r="S112" s="146" t="str">
        <f t="shared" si="7"/>
        <v>-</v>
      </c>
      <c r="T112" s="132"/>
      <c r="U112" s="508"/>
      <c r="V112" s="480"/>
      <c r="W112" s="101"/>
      <c r="X112" s="136"/>
      <c r="Y112" s="147" t="str">
        <f t="shared" si="8"/>
        <v>-</v>
      </c>
      <c r="Z112" s="403"/>
      <c r="AA112" s="101"/>
      <c r="AB112" s="400"/>
      <c r="AC112" s="690"/>
      <c r="AD112" s="691"/>
      <c r="AE112" s="482"/>
      <c r="AF112" s="134"/>
      <c r="AG112" s="135"/>
      <c r="AH112" s="146" t="str">
        <f t="shared" si="9"/>
        <v>-</v>
      </c>
      <c r="AI112" s="132"/>
      <c r="AJ112" s="538" t="str">
        <f t="shared" si="10"/>
        <v/>
      </c>
      <c r="AK112" s="403"/>
      <c r="AL112" s="351" t="str">
        <f t="shared" si="11"/>
        <v/>
      </c>
    </row>
    <row r="113" spans="1:38" s="121" customFormat="1" ht="18" customHeight="1" outlineLevel="1" x14ac:dyDescent="0.25">
      <c r="A113" s="99"/>
      <c r="B113" s="329"/>
      <c r="C113" s="140" t="str">
        <f t="shared" si="6"/>
        <v>Tramo 6</v>
      </c>
      <c r="D113" s="101"/>
      <c r="E113" s="575"/>
      <c r="F113" s="576"/>
      <c r="G113" s="577"/>
      <c r="H113" s="575"/>
      <c r="I113" s="577"/>
      <c r="J113" s="627"/>
      <c r="K113" s="628"/>
      <c r="L113" s="629"/>
      <c r="M113" s="627"/>
      <c r="N113" s="628"/>
      <c r="O113" s="629"/>
      <c r="P113" s="627"/>
      <c r="Q113" s="628"/>
      <c r="R113" s="629"/>
      <c r="S113" s="146" t="str">
        <f t="shared" si="7"/>
        <v>-</v>
      </c>
      <c r="T113" s="132"/>
      <c r="U113" s="508"/>
      <c r="V113" s="480"/>
      <c r="W113" s="101"/>
      <c r="X113" s="136"/>
      <c r="Y113" s="147" t="str">
        <f t="shared" si="8"/>
        <v>-</v>
      </c>
      <c r="Z113" s="403"/>
      <c r="AA113" s="101"/>
      <c r="AB113" s="400"/>
      <c r="AC113" s="690"/>
      <c r="AD113" s="691"/>
      <c r="AE113" s="482"/>
      <c r="AF113" s="134"/>
      <c r="AG113" s="135"/>
      <c r="AH113" s="146" t="str">
        <f t="shared" si="9"/>
        <v>-</v>
      </c>
      <c r="AI113" s="132"/>
      <c r="AJ113" s="538" t="str">
        <f t="shared" si="10"/>
        <v/>
      </c>
      <c r="AK113" s="403"/>
      <c r="AL113" s="351" t="str">
        <f t="shared" si="11"/>
        <v/>
      </c>
    </row>
    <row r="114" spans="1:38" s="121" customFormat="1" ht="18" customHeight="1" outlineLevel="1" x14ac:dyDescent="0.25">
      <c r="A114" s="99"/>
      <c r="B114" s="329"/>
      <c r="C114" s="140" t="str">
        <f t="shared" si="6"/>
        <v>Tramo 7</v>
      </c>
      <c r="D114" s="101"/>
      <c r="E114" s="575"/>
      <c r="F114" s="576"/>
      <c r="G114" s="577"/>
      <c r="H114" s="575"/>
      <c r="I114" s="577"/>
      <c r="J114" s="627"/>
      <c r="K114" s="628"/>
      <c r="L114" s="629"/>
      <c r="M114" s="627"/>
      <c r="N114" s="628"/>
      <c r="O114" s="629"/>
      <c r="P114" s="627"/>
      <c r="Q114" s="628"/>
      <c r="R114" s="629"/>
      <c r="S114" s="146" t="str">
        <f t="shared" si="7"/>
        <v>-</v>
      </c>
      <c r="T114" s="132"/>
      <c r="U114" s="508"/>
      <c r="V114" s="480"/>
      <c r="W114" s="101"/>
      <c r="X114" s="136"/>
      <c r="Y114" s="147" t="str">
        <f t="shared" si="8"/>
        <v>-</v>
      </c>
      <c r="Z114" s="403"/>
      <c r="AA114" s="101"/>
      <c r="AB114" s="400"/>
      <c r="AC114" s="690"/>
      <c r="AD114" s="691"/>
      <c r="AE114" s="482"/>
      <c r="AF114" s="134"/>
      <c r="AG114" s="135"/>
      <c r="AH114" s="146" t="str">
        <f t="shared" si="9"/>
        <v>-</v>
      </c>
      <c r="AI114" s="132"/>
      <c r="AJ114" s="538" t="str">
        <f t="shared" si="10"/>
        <v/>
      </c>
      <c r="AK114" s="403"/>
      <c r="AL114" s="351" t="str">
        <f t="shared" si="11"/>
        <v/>
      </c>
    </row>
    <row r="115" spans="1:38" s="121" customFormat="1" ht="18" customHeight="1" outlineLevel="1" x14ac:dyDescent="0.25">
      <c r="A115" s="99"/>
      <c r="B115" s="329"/>
      <c r="C115" s="140" t="str">
        <f t="shared" ref="C115:C136" si="12">+C16</f>
        <v>Tramo 8</v>
      </c>
      <c r="D115" s="101"/>
      <c r="E115" s="575"/>
      <c r="F115" s="576"/>
      <c r="G115" s="577"/>
      <c r="H115" s="575"/>
      <c r="I115" s="577"/>
      <c r="J115" s="627"/>
      <c r="K115" s="628"/>
      <c r="L115" s="629"/>
      <c r="M115" s="627"/>
      <c r="N115" s="628"/>
      <c r="O115" s="629"/>
      <c r="P115" s="627"/>
      <c r="Q115" s="628"/>
      <c r="R115" s="629"/>
      <c r="S115" s="146" t="str">
        <f t="shared" ref="S115:S136" si="13">+IF(T115="Malo",3,IF(T115="Regular",2,IF(T115="Bueno",1,"-")))</f>
        <v>-</v>
      </c>
      <c r="T115" s="132"/>
      <c r="U115" s="508"/>
      <c r="V115" s="480"/>
      <c r="W115" s="101"/>
      <c r="X115" s="136"/>
      <c r="Y115" s="147" t="str">
        <f t="shared" ref="Y115:Y136" si="14">+IF(Z115="Malo",3,IF(Z115="Sin implementar",4,IF(Z115="Regular",2,IF(Z115="Bueno",1,IF(Z115="N. C.","▬","-")))))</f>
        <v>-</v>
      </c>
      <c r="Z115" s="403"/>
      <c r="AA115" s="101"/>
      <c r="AB115" s="400"/>
      <c r="AC115" s="690"/>
      <c r="AD115" s="691"/>
      <c r="AE115" s="482"/>
      <c r="AF115" s="134"/>
      <c r="AG115" s="135"/>
      <c r="AH115" s="146" t="str">
        <f t="shared" ref="AH115:AH136" si="15">+IF(AI115="Malo",3,IF(AI115="Regular",2,IF(AI115="Bueno",1,"-")))</f>
        <v>-</v>
      </c>
      <c r="AI115" s="132"/>
      <c r="AJ115" s="538" t="str">
        <f t="shared" ref="AJ115:AJ136" si="16">+IF(AK115="Malo",3,IF(AK115="Regular",2,IF(AK115="Bueno",1,IF(AK115="Sin área verde",0,""))))</f>
        <v/>
      </c>
      <c r="AK115" s="403"/>
      <c r="AL115" s="351" t="str">
        <f t="shared" ref="AL115:AL136" si="17">IF(Z16=0,"",IF(ROUND((J115+X115+AE115-Z16),1)=0,"Correcto","revisar áreas"))</f>
        <v/>
      </c>
    </row>
    <row r="116" spans="1:38" s="121" customFormat="1" ht="18" customHeight="1" outlineLevel="1" x14ac:dyDescent="0.25">
      <c r="A116" s="99"/>
      <c r="B116" s="329"/>
      <c r="C116" s="140" t="str">
        <f t="shared" si="12"/>
        <v>Tramo 9</v>
      </c>
      <c r="D116" s="101"/>
      <c r="E116" s="575"/>
      <c r="F116" s="576"/>
      <c r="G116" s="577"/>
      <c r="H116" s="575"/>
      <c r="I116" s="577"/>
      <c r="J116" s="627"/>
      <c r="K116" s="628"/>
      <c r="L116" s="629"/>
      <c r="M116" s="627"/>
      <c r="N116" s="628"/>
      <c r="O116" s="629"/>
      <c r="P116" s="627"/>
      <c r="Q116" s="628"/>
      <c r="R116" s="629"/>
      <c r="S116" s="146" t="str">
        <f t="shared" si="13"/>
        <v>-</v>
      </c>
      <c r="T116" s="132"/>
      <c r="U116" s="508"/>
      <c r="V116" s="480"/>
      <c r="W116" s="101"/>
      <c r="X116" s="136"/>
      <c r="Y116" s="147" t="str">
        <f t="shared" si="14"/>
        <v>-</v>
      </c>
      <c r="Z116" s="403"/>
      <c r="AA116" s="101"/>
      <c r="AB116" s="400"/>
      <c r="AC116" s="690"/>
      <c r="AD116" s="691"/>
      <c r="AE116" s="482"/>
      <c r="AF116" s="134"/>
      <c r="AG116" s="135"/>
      <c r="AH116" s="146" t="str">
        <f t="shared" si="15"/>
        <v>-</v>
      </c>
      <c r="AI116" s="132"/>
      <c r="AJ116" s="538" t="str">
        <f t="shared" si="16"/>
        <v/>
      </c>
      <c r="AK116" s="403"/>
      <c r="AL116" s="351" t="str">
        <f t="shared" si="17"/>
        <v/>
      </c>
    </row>
    <row r="117" spans="1:38" s="121" customFormat="1" ht="18" customHeight="1" outlineLevel="1" x14ac:dyDescent="0.25">
      <c r="A117" s="99"/>
      <c r="B117" s="329"/>
      <c r="C117" s="140" t="str">
        <f t="shared" si="12"/>
        <v>Tramo 10</v>
      </c>
      <c r="D117" s="101"/>
      <c r="E117" s="575"/>
      <c r="F117" s="576"/>
      <c r="G117" s="577"/>
      <c r="H117" s="575"/>
      <c r="I117" s="577"/>
      <c r="J117" s="627"/>
      <c r="K117" s="628"/>
      <c r="L117" s="629"/>
      <c r="M117" s="627"/>
      <c r="N117" s="628"/>
      <c r="O117" s="629"/>
      <c r="P117" s="627"/>
      <c r="Q117" s="628"/>
      <c r="R117" s="629"/>
      <c r="S117" s="146" t="str">
        <f t="shared" si="13"/>
        <v>-</v>
      </c>
      <c r="T117" s="132"/>
      <c r="U117" s="508"/>
      <c r="V117" s="480"/>
      <c r="W117" s="101"/>
      <c r="X117" s="136"/>
      <c r="Y117" s="147" t="str">
        <f t="shared" si="14"/>
        <v>-</v>
      </c>
      <c r="Z117" s="403"/>
      <c r="AA117" s="101"/>
      <c r="AB117" s="400"/>
      <c r="AC117" s="690"/>
      <c r="AD117" s="691"/>
      <c r="AE117" s="482"/>
      <c r="AF117" s="134"/>
      <c r="AG117" s="135"/>
      <c r="AH117" s="146" t="str">
        <f t="shared" si="15"/>
        <v>-</v>
      </c>
      <c r="AI117" s="132"/>
      <c r="AJ117" s="538" t="str">
        <f t="shared" si="16"/>
        <v/>
      </c>
      <c r="AK117" s="403"/>
      <c r="AL117" s="351" t="str">
        <f t="shared" si="17"/>
        <v/>
      </c>
    </row>
    <row r="118" spans="1:38" s="121" customFormat="1" ht="18" customHeight="1" outlineLevel="1" x14ac:dyDescent="0.25">
      <c r="A118" s="99"/>
      <c r="B118" s="329"/>
      <c r="C118" s="140" t="str">
        <f t="shared" si="12"/>
        <v>Tramo 11</v>
      </c>
      <c r="D118" s="101"/>
      <c r="E118" s="575"/>
      <c r="F118" s="576"/>
      <c r="G118" s="577"/>
      <c r="H118" s="575"/>
      <c r="I118" s="577"/>
      <c r="J118" s="627"/>
      <c r="K118" s="628"/>
      <c r="L118" s="629"/>
      <c r="M118" s="627"/>
      <c r="N118" s="628"/>
      <c r="O118" s="629"/>
      <c r="P118" s="627"/>
      <c r="Q118" s="628"/>
      <c r="R118" s="629"/>
      <c r="S118" s="146" t="str">
        <f t="shared" si="13"/>
        <v>-</v>
      </c>
      <c r="T118" s="132"/>
      <c r="U118" s="508"/>
      <c r="V118" s="480"/>
      <c r="W118" s="101"/>
      <c r="X118" s="136"/>
      <c r="Y118" s="147" t="str">
        <f t="shared" si="14"/>
        <v>-</v>
      </c>
      <c r="Z118" s="403"/>
      <c r="AA118" s="101"/>
      <c r="AB118" s="400"/>
      <c r="AC118" s="690"/>
      <c r="AD118" s="691"/>
      <c r="AE118" s="482"/>
      <c r="AF118" s="134"/>
      <c r="AG118" s="135"/>
      <c r="AH118" s="146" t="str">
        <f t="shared" si="15"/>
        <v>-</v>
      </c>
      <c r="AI118" s="132"/>
      <c r="AJ118" s="538" t="str">
        <f t="shared" si="16"/>
        <v/>
      </c>
      <c r="AK118" s="403"/>
      <c r="AL118" s="351" t="str">
        <f t="shared" si="17"/>
        <v/>
      </c>
    </row>
    <row r="119" spans="1:38" s="121" customFormat="1" ht="18" customHeight="1" outlineLevel="1" x14ac:dyDescent="0.25">
      <c r="A119" s="99"/>
      <c r="B119" s="329"/>
      <c r="C119" s="140" t="str">
        <f t="shared" si="12"/>
        <v>Tramo 12</v>
      </c>
      <c r="D119" s="101"/>
      <c r="E119" s="575"/>
      <c r="F119" s="576"/>
      <c r="G119" s="577"/>
      <c r="H119" s="575"/>
      <c r="I119" s="577"/>
      <c r="J119" s="627"/>
      <c r="K119" s="628"/>
      <c r="L119" s="629"/>
      <c r="M119" s="627"/>
      <c r="N119" s="628"/>
      <c r="O119" s="629"/>
      <c r="P119" s="627"/>
      <c r="Q119" s="628"/>
      <c r="R119" s="629"/>
      <c r="S119" s="146" t="str">
        <f t="shared" si="13"/>
        <v>-</v>
      </c>
      <c r="T119" s="132"/>
      <c r="U119" s="508"/>
      <c r="V119" s="480"/>
      <c r="W119" s="101"/>
      <c r="X119" s="136"/>
      <c r="Y119" s="147" t="str">
        <f t="shared" si="14"/>
        <v>-</v>
      </c>
      <c r="Z119" s="403"/>
      <c r="AA119" s="101"/>
      <c r="AB119" s="400"/>
      <c r="AC119" s="690"/>
      <c r="AD119" s="691"/>
      <c r="AE119" s="482"/>
      <c r="AF119" s="134"/>
      <c r="AG119" s="135"/>
      <c r="AH119" s="146" t="str">
        <f t="shared" si="15"/>
        <v>-</v>
      </c>
      <c r="AI119" s="132"/>
      <c r="AJ119" s="538" t="str">
        <f t="shared" si="16"/>
        <v/>
      </c>
      <c r="AK119" s="403"/>
      <c r="AL119" s="351" t="str">
        <f t="shared" si="17"/>
        <v/>
      </c>
    </row>
    <row r="120" spans="1:38" s="121" customFormat="1" ht="18" customHeight="1" outlineLevel="1" x14ac:dyDescent="0.25">
      <c r="A120" s="99"/>
      <c r="B120" s="329"/>
      <c r="C120" s="140" t="str">
        <f t="shared" si="12"/>
        <v>Tramo 13</v>
      </c>
      <c r="D120" s="101"/>
      <c r="E120" s="575"/>
      <c r="F120" s="576"/>
      <c r="G120" s="577"/>
      <c r="H120" s="575"/>
      <c r="I120" s="577"/>
      <c r="J120" s="627"/>
      <c r="K120" s="628"/>
      <c r="L120" s="629"/>
      <c r="M120" s="627"/>
      <c r="N120" s="628"/>
      <c r="O120" s="629"/>
      <c r="P120" s="627"/>
      <c r="Q120" s="628"/>
      <c r="R120" s="629"/>
      <c r="S120" s="146" t="str">
        <f t="shared" si="13"/>
        <v>-</v>
      </c>
      <c r="T120" s="132"/>
      <c r="U120" s="508"/>
      <c r="V120" s="480"/>
      <c r="W120" s="101"/>
      <c r="X120" s="136"/>
      <c r="Y120" s="147" t="str">
        <f t="shared" si="14"/>
        <v>-</v>
      </c>
      <c r="Z120" s="403"/>
      <c r="AA120" s="101"/>
      <c r="AB120" s="400"/>
      <c r="AC120" s="690"/>
      <c r="AD120" s="691"/>
      <c r="AE120" s="482"/>
      <c r="AF120" s="134"/>
      <c r="AG120" s="135"/>
      <c r="AH120" s="146" t="str">
        <f t="shared" si="15"/>
        <v>-</v>
      </c>
      <c r="AI120" s="132"/>
      <c r="AJ120" s="538" t="str">
        <f t="shared" si="16"/>
        <v/>
      </c>
      <c r="AK120" s="403"/>
      <c r="AL120" s="351" t="str">
        <f t="shared" si="17"/>
        <v/>
      </c>
    </row>
    <row r="121" spans="1:38" s="121" customFormat="1" ht="18" customHeight="1" outlineLevel="1" x14ac:dyDescent="0.25">
      <c r="A121" s="99"/>
      <c r="B121" s="329"/>
      <c r="C121" s="140" t="str">
        <f t="shared" si="12"/>
        <v>Tramo 14</v>
      </c>
      <c r="D121" s="101"/>
      <c r="E121" s="575"/>
      <c r="F121" s="576"/>
      <c r="G121" s="577"/>
      <c r="H121" s="575"/>
      <c r="I121" s="577"/>
      <c r="J121" s="627"/>
      <c r="K121" s="628"/>
      <c r="L121" s="629"/>
      <c r="M121" s="627"/>
      <c r="N121" s="628"/>
      <c r="O121" s="629"/>
      <c r="P121" s="627"/>
      <c r="Q121" s="628"/>
      <c r="R121" s="629"/>
      <c r="S121" s="146" t="str">
        <f t="shared" si="13"/>
        <v>-</v>
      </c>
      <c r="T121" s="132"/>
      <c r="U121" s="508"/>
      <c r="V121" s="480"/>
      <c r="W121" s="101"/>
      <c r="X121" s="136"/>
      <c r="Y121" s="147" t="str">
        <f t="shared" si="14"/>
        <v>-</v>
      </c>
      <c r="Z121" s="403"/>
      <c r="AA121" s="101"/>
      <c r="AB121" s="400"/>
      <c r="AC121" s="690"/>
      <c r="AD121" s="691"/>
      <c r="AE121" s="482"/>
      <c r="AF121" s="134"/>
      <c r="AG121" s="135"/>
      <c r="AH121" s="146" t="str">
        <f t="shared" si="15"/>
        <v>-</v>
      </c>
      <c r="AI121" s="132"/>
      <c r="AJ121" s="538" t="str">
        <f t="shared" si="16"/>
        <v/>
      </c>
      <c r="AK121" s="403"/>
      <c r="AL121" s="351" t="str">
        <f t="shared" si="17"/>
        <v/>
      </c>
    </row>
    <row r="122" spans="1:38" s="121" customFormat="1" ht="18" customHeight="1" outlineLevel="1" x14ac:dyDescent="0.25">
      <c r="A122" s="99"/>
      <c r="B122" s="329"/>
      <c r="C122" s="140" t="str">
        <f t="shared" si="12"/>
        <v>Tramo 15</v>
      </c>
      <c r="D122" s="101"/>
      <c r="E122" s="575"/>
      <c r="F122" s="576"/>
      <c r="G122" s="577"/>
      <c r="H122" s="575"/>
      <c r="I122" s="577"/>
      <c r="J122" s="627"/>
      <c r="K122" s="628"/>
      <c r="L122" s="629"/>
      <c r="M122" s="627"/>
      <c r="N122" s="628"/>
      <c r="O122" s="629"/>
      <c r="P122" s="627"/>
      <c r="Q122" s="628"/>
      <c r="R122" s="629"/>
      <c r="S122" s="146" t="str">
        <f t="shared" si="13"/>
        <v>-</v>
      </c>
      <c r="T122" s="132"/>
      <c r="U122" s="508"/>
      <c r="V122" s="480"/>
      <c r="W122" s="101"/>
      <c r="X122" s="136"/>
      <c r="Y122" s="147" t="str">
        <f t="shared" si="14"/>
        <v>-</v>
      </c>
      <c r="Z122" s="403"/>
      <c r="AA122" s="101"/>
      <c r="AB122" s="400"/>
      <c r="AC122" s="690"/>
      <c r="AD122" s="691"/>
      <c r="AE122" s="482"/>
      <c r="AF122" s="134"/>
      <c r="AG122" s="135"/>
      <c r="AH122" s="146" t="str">
        <f t="shared" si="15"/>
        <v>-</v>
      </c>
      <c r="AI122" s="132"/>
      <c r="AJ122" s="538" t="str">
        <f t="shared" si="16"/>
        <v/>
      </c>
      <c r="AK122" s="403"/>
      <c r="AL122" s="351" t="str">
        <f t="shared" si="17"/>
        <v/>
      </c>
    </row>
    <row r="123" spans="1:38" s="121" customFormat="1" ht="18" customHeight="1" outlineLevel="1" x14ac:dyDescent="0.25">
      <c r="A123" s="99"/>
      <c r="B123" s="329"/>
      <c r="C123" s="140" t="str">
        <f t="shared" si="12"/>
        <v>Tramo 16</v>
      </c>
      <c r="D123" s="101"/>
      <c r="E123" s="575"/>
      <c r="F123" s="576"/>
      <c r="G123" s="577"/>
      <c r="H123" s="575"/>
      <c r="I123" s="577"/>
      <c r="J123" s="627"/>
      <c r="K123" s="628"/>
      <c r="L123" s="629"/>
      <c r="M123" s="627"/>
      <c r="N123" s="628"/>
      <c r="O123" s="629"/>
      <c r="P123" s="627"/>
      <c r="Q123" s="628"/>
      <c r="R123" s="629"/>
      <c r="S123" s="146" t="str">
        <f t="shared" si="13"/>
        <v>-</v>
      </c>
      <c r="T123" s="132"/>
      <c r="U123" s="508"/>
      <c r="V123" s="480"/>
      <c r="W123" s="101"/>
      <c r="X123" s="136"/>
      <c r="Y123" s="147" t="str">
        <f t="shared" si="14"/>
        <v>-</v>
      </c>
      <c r="Z123" s="403"/>
      <c r="AA123" s="101"/>
      <c r="AB123" s="400"/>
      <c r="AC123" s="690"/>
      <c r="AD123" s="691"/>
      <c r="AE123" s="482"/>
      <c r="AF123" s="134"/>
      <c r="AG123" s="135"/>
      <c r="AH123" s="146" t="str">
        <f t="shared" si="15"/>
        <v>-</v>
      </c>
      <c r="AI123" s="132"/>
      <c r="AJ123" s="538" t="str">
        <f t="shared" si="16"/>
        <v/>
      </c>
      <c r="AK123" s="403"/>
      <c r="AL123" s="351" t="str">
        <f t="shared" si="17"/>
        <v/>
      </c>
    </row>
    <row r="124" spans="1:38" s="121" customFormat="1" ht="18" customHeight="1" outlineLevel="1" x14ac:dyDescent="0.25">
      <c r="A124" s="99"/>
      <c r="B124" s="329"/>
      <c r="C124" s="140" t="str">
        <f t="shared" si="12"/>
        <v>Tramo 17</v>
      </c>
      <c r="D124" s="101"/>
      <c r="E124" s="575"/>
      <c r="F124" s="576"/>
      <c r="G124" s="577"/>
      <c r="H124" s="575"/>
      <c r="I124" s="577"/>
      <c r="J124" s="627"/>
      <c r="K124" s="628"/>
      <c r="L124" s="629"/>
      <c r="M124" s="627"/>
      <c r="N124" s="628"/>
      <c r="O124" s="629"/>
      <c r="P124" s="627"/>
      <c r="Q124" s="628"/>
      <c r="R124" s="629"/>
      <c r="S124" s="146" t="str">
        <f t="shared" si="13"/>
        <v>-</v>
      </c>
      <c r="T124" s="132"/>
      <c r="U124" s="508"/>
      <c r="V124" s="480"/>
      <c r="W124" s="101"/>
      <c r="X124" s="136"/>
      <c r="Y124" s="147" t="str">
        <f t="shared" si="14"/>
        <v>-</v>
      </c>
      <c r="Z124" s="403"/>
      <c r="AA124" s="101"/>
      <c r="AB124" s="400"/>
      <c r="AC124" s="690"/>
      <c r="AD124" s="691"/>
      <c r="AE124" s="482"/>
      <c r="AF124" s="134"/>
      <c r="AG124" s="135"/>
      <c r="AH124" s="146" t="str">
        <f t="shared" si="15"/>
        <v>-</v>
      </c>
      <c r="AI124" s="132"/>
      <c r="AJ124" s="538" t="str">
        <f t="shared" si="16"/>
        <v/>
      </c>
      <c r="AK124" s="403"/>
      <c r="AL124" s="351" t="str">
        <f t="shared" si="17"/>
        <v/>
      </c>
    </row>
    <row r="125" spans="1:38" s="121" customFormat="1" ht="18" customHeight="1" outlineLevel="1" x14ac:dyDescent="0.25">
      <c r="A125" s="99"/>
      <c r="B125" s="329"/>
      <c r="C125" s="140" t="str">
        <f t="shared" si="12"/>
        <v>Tramo 18</v>
      </c>
      <c r="D125" s="101"/>
      <c r="E125" s="575"/>
      <c r="F125" s="576"/>
      <c r="G125" s="577"/>
      <c r="H125" s="575"/>
      <c r="I125" s="577"/>
      <c r="J125" s="627"/>
      <c r="K125" s="628"/>
      <c r="L125" s="629"/>
      <c r="M125" s="627"/>
      <c r="N125" s="628"/>
      <c r="O125" s="629"/>
      <c r="P125" s="627"/>
      <c r="Q125" s="628"/>
      <c r="R125" s="629"/>
      <c r="S125" s="146" t="str">
        <f t="shared" si="13"/>
        <v>-</v>
      </c>
      <c r="T125" s="132"/>
      <c r="U125" s="508"/>
      <c r="V125" s="480"/>
      <c r="W125" s="101"/>
      <c r="X125" s="136"/>
      <c r="Y125" s="147" t="str">
        <f t="shared" si="14"/>
        <v>-</v>
      </c>
      <c r="Z125" s="403"/>
      <c r="AA125" s="101"/>
      <c r="AB125" s="400"/>
      <c r="AC125" s="690"/>
      <c r="AD125" s="691"/>
      <c r="AE125" s="482"/>
      <c r="AF125" s="134"/>
      <c r="AG125" s="135"/>
      <c r="AH125" s="146" t="str">
        <f t="shared" si="15"/>
        <v>-</v>
      </c>
      <c r="AI125" s="132"/>
      <c r="AJ125" s="538" t="str">
        <f t="shared" si="16"/>
        <v/>
      </c>
      <c r="AK125" s="403"/>
      <c r="AL125" s="351" t="str">
        <f t="shared" si="17"/>
        <v/>
      </c>
    </row>
    <row r="126" spans="1:38" s="121" customFormat="1" ht="18" customHeight="1" outlineLevel="1" x14ac:dyDescent="0.25">
      <c r="A126" s="99"/>
      <c r="B126" s="329"/>
      <c r="C126" s="140" t="str">
        <f t="shared" si="12"/>
        <v>Tramo 19</v>
      </c>
      <c r="D126" s="101"/>
      <c r="E126" s="575"/>
      <c r="F126" s="576"/>
      <c r="G126" s="577"/>
      <c r="H126" s="575"/>
      <c r="I126" s="577"/>
      <c r="J126" s="627"/>
      <c r="K126" s="628"/>
      <c r="L126" s="629"/>
      <c r="M126" s="627"/>
      <c r="N126" s="628"/>
      <c r="O126" s="629"/>
      <c r="P126" s="627"/>
      <c r="Q126" s="628"/>
      <c r="R126" s="629"/>
      <c r="S126" s="146" t="str">
        <f t="shared" si="13"/>
        <v>-</v>
      </c>
      <c r="T126" s="132"/>
      <c r="U126" s="508"/>
      <c r="V126" s="480"/>
      <c r="W126" s="101"/>
      <c r="X126" s="136"/>
      <c r="Y126" s="147" t="str">
        <f t="shared" si="14"/>
        <v>-</v>
      </c>
      <c r="Z126" s="403"/>
      <c r="AA126" s="101"/>
      <c r="AB126" s="400"/>
      <c r="AC126" s="690"/>
      <c r="AD126" s="691"/>
      <c r="AE126" s="482"/>
      <c r="AF126" s="134"/>
      <c r="AG126" s="135"/>
      <c r="AH126" s="146" t="str">
        <f t="shared" si="15"/>
        <v>-</v>
      </c>
      <c r="AI126" s="132"/>
      <c r="AJ126" s="538" t="str">
        <f t="shared" si="16"/>
        <v/>
      </c>
      <c r="AK126" s="403"/>
      <c r="AL126" s="351" t="str">
        <f t="shared" si="17"/>
        <v/>
      </c>
    </row>
    <row r="127" spans="1:38" s="121" customFormat="1" ht="18" customHeight="1" outlineLevel="1" x14ac:dyDescent="0.25">
      <c r="A127" s="99"/>
      <c r="B127" s="329"/>
      <c r="C127" s="140" t="str">
        <f t="shared" si="12"/>
        <v>Tramo 20</v>
      </c>
      <c r="D127" s="101"/>
      <c r="E127" s="575"/>
      <c r="F127" s="576"/>
      <c r="G127" s="577"/>
      <c r="H127" s="575"/>
      <c r="I127" s="577"/>
      <c r="J127" s="627"/>
      <c r="K127" s="628"/>
      <c r="L127" s="629"/>
      <c r="M127" s="627"/>
      <c r="N127" s="628"/>
      <c r="O127" s="629"/>
      <c r="P127" s="627"/>
      <c r="Q127" s="628"/>
      <c r="R127" s="629"/>
      <c r="S127" s="146" t="str">
        <f t="shared" si="13"/>
        <v>-</v>
      </c>
      <c r="T127" s="132"/>
      <c r="U127" s="508"/>
      <c r="V127" s="480"/>
      <c r="W127" s="101"/>
      <c r="X127" s="136"/>
      <c r="Y127" s="147" t="str">
        <f t="shared" si="14"/>
        <v>-</v>
      </c>
      <c r="Z127" s="403"/>
      <c r="AA127" s="101"/>
      <c r="AB127" s="400"/>
      <c r="AC127" s="690"/>
      <c r="AD127" s="691"/>
      <c r="AE127" s="482"/>
      <c r="AF127" s="134"/>
      <c r="AG127" s="135"/>
      <c r="AH127" s="146" t="str">
        <f t="shared" si="15"/>
        <v>-</v>
      </c>
      <c r="AI127" s="132"/>
      <c r="AJ127" s="538" t="str">
        <f t="shared" si="16"/>
        <v/>
      </c>
      <c r="AK127" s="403"/>
      <c r="AL127" s="351" t="str">
        <f t="shared" si="17"/>
        <v/>
      </c>
    </row>
    <row r="128" spans="1:38" s="121" customFormat="1" ht="18" customHeight="1" outlineLevel="1" x14ac:dyDescent="0.25">
      <c r="A128" s="99"/>
      <c r="B128" s="329"/>
      <c r="C128" s="140" t="str">
        <f t="shared" si="12"/>
        <v>Tramo 21</v>
      </c>
      <c r="D128" s="101"/>
      <c r="E128" s="575"/>
      <c r="F128" s="576"/>
      <c r="G128" s="577"/>
      <c r="H128" s="575"/>
      <c r="I128" s="577"/>
      <c r="J128" s="627"/>
      <c r="K128" s="628"/>
      <c r="L128" s="629"/>
      <c r="M128" s="627"/>
      <c r="N128" s="628"/>
      <c r="O128" s="629"/>
      <c r="P128" s="627"/>
      <c r="Q128" s="628"/>
      <c r="R128" s="629"/>
      <c r="S128" s="146" t="str">
        <f t="shared" si="13"/>
        <v>-</v>
      </c>
      <c r="T128" s="132"/>
      <c r="U128" s="508"/>
      <c r="V128" s="480"/>
      <c r="W128" s="101"/>
      <c r="X128" s="136"/>
      <c r="Y128" s="147" t="str">
        <f t="shared" si="14"/>
        <v>-</v>
      </c>
      <c r="Z128" s="403"/>
      <c r="AA128" s="101"/>
      <c r="AB128" s="400"/>
      <c r="AC128" s="690"/>
      <c r="AD128" s="691"/>
      <c r="AE128" s="482"/>
      <c r="AF128" s="134"/>
      <c r="AG128" s="135"/>
      <c r="AH128" s="146" t="str">
        <f t="shared" si="15"/>
        <v>-</v>
      </c>
      <c r="AI128" s="132"/>
      <c r="AJ128" s="538" t="str">
        <f t="shared" si="16"/>
        <v/>
      </c>
      <c r="AK128" s="403"/>
      <c r="AL128" s="351" t="str">
        <f t="shared" si="17"/>
        <v/>
      </c>
    </row>
    <row r="129" spans="1:38" s="121" customFormat="1" ht="18" customHeight="1" outlineLevel="1" x14ac:dyDescent="0.25">
      <c r="A129" s="99"/>
      <c r="B129" s="329"/>
      <c r="C129" s="140" t="str">
        <f t="shared" si="12"/>
        <v>Tramo 22</v>
      </c>
      <c r="D129" s="101"/>
      <c r="E129" s="575"/>
      <c r="F129" s="576"/>
      <c r="G129" s="577"/>
      <c r="H129" s="575"/>
      <c r="I129" s="577"/>
      <c r="J129" s="627"/>
      <c r="K129" s="628"/>
      <c r="L129" s="629"/>
      <c r="M129" s="627"/>
      <c r="N129" s="628"/>
      <c r="O129" s="629"/>
      <c r="P129" s="627"/>
      <c r="Q129" s="628"/>
      <c r="R129" s="629"/>
      <c r="S129" s="146" t="str">
        <f t="shared" si="13"/>
        <v>-</v>
      </c>
      <c r="T129" s="132"/>
      <c r="U129" s="508"/>
      <c r="V129" s="480"/>
      <c r="W129" s="101"/>
      <c r="X129" s="136"/>
      <c r="Y129" s="147" t="str">
        <f t="shared" si="14"/>
        <v>-</v>
      </c>
      <c r="Z129" s="403"/>
      <c r="AA129" s="101"/>
      <c r="AB129" s="400"/>
      <c r="AC129" s="690"/>
      <c r="AD129" s="691"/>
      <c r="AE129" s="482"/>
      <c r="AF129" s="134"/>
      <c r="AG129" s="135"/>
      <c r="AH129" s="146" t="str">
        <f t="shared" si="15"/>
        <v>-</v>
      </c>
      <c r="AI129" s="132"/>
      <c r="AJ129" s="538" t="str">
        <f t="shared" si="16"/>
        <v/>
      </c>
      <c r="AK129" s="403"/>
      <c r="AL129" s="351" t="str">
        <f t="shared" si="17"/>
        <v/>
      </c>
    </row>
    <row r="130" spans="1:38" s="121" customFormat="1" ht="18" customHeight="1" outlineLevel="1" x14ac:dyDescent="0.25">
      <c r="A130" s="99"/>
      <c r="B130" s="329"/>
      <c r="C130" s="140" t="str">
        <f t="shared" si="12"/>
        <v>Tramo 23</v>
      </c>
      <c r="D130" s="101"/>
      <c r="E130" s="575"/>
      <c r="F130" s="576"/>
      <c r="G130" s="577"/>
      <c r="H130" s="575"/>
      <c r="I130" s="577"/>
      <c r="J130" s="627"/>
      <c r="K130" s="628"/>
      <c r="L130" s="629"/>
      <c r="M130" s="627"/>
      <c r="N130" s="628"/>
      <c r="O130" s="629"/>
      <c r="P130" s="627"/>
      <c r="Q130" s="628"/>
      <c r="R130" s="629"/>
      <c r="S130" s="146" t="str">
        <f t="shared" si="13"/>
        <v>-</v>
      </c>
      <c r="T130" s="132"/>
      <c r="U130" s="508"/>
      <c r="V130" s="480"/>
      <c r="W130" s="101"/>
      <c r="X130" s="136"/>
      <c r="Y130" s="147" t="str">
        <f t="shared" si="14"/>
        <v>-</v>
      </c>
      <c r="Z130" s="403"/>
      <c r="AA130" s="101"/>
      <c r="AB130" s="400"/>
      <c r="AC130" s="690"/>
      <c r="AD130" s="691"/>
      <c r="AE130" s="482"/>
      <c r="AF130" s="134"/>
      <c r="AG130" s="135"/>
      <c r="AH130" s="146" t="str">
        <f t="shared" si="15"/>
        <v>-</v>
      </c>
      <c r="AI130" s="132"/>
      <c r="AJ130" s="538" t="str">
        <f t="shared" si="16"/>
        <v/>
      </c>
      <c r="AK130" s="403"/>
      <c r="AL130" s="351" t="str">
        <f t="shared" si="17"/>
        <v/>
      </c>
    </row>
    <row r="131" spans="1:38" s="121" customFormat="1" ht="18" customHeight="1" outlineLevel="1" x14ac:dyDescent="0.25">
      <c r="A131" s="99"/>
      <c r="B131" s="329"/>
      <c r="C131" s="140" t="str">
        <f t="shared" si="12"/>
        <v>Tramo 24</v>
      </c>
      <c r="D131" s="101"/>
      <c r="E131" s="575"/>
      <c r="F131" s="576"/>
      <c r="G131" s="577"/>
      <c r="H131" s="575"/>
      <c r="I131" s="577"/>
      <c r="J131" s="627"/>
      <c r="K131" s="628"/>
      <c r="L131" s="629"/>
      <c r="M131" s="627"/>
      <c r="N131" s="628"/>
      <c r="O131" s="629"/>
      <c r="P131" s="627"/>
      <c r="Q131" s="628"/>
      <c r="R131" s="629"/>
      <c r="S131" s="146" t="str">
        <f t="shared" si="13"/>
        <v>-</v>
      </c>
      <c r="T131" s="132"/>
      <c r="U131" s="508"/>
      <c r="V131" s="480"/>
      <c r="W131" s="101"/>
      <c r="X131" s="136"/>
      <c r="Y131" s="147" t="str">
        <f t="shared" si="14"/>
        <v>-</v>
      </c>
      <c r="Z131" s="403"/>
      <c r="AA131" s="101"/>
      <c r="AB131" s="400"/>
      <c r="AC131" s="690"/>
      <c r="AD131" s="691"/>
      <c r="AE131" s="482"/>
      <c r="AF131" s="134"/>
      <c r="AG131" s="135"/>
      <c r="AH131" s="146" t="str">
        <f t="shared" si="15"/>
        <v>-</v>
      </c>
      <c r="AI131" s="132"/>
      <c r="AJ131" s="538" t="str">
        <f t="shared" si="16"/>
        <v/>
      </c>
      <c r="AK131" s="403"/>
      <c r="AL131" s="351" t="str">
        <f t="shared" si="17"/>
        <v/>
      </c>
    </row>
    <row r="132" spans="1:38" s="121" customFormat="1" ht="18" customHeight="1" outlineLevel="1" x14ac:dyDescent="0.25">
      <c r="A132" s="99"/>
      <c r="B132" s="329"/>
      <c r="C132" s="140" t="str">
        <f t="shared" si="12"/>
        <v>Tramo 25</v>
      </c>
      <c r="D132" s="101"/>
      <c r="E132" s="575"/>
      <c r="F132" s="576"/>
      <c r="G132" s="577"/>
      <c r="H132" s="575"/>
      <c r="I132" s="577"/>
      <c r="J132" s="627"/>
      <c r="K132" s="628"/>
      <c r="L132" s="629"/>
      <c r="M132" s="627"/>
      <c r="N132" s="628"/>
      <c r="O132" s="629"/>
      <c r="P132" s="627"/>
      <c r="Q132" s="628"/>
      <c r="R132" s="629"/>
      <c r="S132" s="146" t="str">
        <f t="shared" si="13"/>
        <v>-</v>
      </c>
      <c r="T132" s="132"/>
      <c r="U132" s="508"/>
      <c r="V132" s="480"/>
      <c r="W132" s="101"/>
      <c r="X132" s="136"/>
      <c r="Y132" s="147" t="str">
        <f t="shared" si="14"/>
        <v>-</v>
      </c>
      <c r="Z132" s="403"/>
      <c r="AA132" s="101"/>
      <c r="AB132" s="400"/>
      <c r="AC132" s="690"/>
      <c r="AD132" s="691"/>
      <c r="AE132" s="482"/>
      <c r="AF132" s="134"/>
      <c r="AG132" s="135"/>
      <c r="AH132" s="146" t="str">
        <f t="shared" si="15"/>
        <v>-</v>
      </c>
      <c r="AI132" s="132"/>
      <c r="AJ132" s="538" t="str">
        <f t="shared" si="16"/>
        <v/>
      </c>
      <c r="AK132" s="403"/>
      <c r="AL132" s="351" t="str">
        <f t="shared" si="17"/>
        <v/>
      </c>
    </row>
    <row r="133" spans="1:38" s="121" customFormat="1" ht="18" customHeight="1" outlineLevel="1" x14ac:dyDescent="0.25">
      <c r="A133" s="99"/>
      <c r="B133" s="329"/>
      <c r="C133" s="140" t="str">
        <f t="shared" si="12"/>
        <v>Tramo 26</v>
      </c>
      <c r="D133" s="101"/>
      <c r="E133" s="575"/>
      <c r="F133" s="576"/>
      <c r="G133" s="577"/>
      <c r="H133" s="575"/>
      <c r="I133" s="577"/>
      <c r="J133" s="627"/>
      <c r="K133" s="628"/>
      <c r="L133" s="629"/>
      <c r="M133" s="627"/>
      <c r="N133" s="628"/>
      <c r="O133" s="629"/>
      <c r="P133" s="627"/>
      <c r="Q133" s="628"/>
      <c r="R133" s="629"/>
      <c r="S133" s="146" t="str">
        <f t="shared" si="13"/>
        <v>-</v>
      </c>
      <c r="T133" s="132"/>
      <c r="U133" s="508"/>
      <c r="V133" s="480"/>
      <c r="W133" s="101"/>
      <c r="X133" s="136"/>
      <c r="Y133" s="147" t="str">
        <f t="shared" si="14"/>
        <v>-</v>
      </c>
      <c r="Z133" s="403"/>
      <c r="AA133" s="101"/>
      <c r="AB133" s="400"/>
      <c r="AC133" s="690"/>
      <c r="AD133" s="691"/>
      <c r="AE133" s="482"/>
      <c r="AF133" s="134"/>
      <c r="AG133" s="135"/>
      <c r="AH133" s="146" t="str">
        <f t="shared" si="15"/>
        <v>-</v>
      </c>
      <c r="AI133" s="132"/>
      <c r="AJ133" s="538" t="str">
        <f t="shared" si="16"/>
        <v/>
      </c>
      <c r="AK133" s="403"/>
      <c r="AL133" s="351" t="str">
        <f t="shared" si="17"/>
        <v/>
      </c>
    </row>
    <row r="134" spans="1:38" s="121" customFormat="1" ht="18" customHeight="1" outlineLevel="1" x14ac:dyDescent="0.25">
      <c r="A134" s="99"/>
      <c r="B134" s="329"/>
      <c r="C134" s="140" t="str">
        <f t="shared" si="12"/>
        <v>Tramo 27</v>
      </c>
      <c r="D134" s="101"/>
      <c r="E134" s="575"/>
      <c r="F134" s="576"/>
      <c r="G134" s="577"/>
      <c r="H134" s="575"/>
      <c r="I134" s="577"/>
      <c r="J134" s="627"/>
      <c r="K134" s="628"/>
      <c r="L134" s="629"/>
      <c r="M134" s="627"/>
      <c r="N134" s="628"/>
      <c r="O134" s="629"/>
      <c r="P134" s="627"/>
      <c r="Q134" s="628"/>
      <c r="R134" s="629"/>
      <c r="S134" s="146" t="str">
        <f t="shared" si="13"/>
        <v>-</v>
      </c>
      <c r="T134" s="132"/>
      <c r="U134" s="508"/>
      <c r="V134" s="480"/>
      <c r="W134" s="101"/>
      <c r="X134" s="136"/>
      <c r="Y134" s="147" t="str">
        <f t="shared" si="14"/>
        <v>-</v>
      </c>
      <c r="Z134" s="403"/>
      <c r="AA134" s="101"/>
      <c r="AB134" s="400"/>
      <c r="AC134" s="690"/>
      <c r="AD134" s="691"/>
      <c r="AE134" s="482"/>
      <c r="AF134" s="134"/>
      <c r="AG134" s="135"/>
      <c r="AH134" s="146" t="str">
        <f t="shared" si="15"/>
        <v>-</v>
      </c>
      <c r="AI134" s="132"/>
      <c r="AJ134" s="538" t="str">
        <f t="shared" si="16"/>
        <v/>
      </c>
      <c r="AK134" s="403"/>
      <c r="AL134" s="351" t="str">
        <f t="shared" si="17"/>
        <v/>
      </c>
    </row>
    <row r="135" spans="1:38" s="121" customFormat="1" ht="18" customHeight="1" outlineLevel="1" x14ac:dyDescent="0.25">
      <c r="A135" s="99"/>
      <c r="B135" s="329"/>
      <c r="C135" s="140" t="str">
        <f t="shared" si="12"/>
        <v>Tramo 28</v>
      </c>
      <c r="D135" s="101"/>
      <c r="E135" s="575"/>
      <c r="F135" s="576"/>
      <c r="G135" s="577"/>
      <c r="H135" s="575"/>
      <c r="I135" s="577"/>
      <c r="J135" s="627"/>
      <c r="K135" s="628"/>
      <c r="L135" s="629"/>
      <c r="M135" s="627"/>
      <c r="N135" s="628"/>
      <c r="O135" s="629"/>
      <c r="P135" s="627"/>
      <c r="Q135" s="628"/>
      <c r="R135" s="629"/>
      <c r="S135" s="146" t="str">
        <f t="shared" si="13"/>
        <v>-</v>
      </c>
      <c r="T135" s="132"/>
      <c r="U135" s="508"/>
      <c r="V135" s="480"/>
      <c r="W135" s="101"/>
      <c r="X135" s="136"/>
      <c r="Y135" s="147" t="str">
        <f t="shared" si="14"/>
        <v>-</v>
      </c>
      <c r="Z135" s="403"/>
      <c r="AA135" s="101"/>
      <c r="AB135" s="400"/>
      <c r="AC135" s="690"/>
      <c r="AD135" s="691"/>
      <c r="AE135" s="482"/>
      <c r="AF135" s="134"/>
      <c r="AG135" s="135"/>
      <c r="AH135" s="146" t="str">
        <f t="shared" si="15"/>
        <v>-</v>
      </c>
      <c r="AI135" s="132"/>
      <c r="AJ135" s="538" t="str">
        <f t="shared" si="16"/>
        <v/>
      </c>
      <c r="AK135" s="403"/>
      <c r="AL135" s="351" t="str">
        <f t="shared" si="17"/>
        <v/>
      </c>
    </row>
    <row r="136" spans="1:38" s="121" customFormat="1" ht="18" customHeight="1" outlineLevel="1" x14ac:dyDescent="0.25">
      <c r="A136" s="99"/>
      <c r="B136" s="329"/>
      <c r="C136" s="140" t="str">
        <f t="shared" si="12"/>
        <v>Tramo 29</v>
      </c>
      <c r="D136" s="101"/>
      <c r="E136" s="575"/>
      <c r="F136" s="576"/>
      <c r="G136" s="577"/>
      <c r="H136" s="575"/>
      <c r="I136" s="577"/>
      <c r="J136" s="627"/>
      <c r="K136" s="628"/>
      <c r="L136" s="629"/>
      <c r="M136" s="627"/>
      <c r="N136" s="628"/>
      <c r="O136" s="629"/>
      <c r="P136" s="627"/>
      <c r="Q136" s="628"/>
      <c r="R136" s="629"/>
      <c r="S136" s="146" t="str">
        <f t="shared" si="13"/>
        <v>-</v>
      </c>
      <c r="T136" s="132"/>
      <c r="U136" s="508"/>
      <c r="V136" s="480"/>
      <c r="W136" s="101"/>
      <c r="X136" s="136"/>
      <c r="Y136" s="147" t="str">
        <f t="shared" si="14"/>
        <v>-</v>
      </c>
      <c r="Z136" s="403"/>
      <c r="AA136" s="101"/>
      <c r="AB136" s="400"/>
      <c r="AC136" s="690"/>
      <c r="AD136" s="691"/>
      <c r="AE136" s="482"/>
      <c r="AF136" s="134"/>
      <c r="AG136" s="135"/>
      <c r="AH136" s="146" t="str">
        <f t="shared" si="15"/>
        <v>-</v>
      </c>
      <c r="AI136" s="132"/>
      <c r="AJ136" s="538" t="str">
        <f t="shared" si="16"/>
        <v/>
      </c>
      <c r="AK136" s="403"/>
      <c r="AL136" s="351" t="str">
        <f t="shared" si="17"/>
        <v/>
      </c>
    </row>
    <row r="137" spans="1:38" s="121" customFormat="1" ht="18" customHeight="1" outlineLevel="1" x14ac:dyDescent="0.25">
      <c r="A137" s="99"/>
      <c r="B137" s="329"/>
      <c r="C137" s="140" t="str">
        <f>+C38</f>
        <v>Tramo 30</v>
      </c>
      <c r="D137" s="101"/>
      <c r="E137" s="575"/>
      <c r="F137" s="576"/>
      <c r="G137" s="577"/>
      <c r="H137" s="575"/>
      <c r="I137" s="577"/>
      <c r="J137" s="627"/>
      <c r="K137" s="628"/>
      <c r="L137" s="629"/>
      <c r="M137" s="627"/>
      <c r="N137" s="628"/>
      <c r="O137" s="629"/>
      <c r="P137" s="627"/>
      <c r="Q137" s="628"/>
      <c r="R137" s="629"/>
      <c r="S137" s="146" t="str">
        <f t="shared" si="7"/>
        <v>-</v>
      </c>
      <c r="T137" s="132"/>
      <c r="U137" s="508"/>
      <c r="V137" s="480"/>
      <c r="W137" s="101"/>
      <c r="X137" s="136"/>
      <c r="Y137" s="147" t="str">
        <f t="shared" si="8"/>
        <v>-</v>
      </c>
      <c r="Z137" s="403"/>
      <c r="AA137" s="101"/>
      <c r="AB137" s="400"/>
      <c r="AC137" s="690"/>
      <c r="AD137" s="691"/>
      <c r="AE137" s="482"/>
      <c r="AF137" s="134"/>
      <c r="AG137" s="135"/>
      <c r="AH137" s="146" t="str">
        <f t="shared" si="9"/>
        <v>-</v>
      </c>
      <c r="AI137" s="132"/>
      <c r="AJ137" s="538" t="str">
        <f t="shared" si="10"/>
        <v/>
      </c>
      <c r="AK137" s="403"/>
      <c r="AL137" s="351" t="str">
        <f>IF(Z38=0,"",IF(ROUND((J137+X137+AE137-Z38),1)=0,"Correcto","revisar áreas"))</f>
        <v/>
      </c>
    </row>
    <row r="138" spans="1:38" s="121" customFormat="1" ht="17.25" customHeight="1" collapsed="1" x14ac:dyDescent="0.25">
      <c r="A138" s="99"/>
      <c r="B138" s="329"/>
      <c r="C138" s="139" t="str">
        <f>+C39</f>
        <v>UP2</v>
      </c>
      <c r="D138" s="114"/>
      <c r="E138" s="702"/>
      <c r="F138" s="702"/>
      <c r="G138" s="702"/>
      <c r="H138" s="702"/>
      <c r="I138" s="702"/>
      <c r="J138" s="708">
        <f>SUM(J139:L168)</f>
        <v>0</v>
      </c>
      <c r="K138" s="708"/>
      <c r="L138" s="708"/>
      <c r="M138" s="708">
        <f>SUM(M139:O168)</f>
        <v>0</v>
      </c>
      <c r="N138" s="708"/>
      <c r="O138" s="708"/>
      <c r="P138" s="708">
        <f>SUM(P139:R168)</f>
        <v>0</v>
      </c>
      <c r="Q138" s="708"/>
      <c r="R138" s="708"/>
      <c r="S138" s="156"/>
      <c r="T138" s="157"/>
      <c r="U138" s="702"/>
      <c r="V138" s="702"/>
      <c r="W138" s="143"/>
      <c r="X138" s="144">
        <f>SUM(X139:X168)</f>
        <v>0</v>
      </c>
      <c r="Y138" s="158"/>
      <c r="Z138" s="142"/>
      <c r="AA138" s="143"/>
      <c r="AB138" s="404"/>
      <c r="AC138" s="702"/>
      <c r="AD138" s="702"/>
      <c r="AE138" s="144">
        <f>SUM(AE139:AE168)</f>
        <v>0</v>
      </c>
      <c r="AF138" s="144">
        <f>SUM(AF139:AF168)</f>
        <v>0</v>
      </c>
      <c r="AG138" s="144">
        <f>SUM(AG139:AG168)</f>
        <v>0</v>
      </c>
      <c r="AH138" s="141"/>
      <c r="AI138" s="142"/>
      <c r="AJ138" s="710"/>
      <c r="AK138" s="710"/>
      <c r="AL138" s="351" t="str">
        <f>IF(Z39=0,"",IF(ROUND((J138+X138+AE138-Z39),1)=0,"Correcto","revisar áreas"))</f>
        <v/>
      </c>
    </row>
    <row r="139" spans="1:38" s="121" customFormat="1" ht="18" hidden="1" customHeight="1" outlineLevel="1" x14ac:dyDescent="0.25">
      <c r="A139" s="99"/>
      <c r="B139" s="329"/>
      <c r="C139" s="140" t="str">
        <f>+C40</f>
        <v>Tramo 1</v>
      </c>
      <c r="D139" s="101"/>
      <c r="E139" s="575"/>
      <c r="F139" s="576"/>
      <c r="G139" s="577"/>
      <c r="H139" s="575"/>
      <c r="I139" s="577"/>
      <c r="J139" s="627"/>
      <c r="K139" s="628"/>
      <c r="L139" s="629"/>
      <c r="M139" s="627"/>
      <c r="N139" s="628"/>
      <c r="O139" s="629"/>
      <c r="P139" s="627"/>
      <c r="Q139" s="628"/>
      <c r="R139" s="629"/>
      <c r="S139" s="146" t="str">
        <f t="shared" ref="S139:S168" si="18">+IF(T139="Malo",3,IF(T139="Regular",2,IF(T139="Bueno",1,"-")))</f>
        <v>-</v>
      </c>
      <c r="T139" s="132"/>
      <c r="U139" s="538"/>
      <c r="V139" s="403"/>
      <c r="W139" s="101"/>
      <c r="X139" s="136"/>
      <c r="Y139" s="147" t="str">
        <f t="shared" ref="Y139:Y168" si="19">+IF(Z139="Malo",3,IF(Z139="Sin implementar",4,IF(Z139="Regular",2,IF(Z139="Bueno",1,IF(Z139="N. C.","▬","-")))))</f>
        <v>-</v>
      </c>
      <c r="Z139" s="540"/>
      <c r="AA139" s="101"/>
      <c r="AB139" s="400"/>
      <c r="AC139" s="690"/>
      <c r="AD139" s="691"/>
      <c r="AE139" s="482"/>
      <c r="AF139" s="134"/>
      <c r="AG139" s="135"/>
      <c r="AH139" s="146" t="str">
        <f t="shared" ref="AH139:AH168" si="20">+IF(AI139="Malo",3,IF(AI139="Regular",2,IF(AI139="Bueno",1,"-")))</f>
        <v>-</v>
      </c>
      <c r="AI139" s="132"/>
      <c r="AJ139" s="538" t="str">
        <f t="shared" ref="AJ139:AJ168" si="21">+IF(AK139="Malo",3,IF(AK139="Regular",2,IF(AK139="Bueno",1,IF(AK139="Sin área verde",0,""))))</f>
        <v/>
      </c>
      <c r="AK139" s="480"/>
      <c r="AL139" s="351" t="str">
        <f t="shared" ref="AL139:AL168" si="22">IF(Z40=0,"",IF(ROUND((J139+X139+AE139-Z40),1)=0,"Correcto","revisar áreas"))</f>
        <v/>
      </c>
    </row>
    <row r="140" spans="1:38" s="121" customFormat="1" ht="18" hidden="1" customHeight="1" outlineLevel="1" x14ac:dyDescent="0.25">
      <c r="A140" s="99"/>
      <c r="B140" s="329"/>
      <c r="C140" s="140" t="str">
        <f>+C41</f>
        <v>Tramo 2</v>
      </c>
      <c r="D140" s="101"/>
      <c r="E140" s="575"/>
      <c r="F140" s="576"/>
      <c r="G140" s="577"/>
      <c r="H140" s="575"/>
      <c r="I140" s="577"/>
      <c r="J140" s="627"/>
      <c r="K140" s="628"/>
      <c r="L140" s="629"/>
      <c r="M140" s="627"/>
      <c r="N140" s="628"/>
      <c r="O140" s="629"/>
      <c r="P140" s="627"/>
      <c r="Q140" s="628"/>
      <c r="R140" s="629"/>
      <c r="S140" s="146" t="str">
        <f t="shared" si="18"/>
        <v>-</v>
      </c>
      <c r="T140" s="132"/>
      <c r="U140" s="538"/>
      <c r="V140" s="403"/>
      <c r="W140" s="101"/>
      <c r="X140" s="136"/>
      <c r="Y140" s="147" t="str">
        <f t="shared" si="19"/>
        <v>-</v>
      </c>
      <c r="Z140" s="540"/>
      <c r="AA140" s="101"/>
      <c r="AB140" s="400"/>
      <c r="AC140" s="690"/>
      <c r="AD140" s="691"/>
      <c r="AE140" s="482"/>
      <c r="AF140" s="134"/>
      <c r="AG140" s="135"/>
      <c r="AH140" s="146" t="str">
        <f t="shared" si="20"/>
        <v>-</v>
      </c>
      <c r="AI140" s="132"/>
      <c r="AJ140" s="538" t="str">
        <f t="shared" si="21"/>
        <v/>
      </c>
      <c r="AK140" s="480"/>
      <c r="AL140" s="351" t="str">
        <f t="shared" si="22"/>
        <v/>
      </c>
    </row>
    <row r="141" spans="1:38" s="121" customFormat="1" ht="18" hidden="1" customHeight="1" outlineLevel="1" x14ac:dyDescent="0.25">
      <c r="A141" s="99"/>
      <c r="B141" s="329"/>
      <c r="C141" s="140" t="str">
        <f>+C42</f>
        <v>Tramo 3</v>
      </c>
      <c r="D141" s="101"/>
      <c r="E141" s="575"/>
      <c r="F141" s="576"/>
      <c r="G141" s="577"/>
      <c r="H141" s="575"/>
      <c r="I141" s="577"/>
      <c r="J141" s="627"/>
      <c r="K141" s="628"/>
      <c r="L141" s="629"/>
      <c r="M141" s="627"/>
      <c r="N141" s="628"/>
      <c r="O141" s="629"/>
      <c r="P141" s="627"/>
      <c r="Q141" s="628"/>
      <c r="R141" s="629"/>
      <c r="S141" s="146" t="str">
        <f t="shared" si="18"/>
        <v>-</v>
      </c>
      <c r="T141" s="132"/>
      <c r="U141" s="538"/>
      <c r="V141" s="403"/>
      <c r="W141" s="101"/>
      <c r="X141" s="136"/>
      <c r="Y141" s="147" t="str">
        <f t="shared" si="19"/>
        <v>-</v>
      </c>
      <c r="Z141" s="540"/>
      <c r="AA141" s="101"/>
      <c r="AB141" s="400"/>
      <c r="AC141" s="690"/>
      <c r="AD141" s="691"/>
      <c r="AE141" s="482"/>
      <c r="AF141" s="134"/>
      <c r="AG141" s="135"/>
      <c r="AH141" s="146" t="str">
        <f t="shared" si="20"/>
        <v>-</v>
      </c>
      <c r="AI141" s="132"/>
      <c r="AJ141" s="538" t="str">
        <f t="shared" si="21"/>
        <v/>
      </c>
      <c r="AK141" s="480"/>
      <c r="AL141" s="351" t="str">
        <f t="shared" si="22"/>
        <v/>
      </c>
    </row>
    <row r="142" spans="1:38" s="121" customFormat="1" ht="18" hidden="1" customHeight="1" outlineLevel="1" x14ac:dyDescent="0.25">
      <c r="A142" s="99"/>
      <c r="B142" s="329"/>
      <c r="C142" s="140" t="str">
        <f t="shared" ref="C142:C167" si="23">+C43</f>
        <v>Tramo 4</v>
      </c>
      <c r="D142" s="101"/>
      <c r="E142" s="575"/>
      <c r="F142" s="576"/>
      <c r="G142" s="577"/>
      <c r="H142" s="575"/>
      <c r="I142" s="577"/>
      <c r="J142" s="627"/>
      <c r="K142" s="628"/>
      <c r="L142" s="629"/>
      <c r="M142" s="627"/>
      <c r="N142" s="628"/>
      <c r="O142" s="629"/>
      <c r="P142" s="627"/>
      <c r="Q142" s="628"/>
      <c r="R142" s="629"/>
      <c r="S142" s="146" t="str">
        <f t="shared" si="18"/>
        <v>-</v>
      </c>
      <c r="T142" s="132"/>
      <c r="U142" s="538"/>
      <c r="V142" s="403"/>
      <c r="W142" s="101"/>
      <c r="X142" s="136"/>
      <c r="Y142" s="147" t="str">
        <f t="shared" si="19"/>
        <v>-</v>
      </c>
      <c r="Z142" s="540"/>
      <c r="AA142" s="101"/>
      <c r="AB142" s="400"/>
      <c r="AC142" s="690"/>
      <c r="AD142" s="691"/>
      <c r="AE142" s="482"/>
      <c r="AF142" s="134"/>
      <c r="AG142" s="135"/>
      <c r="AH142" s="146" t="str">
        <f t="shared" si="20"/>
        <v>-</v>
      </c>
      <c r="AI142" s="132"/>
      <c r="AJ142" s="538" t="str">
        <f t="shared" si="21"/>
        <v/>
      </c>
      <c r="AK142" s="480"/>
      <c r="AL142" s="351" t="str">
        <f t="shared" si="22"/>
        <v/>
      </c>
    </row>
    <row r="143" spans="1:38" s="121" customFormat="1" ht="18" hidden="1" customHeight="1" outlineLevel="1" x14ac:dyDescent="0.25">
      <c r="A143" s="99"/>
      <c r="B143" s="329"/>
      <c r="C143" s="140" t="str">
        <f t="shared" si="23"/>
        <v>Tramo 5</v>
      </c>
      <c r="D143" s="101"/>
      <c r="E143" s="575"/>
      <c r="F143" s="576"/>
      <c r="G143" s="577"/>
      <c r="H143" s="575"/>
      <c r="I143" s="577"/>
      <c r="J143" s="627"/>
      <c r="K143" s="628"/>
      <c r="L143" s="629"/>
      <c r="M143" s="627"/>
      <c r="N143" s="628"/>
      <c r="O143" s="629"/>
      <c r="P143" s="627"/>
      <c r="Q143" s="628"/>
      <c r="R143" s="629"/>
      <c r="S143" s="146" t="str">
        <f t="shared" si="18"/>
        <v>-</v>
      </c>
      <c r="T143" s="132"/>
      <c r="U143" s="538"/>
      <c r="V143" s="403"/>
      <c r="W143" s="101"/>
      <c r="X143" s="136"/>
      <c r="Y143" s="147" t="str">
        <f t="shared" si="19"/>
        <v>-</v>
      </c>
      <c r="Z143" s="540"/>
      <c r="AA143" s="101"/>
      <c r="AB143" s="400"/>
      <c r="AC143" s="690"/>
      <c r="AD143" s="691"/>
      <c r="AE143" s="482"/>
      <c r="AF143" s="134"/>
      <c r="AG143" s="135"/>
      <c r="AH143" s="146" t="str">
        <f t="shared" si="20"/>
        <v>-</v>
      </c>
      <c r="AI143" s="132"/>
      <c r="AJ143" s="538" t="str">
        <f t="shared" si="21"/>
        <v/>
      </c>
      <c r="AK143" s="480"/>
      <c r="AL143" s="351" t="str">
        <f t="shared" si="22"/>
        <v/>
      </c>
    </row>
    <row r="144" spans="1:38" s="121" customFormat="1" ht="18" hidden="1" customHeight="1" outlineLevel="1" x14ac:dyDescent="0.25">
      <c r="A144" s="99"/>
      <c r="B144" s="329"/>
      <c r="C144" s="140" t="str">
        <f t="shared" si="23"/>
        <v>Tramo 6</v>
      </c>
      <c r="D144" s="101"/>
      <c r="E144" s="575"/>
      <c r="F144" s="576"/>
      <c r="G144" s="577"/>
      <c r="H144" s="575"/>
      <c r="I144" s="577"/>
      <c r="J144" s="627"/>
      <c r="K144" s="628"/>
      <c r="L144" s="629"/>
      <c r="M144" s="627"/>
      <c r="N144" s="628"/>
      <c r="O144" s="629"/>
      <c r="P144" s="627"/>
      <c r="Q144" s="628"/>
      <c r="R144" s="629"/>
      <c r="S144" s="146" t="str">
        <f t="shared" si="18"/>
        <v>-</v>
      </c>
      <c r="T144" s="132"/>
      <c r="U144" s="538"/>
      <c r="V144" s="403"/>
      <c r="W144" s="101"/>
      <c r="X144" s="136"/>
      <c r="Y144" s="147" t="str">
        <f t="shared" si="19"/>
        <v>-</v>
      </c>
      <c r="Z144" s="540"/>
      <c r="AA144" s="101"/>
      <c r="AB144" s="400"/>
      <c r="AC144" s="690"/>
      <c r="AD144" s="691"/>
      <c r="AE144" s="482"/>
      <c r="AF144" s="134"/>
      <c r="AG144" s="135"/>
      <c r="AH144" s="146" t="str">
        <f t="shared" si="20"/>
        <v>-</v>
      </c>
      <c r="AI144" s="132"/>
      <c r="AJ144" s="538" t="str">
        <f t="shared" si="21"/>
        <v/>
      </c>
      <c r="AK144" s="480"/>
      <c r="AL144" s="351" t="str">
        <f t="shared" si="22"/>
        <v/>
      </c>
    </row>
    <row r="145" spans="1:38" s="121" customFormat="1" ht="18" hidden="1" customHeight="1" outlineLevel="1" x14ac:dyDescent="0.25">
      <c r="A145" s="99"/>
      <c r="B145" s="329"/>
      <c r="C145" s="140" t="str">
        <f t="shared" si="23"/>
        <v>Tramo 7</v>
      </c>
      <c r="D145" s="101"/>
      <c r="E145" s="575"/>
      <c r="F145" s="576"/>
      <c r="G145" s="577"/>
      <c r="H145" s="575"/>
      <c r="I145" s="577"/>
      <c r="J145" s="627"/>
      <c r="K145" s="628"/>
      <c r="L145" s="629"/>
      <c r="M145" s="627"/>
      <c r="N145" s="628"/>
      <c r="O145" s="629"/>
      <c r="P145" s="627"/>
      <c r="Q145" s="628"/>
      <c r="R145" s="629"/>
      <c r="S145" s="146" t="str">
        <f t="shared" si="18"/>
        <v>-</v>
      </c>
      <c r="T145" s="132"/>
      <c r="U145" s="538"/>
      <c r="V145" s="403"/>
      <c r="W145" s="101"/>
      <c r="X145" s="136"/>
      <c r="Y145" s="147" t="str">
        <f t="shared" si="19"/>
        <v>-</v>
      </c>
      <c r="Z145" s="540"/>
      <c r="AA145" s="101"/>
      <c r="AB145" s="400"/>
      <c r="AC145" s="690"/>
      <c r="AD145" s="691"/>
      <c r="AE145" s="482"/>
      <c r="AF145" s="134"/>
      <c r="AG145" s="135"/>
      <c r="AH145" s="146" t="str">
        <f t="shared" si="20"/>
        <v>-</v>
      </c>
      <c r="AI145" s="132"/>
      <c r="AJ145" s="538" t="str">
        <f t="shared" si="21"/>
        <v/>
      </c>
      <c r="AK145" s="480"/>
      <c r="AL145" s="351" t="str">
        <f t="shared" si="22"/>
        <v/>
      </c>
    </row>
    <row r="146" spans="1:38" s="121" customFormat="1" ht="18" hidden="1" customHeight="1" outlineLevel="1" x14ac:dyDescent="0.25">
      <c r="A146" s="99"/>
      <c r="B146" s="329"/>
      <c r="C146" s="140" t="str">
        <f t="shared" si="23"/>
        <v>Tramo 8</v>
      </c>
      <c r="D146" s="101"/>
      <c r="E146" s="575"/>
      <c r="F146" s="576"/>
      <c r="G146" s="577"/>
      <c r="H146" s="575"/>
      <c r="I146" s="577"/>
      <c r="J146" s="627"/>
      <c r="K146" s="628"/>
      <c r="L146" s="629"/>
      <c r="M146" s="627"/>
      <c r="N146" s="628"/>
      <c r="O146" s="629"/>
      <c r="P146" s="627"/>
      <c r="Q146" s="628"/>
      <c r="R146" s="629"/>
      <c r="S146" s="146" t="str">
        <f t="shared" si="18"/>
        <v>-</v>
      </c>
      <c r="T146" s="132"/>
      <c r="U146" s="538"/>
      <c r="V146" s="403"/>
      <c r="W146" s="101"/>
      <c r="X146" s="136"/>
      <c r="Y146" s="147" t="str">
        <f t="shared" si="19"/>
        <v>-</v>
      </c>
      <c r="Z146" s="540"/>
      <c r="AA146" s="101"/>
      <c r="AB146" s="400"/>
      <c r="AC146" s="690"/>
      <c r="AD146" s="691"/>
      <c r="AE146" s="482"/>
      <c r="AF146" s="134"/>
      <c r="AG146" s="135"/>
      <c r="AH146" s="146" t="str">
        <f t="shared" si="20"/>
        <v>-</v>
      </c>
      <c r="AI146" s="132"/>
      <c r="AJ146" s="538" t="str">
        <f t="shared" si="21"/>
        <v/>
      </c>
      <c r="AK146" s="480"/>
      <c r="AL146" s="351" t="str">
        <f t="shared" si="22"/>
        <v/>
      </c>
    </row>
    <row r="147" spans="1:38" s="121" customFormat="1" ht="18" hidden="1" customHeight="1" outlineLevel="1" x14ac:dyDescent="0.25">
      <c r="A147" s="99"/>
      <c r="B147" s="329"/>
      <c r="C147" s="140" t="str">
        <f t="shared" si="23"/>
        <v>Tramo 9</v>
      </c>
      <c r="D147" s="101"/>
      <c r="E147" s="575"/>
      <c r="F147" s="576"/>
      <c r="G147" s="577"/>
      <c r="H147" s="575"/>
      <c r="I147" s="577"/>
      <c r="J147" s="627"/>
      <c r="K147" s="628"/>
      <c r="L147" s="629"/>
      <c r="M147" s="627"/>
      <c r="N147" s="628"/>
      <c r="O147" s="629"/>
      <c r="P147" s="627"/>
      <c r="Q147" s="628"/>
      <c r="R147" s="629"/>
      <c r="S147" s="146" t="str">
        <f t="shared" si="18"/>
        <v>-</v>
      </c>
      <c r="T147" s="132"/>
      <c r="U147" s="538"/>
      <c r="V147" s="403"/>
      <c r="W147" s="101"/>
      <c r="X147" s="136"/>
      <c r="Y147" s="147" t="str">
        <f t="shared" si="19"/>
        <v>-</v>
      </c>
      <c r="Z147" s="540"/>
      <c r="AA147" s="101"/>
      <c r="AB147" s="400"/>
      <c r="AC147" s="690"/>
      <c r="AD147" s="691"/>
      <c r="AE147" s="482"/>
      <c r="AF147" s="134"/>
      <c r="AG147" s="135"/>
      <c r="AH147" s="146" t="str">
        <f t="shared" si="20"/>
        <v>-</v>
      </c>
      <c r="AI147" s="132"/>
      <c r="AJ147" s="538" t="str">
        <f t="shared" si="21"/>
        <v/>
      </c>
      <c r="AK147" s="480"/>
      <c r="AL147" s="351" t="str">
        <f t="shared" si="22"/>
        <v/>
      </c>
    </row>
    <row r="148" spans="1:38" s="121" customFormat="1" ht="18" hidden="1" customHeight="1" outlineLevel="1" x14ac:dyDescent="0.25">
      <c r="A148" s="99"/>
      <c r="B148" s="329"/>
      <c r="C148" s="140" t="str">
        <f t="shared" si="23"/>
        <v>Tramo 10</v>
      </c>
      <c r="D148" s="101"/>
      <c r="E148" s="575"/>
      <c r="F148" s="576"/>
      <c r="G148" s="577"/>
      <c r="H148" s="575"/>
      <c r="I148" s="577"/>
      <c r="J148" s="627"/>
      <c r="K148" s="628"/>
      <c r="L148" s="629"/>
      <c r="M148" s="627"/>
      <c r="N148" s="628"/>
      <c r="O148" s="629"/>
      <c r="P148" s="627"/>
      <c r="Q148" s="628"/>
      <c r="R148" s="629"/>
      <c r="S148" s="146" t="str">
        <f t="shared" si="18"/>
        <v>-</v>
      </c>
      <c r="T148" s="132"/>
      <c r="U148" s="538"/>
      <c r="V148" s="403"/>
      <c r="W148" s="101"/>
      <c r="X148" s="136"/>
      <c r="Y148" s="147" t="str">
        <f t="shared" si="19"/>
        <v>-</v>
      </c>
      <c r="Z148" s="540"/>
      <c r="AA148" s="101"/>
      <c r="AB148" s="400"/>
      <c r="AC148" s="690"/>
      <c r="AD148" s="691"/>
      <c r="AE148" s="482"/>
      <c r="AF148" s="134"/>
      <c r="AG148" s="135"/>
      <c r="AH148" s="146" t="str">
        <f t="shared" si="20"/>
        <v>-</v>
      </c>
      <c r="AI148" s="132"/>
      <c r="AJ148" s="538" t="str">
        <f t="shared" si="21"/>
        <v/>
      </c>
      <c r="AK148" s="480"/>
      <c r="AL148" s="351" t="str">
        <f t="shared" si="22"/>
        <v/>
      </c>
    </row>
    <row r="149" spans="1:38" s="121" customFormat="1" ht="18" hidden="1" customHeight="1" outlineLevel="1" x14ac:dyDescent="0.25">
      <c r="A149" s="99"/>
      <c r="B149" s="329"/>
      <c r="C149" s="140" t="str">
        <f t="shared" si="23"/>
        <v>Tramo 11</v>
      </c>
      <c r="D149" s="101"/>
      <c r="E149" s="575"/>
      <c r="F149" s="576"/>
      <c r="G149" s="577"/>
      <c r="H149" s="575"/>
      <c r="I149" s="577"/>
      <c r="J149" s="627"/>
      <c r="K149" s="628"/>
      <c r="L149" s="629"/>
      <c r="M149" s="627"/>
      <c r="N149" s="628"/>
      <c r="O149" s="629"/>
      <c r="P149" s="627"/>
      <c r="Q149" s="628"/>
      <c r="R149" s="629"/>
      <c r="S149" s="146" t="str">
        <f t="shared" si="18"/>
        <v>-</v>
      </c>
      <c r="T149" s="132"/>
      <c r="U149" s="538"/>
      <c r="V149" s="403"/>
      <c r="W149" s="101"/>
      <c r="X149" s="136"/>
      <c r="Y149" s="147" t="str">
        <f t="shared" si="19"/>
        <v>-</v>
      </c>
      <c r="Z149" s="540"/>
      <c r="AA149" s="101"/>
      <c r="AB149" s="400"/>
      <c r="AC149" s="690"/>
      <c r="AD149" s="691"/>
      <c r="AE149" s="482"/>
      <c r="AF149" s="134"/>
      <c r="AG149" s="135"/>
      <c r="AH149" s="146" t="str">
        <f t="shared" si="20"/>
        <v>-</v>
      </c>
      <c r="AI149" s="132"/>
      <c r="AJ149" s="538" t="str">
        <f t="shared" si="21"/>
        <v/>
      </c>
      <c r="AK149" s="480"/>
      <c r="AL149" s="351" t="str">
        <f t="shared" si="22"/>
        <v/>
      </c>
    </row>
    <row r="150" spans="1:38" s="121" customFormat="1" ht="18" hidden="1" customHeight="1" outlineLevel="1" x14ac:dyDescent="0.25">
      <c r="A150" s="99"/>
      <c r="B150" s="329"/>
      <c r="C150" s="140" t="str">
        <f t="shared" si="23"/>
        <v>Tramo 12</v>
      </c>
      <c r="D150" s="101"/>
      <c r="E150" s="575"/>
      <c r="F150" s="576"/>
      <c r="G150" s="577"/>
      <c r="H150" s="575"/>
      <c r="I150" s="577"/>
      <c r="J150" s="627"/>
      <c r="K150" s="628"/>
      <c r="L150" s="629"/>
      <c r="M150" s="627"/>
      <c r="N150" s="628"/>
      <c r="O150" s="629"/>
      <c r="P150" s="627"/>
      <c r="Q150" s="628"/>
      <c r="R150" s="629"/>
      <c r="S150" s="146" t="str">
        <f t="shared" si="18"/>
        <v>-</v>
      </c>
      <c r="T150" s="132"/>
      <c r="U150" s="538"/>
      <c r="V150" s="403"/>
      <c r="W150" s="101"/>
      <c r="X150" s="136"/>
      <c r="Y150" s="147" t="str">
        <f t="shared" si="19"/>
        <v>-</v>
      </c>
      <c r="Z150" s="540"/>
      <c r="AA150" s="101"/>
      <c r="AB150" s="400"/>
      <c r="AC150" s="690"/>
      <c r="AD150" s="691"/>
      <c r="AE150" s="482"/>
      <c r="AF150" s="134"/>
      <c r="AG150" s="135"/>
      <c r="AH150" s="146" t="str">
        <f t="shared" si="20"/>
        <v>-</v>
      </c>
      <c r="AI150" s="132"/>
      <c r="AJ150" s="538" t="str">
        <f t="shared" si="21"/>
        <v/>
      </c>
      <c r="AK150" s="480"/>
      <c r="AL150" s="351" t="str">
        <f t="shared" si="22"/>
        <v/>
      </c>
    </row>
    <row r="151" spans="1:38" s="121" customFormat="1" ht="18" hidden="1" customHeight="1" outlineLevel="1" x14ac:dyDescent="0.25">
      <c r="A151" s="99"/>
      <c r="B151" s="329"/>
      <c r="C151" s="140" t="str">
        <f t="shared" si="23"/>
        <v>Tramo 13</v>
      </c>
      <c r="D151" s="101"/>
      <c r="E151" s="575"/>
      <c r="F151" s="576"/>
      <c r="G151" s="577"/>
      <c r="H151" s="575"/>
      <c r="I151" s="577"/>
      <c r="J151" s="627"/>
      <c r="K151" s="628"/>
      <c r="L151" s="629"/>
      <c r="M151" s="627"/>
      <c r="N151" s="628"/>
      <c r="O151" s="629"/>
      <c r="P151" s="627"/>
      <c r="Q151" s="628"/>
      <c r="R151" s="629"/>
      <c r="S151" s="146" t="str">
        <f t="shared" si="18"/>
        <v>-</v>
      </c>
      <c r="T151" s="132"/>
      <c r="U151" s="538"/>
      <c r="V151" s="403"/>
      <c r="W151" s="101"/>
      <c r="X151" s="136"/>
      <c r="Y151" s="147" t="str">
        <f t="shared" si="19"/>
        <v>-</v>
      </c>
      <c r="Z151" s="540"/>
      <c r="AA151" s="101"/>
      <c r="AB151" s="400"/>
      <c r="AC151" s="690"/>
      <c r="AD151" s="691"/>
      <c r="AE151" s="482"/>
      <c r="AF151" s="134"/>
      <c r="AG151" s="135"/>
      <c r="AH151" s="146" t="str">
        <f t="shared" si="20"/>
        <v>-</v>
      </c>
      <c r="AI151" s="132"/>
      <c r="AJ151" s="538" t="str">
        <f t="shared" si="21"/>
        <v/>
      </c>
      <c r="AK151" s="480"/>
      <c r="AL151" s="351" t="str">
        <f t="shared" si="22"/>
        <v/>
      </c>
    </row>
    <row r="152" spans="1:38" s="121" customFormat="1" ht="18" hidden="1" customHeight="1" outlineLevel="1" x14ac:dyDescent="0.25">
      <c r="A152" s="99"/>
      <c r="B152" s="329"/>
      <c r="C152" s="140" t="str">
        <f t="shared" si="23"/>
        <v>Tramo 14</v>
      </c>
      <c r="D152" s="101"/>
      <c r="E152" s="575"/>
      <c r="F152" s="576"/>
      <c r="G152" s="577"/>
      <c r="H152" s="575"/>
      <c r="I152" s="577"/>
      <c r="J152" s="627"/>
      <c r="K152" s="628"/>
      <c r="L152" s="629"/>
      <c r="M152" s="627"/>
      <c r="N152" s="628"/>
      <c r="O152" s="629"/>
      <c r="P152" s="627"/>
      <c r="Q152" s="628"/>
      <c r="R152" s="629"/>
      <c r="S152" s="146" t="str">
        <f t="shared" si="18"/>
        <v>-</v>
      </c>
      <c r="T152" s="132"/>
      <c r="U152" s="538"/>
      <c r="V152" s="403"/>
      <c r="W152" s="101"/>
      <c r="X152" s="136"/>
      <c r="Y152" s="147" t="str">
        <f t="shared" si="19"/>
        <v>-</v>
      </c>
      <c r="Z152" s="540"/>
      <c r="AA152" s="101"/>
      <c r="AB152" s="400"/>
      <c r="AC152" s="690"/>
      <c r="AD152" s="691"/>
      <c r="AE152" s="482"/>
      <c r="AF152" s="134"/>
      <c r="AG152" s="135"/>
      <c r="AH152" s="146" t="str">
        <f t="shared" si="20"/>
        <v>-</v>
      </c>
      <c r="AI152" s="132"/>
      <c r="AJ152" s="538" t="str">
        <f t="shared" si="21"/>
        <v/>
      </c>
      <c r="AK152" s="480"/>
      <c r="AL152" s="351" t="str">
        <f t="shared" si="22"/>
        <v/>
      </c>
    </row>
    <row r="153" spans="1:38" s="121" customFormat="1" ht="18" hidden="1" customHeight="1" outlineLevel="1" x14ac:dyDescent="0.25">
      <c r="A153" s="99"/>
      <c r="B153" s="329"/>
      <c r="C153" s="140" t="str">
        <f t="shared" si="23"/>
        <v>Tramo 15</v>
      </c>
      <c r="D153" s="101"/>
      <c r="E153" s="575"/>
      <c r="F153" s="576"/>
      <c r="G153" s="577"/>
      <c r="H153" s="575"/>
      <c r="I153" s="577"/>
      <c r="J153" s="627"/>
      <c r="K153" s="628"/>
      <c r="L153" s="629"/>
      <c r="M153" s="627"/>
      <c r="N153" s="628"/>
      <c r="O153" s="629"/>
      <c r="P153" s="627"/>
      <c r="Q153" s="628"/>
      <c r="R153" s="629"/>
      <c r="S153" s="146" t="str">
        <f t="shared" si="18"/>
        <v>-</v>
      </c>
      <c r="T153" s="132"/>
      <c r="U153" s="538"/>
      <c r="V153" s="403"/>
      <c r="W153" s="101"/>
      <c r="X153" s="136"/>
      <c r="Y153" s="147" t="str">
        <f t="shared" si="19"/>
        <v>-</v>
      </c>
      <c r="Z153" s="540"/>
      <c r="AA153" s="101"/>
      <c r="AB153" s="400"/>
      <c r="AC153" s="690"/>
      <c r="AD153" s="691"/>
      <c r="AE153" s="482"/>
      <c r="AF153" s="134"/>
      <c r="AG153" s="135"/>
      <c r="AH153" s="146" t="str">
        <f t="shared" si="20"/>
        <v>-</v>
      </c>
      <c r="AI153" s="132"/>
      <c r="AJ153" s="538" t="str">
        <f t="shared" si="21"/>
        <v/>
      </c>
      <c r="AK153" s="480"/>
      <c r="AL153" s="351" t="str">
        <f t="shared" si="22"/>
        <v/>
      </c>
    </row>
    <row r="154" spans="1:38" s="121" customFormat="1" ht="18" hidden="1" customHeight="1" outlineLevel="1" x14ac:dyDescent="0.25">
      <c r="A154" s="99"/>
      <c r="B154" s="329"/>
      <c r="C154" s="140" t="str">
        <f t="shared" si="23"/>
        <v>Tramo 16</v>
      </c>
      <c r="D154" s="101"/>
      <c r="E154" s="575"/>
      <c r="F154" s="576"/>
      <c r="G154" s="577"/>
      <c r="H154" s="575"/>
      <c r="I154" s="577"/>
      <c r="J154" s="627"/>
      <c r="K154" s="628"/>
      <c r="L154" s="629"/>
      <c r="M154" s="627"/>
      <c r="N154" s="628"/>
      <c r="O154" s="629"/>
      <c r="P154" s="627"/>
      <c r="Q154" s="628"/>
      <c r="R154" s="629"/>
      <c r="S154" s="146" t="str">
        <f t="shared" si="18"/>
        <v>-</v>
      </c>
      <c r="T154" s="132"/>
      <c r="U154" s="538"/>
      <c r="V154" s="403"/>
      <c r="W154" s="101"/>
      <c r="X154" s="136"/>
      <c r="Y154" s="147" t="str">
        <f t="shared" si="19"/>
        <v>-</v>
      </c>
      <c r="Z154" s="540"/>
      <c r="AA154" s="101"/>
      <c r="AB154" s="400"/>
      <c r="AC154" s="690"/>
      <c r="AD154" s="691"/>
      <c r="AE154" s="482"/>
      <c r="AF154" s="134"/>
      <c r="AG154" s="135"/>
      <c r="AH154" s="146" t="str">
        <f t="shared" si="20"/>
        <v>-</v>
      </c>
      <c r="AI154" s="132"/>
      <c r="AJ154" s="538" t="str">
        <f t="shared" si="21"/>
        <v/>
      </c>
      <c r="AK154" s="480"/>
      <c r="AL154" s="351" t="str">
        <f t="shared" si="22"/>
        <v/>
      </c>
    </row>
    <row r="155" spans="1:38" s="121" customFormat="1" ht="18" hidden="1" customHeight="1" outlineLevel="1" x14ac:dyDescent="0.25">
      <c r="A155" s="99"/>
      <c r="B155" s="329"/>
      <c r="C155" s="140" t="str">
        <f t="shared" si="23"/>
        <v>Tramo 17</v>
      </c>
      <c r="D155" s="101"/>
      <c r="E155" s="575"/>
      <c r="F155" s="576"/>
      <c r="G155" s="577"/>
      <c r="H155" s="575"/>
      <c r="I155" s="577"/>
      <c r="J155" s="627"/>
      <c r="K155" s="628"/>
      <c r="L155" s="629"/>
      <c r="M155" s="627"/>
      <c r="N155" s="628"/>
      <c r="O155" s="629"/>
      <c r="P155" s="627"/>
      <c r="Q155" s="628"/>
      <c r="R155" s="629"/>
      <c r="S155" s="146" t="str">
        <f t="shared" si="18"/>
        <v>-</v>
      </c>
      <c r="T155" s="132"/>
      <c r="U155" s="538"/>
      <c r="V155" s="403"/>
      <c r="W155" s="101"/>
      <c r="X155" s="136"/>
      <c r="Y155" s="147" t="str">
        <f t="shared" si="19"/>
        <v>-</v>
      </c>
      <c r="Z155" s="540"/>
      <c r="AA155" s="101"/>
      <c r="AB155" s="400"/>
      <c r="AC155" s="690"/>
      <c r="AD155" s="691"/>
      <c r="AE155" s="482"/>
      <c r="AF155" s="134"/>
      <c r="AG155" s="135"/>
      <c r="AH155" s="146" t="str">
        <f t="shared" si="20"/>
        <v>-</v>
      </c>
      <c r="AI155" s="132"/>
      <c r="AJ155" s="538" t="str">
        <f t="shared" si="21"/>
        <v/>
      </c>
      <c r="AK155" s="480"/>
      <c r="AL155" s="351" t="str">
        <f t="shared" si="22"/>
        <v/>
      </c>
    </row>
    <row r="156" spans="1:38" s="121" customFormat="1" ht="18" hidden="1" customHeight="1" outlineLevel="1" x14ac:dyDescent="0.25">
      <c r="A156" s="99"/>
      <c r="B156" s="329"/>
      <c r="C156" s="140" t="str">
        <f t="shared" si="23"/>
        <v>Tramo 18</v>
      </c>
      <c r="D156" s="101"/>
      <c r="E156" s="575"/>
      <c r="F156" s="576"/>
      <c r="G156" s="577"/>
      <c r="H156" s="575"/>
      <c r="I156" s="577"/>
      <c r="J156" s="627"/>
      <c r="K156" s="628"/>
      <c r="L156" s="629"/>
      <c r="M156" s="627"/>
      <c r="N156" s="628"/>
      <c r="O156" s="629"/>
      <c r="P156" s="627"/>
      <c r="Q156" s="628"/>
      <c r="R156" s="629"/>
      <c r="S156" s="146" t="str">
        <f t="shared" si="18"/>
        <v>-</v>
      </c>
      <c r="T156" s="132"/>
      <c r="U156" s="538"/>
      <c r="V156" s="403"/>
      <c r="W156" s="101"/>
      <c r="X156" s="136"/>
      <c r="Y156" s="147" t="str">
        <f t="shared" si="19"/>
        <v>-</v>
      </c>
      <c r="Z156" s="540"/>
      <c r="AA156" s="101"/>
      <c r="AB156" s="400"/>
      <c r="AC156" s="690"/>
      <c r="AD156" s="691"/>
      <c r="AE156" s="482"/>
      <c r="AF156" s="134"/>
      <c r="AG156" s="135"/>
      <c r="AH156" s="146" t="str">
        <f t="shared" si="20"/>
        <v>-</v>
      </c>
      <c r="AI156" s="132"/>
      <c r="AJ156" s="538" t="str">
        <f t="shared" si="21"/>
        <v/>
      </c>
      <c r="AK156" s="480"/>
      <c r="AL156" s="351" t="str">
        <f t="shared" si="22"/>
        <v/>
      </c>
    </row>
    <row r="157" spans="1:38" s="121" customFormat="1" ht="18" hidden="1" customHeight="1" outlineLevel="1" x14ac:dyDescent="0.25">
      <c r="A157" s="99"/>
      <c r="B157" s="329"/>
      <c r="C157" s="140" t="str">
        <f t="shared" si="23"/>
        <v>Tramo 19</v>
      </c>
      <c r="D157" s="101"/>
      <c r="E157" s="575"/>
      <c r="F157" s="576"/>
      <c r="G157" s="577"/>
      <c r="H157" s="575"/>
      <c r="I157" s="577"/>
      <c r="J157" s="627"/>
      <c r="K157" s="628"/>
      <c r="L157" s="629"/>
      <c r="M157" s="627"/>
      <c r="N157" s="628"/>
      <c r="O157" s="629"/>
      <c r="P157" s="627"/>
      <c r="Q157" s="628"/>
      <c r="R157" s="629"/>
      <c r="S157" s="146" t="str">
        <f t="shared" si="18"/>
        <v>-</v>
      </c>
      <c r="T157" s="132"/>
      <c r="U157" s="538"/>
      <c r="V157" s="403"/>
      <c r="W157" s="101"/>
      <c r="X157" s="136"/>
      <c r="Y157" s="147" t="str">
        <f t="shared" si="19"/>
        <v>-</v>
      </c>
      <c r="Z157" s="540"/>
      <c r="AA157" s="101"/>
      <c r="AB157" s="400"/>
      <c r="AC157" s="690"/>
      <c r="AD157" s="691"/>
      <c r="AE157" s="482"/>
      <c r="AF157" s="134"/>
      <c r="AG157" s="135"/>
      <c r="AH157" s="146" t="str">
        <f t="shared" si="20"/>
        <v>-</v>
      </c>
      <c r="AI157" s="132"/>
      <c r="AJ157" s="538" t="str">
        <f t="shared" si="21"/>
        <v/>
      </c>
      <c r="AK157" s="480"/>
      <c r="AL157" s="351" t="str">
        <f t="shared" si="22"/>
        <v/>
      </c>
    </row>
    <row r="158" spans="1:38" s="121" customFormat="1" ht="18" hidden="1" customHeight="1" outlineLevel="1" x14ac:dyDescent="0.25">
      <c r="A158" s="99"/>
      <c r="B158" s="329"/>
      <c r="C158" s="140" t="str">
        <f t="shared" si="23"/>
        <v>Tramo 20</v>
      </c>
      <c r="D158" s="101"/>
      <c r="E158" s="575"/>
      <c r="F158" s="576"/>
      <c r="G158" s="577"/>
      <c r="H158" s="575"/>
      <c r="I158" s="577"/>
      <c r="J158" s="627"/>
      <c r="K158" s="628"/>
      <c r="L158" s="629"/>
      <c r="M158" s="627"/>
      <c r="N158" s="628"/>
      <c r="O158" s="629"/>
      <c r="P158" s="627"/>
      <c r="Q158" s="628"/>
      <c r="R158" s="629"/>
      <c r="S158" s="146" t="str">
        <f t="shared" si="18"/>
        <v>-</v>
      </c>
      <c r="T158" s="132"/>
      <c r="U158" s="538"/>
      <c r="V158" s="403"/>
      <c r="W158" s="101"/>
      <c r="X158" s="136"/>
      <c r="Y158" s="147" t="str">
        <f t="shared" si="19"/>
        <v>-</v>
      </c>
      <c r="Z158" s="540"/>
      <c r="AA158" s="101"/>
      <c r="AB158" s="400"/>
      <c r="AC158" s="690"/>
      <c r="AD158" s="691"/>
      <c r="AE158" s="482"/>
      <c r="AF158" s="134"/>
      <c r="AG158" s="135"/>
      <c r="AH158" s="146" t="str">
        <f t="shared" si="20"/>
        <v>-</v>
      </c>
      <c r="AI158" s="132"/>
      <c r="AJ158" s="538" t="str">
        <f t="shared" si="21"/>
        <v/>
      </c>
      <c r="AK158" s="480"/>
      <c r="AL158" s="351" t="str">
        <f t="shared" si="22"/>
        <v/>
      </c>
    </row>
    <row r="159" spans="1:38" s="121" customFormat="1" ht="18" hidden="1" customHeight="1" outlineLevel="1" x14ac:dyDescent="0.25">
      <c r="A159" s="99"/>
      <c r="B159" s="329"/>
      <c r="C159" s="140" t="str">
        <f t="shared" si="23"/>
        <v>Tramo 21</v>
      </c>
      <c r="D159" s="101"/>
      <c r="E159" s="575"/>
      <c r="F159" s="576"/>
      <c r="G159" s="577"/>
      <c r="H159" s="575"/>
      <c r="I159" s="577"/>
      <c r="J159" s="627"/>
      <c r="K159" s="628"/>
      <c r="L159" s="629"/>
      <c r="M159" s="627"/>
      <c r="N159" s="628"/>
      <c r="O159" s="629"/>
      <c r="P159" s="627"/>
      <c r="Q159" s="628"/>
      <c r="R159" s="629"/>
      <c r="S159" s="146" t="str">
        <f t="shared" si="18"/>
        <v>-</v>
      </c>
      <c r="T159" s="132"/>
      <c r="U159" s="538"/>
      <c r="V159" s="403"/>
      <c r="W159" s="101"/>
      <c r="X159" s="136"/>
      <c r="Y159" s="147" t="str">
        <f t="shared" si="19"/>
        <v>-</v>
      </c>
      <c r="Z159" s="540"/>
      <c r="AA159" s="101"/>
      <c r="AB159" s="400"/>
      <c r="AC159" s="690"/>
      <c r="AD159" s="691"/>
      <c r="AE159" s="482"/>
      <c r="AF159" s="134"/>
      <c r="AG159" s="135"/>
      <c r="AH159" s="146" t="str">
        <f t="shared" si="20"/>
        <v>-</v>
      </c>
      <c r="AI159" s="132"/>
      <c r="AJ159" s="538" t="str">
        <f t="shared" si="21"/>
        <v/>
      </c>
      <c r="AK159" s="480"/>
      <c r="AL159" s="351" t="str">
        <f t="shared" si="22"/>
        <v/>
      </c>
    </row>
    <row r="160" spans="1:38" s="121" customFormat="1" ht="18" hidden="1" customHeight="1" outlineLevel="1" x14ac:dyDescent="0.25">
      <c r="A160" s="99"/>
      <c r="B160" s="329"/>
      <c r="C160" s="140" t="str">
        <f t="shared" si="23"/>
        <v>Tramo 22</v>
      </c>
      <c r="D160" s="101"/>
      <c r="E160" s="575"/>
      <c r="F160" s="576"/>
      <c r="G160" s="577"/>
      <c r="H160" s="575"/>
      <c r="I160" s="577"/>
      <c r="J160" s="627"/>
      <c r="K160" s="628"/>
      <c r="L160" s="629"/>
      <c r="M160" s="627"/>
      <c r="N160" s="628"/>
      <c r="O160" s="629"/>
      <c r="P160" s="627"/>
      <c r="Q160" s="628"/>
      <c r="R160" s="629"/>
      <c r="S160" s="146" t="str">
        <f t="shared" si="18"/>
        <v>-</v>
      </c>
      <c r="T160" s="132"/>
      <c r="U160" s="538"/>
      <c r="V160" s="403"/>
      <c r="W160" s="101"/>
      <c r="X160" s="136"/>
      <c r="Y160" s="147" t="str">
        <f t="shared" si="19"/>
        <v>-</v>
      </c>
      <c r="Z160" s="540"/>
      <c r="AA160" s="101"/>
      <c r="AB160" s="400"/>
      <c r="AC160" s="690"/>
      <c r="AD160" s="691"/>
      <c r="AE160" s="482"/>
      <c r="AF160" s="134"/>
      <c r="AG160" s="135"/>
      <c r="AH160" s="146" t="str">
        <f t="shared" si="20"/>
        <v>-</v>
      </c>
      <c r="AI160" s="132"/>
      <c r="AJ160" s="538" t="str">
        <f t="shared" si="21"/>
        <v/>
      </c>
      <c r="AK160" s="480"/>
      <c r="AL160" s="351" t="str">
        <f t="shared" si="22"/>
        <v/>
      </c>
    </row>
    <row r="161" spans="1:38" s="121" customFormat="1" ht="18" hidden="1" customHeight="1" outlineLevel="1" x14ac:dyDescent="0.25">
      <c r="A161" s="99"/>
      <c r="B161" s="329"/>
      <c r="C161" s="140" t="str">
        <f t="shared" si="23"/>
        <v>Tramo 23</v>
      </c>
      <c r="D161" s="101"/>
      <c r="E161" s="575"/>
      <c r="F161" s="576"/>
      <c r="G161" s="577"/>
      <c r="H161" s="575"/>
      <c r="I161" s="577"/>
      <c r="J161" s="627"/>
      <c r="K161" s="628"/>
      <c r="L161" s="629"/>
      <c r="M161" s="627"/>
      <c r="N161" s="628"/>
      <c r="O161" s="629"/>
      <c r="P161" s="627"/>
      <c r="Q161" s="628"/>
      <c r="R161" s="629"/>
      <c r="S161" s="146" t="str">
        <f t="shared" si="18"/>
        <v>-</v>
      </c>
      <c r="T161" s="132"/>
      <c r="U161" s="538"/>
      <c r="V161" s="403"/>
      <c r="W161" s="101"/>
      <c r="X161" s="136"/>
      <c r="Y161" s="147" t="str">
        <f t="shared" si="19"/>
        <v>-</v>
      </c>
      <c r="Z161" s="540"/>
      <c r="AA161" s="101"/>
      <c r="AB161" s="400"/>
      <c r="AC161" s="690"/>
      <c r="AD161" s="691"/>
      <c r="AE161" s="482"/>
      <c r="AF161" s="134"/>
      <c r="AG161" s="135"/>
      <c r="AH161" s="146" t="str">
        <f t="shared" si="20"/>
        <v>-</v>
      </c>
      <c r="AI161" s="132"/>
      <c r="AJ161" s="538" t="str">
        <f t="shared" si="21"/>
        <v/>
      </c>
      <c r="AK161" s="480"/>
      <c r="AL161" s="351" t="str">
        <f t="shared" si="22"/>
        <v/>
      </c>
    </row>
    <row r="162" spans="1:38" s="121" customFormat="1" ht="18" hidden="1" customHeight="1" outlineLevel="1" x14ac:dyDescent="0.25">
      <c r="A162" s="99"/>
      <c r="B162" s="329"/>
      <c r="C162" s="140" t="str">
        <f t="shared" si="23"/>
        <v>Tramo 24</v>
      </c>
      <c r="D162" s="101"/>
      <c r="E162" s="575"/>
      <c r="F162" s="576"/>
      <c r="G162" s="577"/>
      <c r="H162" s="575"/>
      <c r="I162" s="577"/>
      <c r="J162" s="627"/>
      <c r="K162" s="628"/>
      <c r="L162" s="629"/>
      <c r="M162" s="627"/>
      <c r="N162" s="628"/>
      <c r="O162" s="629"/>
      <c r="P162" s="627"/>
      <c r="Q162" s="628"/>
      <c r="R162" s="629"/>
      <c r="S162" s="146" t="str">
        <f t="shared" si="18"/>
        <v>-</v>
      </c>
      <c r="T162" s="132"/>
      <c r="U162" s="538"/>
      <c r="V162" s="403"/>
      <c r="W162" s="101"/>
      <c r="X162" s="136"/>
      <c r="Y162" s="147" t="str">
        <f t="shared" si="19"/>
        <v>-</v>
      </c>
      <c r="Z162" s="540"/>
      <c r="AA162" s="101"/>
      <c r="AB162" s="400"/>
      <c r="AC162" s="690"/>
      <c r="AD162" s="691"/>
      <c r="AE162" s="482"/>
      <c r="AF162" s="134"/>
      <c r="AG162" s="135"/>
      <c r="AH162" s="146" t="str">
        <f t="shared" si="20"/>
        <v>-</v>
      </c>
      <c r="AI162" s="132"/>
      <c r="AJ162" s="538" t="str">
        <f t="shared" si="21"/>
        <v/>
      </c>
      <c r="AK162" s="480"/>
      <c r="AL162" s="351" t="str">
        <f t="shared" si="22"/>
        <v/>
      </c>
    </row>
    <row r="163" spans="1:38" s="121" customFormat="1" ht="18" hidden="1" customHeight="1" outlineLevel="1" x14ac:dyDescent="0.25">
      <c r="A163" s="99"/>
      <c r="B163" s="329"/>
      <c r="C163" s="140" t="str">
        <f t="shared" si="23"/>
        <v>Tramo 25</v>
      </c>
      <c r="D163" s="101"/>
      <c r="E163" s="575"/>
      <c r="F163" s="576"/>
      <c r="G163" s="577"/>
      <c r="H163" s="575"/>
      <c r="I163" s="577"/>
      <c r="J163" s="627"/>
      <c r="K163" s="628"/>
      <c r="L163" s="629"/>
      <c r="M163" s="627"/>
      <c r="N163" s="628"/>
      <c r="O163" s="629"/>
      <c r="P163" s="627"/>
      <c r="Q163" s="628"/>
      <c r="R163" s="629"/>
      <c r="S163" s="146" t="str">
        <f t="shared" si="18"/>
        <v>-</v>
      </c>
      <c r="T163" s="132"/>
      <c r="U163" s="538"/>
      <c r="V163" s="403"/>
      <c r="W163" s="101"/>
      <c r="X163" s="136"/>
      <c r="Y163" s="147" t="str">
        <f t="shared" si="19"/>
        <v>-</v>
      </c>
      <c r="Z163" s="540"/>
      <c r="AA163" s="101"/>
      <c r="AB163" s="400"/>
      <c r="AC163" s="690"/>
      <c r="AD163" s="691"/>
      <c r="AE163" s="482"/>
      <c r="AF163" s="134"/>
      <c r="AG163" s="135"/>
      <c r="AH163" s="146" t="str">
        <f t="shared" si="20"/>
        <v>-</v>
      </c>
      <c r="AI163" s="132"/>
      <c r="AJ163" s="538" t="str">
        <f t="shared" si="21"/>
        <v/>
      </c>
      <c r="AK163" s="480"/>
      <c r="AL163" s="351" t="str">
        <f t="shared" si="22"/>
        <v/>
      </c>
    </row>
    <row r="164" spans="1:38" s="121" customFormat="1" ht="18" hidden="1" customHeight="1" outlineLevel="1" x14ac:dyDescent="0.25">
      <c r="A164" s="99"/>
      <c r="B164" s="329"/>
      <c r="C164" s="140" t="str">
        <f t="shared" si="23"/>
        <v>Tramo 26</v>
      </c>
      <c r="D164" s="101"/>
      <c r="E164" s="575"/>
      <c r="F164" s="576"/>
      <c r="G164" s="577"/>
      <c r="H164" s="575"/>
      <c r="I164" s="577"/>
      <c r="J164" s="627"/>
      <c r="K164" s="628"/>
      <c r="L164" s="629"/>
      <c r="M164" s="627"/>
      <c r="N164" s="628"/>
      <c r="O164" s="629"/>
      <c r="P164" s="627"/>
      <c r="Q164" s="628"/>
      <c r="R164" s="629"/>
      <c r="S164" s="146" t="str">
        <f t="shared" si="18"/>
        <v>-</v>
      </c>
      <c r="T164" s="132"/>
      <c r="U164" s="538"/>
      <c r="V164" s="403"/>
      <c r="W164" s="101"/>
      <c r="X164" s="136"/>
      <c r="Y164" s="147" t="str">
        <f t="shared" si="19"/>
        <v>-</v>
      </c>
      <c r="Z164" s="540"/>
      <c r="AA164" s="101"/>
      <c r="AB164" s="400"/>
      <c r="AC164" s="690"/>
      <c r="AD164" s="691"/>
      <c r="AE164" s="482"/>
      <c r="AF164" s="134"/>
      <c r="AG164" s="135"/>
      <c r="AH164" s="146" t="str">
        <f t="shared" si="20"/>
        <v>-</v>
      </c>
      <c r="AI164" s="132"/>
      <c r="AJ164" s="538" t="str">
        <f t="shared" si="21"/>
        <v/>
      </c>
      <c r="AK164" s="480"/>
      <c r="AL164" s="351" t="str">
        <f t="shared" si="22"/>
        <v/>
      </c>
    </row>
    <row r="165" spans="1:38" s="121" customFormat="1" ht="18" hidden="1" customHeight="1" outlineLevel="1" x14ac:dyDescent="0.25">
      <c r="A165" s="99"/>
      <c r="B165" s="329"/>
      <c r="C165" s="140" t="str">
        <f t="shared" si="23"/>
        <v>Tramo 27</v>
      </c>
      <c r="D165" s="101"/>
      <c r="E165" s="575"/>
      <c r="F165" s="576"/>
      <c r="G165" s="577"/>
      <c r="H165" s="575"/>
      <c r="I165" s="577"/>
      <c r="J165" s="627"/>
      <c r="K165" s="628"/>
      <c r="L165" s="629"/>
      <c r="M165" s="627"/>
      <c r="N165" s="628"/>
      <c r="O165" s="629"/>
      <c r="P165" s="627"/>
      <c r="Q165" s="628"/>
      <c r="R165" s="629"/>
      <c r="S165" s="146" t="str">
        <f t="shared" si="18"/>
        <v>-</v>
      </c>
      <c r="T165" s="132"/>
      <c r="U165" s="538"/>
      <c r="V165" s="403"/>
      <c r="W165" s="101"/>
      <c r="X165" s="136"/>
      <c r="Y165" s="147" t="str">
        <f t="shared" si="19"/>
        <v>-</v>
      </c>
      <c r="Z165" s="540"/>
      <c r="AA165" s="101"/>
      <c r="AB165" s="400"/>
      <c r="AC165" s="690"/>
      <c r="AD165" s="691"/>
      <c r="AE165" s="482"/>
      <c r="AF165" s="134"/>
      <c r="AG165" s="135"/>
      <c r="AH165" s="146" t="str">
        <f t="shared" si="20"/>
        <v>-</v>
      </c>
      <c r="AI165" s="132"/>
      <c r="AJ165" s="538" t="str">
        <f t="shared" si="21"/>
        <v/>
      </c>
      <c r="AK165" s="480"/>
      <c r="AL165" s="351" t="str">
        <f t="shared" si="22"/>
        <v/>
      </c>
    </row>
    <row r="166" spans="1:38" s="121" customFormat="1" ht="18" hidden="1" customHeight="1" outlineLevel="1" x14ac:dyDescent="0.25">
      <c r="A166" s="99"/>
      <c r="B166" s="329"/>
      <c r="C166" s="140" t="str">
        <f t="shared" si="23"/>
        <v>Tramo 28</v>
      </c>
      <c r="D166" s="101"/>
      <c r="E166" s="575"/>
      <c r="F166" s="576"/>
      <c r="G166" s="577"/>
      <c r="H166" s="575"/>
      <c r="I166" s="577"/>
      <c r="J166" s="627"/>
      <c r="K166" s="628"/>
      <c r="L166" s="629"/>
      <c r="M166" s="627"/>
      <c r="N166" s="628"/>
      <c r="O166" s="629"/>
      <c r="P166" s="627"/>
      <c r="Q166" s="628"/>
      <c r="R166" s="629"/>
      <c r="S166" s="146" t="str">
        <f t="shared" si="18"/>
        <v>-</v>
      </c>
      <c r="T166" s="132"/>
      <c r="U166" s="538"/>
      <c r="V166" s="403"/>
      <c r="W166" s="101"/>
      <c r="X166" s="136"/>
      <c r="Y166" s="147" t="str">
        <f t="shared" si="19"/>
        <v>-</v>
      </c>
      <c r="Z166" s="540"/>
      <c r="AA166" s="101"/>
      <c r="AB166" s="400"/>
      <c r="AC166" s="690"/>
      <c r="AD166" s="691"/>
      <c r="AE166" s="482"/>
      <c r="AF166" s="134"/>
      <c r="AG166" s="135"/>
      <c r="AH166" s="146" t="str">
        <f t="shared" si="20"/>
        <v>-</v>
      </c>
      <c r="AI166" s="132"/>
      <c r="AJ166" s="538" t="str">
        <f t="shared" si="21"/>
        <v/>
      </c>
      <c r="AK166" s="480"/>
      <c r="AL166" s="351" t="str">
        <f t="shared" si="22"/>
        <v/>
      </c>
    </row>
    <row r="167" spans="1:38" s="121" customFormat="1" ht="18" hidden="1" customHeight="1" outlineLevel="1" x14ac:dyDescent="0.25">
      <c r="A167" s="99"/>
      <c r="B167" s="329"/>
      <c r="C167" s="140" t="str">
        <f t="shared" si="23"/>
        <v>Tramo 29</v>
      </c>
      <c r="D167" s="101"/>
      <c r="E167" s="575"/>
      <c r="F167" s="576"/>
      <c r="G167" s="577"/>
      <c r="H167" s="575"/>
      <c r="I167" s="577"/>
      <c r="J167" s="627"/>
      <c r="K167" s="628"/>
      <c r="L167" s="629"/>
      <c r="M167" s="627"/>
      <c r="N167" s="628"/>
      <c r="O167" s="629"/>
      <c r="P167" s="627"/>
      <c r="Q167" s="628"/>
      <c r="R167" s="629"/>
      <c r="S167" s="146" t="str">
        <f t="shared" si="18"/>
        <v>-</v>
      </c>
      <c r="T167" s="132"/>
      <c r="U167" s="538"/>
      <c r="V167" s="403"/>
      <c r="W167" s="101"/>
      <c r="X167" s="136"/>
      <c r="Y167" s="147" t="str">
        <f t="shared" si="19"/>
        <v>-</v>
      </c>
      <c r="Z167" s="540"/>
      <c r="AA167" s="101"/>
      <c r="AB167" s="400"/>
      <c r="AC167" s="690"/>
      <c r="AD167" s="691"/>
      <c r="AE167" s="482"/>
      <c r="AF167" s="134"/>
      <c r="AG167" s="135"/>
      <c r="AH167" s="146" t="str">
        <f t="shared" si="20"/>
        <v>-</v>
      </c>
      <c r="AI167" s="132"/>
      <c r="AJ167" s="538" t="str">
        <f t="shared" si="21"/>
        <v/>
      </c>
      <c r="AK167" s="480"/>
      <c r="AL167" s="351" t="str">
        <f t="shared" si="22"/>
        <v/>
      </c>
    </row>
    <row r="168" spans="1:38" s="121" customFormat="1" ht="18" hidden="1" customHeight="1" outlineLevel="1" x14ac:dyDescent="0.25">
      <c r="A168" s="99"/>
      <c r="B168" s="329"/>
      <c r="C168" s="492" t="str">
        <f t="shared" ref="C168:C174" si="24">+C69</f>
        <v>Tramo 30</v>
      </c>
      <c r="D168" s="101"/>
      <c r="E168" s="575"/>
      <c r="F168" s="576"/>
      <c r="G168" s="577"/>
      <c r="H168" s="575"/>
      <c r="I168" s="577"/>
      <c r="J168" s="627"/>
      <c r="K168" s="628"/>
      <c r="L168" s="629"/>
      <c r="M168" s="627"/>
      <c r="N168" s="628"/>
      <c r="O168" s="629"/>
      <c r="P168" s="627"/>
      <c r="Q168" s="628"/>
      <c r="R168" s="629"/>
      <c r="S168" s="146" t="str">
        <f t="shared" si="18"/>
        <v>-</v>
      </c>
      <c r="T168" s="132"/>
      <c r="U168" s="538"/>
      <c r="V168" s="403"/>
      <c r="W168" s="101"/>
      <c r="X168" s="136"/>
      <c r="Y168" s="147" t="str">
        <f t="shared" si="19"/>
        <v>-</v>
      </c>
      <c r="Z168" s="540"/>
      <c r="AA168" s="101"/>
      <c r="AB168" s="400"/>
      <c r="AC168" s="690"/>
      <c r="AD168" s="691"/>
      <c r="AE168" s="482"/>
      <c r="AF168" s="134"/>
      <c r="AG168" s="135"/>
      <c r="AH168" s="146" t="str">
        <f t="shared" si="20"/>
        <v>-</v>
      </c>
      <c r="AI168" s="132"/>
      <c r="AJ168" s="538" t="str">
        <f t="shared" si="21"/>
        <v/>
      </c>
      <c r="AK168" s="480"/>
      <c r="AL168" s="351" t="str">
        <f t="shared" si="22"/>
        <v/>
      </c>
    </row>
    <row r="169" spans="1:38" s="121" customFormat="1" ht="17.25" customHeight="1" collapsed="1" x14ac:dyDescent="0.25">
      <c r="A169" s="99"/>
      <c r="B169" s="329"/>
      <c r="C169" s="493" t="str">
        <f t="shared" si="24"/>
        <v>UP3</v>
      </c>
      <c r="D169" s="114"/>
      <c r="E169" s="702"/>
      <c r="F169" s="702"/>
      <c r="G169" s="702"/>
      <c r="H169" s="702"/>
      <c r="I169" s="702"/>
      <c r="J169" s="708">
        <f>SUM(J170:L199)</f>
        <v>0</v>
      </c>
      <c r="K169" s="708"/>
      <c r="L169" s="708"/>
      <c r="M169" s="708">
        <f>SUM(M170:O199)</f>
        <v>0</v>
      </c>
      <c r="N169" s="708"/>
      <c r="O169" s="708"/>
      <c r="P169" s="708">
        <f>SUM(P170:R199)</f>
        <v>0</v>
      </c>
      <c r="Q169" s="708"/>
      <c r="R169" s="708"/>
      <c r="S169" s="156"/>
      <c r="T169" s="539"/>
      <c r="U169" s="702"/>
      <c r="V169" s="702"/>
      <c r="W169" s="143"/>
      <c r="X169" s="144">
        <f>SUM(X170:X199)</f>
        <v>0</v>
      </c>
      <c r="Y169" s="158"/>
      <c r="Z169" s="142"/>
      <c r="AA169" s="143"/>
      <c r="AB169" s="404"/>
      <c r="AC169" s="702"/>
      <c r="AD169" s="702"/>
      <c r="AE169" s="144">
        <f>SUM(AE170:AE199)</f>
        <v>0</v>
      </c>
      <c r="AF169" s="144">
        <f>SUM(AF170:AF199)</f>
        <v>0</v>
      </c>
      <c r="AG169" s="144">
        <f>SUM(AG170:AG199)</f>
        <v>0</v>
      </c>
      <c r="AH169" s="141"/>
      <c r="AI169" s="541"/>
      <c r="AJ169" s="709"/>
      <c r="AK169" s="709"/>
      <c r="AL169" s="351" t="str">
        <f>IF(Z70=0,"",IF(ROUND((J169+X169+AE169-Z70),1)=0,"Correcto","revisar áreas"))</f>
        <v/>
      </c>
    </row>
    <row r="170" spans="1:38" s="121" customFormat="1" ht="18" hidden="1" customHeight="1" outlineLevel="1" x14ac:dyDescent="0.25">
      <c r="A170" s="99"/>
      <c r="B170" s="329"/>
      <c r="C170" s="492" t="str">
        <f t="shared" si="24"/>
        <v>Tramo 1</v>
      </c>
      <c r="D170" s="101"/>
      <c r="E170" s="575"/>
      <c r="F170" s="576"/>
      <c r="G170" s="577"/>
      <c r="H170" s="575"/>
      <c r="I170" s="577"/>
      <c r="J170" s="627"/>
      <c r="K170" s="628"/>
      <c r="L170" s="629"/>
      <c r="M170" s="627"/>
      <c r="N170" s="628"/>
      <c r="O170" s="629"/>
      <c r="P170" s="627"/>
      <c r="Q170" s="628"/>
      <c r="R170" s="629"/>
      <c r="S170" s="146" t="str">
        <f t="shared" ref="S170:S199" si="25">+IF(T170="Malo",3,IF(T170="Regular",2,IF(T170="Bueno",1,"-")))</f>
        <v>-</v>
      </c>
      <c r="T170" s="132"/>
      <c r="U170" s="538"/>
      <c r="V170" s="403"/>
      <c r="W170" s="101"/>
      <c r="X170" s="136"/>
      <c r="Y170" s="147" t="str">
        <f t="shared" ref="Y170:Y199" si="26">+IF(Z170="Malo",3,IF(Z170="Sin implementar",4,IF(Z170="Regular",2,IF(Z170="Bueno",1,IF(Z170="N. C.","▬","-")))))</f>
        <v>-</v>
      </c>
      <c r="Z170" s="540"/>
      <c r="AA170" s="101"/>
      <c r="AB170" s="483"/>
      <c r="AC170" s="690"/>
      <c r="AD170" s="691"/>
      <c r="AE170" s="482"/>
      <c r="AF170" s="134"/>
      <c r="AG170" s="135"/>
      <c r="AH170" s="146" t="str">
        <f t="shared" ref="AH170:AH199" si="27">+IF(AI170="Malo",3,IF(AI170="Regular",2,IF(AI170="Bueno",1,"-")))</f>
        <v>-</v>
      </c>
      <c r="AI170" s="132"/>
      <c r="AJ170" s="538" t="str">
        <f t="shared" ref="AJ170:AJ199" si="28">+IF(AK170="Malo",3,IF(AK170="Regular",2,IF(AK170="Bueno",1,IF(AK170="Sin área verde",0,""))))</f>
        <v/>
      </c>
      <c r="AK170" s="480"/>
      <c r="AL170" s="351" t="str">
        <f t="shared" ref="AL170:AL199" si="29">IF(Z71=0,"",IF(ROUND((J170+X170+AE170-Z71),1)=0,"Correcto","revisar áreas"))</f>
        <v/>
      </c>
    </row>
    <row r="171" spans="1:38" s="121" customFormat="1" ht="18" hidden="1" customHeight="1" outlineLevel="1" x14ac:dyDescent="0.25">
      <c r="A171" s="99"/>
      <c r="B171" s="329"/>
      <c r="C171" s="492" t="str">
        <f t="shared" si="24"/>
        <v>Tramo 2</v>
      </c>
      <c r="D171" s="101"/>
      <c r="E171" s="575"/>
      <c r="F171" s="576"/>
      <c r="G171" s="577"/>
      <c r="H171" s="575"/>
      <c r="I171" s="577"/>
      <c r="J171" s="627"/>
      <c r="K171" s="628"/>
      <c r="L171" s="629"/>
      <c r="M171" s="627"/>
      <c r="N171" s="628"/>
      <c r="O171" s="629"/>
      <c r="P171" s="627"/>
      <c r="Q171" s="628"/>
      <c r="R171" s="629"/>
      <c r="S171" s="146" t="str">
        <f t="shared" si="25"/>
        <v>-</v>
      </c>
      <c r="T171" s="132"/>
      <c r="U171" s="538"/>
      <c r="V171" s="403"/>
      <c r="W171" s="101"/>
      <c r="X171" s="136"/>
      <c r="Y171" s="147" t="str">
        <f t="shared" si="26"/>
        <v>-</v>
      </c>
      <c r="Z171" s="540"/>
      <c r="AA171" s="101"/>
      <c r="AB171" s="483"/>
      <c r="AC171" s="690"/>
      <c r="AD171" s="691"/>
      <c r="AE171" s="482"/>
      <c r="AF171" s="134"/>
      <c r="AG171" s="135"/>
      <c r="AH171" s="146" t="str">
        <f t="shared" si="27"/>
        <v>-</v>
      </c>
      <c r="AI171" s="132"/>
      <c r="AJ171" s="538" t="str">
        <f t="shared" si="28"/>
        <v/>
      </c>
      <c r="AK171" s="480"/>
      <c r="AL171" s="351" t="str">
        <f t="shared" si="29"/>
        <v/>
      </c>
    </row>
    <row r="172" spans="1:38" s="121" customFormat="1" ht="18" hidden="1" customHeight="1" outlineLevel="1" x14ac:dyDescent="0.25">
      <c r="A172" s="99"/>
      <c r="B172" s="329"/>
      <c r="C172" s="492" t="str">
        <f t="shared" si="24"/>
        <v>Tramo 3</v>
      </c>
      <c r="D172" s="101"/>
      <c r="E172" s="575"/>
      <c r="F172" s="576"/>
      <c r="G172" s="577"/>
      <c r="H172" s="575"/>
      <c r="I172" s="577"/>
      <c r="J172" s="627"/>
      <c r="K172" s="628"/>
      <c r="L172" s="629"/>
      <c r="M172" s="627"/>
      <c r="N172" s="628"/>
      <c r="O172" s="629"/>
      <c r="P172" s="627"/>
      <c r="Q172" s="628"/>
      <c r="R172" s="629"/>
      <c r="S172" s="146" t="str">
        <f t="shared" si="25"/>
        <v>-</v>
      </c>
      <c r="T172" s="132"/>
      <c r="U172" s="538"/>
      <c r="V172" s="403"/>
      <c r="W172" s="101"/>
      <c r="X172" s="136"/>
      <c r="Y172" s="147" t="str">
        <f t="shared" si="26"/>
        <v>-</v>
      </c>
      <c r="Z172" s="540"/>
      <c r="AA172" s="101"/>
      <c r="AB172" s="483"/>
      <c r="AC172" s="690"/>
      <c r="AD172" s="691"/>
      <c r="AE172" s="482"/>
      <c r="AF172" s="134"/>
      <c r="AG172" s="135"/>
      <c r="AH172" s="146" t="str">
        <f t="shared" si="27"/>
        <v>-</v>
      </c>
      <c r="AI172" s="132"/>
      <c r="AJ172" s="538" t="str">
        <f t="shared" si="28"/>
        <v/>
      </c>
      <c r="AK172" s="480"/>
      <c r="AL172" s="351" t="str">
        <f t="shared" si="29"/>
        <v/>
      </c>
    </row>
    <row r="173" spans="1:38" s="121" customFormat="1" ht="18" hidden="1" customHeight="1" outlineLevel="1" x14ac:dyDescent="0.25">
      <c r="A173" s="99"/>
      <c r="B173" s="329"/>
      <c r="C173" s="492" t="str">
        <f t="shared" si="24"/>
        <v>Tramo 4</v>
      </c>
      <c r="D173" s="101"/>
      <c r="E173" s="575"/>
      <c r="F173" s="576"/>
      <c r="G173" s="577"/>
      <c r="H173" s="575"/>
      <c r="I173" s="577"/>
      <c r="J173" s="627"/>
      <c r="K173" s="628"/>
      <c r="L173" s="629"/>
      <c r="M173" s="627"/>
      <c r="N173" s="628"/>
      <c r="O173" s="629"/>
      <c r="P173" s="627"/>
      <c r="Q173" s="628"/>
      <c r="R173" s="629"/>
      <c r="S173" s="146" t="str">
        <f t="shared" si="25"/>
        <v>-</v>
      </c>
      <c r="T173" s="132"/>
      <c r="U173" s="538"/>
      <c r="V173" s="403"/>
      <c r="W173" s="101"/>
      <c r="X173" s="136"/>
      <c r="Y173" s="147" t="str">
        <f t="shared" si="26"/>
        <v>-</v>
      </c>
      <c r="Z173" s="540"/>
      <c r="AA173" s="101"/>
      <c r="AB173" s="483"/>
      <c r="AC173" s="690"/>
      <c r="AD173" s="691"/>
      <c r="AE173" s="482"/>
      <c r="AF173" s="134"/>
      <c r="AG173" s="135"/>
      <c r="AH173" s="146" t="str">
        <f t="shared" si="27"/>
        <v>-</v>
      </c>
      <c r="AI173" s="132"/>
      <c r="AJ173" s="538" t="str">
        <f t="shared" si="28"/>
        <v/>
      </c>
      <c r="AK173" s="480"/>
      <c r="AL173" s="351" t="str">
        <f t="shared" si="29"/>
        <v/>
      </c>
    </row>
    <row r="174" spans="1:38" s="121" customFormat="1" ht="18" hidden="1" customHeight="1" outlineLevel="1" x14ac:dyDescent="0.25">
      <c r="A174" s="99"/>
      <c r="B174" s="329"/>
      <c r="C174" s="492" t="str">
        <f t="shared" si="24"/>
        <v>Tramo 5</v>
      </c>
      <c r="D174" s="101"/>
      <c r="E174" s="575"/>
      <c r="F174" s="576"/>
      <c r="G174" s="577"/>
      <c r="H174" s="575"/>
      <c r="I174" s="577"/>
      <c r="J174" s="627"/>
      <c r="K174" s="628"/>
      <c r="L174" s="629"/>
      <c r="M174" s="627"/>
      <c r="N174" s="628"/>
      <c r="O174" s="629"/>
      <c r="P174" s="627"/>
      <c r="Q174" s="628"/>
      <c r="R174" s="629"/>
      <c r="S174" s="146" t="str">
        <f t="shared" si="25"/>
        <v>-</v>
      </c>
      <c r="T174" s="132"/>
      <c r="U174" s="538"/>
      <c r="V174" s="403"/>
      <c r="W174" s="101"/>
      <c r="X174" s="136"/>
      <c r="Y174" s="147" t="str">
        <f t="shared" si="26"/>
        <v>-</v>
      </c>
      <c r="Z174" s="540"/>
      <c r="AA174" s="101"/>
      <c r="AB174" s="483"/>
      <c r="AC174" s="690"/>
      <c r="AD174" s="691"/>
      <c r="AE174" s="482"/>
      <c r="AF174" s="134"/>
      <c r="AG174" s="135"/>
      <c r="AH174" s="146" t="str">
        <f t="shared" si="27"/>
        <v>-</v>
      </c>
      <c r="AI174" s="132"/>
      <c r="AJ174" s="538" t="str">
        <f t="shared" si="28"/>
        <v/>
      </c>
      <c r="AK174" s="480"/>
      <c r="AL174" s="351" t="str">
        <f t="shared" si="29"/>
        <v/>
      </c>
    </row>
    <row r="175" spans="1:38" s="121" customFormat="1" ht="18" hidden="1" customHeight="1" outlineLevel="1" x14ac:dyDescent="0.25">
      <c r="A175" s="99"/>
      <c r="B175" s="329"/>
      <c r="C175" s="492" t="str">
        <f t="shared" ref="C175:C198" si="30">+C76</f>
        <v>Tramo 6</v>
      </c>
      <c r="D175" s="101"/>
      <c r="E175" s="575"/>
      <c r="F175" s="576"/>
      <c r="G175" s="577"/>
      <c r="H175" s="575"/>
      <c r="I175" s="577"/>
      <c r="J175" s="627"/>
      <c r="K175" s="628"/>
      <c r="L175" s="629"/>
      <c r="M175" s="627"/>
      <c r="N175" s="628"/>
      <c r="O175" s="629"/>
      <c r="P175" s="627"/>
      <c r="Q175" s="628"/>
      <c r="R175" s="629"/>
      <c r="S175" s="146" t="str">
        <f t="shared" si="25"/>
        <v>-</v>
      </c>
      <c r="T175" s="132"/>
      <c r="U175" s="538"/>
      <c r="V175" s="403"/>
      <c r="W175" s="101"/>
      <c r="X175" s="136"/>
      <c r="Y175" s="147" t="str">
        <f t="shared" si="26"/>
        <v>-</v>
      </c>
      <c r="Z175" s="540"/>
      <c r="AA175" s="101"/>
      <c r="AB175" s="483"/>
      <c r="AC175" s="690"/>
      <c r="AD175" s="691"/>
      <c r="AE175" s="482"/>
      <c r="AF175" s="134"/>
      <c r="AG175" s="135"/>
      <c r="AH175" s="146" t="str">
        <f t="shared" si="27"/>
        <v>-</v>
      </c>
      <c r="AI175" s="132"/>
      <c r="AJ175" s="538" t="str">
        <f t="shared" si="28"/>
        <v/>
      </c>
      <c r="AK175" s="480"/>
      <c r="AL175" s="351" t="str">
        <f t="shared" si="29"/>
        <v/>
      </c>
    </row>
    <row r="176" spans="1:38" s="121" customFormat="1" ht="18" hidden="1" customHeight="1" outlineLevel="1" x14ac:dyDescent="0.25">
      <c r="A176" s="99"/>
      <c r="B176" s="329"/>
      <c r="C176" s="492" t="str">
        <f t="shared" si="30"/>
        <v>Tramo 7</v>
      </c>
      <c r="D176" s="101"/>
      <c r="E176" s="575"/>
      <c r="F176" s="576"/>
      <c r="G176" s="577"/>
      <c r="H176" s="575"/>
      <c r="I176" s="577"/>
      <c r="J176" s="627"/>
      <c r="K176" s="628"/>
      <c r="L176" s="629"/>
      <c r="M176" s="627"/>
      <c r="N176" s="628"/>
      <c r="O176" s="629"/>
      <c r="P176" s="627"/>
      <c r="Q176" s="628"/>
      <c r="R176" s="629"/>
      <c r="S176" s="146" t="str">
        <f t="shared" si="25"/>
        <v>-</v>
      </c>
      <c r="T176" s="132"/>
      <c r="U176" s="538"/>
      <c r="V176" s="403"/>
      <c r="W176" s="101"/>
      <c r="X176" s="136"/>
      <c r="Y176" s="147" t="str">
        <f t="shared" si="26"/>
        <v>-</v>
      </c>
      <c r="Z176" s="540"/>
      <c r="AA176" s="101"/>
      <c r="AB176" s="483"/>
      <c r="AC176" s="690"/>
      <c r="AD176" s="691"/>
      <c r="AE176" s="482"/>
      <c r="AF176" s="134"/>
      <c r="AG176" s="135"/>
      <c r="AH176" s="146" t="str">
        <f t="shared" si="27"/>
        <v>-</v>
      </c>
      <c r="AI176" s="132"/>
      <c r="AJ176" s="538" t="str">
        <f t="shared" si="28"/>
        <v/>
      </c>
      <c r="AK176" s="480"/>
      <c r="AL176" s="351" t="str">
        <f t="shared" si="29"/>
        <v/>
      </c>
    </row>
    <row r="177" spans="1:38" s="121" customFormat="1" ht="18" hidden="1" customHeight="1" outlineLevel="1" x14ac:dyDescent="0.25">
      <c r="A177" s="99"/>
      <c r="B177" s="329"/>
      <c r="C177" s="492" t="str">
        <f t="shared" si="30"/>
        <v>Tramo 8</v>
      </c>
      <c r="D177" s="101"/>
      <c r="E177" s="575"/>
      <c r="F177" s="576"/>
      <c r="G177" s="577"/>
      <c r="H177" s="575"/>
      <c r="I177" s="577"/>
      <c r="J177" s="627"/>
      <c r="K177" s="628"/>
      <c r="L177" s="629"/>
      <c r="M177" s="627"/>
      <c r="N177" s="628"/>
      <c r="O177" s="629"/>
      <c r="P177" s="627"/>
      <c r="Q177" s="628"/>
      <c r="R177" s="629"/>
      <c r="S177" s="146" t="str">
        <f t="shared" si="25"/>
        <v>-</v>
      </c>
      <c r="T177" s="132"/>
      <c r="U177" s="538"/>
      <c r="V177" s="403"/>
      <c r="W177" s="101"/>
      <c r="X177" s="136"/>
      <c r="Y177" s="147" t="str">
        <f t="shared" si="26"/>
        <v>-</v>
      </c>
      <c r="Z177" s="540"/>
      <c r="AA177" s="101"/>
      <c r="AB177" s="483"/>
      <c r="AC177" s="690"/>
      <c r="AD177" s="691"/>
      <c r="AE177" s="482"/>
      <c r="AF177" s="134"/>
      <c r="AG177" s="135"/>
      <c r="AH177" s="146" t="str">
        <f t="shared" si="27"/>
        <v>-</v>
      </c>
      <c r="AI177" s="132"/>
      <c r="AJ177" s="538" t="str">
        <f t="shared" si="28"/>
        <v/>
      </c>
      <c r="AK177" s="480"/>
      <c r="AL177" s="351" t="str">
        <f t="shared" si="29"/>
        <v/>
      </c>
    </row>
    <row r="178" spans="1:38" s="121" customFormat="1" ht="18" hidden="1" customHeight="1" outlineLevel="1" x14ac:dyDescent="0.25">
      <c r="A178" s="99"/>
      <c r="B178" s="329"/>
      <c r="C178" s="492" t="str">
        <f t="shared" si="30"/>
        <v>Tramo 9</v>
      </c>
      <c r="D178" s="101"/>
      <c r="E178" s="575"/>
      <c r="F178" s="576"/>
      <c r="G178" s="577"/>
      <c r="H178" s="575"/>
      <c r="I178" s="577"/>
      <c r="J178" s="627"/>
      <c r="K178" s="628"/>
      <c r="L178" s="629"/>
      <c r="M178" s="627"/>
      <c r="N178" s="628"/>
      <c r="O178" s="629"/>
      <c r="P178" s="627"/>
      <c r="Q178" s="628"/>
      <c r="R178" s="629"/>
      <c r="S178" s="146" t="str">
        <f t="shared" si="25"/>
        <v>-</v>
      </c>
      <c r="T178" s="132"/>
      <c r="U178" s="538"/>
      <c r="V178" s="403"/>
      <c r="W178" s="101"/>
      <c r="X178" s="136"/>
      <c r="Y178" s="147" t="str">
        <f t="shared" si="26"/>
        <v>-</v>
      </c>
      <c r="Z178" s="540"/>
      <c r="AA178" s="101"/>
      <c r="AB178" s="483"/>
      <c r="AC178" s="690"/>
      <c r="AD178" s="691"/>
      <c r="AE178" s="482"/>
      <c r="AF178" s="134"/>
      <c r="AG178" s="135"/>
      <c r="AH178" s="146" t="str">
        <f t="shared" si="27"/>
        <v>-</v>
      </c>
      <c r="AI178" s="132"/>
      <c r="AJ178" s="538" t="str">
        <f t="shared" si="28"/>
        <v/>
      </c>
      <c r="AK178" s="480"/>
      <c r="AL178" s="351" t="str">
        <f t="shared" si="29"/>
        <v/>
      </c>
    </row>
    <row r="179" spans="1:38" s="121" customFormat="1" ht="18" hidden="1" customHeight="1" outlineLevel="1" x14ac:dyDescent="0.25">
      <c r="A179" s="99"/>
      <c r="B179" s="329"/>
      <c r="C179" s="492" t="str">
        <f t="shared" si="30"/>
        <v>Tramo 10</v>
      </c>
      <c r="D179" s="101"/>
      <c r="E179" s="575"/>
      <c r="F179" s="576"/>
      <c r="G179" s="577"/>
      <c r="H179" s="575"/>
      <c r="I179" s="577"/>
      <c r="J179" s="627"/>
      <c r="K179" s="628"/>
      <c r="L179" s="629"/>
      <c r="M179" s="627"/>
      <c r="N179" s="628"/>
      <c r="O179" s="629"/>
      <c r="P179" s="627"/>
      <c r="Q179" s="628"/>
      <c r="R179" s="629"/>
      <c r="S179" s="146" t="str">
        <f t="shared" si="25"/>
        <v>-</v>
      </c>
      <c r="T179" s="132"/>
      <c r="U179" s="538"/>
      <c r="V179" s="403"/>
      <c r="W179" s="101"/>
      <c r="X179" s="136"/>
      <c r="Y179" s="147" t="str">
        <f t="shared" si="26"/>
        <v>-</v>
      </c>
      <c r="Z179" s="540"/>
      <c r="AA179" s="101"/>
      <c r="AB179" s="483"/>
      <c r="AC179" s="690"/>
      <c r="AD179" s="691"/>
      <c r="AE179" s="482"/>
      <c r="AF179" s="134"/>
      <c r="AG179" s="135"/>
      <c r="AH179" s="146" t="str">
        <f t="shared" si="27"/>
        <v>-</v>
      </c>
      <c r="AI179" s="132"/>
      <c r="AJ179" s="538" t="str">
        <f t="shared" si="28"/>
        <v/>
      </c>
      <c r="AK179" s="480"/>
      <c r="AL179" s="351" t="str">
        <f t="shared" si="29"/>
        <v/>
      </c>
    </row>
    <row r="180" spans="1:38" s="121" customFormat="1" ht="18" hidden="1" customHeight="1" outlineLevel="1" x14ac:dyDescent="0.25">
      <c r="A180" s="99"/>
      <c r="B180" s="329"/>
      <c r="C180" s="492" t="str">
        <f t="shared" si="30"/>
        <v>Tramo 11</v>
      </c>
      <c r="D180" s="101"/>
      <c r="E180" s="575"/>
      <c r="F180" s="576"/>
      <c r="G180" s="577"/>
      <c r="H180" s="575"/>
      <c r="I180" s="577"/>
      <c r="J180" s="627"/>
      <c r="K180" s="628"/>
      <c r="L180" s="629"/>
      <c r="M180" s="627"/>
      <c r="N180" s="628"/>
      <c r="O180" s="629"/>
      <c r="P180" s="627"/>
      <c r="Q180" s="628"/>
      <c r="R180" s="629"/>
      <c r="S180" s="146" t="str">
        <f t="shared" si="25"/>
        <v>-</v>
      </c>
      <c r="T180" s="132"/>
      <c r="U180" s="538"/>
      <c r="V180" s="403"/>
      <c r="W180" s="101"/>
      <c r="X180" s="136"/>
      <c r="Y180" s="147" t="str">
        <f t="shared" si="26"/>
        <v>-</v>
      </c>
      <c r="Z180" s="540"/>
      <c r="AA180" s="101"/>
      <c r="AB180" s="483"/>
      <c r="AC180" s="690"/>
      <c r="AD180" s="691"/>
      <c r="AE180" s="482"/>
      <c r="AF180" s="134"/>
      <c r="AG180" s="135"/>
      <c r="AH180" s="146" t="str">
        <f t="shared" si="27"/>
        <v>-</v>
      </c>
      <c r="AI180" s="132"/>
      <c r="AJ180" s="538" t="str">
        <f t="shared" si="28"/>
        <v/>
      </c>
      <c r="AK180" s="480"/>
      <c r="AL180" s="351" t="str">
        <f t="shared" si="29"/>
        <v/>
      </c>
    </row>
    <row r="181" spans="1:38" s="121" customFormat="1" ht="18" hidden="1" customHeight="1" outlineLevel="1" x14ac:dyDescent="0.25">
      <c r="A181" s="99"/>
      <c r="B181" s="329"/>
      <c r="C181" s="492" t="str">
        <f t="shared" si="30"/>
        <v>Tramo 12</v>
      </c>
      <c r="D181" s="101"/>
      <c r="E181" s="575"/>
      <c r="F181" s="576"/>
      <c r="G181" s="577"/>
      <c r="H181" s="575"/>
      <c r="I181" s="577"/>
      <c r="J181" s="627"/>
      <c r="K181" s="628"/>
      <c r="L181" s="629"/>
      <c r="M181" s="627"/>
      <c r="N181" s="628"/>
      <c r="O181" s="629"/>
      <c r="P181" s="627"/>
      <c r="Q181" s="628"/>
      <c r="R181" s="629"/>
      <c r="S181" s="146" t="str">
        <f t="shared" si="25"/>
        <v>-</v>
      </c>
      <c r="T181" s="132"/>
      <c r="U181" s="538"/>
      <c r="V181" s="403"/>
      <c r="W181" s="101"/>
      <c r="X181" s="136"/>
      <c r="Y181" s="147" t="str">
        <f t="shared" si="26"/>
        <v>-</v>
      </c>
      <c r="Z181" s="540"/>
      <c r="AA181" s="101"/>
      <c r="AB181" s="483"/>
      <c r="AC181" s="690"/>
      <c r="AD181" s="691"/>
      <c r="AE181" s="482"/>
      <c r="AF181" s="134"/>
      <c r="AG181" s="135"/>
      <c r="AH181" s="146" t="str">
        <f t="shared" si="27"/>
        <v>-</v>
      </c>
      <c r="AI181" s="132"/>
      <c r="AJ181" s="538" t="str">
        <f t="shared" si="28"/>
        <v/>
      </c>
      <c r="AK181" s="480"/>
      <c r="AL181" s="351" t="str">
        <f t="shared" si="29"/>
        <v/>
      </c>
    </row>
    <row r="182" spans="1:38" s="121" customFormat="1" ht="18" hidden="1" customHeight="1" outlineLevel="1" x14ac:dyDescent="0.25">
      <c r="A182" s="99"/>
      <c r="B182" s="329"/>
      <c r="C182" s="492" t="str">
        <f t="shared" si="30"/>
        <v>Tramo 13</v>
      </c>
      <c r="D182" s="101"/>
      <c r="E182" s="575"/>
      <c r="F182" s="576"/>
      <c r="G182" s="577"/>
      <c r="H182" s="575"/>
      <c r="I182" s="577"/>
      <c r="J182" s="627"/>
      <c r="K182" s="628"/>
      <c r="L182" s="629"/>
      <c r="M182" s="627"/>
      <c r="N182" s="628"/>
      <c r="O182" s="629"/>
      <c r="P182" s="627"/>
      <c r="Q182" s="628"/>
      <c r="R182" s="629"/>
      <c r="S182" s="146" t="str">
        <f t="shared" si="25"/>
        <v>-</v>
      </c>
      <c r="T182" s="132"/>
      <c r="U182" s="538"/>
      <c r="V182" s="403"/>
      <c r="W182" s="101"/>
      <c r="X182" s="136"/>
      <c r="Y182" s="147" t="str">
        <f t="shared" si="26"/>
        <v>-</v>
      </c>
      <c r="Z182" s="540"/>
      <c r="AA182" s="101"/>
      <c r="AB182" s="483"/>
      <c r="AC182" s="690"/>
      <c r="AD182" s="691"/>
      <c r="AE182" s="482"/>
      <c r="AF182" s="134"/>
      <c r="AG182" s="135"/>
      <c r="AH182" s="146" t="str">
        <f t="shared" si="27"/>
        <v>-</v>
      </c>
      <c r="AI182" s="132"/>
      <c r="AJ182" s="538" t="str">
        <f t="shared" si="28"/>
        <v/>
      </c>
      <c r="AK182" s="480"/>
      <c r="AL182" s="351" t="str">
        <f t="shared" si="29"/>
        <v/>
      </c>
    </row>
    <row r="183" spans="1:38" s="121" customFormat="1" ht="18" hidden="1" customHeight="1" outlineLevel="1" x14ac:dyDescent="0.25">
      <c r="A183" s="99"/>
      <c r="B183" s="329"/>
      <c r="C183" s="492" t="str">
        <f t="shared" si="30"/>
        <v>Tramo 14</v>
      </c>
      <c r="D183" s="101"/>
      <c r="E183" s="575"/>
      <c r="F183" s="576"/>
      <c r="G183" s="577"/>
      <c r="H183" s="575"/>
      <c r="I183" s="577"/>
      <c r="J183" s="627"/>
      <c r="K183" s="628"/>
      <c r="L183" s="629"/>
      <c r="M183" s="627"/>
      <c r="N183" s="628"/>
      <c r="O183" s="629"/>
      <c r="P183" s="627"/>
      <c r="Q183" s="628"/>
      <c r="R183" s="629"/>
      <c r="S183" s="146" t="str">
        <f t="shared" si="25"/>
        <v>-</v>
      </c>
      <c r="T183" s="132"/>
      <c r="U183" s="538"/>
      <c r="V183" s="403"/>
      <c r="W183" s="101"/>
      <c r="X183" s="136"/>
      <c r="Y183" s="147" t="str">
        <f t="shared" si="26"/>
        <v>-</v>
      </c>
      <c r="Z183" s="540"/>
      <c r="AA183" s="101"/>
      <c r="AB183" s="483"/>
      <c r="AC183" s="690"/>
      <c r="AD183" s="691"/>
      <c r="AE183" s="482"/>
      <c r="AF183" s="134"/>
      <c r="AG183" s="135"/>
      <c r="AH183" s="146" t="str">
        <f t="shared" si="27"/>
        <v>-</v>
      </c>
      <c r="AI183" s="132"/>
      <c r="AJ183" s="538" t="str">
        <f t="shared" si="28"/>
        <v/>
      </c>
      <c r="AK183" s="480"/>
      <c r="AL183" s="351" t="str">
        <f t="shared" si="29"/>
        <v/>
      </c>
    </row>
    <row r="184" spans="1:38" s="121" customFormat="1" ht="18" hidden="1" customHeight="1" outlineLevel="1" x14ac:dyDescent="0.25">
      <c r="A184" s="99"/>
      <c r="B184" s="329"/>
      <c r="C184" s="492" t="str">
        <f t="shared" si="30"/>
        <v>Tramo 15</v>
      </c>
      <c r="D184" s="101"/>
      <c r="E184" s="575"/>
      <c r="F184" s="576"/>
      <c r="G184" s="577"/>
      <c r="H184" s="575"/>
      <c r="I184" s="577"/>
      <c r="J184" s="627"/>
      <c r="K184" s="628"/>
      <c r="L184" s="629"/>
      <c r="M184" s="627"/>
      <c r="N184" s="628"/>
      <c r="O184" s="629"/>
      <c r="P184" s="627"/>
      <c r="Q184" s="628"/>
      <c r="R184" s="629"/>
      <c r="S184" s="146" t="str">
        <f t="shared" si="25"/>
        <v>-</v>
      </c>
      <c r="T184" s="132"/>
      <c r="U184" s="538"/>
      <c r="V184" s="403"/>
      <c r="W184" s="101"/>
      <c r="X184" s="136"/>
      <c r="Y184" s="147" t="str">
        <f t="shared" si="26"/>
        <v>-</v>
      </c>
      <c r="Z184" s="540"/>
      <c r="AA184" s="101"/>
      <c r="AB184" s="483"/>
      <c r="AC184" s="690"/>
      <c r="AD184" s="691"/>
      <c r="AE184" s="482"/>
      <c r="AF184" s="134"/>
      <c r="AG184" s="135"/>
      <c r="AH184" s="146" t="str">
        <f t="shared" si="27"/>
        <v>-</v>
      </c>
      <c r="AI184" s="132"/>
      <c r="AJ184" s="538" t="str">
        <f t="shared" si="28"/>
        <v/>
      </c>
      <c r="AK184" s="480"/>
      <c r="AL184" s="351" t="str">
        <f t="shared" si="29"/>
        <v/>
      </c>
    </row>
    <row r="185" spans="1:38" s="121" customFormat="1" ht="18" hidden="1" customHeight="1" outlineLevel="1" x14ac:dyDescent="0.25">
      <c r="A185" s="99"/>
      <c r="B185" s="329"/>
      <c r="C185" s="492" t="str">
        <f t="shared" si="30"/>
        <v>Tramo 16</v>
      </c>
      <c r="D185" s="101"/>
      <c r="E185" s="575"/>
      <c r="F185" s="576"/>
      <c r="G185" s="577"/>
      <c r="H185" s="575"/>
      <c r="I185" s="577"/>
      <c r="J185" s="627"/>
      <c r="K185" s="628"/>
      <c r="L185" s="629"/>
      <c r="M185" s="627"/>
      <c r="N185" s="628"/>
      <c r="O185" s="629"/>
      <c r="P185" s="627"/>
      <c r="Q185" s="628"/>
      <c r="R185" s="629"/>
      <c r="S185" s="146" t="str">
        <f t="shared" si="25"/>
        <v>-</v>
      </c>
      <c r="T185" s="132"/>
      <c r="U185" s="538"/>
      <c r="V185" s="403"/>
      <c r="W185" s="101"/>
      <c r="X185" s="136"/>
      <c r="Y185" s="147" t="str">
        <f t="shared" si="26"/>
        <v>-</v>
      </c>
      <c r="Z185" s="540"/>
      <c r="AA185" s="101"/>
      <c r="AB185" s="483"/>
      <c r="AC185" s="690"/>
      <c r="AD185" s="691"/>
      <c r="AE185" s="482"/>
      <c r="AF185" s="134"/>
      <c r="AG185" s="135"/>
      <c r="AH185" s="146" t="str">
        <f t="shared" si="27"/>
        <v>-</v>
      </c>
      <c r="AI185" s="132"/>
      <c r="AJ185" s="538" t="str">
        <f t="shared" si="28"/>
        <v/>
      </c>
      <c r="AK185" s="480"/>
      <c r="AL185" s="351" t="str">
        <f t="shared" si="29"/>
        <v/>
      </c>
    </row>
    <row r="186" spans="1:38" s="121" customFormat="1" ht="18" hidden="1" customHeight="1" outlineLevel="1" x14ac:dyDescent="0.25">
      <c r="A186" s="99"/>
      <c r="B186" s="329"/>
      <c r="C186" s="492" t="str">
        <f t="shared" si="30"/>
        <v>Tramo 17</v>
      </c>
      <c r="D186" s="101"/>
      <c r="E186" s="575"/>
      <c r="F186" s="576"/>
      <c r="G186" s="577"/>
      <c r="H186" s="575"/>
      <c r="I186" s="577"/>
      <c r="J186" s="627"/>
      <c r="K186" s="628"/>
      <c r="L186" s="629"/>
      <c r="M186" s="627"/>
      <c r="N186" s="628"/>
      <c r="O186" s="629"/>
      <c r="P186" s="627"/>
      <c r="Q186" s="628"/>
      <c r="R186" s="629"/>
      <c r="S186" s="146" t="str">
        <f t="shared" si="25"/>
        <v>-</v>
      </c>
      <c r="T186" s="132"/>
      <c r="U186" s="538"/>
      <c r="V186" s="403"/>
      <c r="W186" s="101"/>
      <c r="X186" s="136"/>
      <c r="Y186" s="147" t="str">
        <f t="shared" si="26"/>
        <v>-</v>
      </c>
      <c r="Z186" s="540"/>
      <c r="AA186" s="101"/>
      <c r="AB186" s="483"/>
      <c r="AC186" s="690"/>
      <c r="AD186" s="691"/>
      <c r="AE186" s="482"/>
      <c r="AF186" s="134"/>
      <c r="AG186" s="135"/>
      <c r="AH186" s="146" t="str">
        <f t="shared" si="27"/>
        <v>-</v>
      </c>
      <c r="AI186" s="132"/>
      <c r="AJ186" s="538" t="str">
        <f t="shared" si="28"/>
        <v/>
      </c>
      <c r="AK186" s="480"/>
      <c r="AL186" s="351" t="str">
        <f t="shared" si="29"/>
        <v/>
      </c>
    </row>
    <row r="187" spans="1:38" s="121" customFormat="1" ht="18" hidden="1" customHeight="1" outlineLevel="1" x14ac:dyDescent="0.25">
      <c r="A187" s="99"/>
      <c r="B187" s="329"/>
      <c r="C187" s="492" t="str">
        <f t="shared" si="30"/>
        <v>Tramo 18</v>
      </c>
      <c r="D187" s="101"/>
      <c r="E187" s="575"/>
      <c r="F187" s="576"/>
      <c r="G187" s="577"/>
      <c r="H187" s="575"/>
      <c r="I187" s="577"/>
      <c r="J187" s="627"/>
      <c r="K187" s="628"/>
      <c r="L187" s="629"/>
      <c r="M187" s="627"/>
      <c r="N187" s="628"/>
      <c r="O187" s="629"/>
      <c r="P187" s="627"/>
      <c r="Q187" s="628"/>
      <c r="R187" s="629"/>
      <c r="S187" s="146" t="str">
        <f t="shared" si="25"/>
        <v>-</v>
      </c>
      <c r="T187" s="132"/>
      <c r="U187" s="538"/>
      <c r="V187" s="403"/>
      <c r="W187" s="101"/>
      <c r="X187" s="136"/>
      <c r="Y187" s="147" t="str">
        <f t="shared" si="26"/>
        <v>-</v>
      </c>
      <c r="Z187" s="540"/>
      <c r="AA187" s="101"/>
      <c r="AB187" s="483"/>
      <c r="AC187" s="690"/>
      <c r="AD187" s="691"/>
      <c r="AE187" s="482"/>
      <c r="AF187" s="134"/>
      <c r="AG187" s="135"/>
      <c r="AH187" s="146" t="str">
        <f t="shared" si="27"/>
        <v>-</v>
      </c>
      <c r="AI187" s="132"/>
      <c r="AJ187" s="538" t="str">
        <f t="shared" si="28"/>
        <v/>
      </c>
      <c r="AK187" s="480"/>
      <c r="AL187" s="351" t="str">
        <f t="shared" si="29"/>
        <v/>
      </c>
    </row>
    <row r="188" spans="1:38" s="121" customFormat="1" ht="18" hidden="1" customHeight="1" outlineLevel="1" x14ac:dyDescent="0.25">
      <c r="A188" s="99"/>
      <c r="B188" s="329"/>
      <c r="C188" s="492" t="str">
        <f t="shared" si="30"/>
        <v>Tramo 19</v>
      </c>
      <c r="D188" s="101"/>
      <c r="E188" s="575"/>
      <c r="F188" s="576"/>
      <c r="G188" s="577"/>
      <c r="H188" s="575"/>
      <c r="I188" s="577"/>
      <c r="J188" s="627"/>
      <c r="K188" s="628"/>
      <c r="L188" s="629"/>
      <c r="M188" s="627"/>
      <c r="N188" s="628"/>
      <c r="O188" s="629"/>
      <c r="P188" s="627"/>
      <c r="Q188" s="628"/>
      <c r="R188" s="629"/>
      <c r="S188" s="146" t="str">
        <f t="shared" si="25"/>
        <v>-</v>
      </c>
      <c r="T188" s="132"/>
      <c r="U188" s="538"/>
      <c r="V188" s="403"/>
      <c r="W188" s="101"/>
      <c r="X188" s="136"/>
      <c r="Y188" s="147" t="str">
        <f t="shared" si="26"/>
        <v>-</v>
      </c>
      <c r="Z188" s="540"/>
      <c r="AA188" s="101"/>
      <c r="AB188" s="483"/>
      <c r="AC188" s="690"/>
      <c r="AD188" s="691"/>
      <c r="AE188" s="482"/>
      <c r="AF188" s="134"/>
      <c r="AG188" s="135"/>
      <c r="AH188" s="146" t="str">
        <f t="shared" si="27"/>
        <v>-</v>
      </c>
      <c r="AI188" s="132"/>
      <c r="AJ188" s="538" t="str">
        <f t="shared" si="28"/>
        <v/>
      </c>
      <c r="AK188" s="480"/>
      <c r="AL188" s="351" t="str">
        <f t="shared" si="29"/>
        <v/>
      </c>
    </row>
    <row r="189" spans="1:38" s="121" customFormat="1" ht="18" hidden="1" customHeight="1" outlineLevel="1" x14ac:dyDescent="0.25">
      <c r="A189" s="99"/>
      <c r="B189" s="329"/>
      <c r="C189" s="492" t="str">
        <f t="shared" si="30"/>
        <v>Tramo 20</v>
      </c>
      <c r="D189" s="101"/>
      <c r="E189" s="575"/>
      <c r="F189" s="576"/>
      <c r="G189" s="577"/>
      <c r="H189" s="575"/>
      <c r="I189" s="577"/>
      <c r="J189" s="627"/>
      <c r="K189" s="628"/>
      <c r="L189" s="629"/>
      <c r="M189" s="627"/>
      <c r="N189" s="628"/>
      <c r="O189" s="629"/>
      <c r="P189" s="627"/>
      <c r="Q189" s="628"/>
      <c r="R189" s="629"/>
      <c r="S189" s="146" t="str">
        <f t="shared" si="25"/>
        <v>-</v>
      </c>
      <c r="T189" s="132"/>
      <c r="U189" s="538"/>
      <c r="V189" s="403"/>
      <c r="W189" s="101"/>
      <c r="X189" s="136"/>
      <c r="Y189" s="147" t="str">
        <f t="shared" si="26"/>
        <v>-</v>
      </c>
      <c r="Z189" s="540"/>
      <c r="AA189" s="101"/>
      <c r="AB189" s="483"/>
      <c r="AC189" s="690"/>
      <c r="AD189" s="691"/>
      <c r="AE189" s="482"/>
      <c r="AF189" s="134"/>
      <c r="AG189" s="135"/>
      <c r="AH189" s="146" t="str">
        <f t="shared" si="27"/>
        <v>-</v>
      </c>
      <c r="AI189" s="132"/>
      <c r="AJ189" s="538" t="str">
        <f t="shared" si="28"/>
        <v/>
      </c>
      <c r="AK189" s="480"/>
      <c r="AL189" s="351" t="str">
        <f t="shared" si="29"/>
        <v/>
      </c>
    </row>
    <row r="190" spans="1:38" s="121" customFormat="1" ht="18" hidden="1" customHeight="1" outlineLevel="1" x14ac:dyDescent="0.25">
      <c r="A190" s="99"/>
      <c r="B190" s="329"/>
      <c r="C190" s="492" t="str">
        <f t="shared" si="30"/>
        <v>Tramo 21</v>
      </c>
      <c r="D190" s="101"/>
      <c r="E190" s="575"/>
      <c r="F190" s="576"/>
      <c r="G190" s="577"/>
      <c r="H190" s="575"/>
      <c r="I190" s="577"/>
      <c r="J190" s="627"/>
      <c r="K190" s="628"/>
      <c r="L190" s="629"/>
      <c r="M190" s="627"/>
      <c r="N190" s="628"/>
      <c r="O190" s="629"/>
      <c r="P190" s="627"/>
      <c r="Q190" s="628"/>
      <c r="R190" s="629"/>
      <c r="S190" s="146" t="str">
        <f t="shared" si="25"/>
        <v>-</v>
      </c>
      <c r="T190" s="132"/>
      <c r="U190" s="538"/>
      <c r="V190" s="403"/>
      <c r="W190" s="101"/>
      <c r="X190" s="136"/>
      <c r="Y190" s="147" t="str">
        <f t="shared" si="26"/>
        <v>-</v>
      </c>
      <c r="Z190" s="540"/>
      <c r="AA190" s="101"/>
      <c r="AB190" s="483"/>
      <c r="AC190" s="690"/>
      <c r="AD190" s="691"/>
      <c r="AE190" s="482"/>
      <c r="AF190" s="134"/>
      <c r="AG190" s="135"/>
      <c r="AH190" s="146" t="str">
        <f t="shared" si="27"/>
        <v>-</v>
      </c>
      <c r="AI190" s="132"/>
      <c r="AJ190" s="538" t="str">
        <f t="shared" si="28"/>
        <v/>
      </c>
      <c r="AK190" s="480"/>
      <c r="AL190" s="351" t="str">
        <f t="shared" si="29"/>
        <v/>
      </c>
    </row>
    <row r="191" spans="1:38" s="121" customFormat="1" ht="18" hidden="1" customHeight="1" outlineLevel="1" x14ac:dyDescent="0.25">
      <c r="A191" s="99"/>
      <c r="B191" s="329"/>
      <c r="C191" s="492" t="str">
        <f t="shared" si="30"/>
        <v>Tramo 22</v>
      </c>
      <c r="D191" s="101"/>
      <c r="E191" s="575"/>
      <c r="F191" s="576"/>
      <c r="G191" s="577"/>
      <c r="H191" s="575"/>
      <c r="I191" s="577"/>
      <c r="J191" s="627"/>
      <c r="K191" s="628"/>
      <c r="L191" s="629"/>
      <c r="M191" s="627"/>
      <c r="N191" s="628"/>
      <c r="O191" s="629"/>
      <c r="P191" s="627"/>
      <c r="Q191" s="628"/>
      <c r="R191" s="629"/>
      <c r="S191" s="146" t="str">
        <f t="shared" si="25"/>
        <v>-</v>
      </c>
      <c r="T191" s="132"/>
      <c r="U191" s="538"/>
      <c r="V191" s="403"/>
      <c r="W191" s="101"/>
      <c r="X191" s="136"/>
      <c r="Y191" s="147" t="str">
        <f t="shared" si="26"/>
        <v>-</v>
      </c>
      <c r="Z191" s="540"/>
      <c r="AA191" s="101"/>
      <c r="AB191" s="483"/>
      <c r="AC191" s="690"/>
      <c r="AD191" s="691"/>
      <c r="AE191" s="482"/>
      <c r="AF191" s="134"/>
      <c r="AG191" s="135"/>
      <c r="AH191" s="146" t="str">
        <f t="shared" si="27"/>
        <v>-</v>
      </c>
      <c r="AI191" s="132"/>
      <c r="AJ191" s="538" t="str">
        <f t="shared" si="28"/>
        <v/>
      </c>
      <c r="AK191" s="480"/>
      <c r="AL191" s="351" t="str">
        <f t="shared" si="29"/>
        <v/>
      </c>
    </row>
    <row r="192" spans="1:38" s="121" customFormat="1" ht="18" hidden="1" customHeight="1" outlineLevel="1" x14ac:dyDescent="0.25">
      <c r="A192" s="99"/>
      <c r="B192" s="329"/>
      <c r="C192" s="492" t="str">
        <f t="shared" si="30"/>
        <v>Tramo 23</v>
      </c>
      <c r="D192" s="101"/>
      <c r="E192" s="575"/>
      <c r="F192" s="576"/>
      <c r="G192" s="577"/>
      <c r="H192" s="575"/>
      <c r="I192" s="577"/>
      <c r="J192" s="627"/>
      <c r="K192" s="628"/>
      <c r="L192" s="629"/>
      <c r="M192" s="627"/>
      <c r="N192" s="628"/>
      <c r="O192" s="629"/>
      <c r="P192" s="627"/>
      <c r="Q192" s="628"/>
      <c r="R192" s="629"/>
      <c r="S192" s="146" t="str">
        <f t="shared" si="25"/>
        <v>-</v>
      </c>
      <c r="T192" s="132"/>
      <c r="U192" s="538"/>
      <c r="V192" s="403"/>
      <c r="W192" s="101"/>
      <c r="X192" s="136"/>
      <c r="Y192" s="147" t="str">
        <f t="shared" si="26"/>
        <v>-</v>
      </c>
      <c r="Z192" s="540"/>
      <c r="AA192" s="101"/>
      <c r="AB192" s="483"/>
      <c r="AC192" s="690"/>
      <c r="AD192" s="691"/>
      <c r="AE192" s="482"/>
      <c r="AF192" s="134"/>
      <c r="AG192" s="135"/>
      <c r="AH192" s="146" t="str">
        <f t="shared" si="27"/>
        <v>-</v>
      </c>
      <c r="AI192" s="132"/>
      <c r="AJ192" s="538" t="str">
        <f t="shared" si="28"/>
        <v/>
      </c>
      <c r="AK192" s="480"/>
      <c r="AL192" s="351" t="str">
        <f t="shared" si="29"/>
        <v/>
      </c>
    </row>
    <row r="193" spans="1:38" s="121" customFormat="1" ht="18" hidden="1" customHeight="1" outlineLevel="1" x14ac:dyDescent="0.25">
      <c r="A193" s="99"/>
      <c r="B193" s="329"/>
      <c r="C193" s="492" t="str">
        <f t="shared" si="30"/>
        <v>Tramo 24</v>
      </c>
      <c r="D193" s="101"/>
      <c r="E193" s="575"/>
      <c r="F193" s="576"/>
      <c r="G193" s="577"/>
      <c r="H193" s="575"/>
      <c r="I193" s="577"/>
      <c r="J193" s="627"/>
      <c r="K193" s="628"/>
      <c r="L193" s="629"/>
      <c r="M193" s="627"/>
      <c r="N193" s="628"/>
      <c r="O193" s="629"/>
      <c r="P193" s="627"/>
      <c r="Q193" s="628"/>
      <c r="R193" s="629"/>
      <c r="S193" s="146" t="str">
        <f t="shared" si="25"/>
        <v>-</v>
      </c>
      <c r="T193" s="132"/>
      <c r="U193" s="538"/>
      <c r="V193" s="403"/>
      <c r="W193" s="101"/>
      <c r="X193" s="136"/>
      <c r="Y193" s="147" t="str">
        <f t="shared" si="26"/>
        <v>-</v>
      </c>
      <c r="Z193" s="540"/>
      <c r="AA193" s="101"/>
      <c r="AB193" s="483"/>
      <c r="AC193" s="690"/>
      <c r="AD193" s="691"/>
      <c r="AE193" s="482"/>
      <c r="AF193" s="134"/>
      <c r="AG193" s="135"/>
      <c r="AH193" s="146" t="str">
        <f t="shared" si="27"/>
        <v>-</v>
      </c>
      <c r="AI193" s="132"/>
      <c r="AJ193" s="538" t="str">
        <f t="shared" si="28"/>
        <v/>
      </c>
      <c r="AK193" s="480"/>
      <c r="AL193" s="351" t="str">
        <f t="shared" si="29"/>
        <v/>
      </c>
    </row>
    <row r="194" spans="1:38" s="121" customFormat="1" ht="18" hidden="1" customHeight="1" outlineLevel="1" x14ac:dyDescent="0.25">
      <c r="A194" s="99"/>
      <c r="B194" s="329"/>
      <c r="C194" s="492" t="str">
        <f t="shared" si="30"/>
        <v>Tramo 25</v>
      </c>
      <c r="D194" s="101"/>
      <c r="E194" s="575"/>
      <c r="F194" s="576"/>
      <c r="G194" s="577"/>
      <c r="H194" s="575"/>
      <c r="I194" s="577"/>
      <c r="J194" s="627"/>
      <c r="K194" s="628"/>
      <c r="L194" s="629"/>
      <c r="M194" s="627"/>
      <c r="N194" s="628"/>
      <c r="O194" s="629"/>
      <c r="P194" s="627"/>
      <c r="Q194" s="628"/>
      <c r="R194" s="629"/>
      <c r="S194" s="146" t="str">
        <f t="shared" si="25"/>
        <v>-</v>
      </c>
      <c r="T194" s="132"/>
      <c r="U194" s="538"/>
      <c r="V194" s="403"/>
      <c r="W194" s="101"/>
      <c r="X194" s="136"/>
      <c r="Y194" s="147" t="str">
        <f t="shared" si="26"/>
        <v>-</v>
      </c>
      <c r="Z194" s="540"/>
      <c r="AA194" s="101"/>
      <c r="AB194" s="483"/>
      <c r="AC194" s="690"/>
      <c r="AD194" s="691"/>
      <c r="AE194" s="482"/>
      <c r="AF194" s="134"/>
      <c r="AG194" s="135"/>
      <c r="AH194" s="146" t="str">
        <f t="shared" si="27"/>
        <v>-</v>
      </c>
      <c r="AI194" s="132"/>
      <c r="AJ194" s="538" t="str">
        <f t="shared" si="28"/>
        <v/>
      </c>
      <c r="AK194" s="480"/>
      <c r="AL194" s="351" t="str">
        <f t="shared" si="29"/>
        <v/>
      </c>
    </row>
    <row r="195" spans="1:38" s="121" customFormat="1" ht="18" hidden="1" customHeight="1" outlineLevel="1" x14ac:dyDescent="0.25">
      <c r="A195" s="99"/>
      <c r="B195" s="329"/>
      <c r="C195" s="492" t="str">
        <f t="shared" si="30"/>
        <v>Tramo 26</v>
      </c>
      <c r="D195" s="101"/>
      <c r="E195" s="575"/>
      <c r="F195" s="576"/>
      <c r="G195" s="577"/>
      <c r="H195" s="575"/>
      <c r="I195" s="577"/>
      <c r="J195" s="627"/>
      <c r="K195" s="628"/>
      <c r="L195" s="629"/>
      <c r="M195" s="627"/>
      <c r="N195" s="628"/>
      <c r="O195" s="629"/>
      <c r="P195" s="627"/>
      <c r="Q195" s="628"/>
      <c r="R195" s="629"/>
      <c r="S195" s="146" t="str">
        <f t="shared" si="25"/>
        <v>-</v>
      </c>
      <c r="T195" s="132"/>
      <c r="U195" s="538"/>
      <c r="V195" s="403"/>
      <c r="W195" s="101"/>
      <c r="X195" s="136"/>
      <c r="Y195" s="147" t="str">
        <f t="shared" si="26"/>
        <v>-</v>
      </c>
      <c r="Z195" s="540"/>
      <c r="AA195" s="101"/>
      <c r="AB195" s="483"/>
      <c r="AC195" s="690"/>
      <c r="AD195" s="691"/>
      <c r="AE195" s="482"/>
      <c r="AF195" s="134"/>
      <c r="AG195" s="135"/>
      <c r="AH195" s="146" t="str">
        <f t="shared" si="27"/>
        <v>-</v>
      </c>
      <c r="AI195" s="132"/>
      <c r="AJ195" s="538" t="str">
        <f t="shared" si="28"/>
        <v/>
      </c>
      <c r="AK195" s="480"/>
      <c r="AL195" s="351" t="str">
        <f t="shared" si="29"/>
        <v/>
      </c>
    </row>
    <row r="196" spans="1:38" s="121" customFormat="1" ht="18" hidden="1" customHeight="1" outlineLevel="1" x14ac:dyDescent="0.25">
      <c r="A196" s="99"/>
      <c r="B196" s="329"/>
      <c r="C196" s="492" t="str">
        <f t="shared" si="30"/>
        <v>Tramo 27</v>
      </c>
      <c r="D196" s="101"/>
      <c r="E196" s="575"/>
      <c r="F196" s="576"/>
      <c r="G196" s="577"/>
      <c r="H196" s="575"/>
      <c r="I196" s="577"/>
      <c r="J196" s="627"/>
      <c r="K196" s="628"/>
      <c r="L196" s="629"/>
      <c r="M196" s="627"/>
      <c r="N196" s="628"/>
      <c r="O196" s="629"/>
      <c r="P196" s="627"/>
      <c r="Q196" s="628"/>
      <c r="R196" s="629"/>
      <c r="S196" s="146" t="str">
        <f t="shared" si="25"/>
        <v>-</v>
      </c>
      <c r="T196" s="132"/>
      <c r="U196" s="538"/>
      <c r="V196" s="403"/>
      <c r="W196" s="101"/>
      <c r="X196" s="136"/>
      <c r="Y196" s="147" t="str">
        <f t="shared" si="26"/>
        <v>-</v>
      </c>
      <c r="Z196" s="540"/>
      <c r="AA196" s="101"/>
      <c r="AB196" s="483"/>
      <c r="AC196" s="690"/>
      <c r="AD196" s="691"/>
      <c r="AE196" s="482"/>
      <c r="AF196" s="134"/>
      <c r="AG196" s="135"/>
      <c r="AH196" s="146" t="str">
        <f t="shared" si="27"/>
        <v>-</v>
      </c>
      <c r="AI196" s="132"/>
      <c r="AJ196" s="538" t="str">
        <f t="shared" si="28"/>
        <v/>
      </c>
      <c r="AK196" s="480"/>
      <c r="AL196" s="351" t="str">
        <f t="shared" si="29"/>
        <v/>
      </c>
    </row>
    <row r="197" spans="1:38" s="121" customFormat="1" ht="18" hidden="1" customHeight="1" outlineLevel="1" x14ac:dyDescent="0.25">
      <c r="A197" s="99"/>
      <c r="B197" s="329"/>
      <c r="C197" s="492" t="str">
        <f t="shared" si="30"/>
        <v>Tramo 28</v>
      </c>
      <c r="D197" s="101"/>
      <c r="E197" s="575"/>
      <c r="F197" s="576"/>
      <c r="G197" s="577"/>
      <c r="H197" s="575"/>
      <c r="I197" s="577"/>
      <c r="J197" s="627"/>
      <c r="K197" s="628"/>
      <c r="L197" s="629"/>
      <c r="M197" s="627"/>
      <c r="N197" s="628"/>
      <c r="O197" s="629"/>
      <c r="P197" s="627"/>
      <c r="Q197" s="628"/>
      <c r="R197" s="629"/>
      <c r="S197" s="146" t="str">
        <f t="shared" si="25"/>
        <v>-</v>
      </c>
      <c r="T197" s="132"/>
      <c r="U197" s="538"/>
      <c r="V197" s="403"/>
      <c r="W197" s="101"/>
      <c r="X197" s="136"/>
      <c r="Y197" s="147" t="str">
        <f t="shared" si="26"/>
        <v>-</v>
      </c>
      <c r="Z197" s="540"/>
      <c r="AA197" s="101"/>
      <c r="AB197" s="483"/>
      <c r="AC197" s="690"/>
      <c r="AD197" s="691"/>
      <c r="AE197" s="482"/>
      <c r="AF197" s="134"/>
      <c r="AG197" s="135"/>
      <c r="AH197" s="146" t="str">
        <f t="shared" si="27"/>
        <v>-</v>
      </c>
      <c r="AI197" s="132"/>
      <c r="AJ197" s="538" t="str">
        <f t="shared" si="28"/>
        <v/>
      </c>
      <c r="AK197" s="480"/>
      <c r="AL197" s="351" t="str">
        <f t="shared" si="29"/>
        <v/>
      </c>
    </row>
    <row r="198" spans="1:38" s="121" customFormat="1" ht="18" hidden="1" customHeight="1" outlineLevel="1" x14ac:dyDescent="0.25">
      <c r="A198" s="99"/>
      <c r="B198" s="329"/>
      <c r="C198" s="492" t="str">
        <f t="shared" si="30"/>
        <v>Tramo 29</v>
      </c>
      <c r="D198" s="101"/>
      <c r="E198" s="575"/>
      <c r="F198" s="576"/>
      <c r="G198" s="577"/>
      <c r="H198" s="575"/>
      <c r="I198" s="577"/>
      <c r="J198" s="627"/>
      <c r="K198" s="628"/>
      <c r="L198" s="629"/>
      <c r="M198" s="627"/>
      <c r="N198" s="628"/>
      <c r="O198" s="629"/>
      <c r="P198" s="627"/>
      <c r="Q198" s="628"/>
      <c r="R198" s="629"/>
      <c r="S198" s="146" t="str">
        <f t="shared" si="25"/>
        <v>-</v>
      </c>
      <c r="T198" s="132"/>
      <c r="U198" s="538"/>
      <c r="V198" s="403"/>
      <c r="W198" s="101"/>
      <c r="X198" s="136"/>
      <c r="Y198" s="147" t="str">
        <f t="shared" si="26"/>
        <v>-</v>
      </c>
      <c r="Z198" s="540"/>
      <c r="AA198" s="101"/>
      <c r="AB198" s="483"/>
      <c r="AC198" s="690"/>
      <c r="AD198" s="691"/>
      <c r="AE198" s="482"/>
      <c r="AF198" s="134"/>
      <c r="AG198" s="135"/>
      <c r="AH198" s="146" t="str">
        <f t="shared" si="27"/>
        <v>-</v>
      </c>
      <c r="AI198" s="132"/>
      <c r="AJ198" s="538" t="str">
        <f t="shared" si="28"/>
        <v/>
      </c>
      <c r="AK198" s="480"/>
      <c r="AL198" s="351" t="str">
        <f t="shared" si="29"/>
        <v/>
      </c>
    </row>
    <row r="199" spans="1:38" s="121" customFormat="1" ht="18" hidden="1" customHeight="1" outlineLevel="1" x14ac:dyDescent="0.25">
      <c r="A199" s="99"/>
      <c r="B199" s="329"/>
      <c r="C199" s="492" t="str">
        <f>+C100</f>
        <v>Tramo 30</v>
      </c>
      <c r="D199" s="101"/>
      <c r="E199" s="575"/>
      <c r="F199" s="576"/>
      <c r="G199" s="577"/>
      <c r="H199" s="575"/>
      <c r="I199" s="577"/>
      <c r="J199" s="627"/>
      <c r="K199" s="628"/>
      <c r="L199" s="629"/>
      <c r="M199" s="627"/>
      <c r="N199" s="628"/>
      <c r="O199" s="629"/>
      <c r="P199" s="627"/>
      <c r="Q199" s="628"/>
      <c r="R199" s="629"/>
      <c r="S199" s="146" t="str">
        <f t="shared" si="25"/>
        <v>-</v>
      </c>
      <c r="T199" s="132"/>
      <c r="U199" s="538"/>
      <c r="V199" s="403"/>
      <c r="W199" s="101"/>
      <c r="X199" s="136"/>
      <c r="Y199" s="147" t="str">
        <f t="shared" si="26"/>
        <v>-</v>
      </c>
      <c r="Z199" s="540"/>
      <c r="AA199" s="101"/>
      <c r="AB199" s="483"/>
      <c r="AC199" s="690"/>
      <c r="AD199" s="691"/>
      <c r="AE199" s="482"/>
      <c r="AF199" s="134"/>
      <c r="AG199" s="135"/>
      <c r="AH199" s="146" t="str">
        <f t="shared" si="27"/>
        <v>-</v>
      </c>
      <c r="AI199" s="132"/>
      <c r="AJ199" s="538" t="str">
        <f t="shared" si="28"/>
        <v/>
      </c>
      <c r="AK199" s="480"/>
      <c r="AL199" s="351" t="str">
        <f t="shared" si="29"/>
        <v/>
      </c>
    </row>
    <row r="200" spans="1:38" s="121" customFormat="1" ht="19.5" customHeight="1" x14ac:dyDescent="0.25">
      <c r="A200" s="99"/>
      <c r="B200" s="329"/>
      <c r="C200" s="536" t="s">
        <v>61</v>
      </c>
      <c r="D200" s="101"/>
      <c r="E200" s="681"/>
      <c r="F200" s="681"/>
      <c r="G200" s="681"/>
      <c r="H200" s="684"/>
      <c r="I200" s="684"/>
      <c r="J200" s="688">
        <f>+J107+J138+J169</f>
        <v>0</v>
      </c>
      <c r="K200" s="688"/>
      <c r="L200" s="688"/>
      <c r="M200" s="689">
        <f>+M107+M138+M169</f>
        <v>0</v>
      </c>
      <c r="N200" s="689"/>
      <c r="O200" s="689"/>
      <c r="P200" s="701">
        <f>+P107+P138+P169</f>
        <v>0</v>
      </c>
      <c r="Q200" s="701"/>
      <c r="R200" s="701"/>
      <c r="S200" s="148">
        <f>+IF(SUM(S108:S199)&gt;0,ROUND(AVERAGE(S108:S199),1),0)</f>
        <v>0</v>
      </c>
      <c r="T200" s="478" t="str">
        <f>+IF(S200&gt;2,"Malo",IF(S200&gt;1,"Regular",IF(S200&gt;0,"Bueno","-")))</f>
        <v>-</v>
      </c>
      <c r="U200" s="149" t="e">
        <f>+ROUNDUP(AVERAGE(U106:U199),0)</f>
        <v>#DIV/0!</v>
      </c>
      <c r="V200" s="150" t="e">
        <f>+IF(U200=3,"Malo",IF(U200=2,"Regular",IF(U200=1,"Bueno",IF(U200=0,"Sin área verde",""))))</f>
        <v>#DIV/0!</v>
      </c>
      <c r="W200" s="114"/>
      <c r="X200" s="151">
        <f>+X107+X138+X169</f>
        <v>0</v>
      </c>
      <c r="Y200" s="152" t="str">
        <f>+IF(SUM(Y108:Y199)&gt;0,ROUND(AVERAGE(Y108:Y199),1),"-")</f>
        <v>-</v>
      </c>
      <c r="Z200" s="485" t="str">
        <f>+IF(Y200&lt;=1,"Bueno",IF(Y200&lt;=2.5,"Regular",IF(Y200&lt;4,"Malo",IF(Y200=4,"Sin implementar","N. C."))))</f>
        <v>N. C.</v>
      </c>
      <c r="AA200" s="114"/>
      <c r="AB200" s="153"/>
      <c r="AC200" s="700"/>
      <c r="AD200" s="700"/>
      <c r="AE200" s="154">
        <f>+AE107+AE138+AE169</f>
        <v>0</v>
      </c>
      <c r="AF200" s="154">
        <f>+AF107+AF138+AF169</f>
        <v>0</v>
      </c>
      <c r="AG200" s="154">
        <f>+AG107+AG138+AG169</f>
        <v>0</v>
      </c>
      <c r="AH200" s="155">
        <f>+IF(SUM(AH108:AH199)&gt;0,ROUND(AVERAGE(AH108:AH199),1),0)</f>
        <v>0</v>
      </c>
      <c r="AI200" s="478" t="str">
        <f>+IF(AH200=3,"Malo",IF(AH200=2,"Regular",IF(AH200=1,"Bueno","-")))</f>
        <v>-</v>
      </c>
      <c r="AJ200" s="149" t="e">
        <f>+ROUNDUP(AVERAGE(AJ106:AJ199),0)</f>
        <v>#DIV/0!</v>
      </c>
      <c r="AK200" s="150" t="e">
        <f>+IF(AJ200=3,"Malo",IF(AJ200=2,"Regular",IF(AJ200=1,"Bueno",IF(AJ200=0,"Sin área verde",""))))</f>
        <v>#DIV/0!</v>
      </c>
      <c r="AL200" s="351" t="str">
        <f>IF(Z101=0,"",IF(ROUND((J200+X200+AE200-Z101),1)=0,"Correcto","revisar áreas"))</f>
        <v/>
      </c>
    </row>
    <row r="201" spans="1:38" s="99" customFormat="1" ht="12" customHeight="1" x14ac:dyDescent="0.25">
      <c r="B201" s="339"/>
      <c r="C201" s="699" t="s">
        <v>324</v>
      </c>
      <c r="D201" s="699"/>
      <c r="E201" s="699"/>
      <c r="F201" s="699"/>
      <c r="G201" s="699"/>
      <c r="H201" s="699"/>
      <c r="I201" s="699"/>
      <c r="J201" s="699"/>
      <c r="K201" s="699"/>
      <c r="L201" s="699"/>
      <c r="M201" s="699"/>
      <c r="N201" s="699"/>
      <c r="O201" s="699"/>
      <c r="P201" s="699"/>
      <c r="Q201" s="699"/>
      <c r="R201" s="699"/>
      <c r="S201" s="699"/>
      <c r="T201" s="699"/>
      <c r="U201" s="699"/>
      <c r="V201" s="699"/>
      <c r="W201" s="699"/>
      <c r="X201" s="699"/>
      <c r="Y201" s="699"/>
      <c r="Z201" s="699"/>
      <c r="AA201" s="699"/>
      <c r="AB201" s="699"/>
      <c r="AC201" s="699"/>
      <c r="AD201" s="699"/>
      <c r="AE201" s="699"/>
      <c r="AF201" s="699"/>
      <c r="AG201" s="699"/>
      <c r="AH201" s="699"/>
      <c r="AI201" s="699"/>
      <c r="AJ201" s="699"/>
      <c r="AK201" s="699"/>
      <c r="AL201" s="345"/>
    </row>
  </sheetData>
  <sheetProtection algorithmName="SHA-512" hashValue="s1D7RGC5VFvWcEYT4CrMAt+9T5XfeqZpyFHIyyQE7SO10lWPtmgyQAw6wNr19DSjZ73/bh74FXtmmRR1123uiQ==" saltValue="4fjXaZESgVCjZIvr/8V9Lw==" spinCount="100000" sheet="1" objects="1" scenarios="1" formatRows="0" insertRows="0" deleteRows="0" autoFilter="0"/>
  <mergeCells count="1540">
    <mergeCell ref="E195:G195"/>
    <mergeCell ref="H195:I195"/>
    <mergeCell ref="J195:L195"/>
    <mergeCell ref="M195:O195"/>
    <mergeCell ref="P195:R195"/>
    <mergeCell ref="AC195:AD195"/>
    <mergeCell ref="E193:G193"/>
    <mergeCell ref="H193:I193"/>
    <mergeCell ref="J193:L193"/>
    <mergeCell ref="M193:O193"/>
    <mergeCell ref="P193:R193"/>
    <mergeCell ref="AC193:AD193"/>
    <mergeCell ref="E194:G194"/>
    <mergeCell ref="H194:I194"/>
    <mergeCell ref="J194:L194"/>
    <mergeCell ref="M194:O194"/>
    <mergeCell ref="P194:R194"/>
    <mergeCell ref="AC194:AD194"/>
    <mergeCell ref="E191:G191"/>
    <mergeCell ref="H191:I191"/>
    <mergeCell ref="J191:L191"/>
    <mergeCell ref="M191:O191"/>
    <mergeCell ref="P191:R191"/>
    <mergeCell ref="AC191:AD191"/>
    <mergeCell ref="E192:G192"/>
    <mergeCell ref="H192:I192"/>
    <mergeCell ref="J192:L192"/>
    <mergeCell ref="M192:O192"/>
    <mergeCell ref="P192:R192"/>
    <mergeCell ref="AC192:AD192"/>
    <mergeCell ref="E189:G189"/>
    <mergeCell ref="H189:I189"/>
    <mergeCell ref="J189:L189"/>
    <mergeCell ref="M189:O189"/>
    <mergeCell ref="P189:R189"/>
    <mergeCell ref="AC189:AD189"/>
    <mergeCell ref="E190:G190"/>
    <mergeCell ref="H190:I190"/>
    <mergeCell ref="J190:L190"/>
    <mergeCell ref="M190:O190"/>
    <mergeCell ref="P190:R190"/>
    <mergeCell ref="AC190:AD190"/>
    <mergeCell ref="E187:G187"/>
    <mergeCell ref="H187:I187"/>
    <mergeCell ref="J187:L187"/>
    <mergeCell ref="M187:O187"/>
    <mergeCell ref="P187:R187"/>
    <mergeCell ref="AC187:AD187"/>
    <mergeCell ref="E188:G188"/>
    <mergeCell ref="H188:I188"/>
    <mergeCell ref="J188:L188"/>
    <mergeCell ref="M188:O188"/>
    <mergeCell ref="P188:R188"/>
    <mergeCell ref="AC188:AD188"/>
    <mergeCell ref="E185:G185"/>
    <mergeCell ref="H185:I185"/>
    <mergeCell ref="J185:L185"/>
    <mergeCell ref="M185:O185"/>
    <mergeCell ref="P185:R185"/>
    <mergeCell ref="AC185:AD185"/>
    <mergeCell ref="E186:G186"/>
    <mergeCell ref="H186:I186"/>
    <mergeCell ref="J186:L186"/>
    <mergeCell ref="M186:O186"/>
    <mergeCell ref="P186:R186"/>
    <mergeCell ref="AC186:AD186"/>
    <mergeCell ref="E183:G183"/>
    <mergeCell ref="H183:I183"/>
    <mergeCell ref="J183:L183"/>
    <mergeCell ref="M183:O183"/>
    <mergeCell ref="P183:R183"/>
    <mergeCell ref="AC183:AD183"/>
    <mergeCell ref="E184:G184"/>
    <mergeCell ref="H184:I184"/>
    <mergeCell ref="J184:L184"/>
    <mergeCell ref="M184:O184"/>
    <mergeCell ref="P184:R184"/>
    <mergeCell ref="AC184:AD184"/>
    <mergeCell ref="E181:G181"/>
    <mergeCell ref="H181:I181"/>
    <mergeCell ref="J181:L181"/>
    <mergeCell ref="M181:O181"/>
    <mergeCell ref="P181:R181"/>
    <mergeCell ref="AC181:AD181"/>
    <mergeCell ref="E182:G182"/>
    <mergeCell ref="H182:I182"/>
    <mergeCell ref="J182:L182"/>
    <mergeCell ref="M182:O182"/>
    <mergeCell ref="P182:R182"/>
    <mergeCell ref="AC182:AD182"/>
    <mergeCell ref="E180:G180"/>
    <mergeCell ref="H180:I180"/>
    <mergeCell ref="J180:L180"/>
    <mergeCell ref="M180:O180"/>
    <mergeCell ref="P180:R180"/>
    <mergeCell ref="AC180:AD180"/>
    <mergeCell ref="E177:G177"/>
    <mergeCell ref="H177:I177"/>
    <mergeCell ref="J177:L177"/>
    <mergeCell ref="M177:O177"/>
    <mergeCell ref="P177:R177"/>
    <mergeCell ref="AC177:AD177"/>
    <mergeCell ref="E178:G178"/>
    <mergeCell ref="H178:I178"/>
    <mergeCell ref="J178:L178"/>
    <mergeCell ref="M178:O178"/>
    <mergeCell ref="P178:R178"/>
    <mergeCell ref="AC178:AD178"/>
    <mergeCell ref="AC176:AD176"/>
    <mergeCell ref="E164:G164"/>
    <mergeCell ref="H164:I164"/>
    <mergeCell ref="J164:L164"/>
    <mergeCell ref="M164:O164"/>
    <mergeCell ref="P164:R164"/>
    <mergeCell ref="AC164:AD164"/>
    <mergeCell ref="E165:G165"/>
    <mergeCell ref="H165:I165"/>
    <mergeCell ref="J165:L165"/>
    <mergeCell ref="M165:O165"/>
    <mergeCell ref="P165:R165"/>
    <mergeCell ref="AC165:AD165"/>
    <mergeCell ref="M167:O167"/>
    <mergeCell ref="P167:R167"/>
    <mergeCell ref="E179:G179"/>
    <mergeCell ref="H179:I179"/>
    <mergeCell ref="J179:L179"/>
    <mergeCell ref="M179:O179"/>
    <mergeCell ref="P179:R179"/>
    <mergeCell ref="AC179:AD179"/>
    <mergeCell ref="E167:G167"/>
    <mergeCell ref="H167:I167"/>
    <mergeCell ref="J167:L167"/>
    <mergeCell ref="H170:I170"/>
    <mergeCell ref="E162:G162"/>
    <mergeCell ref="H162:I162"/>
    <mergeCell ref="J162:L162"/>
    <mergeCell ref="M162:O162"/>
    <mergeCell ref="P162:R162"/>
    <mergeCell ref="AC162:AD162"/>
    <mergeCell ref="E163:G163"/>
    <mergeCell ref="H163:I163"/>
    <mergeCell ref="J163:L163"/>
    <mergeCell ref="M163:O163"/>
    <mergeCell ref="P163:R163"/>
    <mergeCell ref="AC163:AD163"/>
    <mergeCell ref="E160:G160"/>
    <mergeCell ref="H160:I160"/>
    <mergeCell ref="J160:L160"/>
    <mergeCell ref="M160:O160"/>
    <mergeCell ref="P160:R160"/>
    <mergeCell ref="AC160:AD160"/>
    <mergeCell ref="E161:G161"/>
    <mergeCell ref="H161:I161"/>
    <mergeCell ref="J161:L161"/>
    <mergeCell ref="M161:O161"/>
    <mergeCell ref="P161:R161"/>
    <mergeCell ref="AC161:AD161"/>
    <mergeCell ref="E158:G158"/>
    <mergeCell ref="H158:I158"/>
    <mergeCell ref="J158:L158"/>
    <mergeCell ref="M158:O158"/>
    <mergeCell ref="P158:R158"/>
    <mergeCell ref="AC158:AD158"/>
    <mergeCell ref="E159:G159"/>
    <mergeCell ref="H159:I159"/>
    <mergeCell ref="J159:L159"/>
    <mergeCell ref="M159:O159"/>
    <mergeCell ref="P159:R159"/>
    <mergeCell ref="AC159:AD159"/>
    <mergeCell ref="E156:G156"/>
    <mergeCell ref="H156:I156"/>
    <mergeCell ref="J156:L156"/>
    <mergeCell ref="M156:O156"/>
    <mergeCell ref="P156:R156"/>
    <mergeCell ref="AC156:AD156"/>
    <mergeCell ref="E157:G157"/>
    <mergeCell ref="H157:I157"/>
    <mergeCell ref="J157:L157"/>
    <mergeCell ref="M157:O157"/>
    <mergeCell ref="P157:R157"/>
    <mergeCell ref="AC157:AD157"/>
    <mergeCell ref="E154:G154"/>
    <mergeCell ref="H154:I154"/>
    <mergeCell ref="J154:L154"/>
    <mergeCell ref="M154:O154"/>
    <mergeCell ref="P154:R154"/>
    <mergeCell ref="AC154:AD154"/>
    <mergeCell ref="E155:G155"/>
    <mergeCell ref="H155:I155"/>
    <mergeCell ref="J155:L155"/>
    <mergeCell ref="M155:O155"/>
    <mergeCell ref="P155:R155"/>
    <mergeCell ref="AC155:AD155"/>
    <mergeCell ref="E152:G152"/>
    <mergeCell ref="H152:I152"/>
    <mergeCell ref="J152:L152"/>
    <mergeCell ref="M152:O152"/>
    <mergeCell ref="P152:R152"/>
    <mergeCell ref="AC152:AD152"/>
    <mergeCell ref="E153:G153"/>
    <mergeCell ref="H153:I153"/>
    <mergeCell ref="J153:L153"/>
    <mergeCell ref="M153:O153"/>
    <mergeCell ref="P153:R153"/>
    <mergeCell ref="AC153:AD153"/>
    <mergeCell ref="E150:G150"/>
    <mergeCell ref="H150:I150"/>
    <mergeCell ref="J150:L150"/>
    <mergeCell ref="M150:O150"/>
    <mergeCell ref="P150:R150"/>
    <mergeCell ref="AC150:AD150"/>
    <mergeCell ref="E151:G151"/>
    <mergeCell ref="H151:I151"/>
    <mergeCell ref="J151:L151"/>
    <mergeCell ref="M151:O151"/>
    <mergeCell ref="P151:R151"/>
    <mergeCell ref="AC151:AD151"/>
    <mergeCell ref="E148:G148"/>
    <mergeCell ref="H148:I148"/>
    <mergeCell ref="J148:L148"/>
    <mergeCell ref="M148:O148"/>
    <mergeCell ref="P148:R148"/>
    <mergeCell ref="AC148:AD148"/>
    <mergeCell ref="E149:G149"/>
    <mergeCell ref="H149:I149"/>
    <mergeCell ref="J149:L149"/>
    <mergeCell ref="M149:O149"/>
    <mergeCell ref="P149:R149"/>
    <mergeCell ref="AC149:AD149"/>
    <mergeCell ref="E146:G146"/>
    <mergeCell ref="H146:I146"/>
    <mergeCell ref="J146:L146"/>
    <mergeCell ref="M146:O146"/>
    <mergeCell ref="P146:R146"/>
    <mergeCell ref="AC146:AD146"/>
    <mergeCell ref="E147:G147"/>
    <mergeCell ref="H147:I147"/>
    <mergeCell ref="J147:L147"/>
    <mergeCell ref="M147:O147"/>
    <mergeCell ref="P147:R147"/>
    <mergeCell ref="AC147:AD147"/>
    <mergeCell ref="E144:G144"/>
    <mergeCell ref="H144:I144"/>
    <mergeCell ref="J144:L144"/>
    <mergeCell ref="M144:O144"/>
    <mergeCell ref="P144:R144"/>
    <mergeCell ref="AC144:AD144"/>
    <mergeCell ref="E145:G145"/>
    <mergeCell ref="H145:I145"/>
    <mergeCell ref="J145:L145"/>
    <mergeCell ref="M145:O145"/>
    <mergeCell ref="P145:R145"/>
    <mergeCell ref="AC145:AD145"/>
    <mergeCell ref="E136:G136"/>
    <mergeCell ref="H136:I136"/>
    <mergeCell ref="J136:L136"/>
    <mergeCell ref="M136:O136"/>
    <mergeCell ref="P136:R136"/>
    <mergeCell ref="AC136:AD136"/>
    <mergeCell ref="E139:G139"/>
    <mergeCell ref="H139:I139"/>
    <mergeCell ref="J139:L139"/>
    <mergeCell ref="M139:O139"/>
    <mergeCell ref="P139:R139"/>
    <mergeCell ref="AC139:AD139"/>
    <mergeCell ref="E134:G134"/>
    <mergeCell ref="H134:I134"/>
    <mergeCell ref="J134:L134"/>
    <mergeCell ref="M134:O134"/>
    <mergeCell ref="P134:R134"/>
    <mergeCell ref="AC134:AD134"/>
    <mergeCell ref="E135:G135"/>
    <mergeCell ref="H135:I135"/>
    <mergeCell ref="J135:L135"/>
    <mergeCell ref="M135:O135"/>
    <mergeCell ref="P135:R135"/>
    <mergeCell ref="AC135:AD135"/>
    <mergeCell ref="P138:R138"/>
    <mergeCell ref="E132:G132"/>
    <mergeCell ref="H132:I132"/>
    <mergeCell ref="J132:L132"/>
    <mergeCell ref="M132:O132"/>
    <mergeCell ref="P132:R132"/>
    <mergeCell ref="AC132:AD132"/>
    <mergeCell ref="E133:G133"/>
    <mergeCell ref="H133:I133"/>
    <mergeCell ref="J133:L133"/>
    <mergeCell ref="M133:O133"/>
    <mergeCell ref="P133:R133"/>
    <mergeCell ref="AC133:AD133"/>
    <mergeCell ref="E130:G130"/>
    <mergeCell ref="H130:I130"/>
    <mergeCell ref="J130:L130"/>
    <mergeCell ref="M130:O130"/>
    <mergeCell ref="P130:R130"/>
    <mergeCell ref="AC130:AD130"/>
    <mergeCell ref="E131:G131"/>
    <mergeCell ref="H131:I131"/>
    <mergeCell ref="J131:L131"/>
    <mergeCell ref="M131:O131"/>
    <mergeCell ref="P131:R131"/>
    <mergeCell ref="AC131:AD131"/>
    <mergeCell ref="E128:G128"/>
    <mergeCell ref="H128:I128"/>
    <mergeCell ref="J128:L128"/>
    <mergeCell ref="M128:O128"/>
    <mergeCell ref="P128:R128"/>
    <mergeCell ref="AC128:AD128"/>
    <mergeCell ref="E129:G129"/>
    <mergeCell ref="H129:I129"/>
    <mergeCell ref="J129:L129"/>
    <mergeCell ref="M129:O129"/>
    <mergeCell ref="P129:R129"/>
    <mergeCell ref="AC129:AD129"/>
    <mergeCell ref="E126:G126"/>
    <mergeCell ref="H126:I126"/>
    <mergeCell ref="J126:L126"/>
    <mergeCell ref="M126:O126"/>
    <mergeCell ref="P126:R126"/>
    <mergeCell ref="AC126:AD126"/>
    <mergeCell ref="E127:G127"/>
    <mergeCell ref="H127:I127"/>
    <mergeCell ref="J127:L127"/>
    <mergeCell ref="M127:O127"/>
    <mergeCell ref="P127:R127"/>
    <mergeCell ref="AC127:AD127"/>
    <mergeCell ref="E124:G124"/>
    <mergeCell ref="H124:I124"/>
    <mergeCell ref="J124:L124"/>
    <mergeCell ref="M124:O124"/>
    <mergeCell ref="P124:R124"/>
    <mergeCell ref="AC124:AD124"/>
    <mergeCell ref="E125:G125"/>
    <mergeCell ref="H125:I125"/>
    <mergeCell ref="J125:L125"/>
    <mergeCell ref="M125:O125"/>
    <mergeCell ref="P125:R125"/>
    <mergeCell ref="AC125:AD125"/>
    <mergeCell ref="E122:G122"/>
    <mergeCell ref="H122:I122"/>
    <mergeCell ref="J122:L122"/>
    <mergeCell ref="M122:O122"/>
    <mergeCell ref="P122:R122"/>
    <mergeCell ref="AC122:AD122"/>
    <mergeCell ref="E123:G123"/>
    <mergeCell ref="H123:I123"/>
    <mergeCell ref="J123:L123"/>
    <mergeCell ref="M123:O123"/>
    <mergeCell ref="P123:R123"/>
    <mergeCell ref="AC123:AD123"/>
    <mergeCell ref="E120:G120"/>
    <mergeCell ref="H120:I120"/>
    <mergeCell ref="J120:L120"/>
    <mergeCell ref="M120:O120"/>
    <mergeCell ref="P120:R120"/>
    <mergeCell ref="AC120:AD120"/>
    <mergeCell ref="E121:G121"/>
    <mergeCell ref="H121:I121"/>
    <mergeCell ref="J121:L121"/>
    <mergeCell ref="M121:O121"/>
    <mergeCell ref="P121:R121"/>
    <mergeCell ref="AC121:AD121"/>
    <mergeCell ref="H118:I118"/>
    <mergeCell ref="J118:L118"/>
    <mergeCell ref="M118:O118"/>
    <mergeCell ref="P118:R118"/>
    <mergeCell ref="AC118:AD118"/>
    <mergeCell ref="E119:G119"/>
    <mergeCell ref="H119:I119"/>
    <mergeCell ref="J119:L119"/>
    <mergeCell ref="M119:O119"/>
    <mergeCell ref="P119:R119"/>
    <mergeCell ref="AC119:AD119"/>
    <mergeCell ref="E118:G118"/>
    <mergeCell ref="AI98:AK98"/>
    <mergeCell ref="E116:G116"/>
    <mergeCell ref="H116:I116"/>
    <mergeCell ref="J116:L116"/>
    <mergeCell ref="M116:O116"/>
    <mergeCell ref="P116:R116"/>
    <mergeCell ref="AC116:AD116"/>
    <mergeCell ref="E117:G117"/>
    <mergeCell ref="H117:I117"/>
    <mergeCell ref="J117:L117"/>
    <mergeCell ref="M117:O117"/>
    <mergeCell ref="P117:R117"/>
    <mergeCell ref="AC117:AD117"/>
    <mergeCell ref="F98:K98"/>
    <mergeCell ref="M98:Q98"/>
    <mergeCell ref="R98:T98"/>
    <mergeCell ref="V98:W98"/>
    <mergeCell ref="X98:Y98"/>
    <mergeCell ref="Z98:AA98"/>
    <mergeCell ref="AB98:AC98"/>
    <mergeCell ref="AD98:AE98"/>
    <mergeCell ref="AG98:AH98"/>
    <mergeCell ref="AC115:AD115"/>
    <mergeCell ref="AH105:AI105"/>
    <mergeCell ref="M115:O115"/>
    <mergeCell ref="P115:R115"/>
    <mergeCell ref="J115:L115"/>
    <mergeCell ref="H113:I113"/>
    <mergeCell ref="M113:O113"/>
    <mergeCell ref="P113:R113"/>
    <mergeCell ref="AI100:AK100"/>
    <mergeCell ref="AB99:AC99"/>
    <mergeCell ref="AI96:AK96"/>
    <mergeCell ref="F97:K97"/>
    <mergeCell ref="M97:Q97"/>
    <mergeCell ref="R97:T97"/>
    <mergeCell ref="V97:W97"/>
    <mergeCell ref="X97:Y97"/>
    <mergeCell ref="Z97:AA97"/>
    <mergeCell ref="AB97:AC97"/>
    <mergeCell ref="AD97:AE97"/>
    <mergeCell ref="AG97:AH97"/>
    <mergeCell ref="AI97:AK97"/>
    <mergeCell ref="F96:K96"/>
    <mergeCell ref="M96:Q96"/>
    <mergeCell ref="R96:T96"/>
    <mergeCell ref="V96:W96"/>
    <mergeCell ref="X96:Y96"/>
    <mergeCell ref="Z96:AA96"/>
    <mergeCell ref="AB96:AC96"/>
    <mergeCell ref="AD96:AE96"/>
    <mergeCell ref="AG96:AH96"/>
    <mergeCell ref="AI94:AK94"/>
    <mergeCell ref="F95:K95"/>
    <mergeCell ref="M95:Q95"/>
    <mergeCell ref="R95:T95"/>
    <mergeCell ref="V95:W95"/>
    <mergeCell ref="X95:Y95"/>
    <mergeCell ref="Z95:AA95"/>
    <mergeCell ref="AB95:AC95"/>
    <mergeCell ref="AD95:AE95"/>
    <mergeCell ref="AG95:AH95"/>
    <mergeCell ref="AI95:AK95"/>
    <mergeCell ref="F94:K94"/>
    <mergeCell ref="M94:Q94"/>
    <mergeCell ref="R94:T94"/>
    <mergeCell ref="V94:W94"/>
    <mergeCell ref="X94:Y94"/>
    <mergeCell ref="Z94:AA94"/>
    <mergeCell ref="AB94:AC94"/>
    <mergeCell ref="AD94:AE94"/>
    <mergeCell ref="AG94:AH94"/>
    <mergeCell ref="AI92:AK92"/>
    <mergeCell ref="F93:K93"/>
    <mergeCell ref="M93:Q93"/>
    <mergeCell ref="R93:T93"/>
    <mergeCell ref="V93:W93"/>
    <mergeCell ref="X93:Y93"/>
    <mergeCell ref="Z93:AA93"/>
    <mergeCell ref="AB93:AC93"/>
    <mergeCell ref="AD93:AE93"/>
    <mergeCell ref="AG93:AH93"/>
    <mergeCell ref="AI93:AK93"/>
    <mergeCell ref="F92:K92"/>
    <mergeCell ref="M92:Q92"/>
    <mergeCell ref="R92:T92"/>
    <mergeCell ref="V92:W92"/>
    <mergeCell ref="X92:Y92"/>
    <mergeCell ref="Z92:AA92"/>
    <mergeCell ref="AB92:AC92"/>
    <mergeCell ref="AD92:AE92"/>
    <mergeCell ref="AG92:AH92"/>
    <mergeCell ref="AI90:AK90"/>
    <mergeCell ref="F91:K91"/>
    <mergeCell ref="M91:Q91"/>
    <mergeCell ref="R91:T91"/>
    <mergeCell ref="V91:W91"/>
    <mergeCell ref="X91:Y91"/>
    <mergeCell ref="Z91:AA91"/>
    <mergeCell ref="AB91:AC91"/>
    <mergeCell ref="AD91:AE91"/>
    <mergeCell ref="AG91:AH91"/>
    <mergeCell ref="AI91:AK91"/>
    <mergeCell ref="F90:K90"/>
    <mergeCell ref="M90:Q90"/>
    <mergeCell ref="R90:T90"/>
    <mergeCell ref="V90:W90"/>
    <mergeCell ref="X90:Y90"/>
    <mergeCell ref="Z90:AA90"/>
    <mergeCell ref="AB90:AC90"/>
    <mergeCell ref="AD90:AE90"/>
    <mergeCell ref="AG90:AH90"/>
    <mergeCell ref="AI88:AK88"/>
    <mergeCell ref="F89:K89"/>
    <mergeCell ref="M89:Q89"/>
    <mergeCell ref="R89:T89"/>
    <mergeCell ref="V89:W89"/>
    <mergeCell ref="X89:Y89"/>
    <mergeCell ref="Z89:AA89"/>
    <mergeCell ref="AB89:AC89"/>
    <mergeCell ref="AD89:AE89"/>
    <mergeCell ref="AG89:AH89"/>
    <mergeCell ref="AI89:AK89"/>
    <mergeCell ref="F88:K88"/>
    <mergeCell ref="M88:Q88"/>
    <mergeCell ref="R88:T88"/>
    <mergeCell ref="V88:W88"/>
    <mergeCell ref="X88:Y88"/>
    <mergeCell ref="Z88:AA88"/>
    <mergeCell ref="AB88:AC88"/>
    <mergeCell ref="AD88:AE88"/>
    <mergeCell ref="AG88:AH88"/>
    <mergeCell ref="AI86:AK86"/>
    <mergeCell ref="F87:K87"/>
    <mergeCell ref="M87:Q87"/>
    <mergeCell ref="R87:T87"/>
    <mergeCell ref="V87:W87"/>
    <mergeCell ref="X87:Y87"/>
    <mergeCell ref="Z87:AA87"/>
    <mergeCell ref="AB87:AC87"/>
    <mergeCell ref="AD87:AE87"/>
    <mergeCell ref="AG87:AH87"/>
    <mergeCell ref="AI87:AK87"/>
    <mergeCell ref="F86:K86"/>
    <mergeCell ref="M86:Q86"/>
    <mergeCell ref="R86:T86"/>
    <mergeCell ref="V86:W86"/>
    <mergeCell ref="X86:Y86"/>
    <mergeCell ref="Z86:AA86"/>
    <mergeCell ref="AB86:AC86"/>
    <mergeCell ref="AD86:AE86"/>
    <mergeCell ref="AG86:AH86"/>
    <mergeCell ref="AI84:AK84"/>
    <mergeCell ref="F85:K85"/>
    <mergeCell ref="M85:Q85"/>
    <mergeCell ref="R85:T85"/>
    <mergeCell ref="V85:W85"/>
    <mergeCell ref="X85:Y85"/>
    <mergeCell ref="Z85:AA85"/>
    <mergeCell ref="AB85:AC85"/>
    <mergeCell ref="AD85:AE85"/>
    <mergeCell ref="AG85:AH85"/>
    <mergeCell ref="AI85:AK85"/>
    <mergeCell ref="F84:K84"/>
    <mergeCell ref="M84:Q84"/>
    <mergeCell ref="R84:T84"/>
    <mergeCell ref="V84:W84"/>
    <mergeCell ref="X84:Y84"/>
    <mergeCell ref="Z84:AA84"/>
    <mergeCell ref="AB84:AC84"/>
    <mergeCell ref="AD84:AE84"/>
    <mergeCell ref="AG84:AH84"/>
    <mergeCell ref="AI82:AK82"/>
    <mergeCell ref="F83:K83"/>
    <mergeCell ref="M83:Q83"/>
    <mergeCell ref="R83:T83"/>
    <mergeCell ref="V83:W83"/>
    <mergeCell ref="X83:Y83"/>
    <mergeCell ref="Z83:AA83"/>
    <mergeCell ref="AB83:AC83"/>
    <mergeCell ref="AD83:AE83"/>
    <mergeCell ref="AG83:AH83"/>
    <mergeCell ref="AI83:AK83"/>
    <mergeCell ref="F82:K82"/>
    <mergeCell ref="M82:Q82"/>
    <mergeCell ref="R82:T82"/>
    <mergeCell ref="V82:W82"/>
    <mergeCell ref="X82:Y82"/>
    <mergeCell ref="Z82:AA82"/>
    <mergeCell ref="AB82:AC82"/>
    <mergeCell ref="AD82:AE82"/>
    <mergeCell ref="AG82:AH82"/>
    <mergeCell ref="AI80:AK80"/>
    <mergeCell ref="F81:K81"/>
    <mergeCell ref="M81:Q81"/>
    <mergeCell ref="R81:T81"/>
    <mergeCell ref="V81:W81"/>
    <mergeCell ref="X81:Y81"/>
    <mergeCell ref="Z81:AA81"/>
    <mergeCell ref="AB81:AC81"/>
    <mergeCell ref="AD81:AE81"/>
    <mergeCell ref="AG81:AH81"/>
    <mergeCell ref="AI81:AK81"/>
    <mergeCell ref="F80:K80"/>
    <mergeCell ref="M80:Q80"/>
    <mergeCell ref="R80:T80"/>
    <mergeCell ref="V80:W80"/>
    <mergeCell ref="X80:Y80"/>
    <mergeCell ref="Z80:AA80"/>
    <mergeCell ref="AB80:AC80"/>
    <mergeCell ref="AD80:AE80"/>
    <mergeCell ref="AG80:AH80"/>
    <mergeCell ref="AI78:AK78"/>
    <mergeCell ref="F79:K79"/>
    <mergeCell ref="M79:Q79"/>
    <mergeCell ref="R79:T79"/>
    <mergeCell ref="V79:W79"/>
    <mergeCell ref="X79:Y79"/>
    <mergeCell ref="Z79:AA79"/>
    <mergeCell ref="AB79:AC79"/>
    <mergeCell ref="AD79:AE79"/>
    <mergeCell ref="AG79:AH79"/>
    <mergeCell ref="AI79:AK79"/>
    <mergeCell ref="F78:K78"/>
    <mergeCell ref="M78:Q78"/>
    <mergeCell ref="R78:T78"/>
    <mergeCell ref="V78:W78"/>
    <mergeCell ref="X78:Y78"/>
    <mergeCell ref="Z78:AA78"/>
    <mergeCell ref="AB78:AC78"/>
    <mergeCell ref="AD78:AE78"/>
    <mergeCell ref="AG78:AH78"/>
    <mergeCell ref="AI67:AK67"/>
    <mergeCell ref="F77:K77"/>
    <mergeCell ref="M77:Q77"/>
    <mergeCell ref="R77:T77"/>
    <mergeCell ref="V77:W77"/>
    <mergeCell ref="X77:Y77"/>
    <mergeCell ref="Z77:AA77"/>
    <mergeCell ref="AB77:AC77"/>
    <mergeCell ref="AD77:AE77"/>
    <mergeCell ref="AG77:AH77"/>
    <mergeCell ref="AI77:AK77"/>
    <mergeCell ref="F67:K67"/>
    <mergeCell ref="M67:Q67"/>
    <mergeCell ref="R67:T67"/>
    <mergeCell ref="V67:W67"/>
    <mergeCell ref="X67:Y67"/>
    <mergeCell ref="Z67:AA67"/>
    <mergeCell ref="AB67:AC67"/>
    <mergeCell ref="AD67:AE67"/>
    <mergeCell ref="AG67:AH67"/>
    <mergeCell ref="AI75:AK75"/>
    <mergeCell ref="F75:K75"/>
    <mergeCell ref="M75:Q75"/>
    <mergeCell ref="R75:T75"/>
    <mergeCell ref="F73:K73"/>
    <mergeCell ref="M73:Q73"/>
    <mergeCell ref="R73:T73"/>
    <mergeCell ref="F72:K72"/>
    <mergeCell ref="M72:Q72"/>
    <mergeCell ref="R72:T72"/>
    <mergeCell ref="R74:T74"/>
    <mergeCell ref="F74:K74"/>
    <mergeCell ref="AI65:AK65"/>
    <mergeCell ref="F66:K66"/>
    <mergeCell ref="M66:Q66"/>
    <mergeCell ref="R66:T66"/>
    <mergeCell ref="V66:W66"/>
    <mergeCell ref="X66:Y66"/>
    <mergeCell ref="Z66:AA66"/>
    <mergeCell ref="AB66:AC66"/>
    <mergeCell ref="AD66:AE66"/>
    <mergeCell ref="AG66:AH66"/>
    <mergeCell ref="AI66:AK66"/>
    <mergeCell ref="F65:K65"/>
    <mergeCell ref="M65:Q65"/>
    <mergeCell ref="R65:T65"/>
    <mergeCell ref="V65:W65"/>
    <mergeCell ref="X65:Y65"/>
    <mergeCell ref="Z65:AA65"/>
    <mergeCell ref="AB65:AC65"/>
    <mergeCell ref="AD65:AE65"/>
    <mergeCell ref="AG65:AH65"/>
    <mergeCell ref="AI63:AK63"/>
    <mergeCell ref="F64:K64"/>
    <mergeCell ref="M64:Q64"/>
    <mergeCell ref="R64:T64"/>
    <mergeCell ref="V64:W64"/>
    <mergeCell ref="X64:Y64"/>
    <mergeCell ref="Z64:AA64"/>
    <mergeCell ref="AB64:AC64"/>
    <mergeCell ref="AD64:AE64"/>
    <mergeCell ref="AG64:AH64"/>
    <mergeCell ref="AI64:AK64"/>
    <mergeCell ref="F63:K63"/>
    <mergeCell ref="M63:Q63"/>
    <mergeCell ref="R63:T63"/>
    <mergeCell ref="V63:W63"/>
    <mergeCell ref="X63:Y63"/>
    <mergeCell ref="Z63:AA63"/>
    <mergeCell ref="AB63:AC63"/>
    <mergeCell ref="AD63:AE63"/>
    <mergeCell ref="AG63:AH63"/>
    <mergeCell ref="AI61:AK61"/>
    <mergeCell ref="F62:K62"/>
    <mergeCell ref="M62:Q62"/>
    <mergeCell ref="R62:T62"/>
    <mergeCell ref="V62:W62"/>
    <mergeCell ref="X62:Y62"/>
    <mergeCell ref="Z62:AA62"/>
    <mergeCell ref="AB62:AC62"/>
    <mergeCell ref="AD62:AE62"/>
    <mergeCell ref="AG62:AH62"/>
    <mergeCell ref="AI62:AK62"/>
    <mergeCell ref="F61:K61"/>
    <mergeCell ref="M61:Q61"/>
    <mergeCell ref="R61:T61"/>
    <mergeCell ref="V61:W61"/>
    <mergeCell ref="X61:Y61"/>
    <mergeCell ref="Z61:AA61"/>
    <mergeCell ref="AB61:AC61"/>
    <mergeCell ref="AD61:AE61"/>
    <mergeCell ref="AG61:AH61"/>
    <mergeCell ref="AI59:AK59"/>
    <mergeCell ref="F60:K60"/>
    <mergeCell ref="M60:Q60"/>
    <mergeCell ref="R60:T60"/>
    <mergeCell ref="V60:W60"/>
    <mergeCell ref="X60:Y60"/>
    <mergeCell ref="Z60:AA60"/>
    <mergeCell ref="AB60:AC60"/>
    <mergeCell ref="AD60:AE60"/>
    <mergeCell ref="AG60:AH60"/>
    <mergeCell ref="AI60:AK60"/>
    <mergeCell ref="F59:K59"/>
    <mergeCell ref="M59:Q59"/>
    <mergeCell ref="R59:T59"/>
    <mergeCell ref="V59:W59"/>
    <mergeCell ref="X59:Y59"/>
    <mergeCell ref="Z59:AA59"/>
    <mergeCell ref="AB59:AC59"/>
    <mergeCell ref="AD59:AE59"/>
    <mergeCell ref="AG59:AH59"/>
    <mergeCell ref="AI57:AK57"/>
    <mergeCell ref="F58:K58"/>
    <mergeCell ref="M58:Q58"/>
    <mergeCell ref="R58:T58"/>
    <mergeCell ref="V58:W58"/>
    <mergeCell ref="X58:Y58"/>
    <mergeCell ref="Z58:AA58"/>
    <mergeCell ref="AB58:AC58"/>
    <mergeCell ref="AD58:AE58"/>
    <mergeCell ref="AG58:AH58"/>
    <mergeCell ref="AI58:AK58"/>
    <mergeCell ref="F57:K57"/>
    <mergeCell ref="M57:Q57"/>
    <mergeCell ref="R57:T57"/>
    <mergeCell ref="V57:W57"/>
    <mergeCell ref="X57:Y57"/>
    <mergeCell ref="Z57:AA57"/>
    <mergeCell ref="AB57:AC57"/>
    <mergeCell ref="AD57:AE57"/>
    <mergeCell ref="AG57:AH57"/>
    <mergeCell ref="AI55:AK55"/>
    <mergeCell ref="F56:K56"/>
    <mergeCell ref="M56:Q56"/>
    <mergeCell ref="R56:T56"/>
    <mergeCell ref="V56:W56"/>
    <mergeCell ref="X56:Y56"/>
    <mergeCell ref="Z56:AA56"/>
    <mergeCell ref="AB56:AC56"/>
    <mergeCell ref="AD56:AE56"/>
    <mergeCell ref="AG56:AH56"/>
    <mergeCell ref="AI56:AK56"/>
    <mergeCell ref="F55:K55"/>
    <mergeCell ref="M55:Q55"/>
    <mergeCell ref="R55:T55"/>
    <mergeCell ref="V55:W55"/>
    <mergeCell ref="X55:Y55"/>
    <mergeCell ref="Z55:AA55"/>
    <mergeCell ref="AB55:AC55"/>
    <mergeCell ref="AD55:AE55"/>
    <mergeCell ref="AG55:AH55"/>
    <mergeCell ref="AI53:AK53"/>
    <mergeCell ref="F54:K54"/>
    <mergeCell ref="M54:Q54"/>
    <mergeCell ref="R54:T54"/>
    <mergeCell ref="V54:W54"/>
    <mergeCell ref="X54:Y54"/>
    <mergeCell ref="Z54:AA54"/>
    <mergeCell ref="AB54:AC54"/>
    <mergeCell ref="AD54:AE54"/>
    <mergeCell ref="AG54:AH54"/>
    <mergeCell ref="AI54:AK54"/>
    <mergeCell ref="F53:K53"/>
    <mergeCell ref="M53:Q53"/>
    <mergeCell ref="R53:T53"/>
    <mergeCell ref="V53:W53"/>
    <mergeCell ref="X53:Y53"/>
    <mergeCell ref="Z53:AA53"/>
    <mergeCell ref="AB53:AC53"/>
    <mergeCell ref="AD53:AE53"/>
    <mergeCell ref="AG53:AH53"/>
    <mergeCell ref="AI51:AK51"/>
    <mergeCell ref="F52:K52"/>
    <mergeCell ref="M52:Q52"/>
    <mergeCell ref="R52:T52"/>
    <mergeCell ref="V52:W52"/>
    <mergeCell ref="X52:Y52"/>
    <mergeCell ref="Z52:AA52"/>
    <mergeCell ref="AB52:AC52"/>
    <mergeCell ref="AD52:AE52"/>
    <mergeCell ref="AG52:AH52"/>
    <mergeCell ref="AI52:AK52"/>
    <mergeCell ref="F51:K51"/>
    <mergeCell ref="M51:Q51"/>
    <mergeCell ref="R51:T51"/>
    <mergeCell ref="V51:W51"/>
    <mergeCell ref="X51:Y51"/>
    <mergeCell ref="Z51:AA51"/>
    <mergeCell ref="AB51:AC51"/>
    <mergeCell ref="AD51:AE51"/>
    <mergeCell ref="AG51:AH51"/>
    <mergeCell ref="AI49:AK49"/>
    <mergeCell ref="F50:K50"/>
    <mergeCell ref="M50:Q50"/>
    <mergeCell ref="R50:T50"/>
    <mergeCell ref="V50:W50"/>
    <mergeCell ref="X50:Y50"/>
    <mergeCell ref="Z50:AA50"/>
    <mergeCell ref="AB50:AC50"/>
    <mergeCell ref="AD50:AE50"/>
    <mergeCell ref="AG50:AH50"/>
    <mergeCell ref="AI50:AK50"/>
    <mergeCell ref="F49:K49"/>
    <mergeCell ref="M49:Q49"/>
    <mergeCell ref="R49:T49"/>
    <mergeCell ref="V49:W49"/>
    <mergeCell ref="X49:Y49"/>
    <mergeCell ref="Z49:AA49"/>
    <mergeCell ref="AB49:AC49"/>
    <mergeCell ref="AD49:AE49"/>
    <mergeCell ref="AG49:AH49"/>
    <mergeCell ref="AI47:AK47"/>
    <mergeCell ref="F48:K48"/>
    <mergeCell ref="M48:Q48"/>
    <mergeCell ref="R48:T48"/>
    <mergeCell ref="V48:W48"/>
    <mergeCell ref="X48:Y48"/>
    <mergeCell ref="Z48:AA48"/>
    <mergeCell ref="AB48:AC48"/>
    <mergeCell ref="AD48:AE48"/>
    <mergeCell ref="AG48:AH48"/>
    <mergeCell ref="AI48:AK48"/>
    <mergeCell ref="F47:K47"/>
    <mergeCell ref="M47:Q47"/>
    <mergeCell ref="R47:T47"/>
    <mergeCell ref="V47:W47"/>
    <mergeCell ref="X47:Y47"/>
    <mergeCell ref="Z47:AA47"/>
    <mergeCell ref="AB47:AC47"/>
    <mergeCell ref="AD47:AE47"/>
    <mergeCell ref="AG47:AH47"/>
    <mergeCell ref="AI45:AK45"/>
    <mergeCell ref="F46:K46"/>
    <mergeCell ref="M46:Q46"/>
    <mergeCell ref="R46:T46"/>
    <mergeCell ref="V46:W46"/>
    <mergeCell ref="X46:Y46"/>
    <mergeCell ref="Z46:AA46"/>
    <mergeCell ref="AB46:AC46"/>
    <mergeCell ref="AD46:AE46"/>
    <mergeCell ref="AG46:AH46"/>
    <mergeCell ref="AI46:AK46"/>
    <mergeCell ref="F45:K45"/>
    <mergeCell ref="M45:Q45"/>
    <mergeCell ref="R45:T45"/>
    <mergeCell ref="V45:W45"/>
    <mergeCell ref="X45:Y45"/>
    <mergeCell ref="Z45:AA45"/>
    <mergeCell ref="AB45:AC45"/>
    <mergeCell ref="AD45:AE45"/>
    <mergeCell ref="AG45:AH45"/>
    <mergeCell ref="AI36:AK36"/>
    <mergeCell ref="F37:K37"/>
    <mergeCell ref="M37:Q37"/>
    <mergeCell ref="R37:T37"/>
    <mergeCell ref="V37:W37"/>
    <mergeCell ref="X37:Y37"/>
    <mergeCell ref="Z37:AA37"/>
    <mergeCell ref="AB37:AC37"/>
    <mergeCell ref="AD37:AE37"/>
    <mergeCell ref="AG37:AH37"/>
    <mergeCell ref="AI37:AK37"/>
    <mergeCell ref="F36:K36"/>
    <mergeCell ref="M36:Q36"/>
    <mergeCell ref="R36:T36"/>
    <mergeCell ref="V36:W36"/>
    <mergeCell ref="X36:Y36"/>
    <mergeCell ref="Z36:AA36"/>
    <mergeCell ref="AB36:AC36"/>
    <mergeCell ref="AD36:AE36"/>
    <mergeCell ref="AG36:AH36"/>
    <mergeCell ref="AI34:AK34"/>
    <mergeCell ref="F35:K35"/>
    <mergeCell ref="M35:Q35"/>
    <mergeCell ref="R35:T35"/>
    <mergeCell ref="V35:W35"/>
    <mergeCell ref="X35:Y35"/>
    <mergeCell ref="Z35:AA35"/>
    <mergeCell ref="AB35:AC35"/>
    <mergeCell ref="AD35:AE35"/>
    <mergeCell ref="AG35:AH35"/>
    <mergeCell ref="AI35:AK35"/>
    <mergeCell ref="F34:K34"/>
    <mergeCell ref="M34:Q34"/>
    <mergeCell ref="R34:T34"/>
    <mergeCell ref="V34:W34"/>
    <mergeCell ref="X34:Y34"/>
    <mergeCell ref="Z34:AA34"/>
    <mergeCell ref="AB34:AC34"/>
    <mergeCell ref="AD34:AE34"/>
    <mergeCell ref="AG34:AH34"/>
    <mergeCell ref="AI32:AK32"/>
    <mergeCell ref="F33:K33"/>
    <mergeCell ref="M33:Q33"/>
    <mergeCell ref="R33:T33"/>
    <mergeCell ref="V33:W33"/>
    <mergeCell ref="X33:Y33"/>
    <mergeCell ref="Z33:AA33"/>
    <mergeCell ref="AB33:AC33"/>
    <mergeCell ref="AD33:AE33"/>
    <mergeCell ref="AG33:AH33"/>
    <mergeCell ref="AI33:AK33"/>
    <mergeCell ref="F32:K32"/>
    <mergeCell ref="M32:Q32"/>
    <mergeCell ref="R32:T32"/>
    <mergeCell ref="V32:W32"/>
    <mergeCell ref="X32:Y32"/>
    <mergeCell ref="Z32:AA32"/>
    <mergeCell ref="AB32:AC32"/>
    <mergeCell ref="AD32:AE32"/>
    <mergeCell ref="AG32:AH32"/>
    <mergeCell ref="AI30:AK30"/>
    <mergeCell ref="F31:K31"/>
    <mergeCell ref="M31:Q31"/>
    <mergeCell ref="R31:T31"/>
    <mergeCell ref="V31:W31"/>
    <mergeCell ref="X31:Y31"/>
    <mergeCell ref="Z31:AA31"/>
    <mergeCell ref="AB31:AC31"/>
    <mergeCell ref="AD31:AE31"/>
    <mergeCell ref="AG31:AH31"/>
    <mergeCell ref="AI31:AK31"/>
    <mergeCell ref="F30:K30"/>
    <mergeCell ref="M30:Q30"/>
    <mergeCell ref="R30:T30"/>
    <mergeCell ref="V30:W30"/>
    <mergeCell ref="X30:Y30"/>
    <mergeCell ref="Z30:AA30"/>
    <mergeCell ref="AB30:AC30"/>
    <mergeCell ref="AD30:AE30"/>
    <mergeCell ref="AG30:AH30"/>
    <mergeCell ref="AI28:AK28"/>
    <mergeCell ref="F29:K29"/>
    <mergeCell ref="M29:Q29"/>
    <mergeCell ref="R29:T29"/>
    <mergeCell ref="V29:W29"/>
    <mergeCell ref="X29:Y29"/>
    <mergeCell ref="Z29:AA29"/>
    <mergeCell ref="AB29:AC29"/>
    <mergeCell ref="AD29:AE29"/>
    <mergeCell ref="AG29:AH29"/>
    <mergeCell ref="AI29:AK29"/>
    <mergeCell ref="F28:K28"/>
    <mergeCell ref="M28:Q28"/>
    <mergeCell ref="R28:T28"/>
    <mergeCell ref="V28:W28"/>
    <mergeCell ref="X28:Y28"/>
    <mergeCell ref="Z28:AA28"/>
    <mergeCell ref="AB28:AC28"/>
    <mergeCell ref="AD28:AE28"/>
    <mergeCell ref="AG28:AH28"/>
    <mergeCell ref="AI26:AK26"/>
    <mergeCell ref="F27:K27"/>
    <mergeCell ref="M27:Q27"/>
    <mergeCell ref="R27:T27"/>
    <mergeCell ref="V27:W27"/>
    <mergeCell ref="X27:Y27"/>
    <mergeCell ref="Z27:AA27"/>
    <mergeCell ref="AB27:AC27"/>
    <mergeCell ref="AD27:AE27"/>
    <mergeCell ref="AG27:AH27"/>
    <mergeCell ref="AI27:AK27"/>
    <mergeCell ref="F26:K26"/>
    <mergeCell ref="M26:Q26"/>
    <mergeCell ref="R26:T26"/>
    <mergeCell ref="V26:W26"/>
    <mergeCell ref="X26:Y26"/>
    <mergeCell ref="Z26:AA26"/>
    <mergeCell ref="AB26:AC26"/>
    <mergeCell ref="AD26:AE26"/>
    <mergeCell ref="AG26:AH26"/>
    <mergeCell ref="AI24:AK24"/>
    <mergeCell ref="F25:K25"/>
    <mergeCell ref="M25:Q25"/>
    <mergeCell ref="R25:T25"/>
    <mergeCell ref="V25:W25"/>
    <mergeCell ref="X25:Y25"/>
    <mergeCell ref="Z25:AA25"/>
    <mergeCell ref="AB25:AC25"/>
    <mergeCell ref="AD25:AE25"/>
    <mergeCell ref="AG25:AH25"/>
    <mergeCell ref="AI25:AK25"/>
    <mergeCell ref="F24:K24"/>
    <mergeCell ref="M24:Q24"/>
    <mergeCell ref="R24:T24"/>
    <mergeCell ref="V24:W24"/>
    <mergeCell ref="X24:Y24"/>
    <mergeCell ref="Z24:AA24"/>
    <mergeCell ref="AB24:AC24"/>
    <mergeCell ref="AD24:AE24"/>
    <mergeCell ref="AG24:AH24"/>
    <mergeCell ref="AG21:AH21"/>
    <mergeCell ref="AI21:AK21"/>
    <mergeCell ref="F20:K20"/>
    <mergeCell ref="M20:Q20"/>
    <mergeCell ref="R20:T20"/>
    <mergeCell ref="V20:W20"/>
    <mergeCell ref="X20:Y20"/>
    <mergeCell ref="Z20:AA20"/>
    <mergeCell ref="AB20:AC20"/>
    <mergeCell ref="AD20:AE20"/>
    <mergeCell ref="AG20:AH20"/>
    <mergeCell ref="AI22:AK22"/>
    <mergeCell ref="F23:K23"/>
    <mergeCell ref="M23:Q23"/>
    <mergeCell ref="R23:T23"/>
    <mergeCell ref="V23:W23"/>
    <mergeCell ref="X23:Y23"/>
    <mergeCell ref="Z23:AA23"/>
    <mergeCell ref="AB23:AC23"/>
    <mergeCell ref="AD23:AE23"/>
    <mergeCell ref="AG23:AH23"/>
    <mergeCell ref="AI23:AK23"/>
    <mergeCell ref="F22:K22"/>
    <mergeCell ref="M22:Q22"/>
    <mergeCell ref="R22:T22"/>
    <mergeCell ref="V22:W22"/>
    <mergeCell ref="X22:Y22"/>
    <mergeCell ref="Z22:AA22"/>
    <mergeCell ref="AB22:AC22"/>
    <mergeCell ref="AD22:AE22"/>
    <mergeCell ref="AG22:AH22"/>
    <mergeCell ref="E143:G143"/>
    <mergeCell ref="H143:I143"/>
    <mergeCell ref="J143:L143"/>
    <mergeCell ref="AI18:AK18"/>
    <mergeCell ref="F19:K19"/>
    <mergeCell ref="M19:Q19"/>
    <mergeCell ref="R19:T19"/>
    <mergeCell ref="V19:W19"/>
    <mergeCell ref="X19:Y19"/>
    <mergeCell ref="Z19:AA19"/>
    <mergeCell ref="AB19:AC19"/>
    <mergeCell ref="AD19:AE19"/>
    <mergeCell ref="AG19:AH19"/>
    <mergeCell ref="AI19:AK19"/>
    <mergeCell ref="F18:K18"/>
    <mergeCell ref="M18:Q18"/>
    <mergeCell ref="R18:T18"/>
    <mergeCell ref="V18:W18"/>
    <mergeCell ref="X18:Y18"/>
    <mergeCell ref="Z18:AA18"/>
    <mergeCell ref="AB18:AC18"/>
    <mergeCell ref="AD18:AE18"/>
    <mergeCell ref="AG18:AH18"/>
    <mergeCell ref="AI20:AK20"/>
    <mergeCell ref="F21:K21"/>
    <mergeCell ref="M21:Q21"/>
    <mergeCell ref="R21:T21"/>
    <mergeCell ref="V21:W21"/>
    <mergeCell ref="X21:Y21"/>
    <mergeCell ref="Z21:AA21"/>
    <mergeCell ref="AB21:AC21"/>
    <mergeCell ref="AD21:AE21"/>
    <mergeCell ref="AJ169:AK169"/>
    <mergeCell ref="AJ107:AK107"/>
    <mergeCell ref="U138:V138"/>
    <mergeCell ref="AJ138:AK138"/>
    <mergeCell ref="E107:G107"/>
    <mergeCell ref="H107:I107"/>
    <mergeCell ref="J107:L107"/>
    <mergeCell ref="M107:O107"/>
    <mergeCell ref="P107:R107"/>
    <mergeCell ref="E168:G168"/>
    <mergeCell ref="M137:O137"/>
    <mergeCell ref="P137:R137"/>
    <mergeCell ref="AC137:AD137"/>
    <mergeCell ref="E142:G142"/>
    <mergeCell ref="E138:G138"/>
    <mergeCell ref="H138:I138"/>
    <mergeCell ref="J138:L138"/>
    <mergeCell ref="M138:O138"/>
    <mergeCell ref="AC138:AD138"/>
    <mergeCell ref="E137:G137"/>
    <mergeCell ref="H137:I137"/>
    <mergeCell ref="J137:L137"/>
    <mergeCell ref="AC141:AD141"/>
    <mergeCell ref="E166:G166"/>
    <mergeCell ref="H166:I166"/>
    <mergeCell ref="J166:L166"/>
    <mergeCell ref="M166:O166"/>
    <mergeCell ref="P166:R166"/>
    <mergeCell ref="AC166:AD166"/>
    <mergeCell ref="P142:R142"/>
    <mergeCell ref="P143:R143"/>
    <mergeCell ref="H142:I142"/>
    <mergeCell ref="AC142:AD142"/>
    <mergeCell ref="M143:O143"/>
    <mergeCell ref="AC143:AD143"/>
    <mergeCell ref="J174:L174"/>
    <mergeCell ref="J169:L169"/>
    <mergeCell ref="M169:O169"/>
    <mergeCell ref="P169:R169"/>
    <mergeCell ref="AC169:AD169"/>
    <mergeCell ref="AC168:AD168"/>
    <mergeCell ref="U169:V169"/>
    <mergeCell ref="AC172:AD172"/>
    <mergeCell ref="M174:O174"/>
    <mergeCell ref="P174:R174"/>
    <mergeCell ref="AC174:AD174"/>
    <mergeCell ref="J168:L168"/>
    <mergeCell ref="M168:O168"/>
    <mergeCell ref="P168:R168"/>
    <mergeCell ref="J142:L142"/>
    <mergeCell ref="AC167:AD167"/>
    <mergeCell ref="J170:L170"/>
    <mergeCell ref="M170:O170"/>
    <mergeCell ref="P170:R170"/>
    <mergeCell ref="AC170:AD170"/>
    <mergeCell ref="Z76:AA76"/>
    <mergeCell ref="AB76:AC76"/>
    <mergeCell ref="AD76:AE76"/>
    <mergeCell ref="AG76:AH76"/>
    <mergeCell ref="AG100:AH100"/>
    <mergeCell ref="AI76:AK76"/>
    <mergeCell ref="H168:I168"/>
    <mergeCell ref="E173:G173"/>
    <mergeCell ref="H173:I173"/>
    <mergeCell ref="J173:L173"/>
    <mergeCell ref="M173:O173"/>
    <mergeCell ref="P173:R173"/>
    <mergeCell ref="AC173:AD173"/>
    <mergeCell ref="F76:K76"/>
    <mergeCell ref="R76:T76"/>
    <mergeCell ref="V76:W76"/>
    <mergeCell ref="AC114:AD114"/>
    <mergeCell ref="AC113:AD113"/>
    <mergeCell ref="AC112:AD112"/>
    <mergeCell ref="AC111:AD111"/>
    <mergeCell ref="AC110:AD110"/>
    <mergeCell ref="AC107:AD107"/>
    <mergeCell ref="AC109:AD109"/>
    <mergeCell ref="AC105:AD105"/>
    <mergeCell ref="E140:G140"/>
    <mergeCell ref="H140:I140"/>
    <mergeCell ref="J140:L140"/>
    <mergeCell ref="M140:O140"/>
    <mergeCell ref="P140:R140"/>
    <mergeCell ref="AC140:AD140"/>
    <mergeCell ref="M142:O142"/>
    <mergeCell ref="Z99:AA99"/>
    <mergeCell ref="Z15:AA15"/>
    <mergeCell ref="AB15:AC15"/>
    <mergeCell ref="AD15:AE15"/>
    <mergeCell ref="AG15:AH15"/>
    <mergeCell ref="F12:K12"/>
    <mergeCell ref="M12:Q12"/>
    <mergeCell ref="R12:T12"/>
    <mergeCell ref="V12:W12"/>
    <mergeCell ref="X12:Y12"/>
    <mergeCell ref="Z12:AA12"/>
    <mergeCell ref="AB12:AC12"/>
    <mergeCell ref="AD12:AE12"/>
    <mergeCell ref="AG12:AH12"/>
    <mergeCell ref="V13:W13"/>
    <mergeCell ref="F13:K13"/>
    <mergeCell ref="F14:K14"/>
    <mergeCell ref="V14:W14"/>
    <mergeCell ref="AG73:AH73"/>
    <mergeCell ref="V72:W72"/>
    <mergeCell ref="X72:Y72"/>
    <mergeCell ref="Z72:AA72"/>
    <mergeCell ref="M74:Q74"/>
    <mergeCell ref="AI70:AK70"/>
    <mergeCell ref="AI71:AK71"/>
    <mergeCell ref="AI72:AK72"/>
    <mergeCell ref="V74:W74"/>
    <mergeCell ref="X74:Y74"/>
    <mergeCell ref="Z74:AA74"/>
    <mergeCell ref="AI73:AK73"/>
    <mergeCell ref="AI74:AK74"/>
    <mergeCell ref="AD70:AE70"/>
    <mergeCell ref="AG70:AH70"/>
    <mergeCell ref="Z70:AA70"/>
    <mergeCell ref="AB70:AC70"/>
    <mergeCell ref="X70:Y70"/>
    <mergeCell ref="AG71:AH71"/>
    <mergeCell ref="X73:Y73"/>
    <mergeCell ref="Z73:AA73"/>
    <mergeCell ref="AG74:AH74"/>
    <mergeCell ref="AB74:AC74"/>
    <mergeCell ref="AD74:AE74"/>
    <mergeCell ref="AD99:AE99"/>
    <mergeCell ref="AG99:AH99"/>
    <mergeCell ref="AI99:AK99"/>
    <mergeCell ref="F100:K100"/>
    <mergeCell ref="M100:Q100"/>
    <mergeCell ref="R100:T100"/>
    <mergeCell ref="V100:W100"/>
    <mergeCell ref="X100:Y100"/>
    <mergeCell ref="Z100:AA100"/>
    <mergeCell ref="AB100:AC100"/>
    <mergeCell ref="AD100:AE100"/>
    <mergeCell ref="E70:K70"/>
    <mergeCell ref="F71:K71"/>
    <mergeCell ref="M71:Q71"/>
    <mergeCell ref="R71:T71"/>
    <mergeCell ref="V71:W71"/>
    <mergeCell ref="X71:Y71"/>
    <mergeCell ref="Z71:AA71"/>
    <mergeCell ref="AB71:AC71"/>
    <mergeCell ref="V75:W75"/>
    <mergeCell ref="X75:Y75"/>
    <mergeCell ref="Z75:AA75"/>
    <mergeCell ref="AB75:AC75"/>
    <mergeCell ref="AD75:AE75"/>
    <mergeCell ref="AG75:AH75"/>
    <mergeCell ref="AB72:AC72"/>
    <mergeCell ref="AD72:AE72"/>
    <mergeCell ref="AG72:AH72"/>
    <mergeCell ref="V73:W73"/>
    <mergeCell ref="AD71:AE71"/>
    <mergeCell ref="AB73:AC73"/>
    <mergeCell ref="AD73:AE73"/>
    <mergeCell ref="AB69:AC69"/>
    <mergeCell ref="B3:AL3"/>
    <mergeCell ref="M6:Q6"/>
    <mergeCell ref="C4:AK4"/>
    <mergeCell ref="AB41:AC41"/>
    <mergeCell ref="AD41:AE41"/>
    <mergeCell ref="F9:K9"/>
    <mergeCell ref="F42:K42"/>
    <mergeCell ref="M42:Q42"/>
    <mergeCell ref="R42:T42"/>
    <mergeCell ref="M11:Q11"/>
    <mergeCell ref="R11:T11"/>
    <mergeCell ref="M13:Q13"/>
    <mergeCell ref="R13:T13"/>
    <mergeCell ref="M14:Q14"/>
    <mergeCell ref="R14:T14"/>
    <mergeCell ref="V41:W41"/>
    <mergeCell ref="X41:Y41"/>
    <mergeCell ref="X40:Y40"/>
    <mergeCell ref="R43:T43"/>
    <mergeCell ref="V43:W43"/>
    <mergeCell ref="F10:K10"/>
    <mergeCell ref="F11:K11"/>
    <mergeCell ref="AD69:AE69"/>
    <mergeCell ref="AG69:AH69"/>
    <mergeCell ref="AG68:AH68"/>
    <mergeCell ref="AI68:AK68"/>
    <mergeCell ref="AI69:AK69"/>
    <mergeCell ref="F69:K69"/>
    <mergeCell ref="AI12:AK12"/>
    <mergeCell ref="F15:K15"/>
    <mergeCell ref="M15:Q15"/>
    <mergeCell ref="J110:L110"/>
    <mergeCell ref="H112:I112"/>
    <mergeCell ref="J111:L111"/>
    <mergeCell ref="V101:W101"/>
    <mergeCell ref="U107:V107"/>
    <mergeCell ref="E110:G110"/>
    <mergeCell ref="H110:I110"/>
    <mergeCell ref="M112:O112"/>
    <mergeCell ref="E105:G105"/>
    <mergeCell ref="Y105:Z105"/>
    <mergeCell ref="F68:K68"/>
    <mergeCell ref="M68:Q68"/>
    <mergeCell ref="R68:T68"/>
    <mergeCell ref="V68:W68"/>
    <mergeCell ref="X68:Y68"/>
    <mergeCell ref="Z68:AA68"/>
    <mergeCell ref="P111:R111"/>
    <mergeCell ref="J112:L112"/>
    <mergeCell ref="P112:R112"/>
    <mergeCell ref="M110:O110"/>
    <mergeCell ref="P110:R110"/>
    <mergeCell ref="J109:L109"/>
    <mergeCell ref="M108:O108"/>
    <mergeCell ref="P108:R108"/>
    <mergeCell ref="M69:Q69"/>
    <mergeCell ref="R69:T69"/>
    <mergeCell ref="V69:W69"/>
    <mergeCell ref="X69:Y69"/>
    <mergeCell ref="Z69:AA69"/>
    <mergeCell ref="M70:Q70"/>
    <mergeCell ref="R70:T70"/>
    <mergeCell ref="V70:W70"/>
    <mergeCell ref="H197:I197"/>
    <mergeCell ref="AC197:AD197"/>
    <mergeCell ref="H175:I175"/>
    <mergeCell ref="J175:L175"/>
    <mergeCell ref="M175:O175"/>
    <mergeCell ref="AC175:AD175"/>
    <mergeCell ref="P197:R197"/>
    <mergeCell ref="P175:R175"/>
    <mergeCell ref="H169:I169"/>
    <mergeCell ref="E172:G172"/>
    <mergeCell ref="H172:I172"/>
    <mergeCell ref="J172:L172"/>
    <mergeCell ref="M172:O172"/>
    <mergeCell ref="P172:R172"/>
    <mergeCell ref="E169:G169"/>
    <mergeCell ref="AC171:AD171"/>
    <mergeCell ref="E170:G170"/>
    <mergeCell ref="M197:O197"/>
    <mergeCell ref="E174:G174"/>
    <mergeCell ref="H174:I174"/>
    <mergeCell ref="E196:G196"/>
    <mergeCell ref="H196:I196"/>
    <mergeCell ref="J196:L196"/>
    <mergeCell ref="M196:O196"/>
    <mergeCell ref="P196:R196"/>
    <mergeCell ref="AC196:AD196"/>
    <mergeCell ref="E175:G175"/>
    <mergeCell ref="E176:G176"/>
    <mergeCell ref="H176:I176"/>
    <mergeCell ref="J176:L176"/>
    <mergeCell ref="M176:O176"/>
    <mergeCell ref="P176:R176"/>
    <mergeCell ref="C201:AK201"/>
    <mergeCell ref="AC200:AD200"/>
    <mergeCell ref="AC199:AD199"/>
    <mergeCell ref="E198:G198"/>
    <mergeCell ref="H198:I198"/>
    <mergeCell ref="E171:G171"/>
    <mergeCell ref="H171:I171"/>
    <mergeCell ref="J171:L171"/>
    <mergeCell ref="E113:G113"/>
    <mergeCell ref="J113:L113"/>
    <mergeCell ref="E141:G141"/>
    <mergeCell ref="H141:I141"/>
    <mergeCell ref="J141:L141"/>
    <mergeCell ref="M141:O141"/>
    <mergeCell ref="P141:R141"/>
    <mergeCell ref="E115:G115"/>
    <mergeCell ref="E199:G199"/>
    <mergeCell ref="J198:L198"/>
    <mergeCell ref="M198:O198"/>
    <mergeCell ref="P198:R198"/>
    <mergeCell ref="H199:I199"/>
    <mergeCell ref="J199:L199"/>
    <mergeCell ref="M199:O199"/>
    <mergeCell ref="P199:R199"/>
    <mergeCell ref="P200:R200"/>
    <mergeCell ref="E114:G114"/>
    <mergeCell ref="H114:I114"/>
    <mergeCell ref="J114:L114"/>
    <mergeCell ref="M114:O114"/>
    <mergeCell ref="P114:R114"/>
    <mergeCell ref="H115:I115"/>
    <mergeCell ref="J197:L197"/>
    <mergeCell ref="C104:C105"/>
    <mergeCell ref="X14:Y14"/>
    <mergeCell ref="X16:Y16"/>
    <mergeCell ref="X17:Y17"/>
    <mergeCell ref="X38:Y38"/>
    <mergeCell ref="X39:Y39"/>
    <mergeCell ref="E39:K39"/>
    <mergeCell ref="F43:K43"/>
    <mergeCell ref="M43:Q43"/>
    <mergeCell ref="X42:Y42"/>
    <mergeCell ref="X101:Y101"/>
    <mergeCell ref="M101:Q101"/>
    <mergeCell ref="R101:T101"/>
    <mergeCell ref="V16:W16"/>
    <mergeCell ref="R40:T40"/>
    <mergeCell ref="V40:W40"/>
    <mergeCell ref="F44:K44"/>
    <mergeCell ref="M44:Q44"/>
    <mergeCell ref="R44:T44"/>
    <mergeCell ref="V44:W44"/>
    <mergeCell ref="F17:K17"/>
    <mergeCell ref="F38:K38"/>
    <mergeCell ref="F16:K16"/>
    <mergeCell ref="F99:K99"/>
    <mergeCell ref="M99:Q99"/>
    <mergeCell ref="R99:T99"/>
    <mergeCell ref="V99:W99"/>
    <mergeCell ref="X99:Y99"/>
    <mergeCell ref="R15:T15"/>
    <mergeCell ref="V15:W15"/>
    <mergeCell ref="X15:Y15"/>
    <mergeCell ref="E200:G200"/>
    <mergeCell ref="E112:G112"/>
    <mergeCell ref="M111:O111"/>
    <mergeCell ref="AJ105:AK105"/>
    <mergeCell ref="AB104:AK104"/>
    <mergeCell ref="AC108:AD108"/>
    <mergeCell ref="Z44:AA44"/>
    <mergeCell ref="AB44:AC44"/>
    <mergeCell ref="AD44:AE44"/>
    <mergeCell ref="X43:Y43"/>
    <mergeCell ref="F41:K41"/>
    <mergeCell ref="M41:Q41"/>
    <mergeCell ref="R41:T41"/>
    <mergeCell ref="Z41:AA41"/>
    <mergeCell ref="V42:W42"/>
    <mergeCell ref="M171:O171"/>
    <mergeCell ref="P171:R171"/>
    <mergeCell ref="AB43:AC43"/>
    <mergeCell ref="H200:I200"/>
    <mergeCell ref="E108:G108"/>
    <mergeCell ref="P105:R105"/>
    <mergeCell ref="S105:T105"/>
    <mergeCell ref="H105:I105"/>
    <mergeCell ref="E104:V104"/>
    <mergeCell ref="X104:Z104"/>
    <mergeCell ref="AB68:AC68"/>
    <mergeCell ref="X44:Y44"/>
    <mergeCell ref="M76:Q76"/>
    <mergeCell ref="J200:L200"/>
    <mergeCell ref="M200:O200"/>
    <mergeCell ref="AC198:AD198"/>
    <mergeCell ref="E197:G197"/>
    <mergeCell ref="M8:Q8"/>
    <mergeCell ref="R8:T8"/>
    <mergeCell ref="M9:Q9"/>
    <mergeCell ref="Z11:AA11"/>
    <mergeCell ref="X11:Y11"/>
    <mergeCell ref="AD39:AE39"/>
    <mergeCell ref="Z13:AA13"/>
    <mergeCell ref="Z14:AA14"/>
    <mergeCell ref="M10:Q10"/>
    <mergeCell ref="R10:T10"/>
    <mergeCell ref="Z9:AA9"/>
    <mergeCell ref="Z10:AA10"/>
    <mergeCell ref="AB10:AC10"/>
    <mergeCell ref="AB11:AC11"/>
    <mergeCell ref="R38:T38"/>
    <mergeCell ref="M16:Q16"/>
    <mergeCell ref="Z39:AA39"/>
    <mergeCell ref="V17:W17"/>
    <mergeCell ref="V38:W38"/>
    <mergeCell ref="R16:T16"/>
    <mergeCell ref="AB38:AC38"/>
    <mergeCell ref="Z16:AA16"/>
    <mergeCell ref="Z17:AA17"/>
    <mergeCell ref="Z38:AA38"/>
    <mergeCell ref="V39:W39"/>
    <mergeCell ref="M17:Q17"/>
    <mergeCell ref="R17:T17"/>
    <mergeCell ref="M38:Q38"/>
    <mergeCell ref="AD16:AE16"/>
    <mergeCell ref="AB13:AC13"/>
    <mergeCell ref="AB14:AC14"/>
    <mergeCell ref="X13:Y13"/>
    <mergeCell ref="AI6:AK6"/>
    <mergeCell ref="C5:AK5"/>
    <mergeCell ref="AI101:AK101"/>
    <mergeCell ref="Z6:AA6"/>
    <mergeCell ref="AB101:AC101"/>
    <mergeCell ref="R6:T6"/>
    <mergeCell ref="AG44:AH44"/>
    <mergeCell ref="V11:W11"/>
    <mergeCell ref="R9:T9"/>
    <mergeCell ref="X8:Y8"/>
    <mergeCell ref="X9:Y9"/>
    <mergeCell ref="X10:Y10"/>
    <mergeCell ref="AD9:AE9"/>
    <mergeCell ref="AD10:AE10"/>
    <mergeCell ref="AD11:AE11"/>
    <mergeCell ref="AB8:AC8"/>
    <mergeCell ref="AB9:AC9"/>
    <mergeCell ref="V9:W9"/>
    <mergeCell ref="V10:W10"/>
    <mergeCell ref="AD6:AE6"/>
    <mergeCell ref="Z8:AA8"/>
    <mergeCell ref="AG11:AH11"/>
    <mergeCell ref="X6:Y6"/>
    <mergeCell ref="E6:K6"/>
    <mergeCell ref="AB6:AC6"/>
    <mergeCell ref="E8:K8"/>
    <mergeCell ref="AG6:AH6"/>
    <mergeCell ref="V6:W6"/>
    <mergeCell ref="V8:W8"/>
    <mergeCell ref="R39:T39"/>
    <mergeCell ref="X76:Y76"/>
    <mergeCell ref="AB16:AC16"/>
    <mergeCell ref="H108:I108"/>
    <mergeCell ref="J108:L108"/>
    <mergeCell ref="AD40:AE40"/>
    <mergeCell ref="AG40:AH40"/>
    <mergeCell ref="AG101:AH101"/>
    <mergeCell ref="AD101:AE101"/>
    <mergeCell ref="Z101:AA101"/>
    <mergeCell ref="Z40:AA40"/>
    <mergeCell ref="AG39:AH39"/>
    <mergeCell ref="AI39:AK39"/>
    <mergeCell ref="AI41:AK41"/>
    <mergeCell ref="AI42:AK42"/>
    <mergeCell ref="AD17:AE17"/>
    <mergeCell ref="AI13:AK13"/>
    <mergeCell ref="AG14:AH14"/>
    <mergeCell ref="AI14:AK14"/>
    <mergeCell ref="AG16:AH16"/>
    <mergeCell ref="AI38:AK38"/>
    <mergeCell ref="AD38:AE38"/>
    <mergeCell ref="AD14:AE14"/>
    <mergeCell ref="AD13:AE13"/>
    <mergeCell ref="AI15:AK15"/>
    <mergeCell ref="AI43:AK43"/>
    <mergeCell ref="AI44:AK44"/>
    <mergeCell ref="AD42:AE42"/>
    <mergeCell ref="AG42:AH42"/>
    <mergeCell ref="AD43:AE43"/>
    <mergeCell ref="AG43:AH43"/>
    <mergeCell ref="AG13:AH13"/>
    <mergeCell ref="AI40:AK40"/>
    <mergeCell ref="M40:Q40"/>
    <mergeCell ref="AD68:AE68"/>
    <mergeCell ref="AB40:AC40"/>
    <mergeCell ref="U105:V105"/>
    <mergeCell ref="Z43:AA43"/>
    <mergeCell ref="Z42:AA42"/>
    <mergeCell ref="AB42:AC42"/>
    <mergeCell ref="AG41:AH41"/>
    <mergeCell ref="M109:O109"/>
    <mergeCell ref="P109:R109"/>
    <mergeCell ref="AI11:AK11"/>
    <mergeCell ref="AD8:AE8"/>
    <mergeCell ref="AB17:AC17"/>
    <mergeCell ref="AB39:AC39"/>
    <mergeCell ref="E111:G111"/>
    <mergeCell ref="H111:I111"/>
    <mergeCell ref="AG38:AH38"/>
    <mergeCell ref="AI16:AK16"/>
    <mergeCell ref="AG17:AH17"/>
    <mergeCell ref="AI17:AK17"/>
    <mergeCell ref="AG8:AH8"/>
    <mergeCell ref="AI8:AK8"/>
    <mergeCell ref="AG9:AH9"/>
    <mergeCell ref="AI9:AK9"/>
    <mergeCell ref="AG10:AH10"/>
    <mergeCell ref="AI10:AK10"/>
    <mergeCell ref="E101:K101"/>
    <mergeCell ref="C103:AK103"/>
    <mergeCell ref="E109:G109"/>
    <mergeCell ref="H109:I109"/>
    <mergeCell ref="M39:Q39"/>
    <mergeCell ref="M105:O105"/>
    <mergeCell ref="J105:L105"/>
    <mergeCell ref="F40:K40"/>
  </mergeCells>
  <phoneticPr fontId="38" type="noConversion"/>
  <conditionalFormatting sqref="AF112">
    <cfRule type="iconSet" priority="10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137">
    <cfRule type="iconSet" priority="17">
      <iconSet iconSet="3Symbols2">
        <cfvo type="percent" val="0"/>
        <cfvo type="percent" val="&quot;Regural&quot;"/>
        <cfvo type="formula" val="&quot;Bueno&quot;"/>
      </iconSet>
    </cfRule>
  </conditionalFormatting>
  <conditionalFormatting sqref="T113:T114">
    <cfRule type="iconSet" priority="133">
      <iconSet iconSet="3Symbols2">
        <cfvo type="percent" val="0"/>
        <cfvo type="percent" val="&quot;Regural&quot;"/>
        <cfvo type="formula" val="&quot;Bueno&quot;"/>
      </iconSet>
    </cfRule>
  </conditionalFormatting>
  <conditionalFormatting sqref="T115:T136">
    <cfRule type="iconSet" priority="9">
      <iconSet iconSet="3Symbols2">
        <cfvo type="percent" val="0"/>
        <cfvo type="percent" val="&quot;Regural&quot;"/>
        <cfvo type="formula" val="&quot;Bueno&quot;"/>
      </iconSet>
    </cfRule>
  </conditionalFormatting>
  <conditionalFormatting sqref="T139:T168">
    <cfRule type="iconSet" priority="5">
      <iconSet iconSet="3Symbols2">
        <cfvo type="percent" val="0"/>
        <cfvo type="percent" val="&quot;Regural&quot;"/>
        <cfvo type="formula" val="&quot;Bueno&quot;"/>
      </iconSet>
    </cfRule>
  </conditionalFormatting>
  <conditionalFormatting sqref="T170:T199">
    <cfRule type="iconSet" priority="1">
      <iconSet iconSet="3Symbols2">
        <cfvo type="percent" val="0"/>
        <cfvo type="percent" val="&quot;Regural&quot;"/>
        <cfvo type="formula" val="&quot;Bueno&quot;"/>
      </iconSet>
    </cfRule>
  </conditionalFormatting>
  <dataValidations count="4">
    <dataValidation type="list" allowBlank="1" showInputMessage="1" showErrorMessage="1" sqref="E40:E69 E9:E38 E71:E100" xr:uid="{00000000-0002-0000-0300-000000000000}">
      <formula1>"Jr.,Calle,Psje."</formula1>
    </dataValidation>
    <dataValidation type="list" allowBlank="1" showInputMessage="1" showErrorMessage="1" sqref="AG40:AK69 AG9:AK38 AG71:AK101" xr:uid="{00000000-0002-0000-0300-000001000000}">
      <formula1>"SI,NO"</formula1>
    </dataValidation>
    <dataValidation type="list" allowBlank="1" showInputMessage="1" showErrorMessage="1" sqref="Z139:Z168 Z108:Z137 Z170:Z199" xr:uid="{00000000-0002-0000-0300-000002000000}">
      <formula1>"N. C., Bueno, Regular,Malo,Sin implementar"</formula1>
    </dataValidation>
    <dataValidation type="list" allowBlank="1" showInputMessage="1" showErrorMessage="1" sqref="T139:T168 AI139:AI168 T108:T137 AI108:AI137 T170:T199 AI170:AI199" xr:uid="{00000000-0002-0000-0300-000003000000}">
      <formula1>"Bueno, Malo, Regular"</formula1>
    </dataValidation>
  </dataValidations>
  <printOptions horizontalCentered="1"/>
  <pageMargins left="0.27559055118110237" right="0.27559055118110237" top="0.35433070866141736" bottom="0.35433070866141736" header="0.31496062992125984" footer="0.31496062992125984"/>
  <pageSetup paperSize="9" scale="71" orientation="landscape" r:id="rId1"/>
  <rowBreaks count="5" manualBreakCount="5">
    <brk id="38" min="1" max="37" man="1"/>
    <brk id="69" min="1" max="37" man="1"/>
    <brk id="102" min="1" max="37" man="1"/>
    <brk id="137" min="1" max="37" man="1"/>
    <brk id="168" min="1" max="37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3" id="{FDDB8A26-20BC-4AC6-893C-DC7D19207334}">
            <x14:iconSet iconSet="3Symbols2" custom="1">
              <x14:cfvo type="percent">
                <xm:f>0</xm:f>
              </x14:cfvo>
              <x14:cfvo type="num" gte="0">
                <xm:f>1</xm:f>
              </x14:cfvo>
              <x14:cfvo type="num" gte="0">
                <xm:f>2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AH200</xm:sqref>
        </x14:conditionalFormatting>
        <x14:conditionalFormatting xmlns:xm="http://schemas.microsoft.com/office/excel/2006/main">
          <x14:cfRule type="iconSet" priority="101" id="{0C72560E-9F2C-4CFC-8909-51BDA20590B3}">
            <x14:iconSet iconSet="5Arrows" custom="1">
              <x14:cfvo type="percent">
                <xm:f>0</xm:f>
              </x14:cfvo>
              <x14:cfvo type="num" gte="0">
                <xm:f>0</xm:f>
              </x14:cfvo>
              <x14:cfvo type="num" gte="0">
                <xm:f>1</xm:f>
              </x14:cfvo>
              <x14:cfvo type="num" gte="0">
                <xm:f>2.5</xm:f>
              </x14:cfvo>
              <x14:cfvo type="num">
                <xm:f>4</xm:f>
              </x14:cfvo>
              <x14:cfIcon iconSet="5Quarters" iconId="0"/>
              <x14:cfIcon iconSet="3Symbols2" iconId="2"/>
              <x14:cfIcon iconSet="3Symbols2" iconId="1"/>
              <x14:cfIcon iconSet="3Symbols2" iconId="0"/>
              <x14:cfIcon iconSet="3Symbols" iconId="0"/>
            </x14:iconSet>
          </x14:cfRule>
          <xm:sqref>Y200</xm:sqref>
        </x14:conditionalFormatting>
        <x14:conditionalFormatting xmlns:xm="http://schemas.microsoft.com/office/excel/2006/main">
          <x14:cfRule type="iconSet" priority="19" id="{C09467B4-E048-4B55-BD04-9BAF16D68018}">
            <x14:iconSet iconSet="3Symbols2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AH137</xm:sqref>
        </x14:conditionalFormatting>
        <x14:conditionalFormatting xmlns:xm="http://schemas.microsoft.com/office/excel/2006/main">
          <x14:cfRule type="iconSet" priority="18" id="{1A250AED-FCB4-4DB7-99B9-05653F090ACC}">
            <x14:iconSet iconSet="5Arrows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3Symbols2" iconId="2"/>
              <x14:cfIcon iconSet="3Symbols2" iconId="1"/>
              <x14:cfIcon iconSet="3Symbols2" iconId="0"/>
              <x14:cfIcon iconSet="3Symbols" iconId="0"/>
            </x14:iconSet>
          </x14:cfRule>
          <xm:sqref>Y137</xm:sqref>
        </x14:conditionalFormatting>
        <x14:conditionalFormatting xmlns:xm="http://schemas.microsoft.com/office/excel/2006/main">
          <x14:cfRule type="iconSet" priority="109" id="{272A384C-6E16-496B-866A-6D6514E5D6B7}">
            <x14:iconSet iconSet="3Symbols2" custom="1">
              <x14:cfvo type="percent">
                <xm:f>0</xm:f>
              </x14:cfvo>
              <x14:cfvo type="num" gte="0">
                <xm:f>1</xm:f>
              </x14:cfvo>
              <x14:cfvo type="num" gte="0">
                <xm:f>2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S200</xm:sqref>
        </x14:conditionalFormatting>
        <x14:conditionalFormatting xmlns:xm="http://schemas.microsoft.com/office/excel/2006/main">
          <x14:cfRule type="iconSet" priority="130" id="{03F8458D-8908-494D-A91C-E56110BAEF27}">
            <x14:iconSet iconSet="3Symbols2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S137</xm:sqref>
        </x14:conditionalFormatting>
        <x14:conditionalFormatting xmlns:xm="http://schemas.microsoft.com/office/excel/2006/main">
          <x14:cfRule type="iconSet" priority="134" id="{1B4611B9-2ED7-4008-ACF1-708439DCBF35}">
            <x14:iconSet iconSet="3Symbols2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AH108:AH114</xm:sqref>
        </x14:conditionalFormatting>
        <x14:conditionalFormatting xmlns:xm="http://schemas.microsoft.com/office/excel/2006/main">
          <x14:cfRule type="iconSet" priority="135" id="{9A03DFFA-132F-4737-BE01-5DD1B9C9C958}">
            <x14:iconSet iconSet="5Arrows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3Symbols2" iconId="2"/>
              <x14:cfIcon iconSet="3Symbols2" iconId="1"/>
              <x14:cfIcon iconSet="3Symbols2" iconId="0"/>
              <x14:cfIcon iconSet="3Symbols" iconId="0"/>
            </x14:iconSet>
          </x14:cfRule>
          <xm:sqref>Y108:Y114</xm:sqref>
        </x14:conditionalFormatting>
        <x14:conditionalFormatting xmlns:xm="http://schemas.microsoft.com/office/excel/2006/main">
          <x14:cfRule type="iconSet" priority="136" id="{89DDDF72-067A-4577-9580-09A0E7C35F6F}">
            <x14:iconSet iconSet="3Symbols2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S108:S114</xm:sqref>
        </x14:conditionalFormatting>
        <x14:conditionalFormatting xmlns:xm="http://schemas.microsoft.com/office/excel/2006/main">
          <x14:cfRule type="iconSet" priority="10" id="{D78CBC23-E5D2-4545-AC58-B018FABB0EB2}">
            <x14:iconSet iconSet="3Symbols2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AH115:AH136</xm:sqref>
        </x14:conditionalFormatting>
        <x14:conditionalFormatting xmlns:xm="http://schemas.microsoft.com/office/excel/2006/main">
          <x14:cfRule type="iconSet" priority="11" id="{964F974A-893C-41E3-8346-97C4B75F28EF}">
            <x14:iconSet iconSet="5Arrows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3Symbols2" iconId="2"/>
              <x14:cfIcon iconSet="3Symbols2" iconId="1"/>
              <x14:cfIcon iconSet="3Symbols2" iconId="0"/>
              <x14:cfIcon iconSet="3Symbols" iconId="0"/>
            </x14:iconSet>
          </x14:cfRule>
          <xm:sqref>Y115:Y136</xm:sqref>
        </x14:conditionalFormatting>
        <x14:conditionalFormatting xmlns:xm="http://schemas.microsoft.com/office/excel/2006/main">
          <x14:cfRule type="iconSet" priority="12" id="{FB5F9501-AE25-4DDF-B970-EDEDB9F65B0C}">
            <x14:iconSet iconSet="3Symbols2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S115:S136</xm:sqref>
        </x14:conditionalFormatting>
        <x14:conditionalFormatting xmlns:xm="http://schemas.microsoft.com/office/excel/2006/main">
          <x14:cfRule type="iconSet" priority="6" id="{4A69F4B8-D49B-413F-AE99-8E054AC40717}">
            <x14:iconSet iconSet="3Symbols2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AH139:AH168</xm:sqref>
        </x14:conditionalFormatting>
        <x14:conditionalFormatting xmlns:xm="http://schemas.microsoft.com/office/excel/2006/main">
          <x14:cfRule type="iconSet" priority="7" id="{EBC215E4-1A1D-46EE-8494-6FD78550573F}">
            <x14:iconSet iconSet="5Arrows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3Symbols2" iconId="2"/>
              <x14:cfIcon iconSet="3Symbols2" iconId="1"/>
              <x14:cfIcon iconSet="3Symbols2" iconId="0"/>
              <x14:cfIcon iconSet="3Symbols" iconId="0"/>
            </x14:iconSet>
          </x14:cfRule>
          <xm:sqref>Y139:Y168</xm:sqref>
        </x14:conditionalFormatting>
        <x14:conditionalFormatting xmlns:xm="http://schemas.microsoft.com/office/excel/2006/main">
          <x14:cfRule type="iconSet" priority="8" id="{55C7295D-0CA4-4655-995D-093A494E8B68}">
            <x14:iconSet iconSet="3Symbols2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S139:S168</xm:sqref>
        </x14:conditionalFormatting>
        <x14:conditionalFormatting xmlns:xm="http://schemas.microsoft.com/office/excel/2006/main">
          <x14:cfRule type="iconSet" priority="2" id="{3FC7A88C-9407-47ED-A9B8-73AB6F72B888}">
            <x14:iconSet iconSet="3Symbols2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AH170:AH199</xm:sqref>
        </x14:conditionalFormatting>
        <x14:conditionalFormatting xmlns:xm="http://schemas.microsoft.com/office/excel/2006/main">
          <x14:cfRule type="iconSet" priority="3" id="{516CF716-9B3B-4255-973F-1F142D16FA19}">
            <x14:iconSet iconSet="5Arrows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3Symbols2" iconId="2"/>
              <x14:cfIcon iconSet="3Symbols2" iconId="1"/>
              <x14:cfIcon iconSet="3Symbols2" iconId="0"/>
              <x14:cfIcon iconSet="3Symbols" iconId="0"/>
            </x14:iconSet>
          </x14:cfRule>
          <xm:sqref>Y170:Y199</xm:sqref>
        </x14:conditionalFormatting>
        <x14:conditionalFormatting xmlns:xm="http://schemas.microsoft.com/office/excel/2006/main">
          <x14:cfRule type="iconSet" priority="4" id="{55C21CEE-0334-46D3-9625-3F41097AE14B}">
            <x14:iconSet iconSet="3Symbols2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3Symbols2" iconId="1"/>
              <x14:cfIcon iconSet="3Symbols2" iconId="0"/>
            </x14:iconSet>
          </x14:cfRule>
          <xm:sqref>S170:S199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4000000}">
          <x14:formula1>
            <xm:f>Datos!$G$10:$G$13</xm:f>
          </x14:formula1>
          <xm:sqref>AB139:AB168 AB108:AB137 AB170:AB199</xm:sqref>
        </x14:dataValidation>
        <x14:dataValidation type="list" allowBlank="1" showInputMessage="1" showErrorMessage="1" xr:uid="{00000000-0002-0000-0300-000005000000}">
          <x14:formula1>
            <xm:f>Datos!$D$10:$D$13</xm:f>
          </x14:formula1>
          <xm:sqref>AD40:AD69 AD9:AD38 AD71:AD101</xm:sqref>
        </x14:dataValidation>
        <x14:dataValidation type="list" allowBlank="1" showInputMessage="1" showErrorMessage="1" xr:uid="{00000000-0002-0000-0300-000006000000}">
          <x14:formula1>
            <xm:f>Datos!$F$10:$F$15</xm:f>
          </x14:formula1>
          <xm:sqref>E139:E168 E108:E137 E170:E199</xm:sqref>
        </x14:dataValidation>
        <x14:dataValidation type="list" allowBlank="1" showInputMessage="1" showErrorMessage="1" xr:uid="{00000000-0002-0000-0300-000007000000}">
          <x14:formula1>
            <xm:f>Datos!$E$10:$E$13</xm:f>
          </x14:formula1>
          <xm:sqref>V139:V168 AK139:AK168 V108:V137 AK108:AK137 V170:V199 AK170:AK199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  <outlinePr summaryBelow="0" summaryRight="0"/>
  </sheetPr>
  <dimension ref="A2:AR111"/>
  <sheetViews>
    <sheetView defaultGridColor="0" view="pageBreakPreview" topLeftCell="C77" colorId="9" zoomScale="90" zoomScaleNormal="80" zoomScaleSheetLayoutView="90" workbookViewId="0">
      <selection activeCell="H79" sqref="H79:AC79"/>
    </sheetView>
  </sheetViews>
  <sheetFormatPr baseColWidth="10" defaultColWidth="11.42578125" defaultRowHeight="12.75" outlineLevelRow="2" x14ac:dyDescent="0.2"/>
  <cols>
    <col min="1" max="1" width="1.5703125" style="205" customWidth="1"/>
    <col min="2" max="2" width="2.85546875" style="205" customWidth="1"/>
    <col min="3" max="3" width="8.28515625" style="205" customWidth="1"/>
    <col min="4" max="4" width="0.7109375" style="205" customWidth="1"/>
    <col min="5" max="5" width="8" style="205" customWidth="1"/>
    <col min="6" max="6" width="0.5703125" style="205" customWidth="1"/>
    <col min="7" max="7" width="9.140625" style="205" customWidth="1"/>
    <col min="8" max="8" width="0.5703125" style="205" customWidth="1"/>
    <col min="9" max="9" width="9" style="205" customWidth="1"/>
    <col min="10" max="10" width="0.85546875" style="205" customWidth="1"/>
    <col min="11" max="11" width="7.85546875" style="205" customWidth="1"/>
    <col min="12" max="12" width="0.5703125" style="205" customWidth="1"/>
    <col min="13" max="13" width="5.85546875" style="205" customWidth="1"/>
    <col min="14" max="14" width="0.28515625" style="205" customWidth="1"/>
    <col min="15" max="15" width="7.140625" style="205" customWidth="1"/>
    <col min="16" max="16" width="6.42578125" style="205" customWidth="1"/>
    <col min="17" max="17" width="0.5703125" style="205" customWidth="1"/>
    <col min="18" max="18" width="7.7109375" style="205" customWidth="1"/>
    <col min="19" max="19" width="7.85546875" style="205" customWidth="1"/>
    <col min="20" max="20" width="0.5703125" style="205" customWidth="1"/>
    <col min="21" max="21" width="7.42578125" style="205" customWidth="1"/>
    <col min="22" max="22" width="0.5703125" style="205" customWidth="1"/>
    <col min="23" max="23" width="10.28515625" style="205" customWidth="1"/>
    <col min="24" max="24" width="0.5703125" style="205" customWidth="1"/>
    <col min="25" max="25" width="11.42578125" style="205" customWidth="1"/>
    <col min="26" max="26" width="0.42578125" style="205" customWidth="1"/>
    <col min="27" max="27" width="11.42578125" style="205"/>
    <col min="28" max="28" width="0.42578125" style="205" customWidth="1"/>
    <col min="29" max="29" width="11.42578125" style="205"/>
    <col min="30" max="30" width="3.140625" style="205" customWidth="1"/>
    <col min="31" max="16384" width="11.42578125" style="205"/>
  </cols>
  <sheetData>
    <row r="2" spans="2:39" s="160" customFormat="1" ht="21" customHeight="1" x14ac:dyDescent="0.25">
      <c r="B2" s="352"/>
      <c r="C2" s="773" t="s">
        <v>520</v>
      </c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4"/>
      <c r="AE2" s="100"/>
      <c r="AF2" s="100"/>
      <c r="AG2" s="100"/>
      <c r="AH2" s="100"/>
      <c r="AI2" s="100"/>
      <c r="AJ2" s="100"/>
      <c r="AK2" s="100"/>
      <c r="AL2" s="159"/>
    </row>
    <row r="3" spans="2:39" s="99" customFormat="1" ht="26.25" customHeight="1" x14ac:dyDescent="0.25">
      <c r="B3" s="323"/>
      <c r="C3" s="574" t="s">
        <v>521</v>
      </c>
      <c r="D3" s="574"/>
      <c r="E3" s="574"/>
      <c r="F3" s="574"/>
      <c r="G3" s="574"/>
      <c r="H3" s="574"/>
      <c r="I3" s="574"/>
      <c r="J3" s="574"/>
      <c r="K3" s="574"/>
      <c r="L3" s="79"/>
      <c r="M3" s="622" t="s">
        <v>524</v>
      </c>
      <c r="N3" s="643"/>
      <c r="O3" s="643"/>
      <c r="P3" s="623"/>
      <c r="Q3" s="79"/>
      <c r="R3" s="712" t="s">
        <v>525</v>
      </c>
      <c r="S3" s="712"/>
      <c r="T3" s="712"/>
      <c r="U3" s="712"/>
      <c r="V3" s="79"/>
      <c r="W3" s="712" t="s">
        <v>182</v>
      </c>
      <c r="X3" s="712"/>
      <c r="Y3" s="712"/>
      <c r="Z3" s="79"/>
      <c r="AA3" s="206"/>
      <c r="AB3" s="206"/>
      <c r="AC3" s="206"/>
      <c r="AD3" s="353"/>
      <c r="AE3" s="162"/>
      <c r="AF3" s="75"/>
      <c r="AG3" s="163"/>
      <c r="AH3" s="106"/>
      <c r="AI3" s="106"/>
      <c r="AJ3" s="106"/>
      <c r="AK3" s="106"/>
      <c r="AL3" s="164"/>
      <c r="AM3" s="73"/>
    </row>
    <row r="4" spans="2:39" s="99" customFormat="1" ht="21" customHeight="1" x14ac:dyDescent="0.25">
      <c r="B4" s="323"/>
      <c r="C4" s="779" t="s">
        <v>522</v>
      </c>
      <c r="D4" s="779"/>
      <c r="E4" s="779"/>
      <c r="F4" s="779"/>
      <c r="G4" s="779"/>
      <c r="H4" s="779"/>
      <c r="I4" s="779"/>
      <c r="J4" s="779"/>
      <c r="K4" s="779"/>
      <c r="L4" s="79"/>
      <c r="M4" s="760">
        <f>+('Identificación 2'!J200+'Identificación 2'!AE200+'Identificación 2'!X200)-SUMIF('Identificación 2'!E108:G199,"Terreno natural",'Identificación 2'!J108:L199)-SUMIF('Identificación 2'!AB108:AB199,"Terreno natural",'Identificación 2'!AE108:AE199)</f>
        <v>0</v>
      </c>
      <c r="N4" s="761"/>
      <c r="O4" s="761"/>
      <c r="P4" s="762"/>
      <c r="Q4" s="79"/>
      <c r="R4" s="763">
        <f>+'Identificación 2'!M200+'Identificación 2'!AF200</f>
        <v>0</v>
      </c>
      <c r="S4" s="763"/>
      <c r="T4" s="763"/>
      <c r="U4" s="763"/>
      <c r="V4" s="79"/>
      <c r="W4" s="790" t="e">
        <f>+R4/M4</f>
        <v>#DIV/0!</v>
      </c>
      <c r="X4" s="790"/>
      <c r="Y4" s="790"/>
      <c r="Z4" s="79"/>
      <c r="AA4" s="207"/>
      <c r="AB4" s="207"/>
      <c r="AC4" s="207"/>
      <c r="AD4" s="353"/>
      <c r="AE4" s="75"/>
      <c r="AF4" s="75"/>
      <c r="AG4" s="165"/>
      <c r="AH4" s="106"/>
      <c r="AI4" s="106"/>
      <c r="AJ4" s="106"/>
      <c r="AK4" s="106"/>
      <c r="AL4" s="73"/>
      <c r="AM4" s="73"/>
    </row>
    <row r="5" spans="2:39" s="99" customFormat="1" ht="21" customHeight="1" x14ac:dyDescent="0.25">
      <c r="B5" s="323"/>
      <c r="C5" s="779" t="s">
        <v>523</v>
      </c>
      <c r="D5" s="779"/>
      <c r="E5" s="779"/>
      <c r="F5" s="779"/>
      <c r="G5" s="779"/>
      <c r="H5" s="779"/>
      <c r="I5" s="779"/>
      <c r="J5" s="779"/>
      <c r="K5" s="779"/>
      <c r="L5" s="79"/>
      <c r="M5" s="760">
        <f>+('Identificación 2'!J200+'Identificación 2'!AE200+'Identificación 2'!X200)-SUMIF('Identificación 2'!E108:G199,"Terreno natural",'Identificación 2'!J108:L199)-SUMIF('Identificación 2'!AB108:AB199,"Terreno natural",'Identificación 2'!AE108:AE199)</f>
        <v>0</v>
      </c>
      <c r="N5" s="761"/>
      <c r="O5" s="761"/>
      <c r="P5" s="762"/>
      <c r="Q5" s="79"/>
      <c r="R5" s="763">
        <f>+'Identificación 2'!P200+'Identificación 2'!AG200</f>
        <v>0</v>
      </c>
      <c r="S5" s="763"/>
      <c r="T5" s="763"/>
      <c r="U5" s="763"/>
      <c r="V5" s="79"/>
      <c r="W5" s="790" t="e">
        <f>+R5/M5</f>
        <v>#DIV/0!</v>
      </c>
      <c r="X5" s="790"/>
      <c r="Y5" s="790"/>
      <c r="Z5" s="79"/>
      <c r="AA5" s="207"/>
      <c r="AB5" s="207"/>
      <c r="AC5" s="207"/>
      <c r="AD5" s="354"/>
      <c r="AG5" s="106"/>
      <c r="AH5" s="106"/>
      <c r="AI5" s="106"/>
      <c r="AJ5" s="106"/>
      <c r="AK5" s="106"/>
      <c r="AL5" s="73"/>
      <c r="AM5" s="73"/>
    </row>
    <row r="6" spans="2:39" s="99" customFormat="1" ht="21" customHeight="1" x14ac:dyDescent="0.25">
      <c r="B6" s="323"/>
      <c r="C6" s="305"/>
      <c r="D6" s="305"/>
      <c r="E6" s="305"/>
      <c r="F6" s="305"/>
      <c r="G6" s="305"/>
      <c r="H6" s="305"/>
      <c r="I6" s="305"/>
      <c r="J6" s="305"/>
      <c r="K6" s="305"/>
      <c r="L6" s="79"/>
      <c r="M6" s="788"/>
      <c r="N6" s="788"/>
      <c r="O6" s="788"/>
      <c r="P6" s="788"/>
      <c r="Q6" s="788"/>
      <c r="R6" s="789"/>
      <c r="S6" s="79"/>
      <c r="T6" s="79"/>
      <c r="U6" s="300"/>
      <c r="V6" s="300"/>
      <c r="W6" s="300"/>
      <c r="X6" s="79"/>
      <c r="Y6" s="115"/>
      <c r="Z6" s="115"/>
      <c r="AA6" s="115"/>
      <c r="AB6" s="303"/>
      <c r="AC6" s="81"/>
      <c r="AD6" s="354"/>
      <c r="AG6" s="106"/>
      <c r="AH6" s="106"/>
      <c r="AI6" s="106"/>
      <c r="AJ6" s="106"/>
      <c r="AK6" s="106"/>
      <c r="AL6" s="73"/>
      <c r="AM6" s="73"/>
    </row>
    <row r="7" spans="2:39" s="99" customFormat="1" ht="21" customHeight="1" x14ac:dyDescent="0.25">
      <c r="B7" s="323"/>
      <c r="C7" s="80" t="s">
        <v>527</v>
      </c>
      <c r="D7" s="81"/>
      <c r="E7" s="81"/>
      <c r="F7" s="79"/>
      <c r="G7" s="81"/>
      <c r="H7" s="81"/>
      <c r="I7" s="81"/>
      <c r="J7" s="81"/>
      <c r="K7" s="81"/>
      <c r="L7" s="81"/>
      <c r="M7" s="81"/>
      <c r="N7" s="81"/>
      <c r="O7" s="300"/>
      <c r="P7" s="300"/>
      <c r="Q7" s="300"/>
      <c r="R7" s="300"/>
      <c r="S7" s="79"/>
      <c r="T7" s="79"/>
      <c r="U7" s="300"/>
      <c r="V7" s="300"/>
      <c r="W7" s="300"/>
      <c r="X7" s="79"/>
      <c r="Y7" s="115"/>
      <c r="Z7" s="115"/>
      <c r="AA7" s="115"/>
      <c r="AB7" s="303"/>
      <c r="AC7" s="81"/>
      <c r="AD7" s="354"/>
      <c r="AG7" s="106"/>
      <c r="AH7" s="106"/>
      <c r="AI7" s="106"/>
      <c r="AJ7" s="106"/>
      <c r="AK7" s="106"/>
      <c r="AL7" s="73"/>
      <c r="AM7" s="73"/>
    </row>
    <row r="8" spans="2:39" s="99" customFormat="1" ht="25.5" customHeight="1" x14ac:dyDescent="0.25">
      <c r="B8" s="323"/>
      <c r="C8" s="79"/>
      <c r="D8" s="79"/>
      <c r="E8" s="81"/>
      <c r="F8" s="81"/>
      <c r="G8" s="81"/>
      <c r="H8" s="81"/>
      <c r="I8" s="79"/>
      <c r="J8" s="81"/>
      <c r="K8" s="79"/>
      <c r="L8" s="79"/>
      <c r="M8" s="574" t="s">
        <v>27</v>
      </c>
      <c r="N8" s="574"/>
      <c r="O8" s="574"/>
      <c r="P8" s="574" t="s">
        <v>81</v>
      </c>
      <c r="Q8" s="574"/>
      <c r="R8" s="574"/>
      <c r="S8" s="79"/>
      <c r="T8" s="79"/>
      <c r="U8" s="784" t="s">
        <v>526</v>
      </c>
      <c r="V8" s="784"/>
      <c r="W8" s="784"/>
      <c r="X8" s="208"/>
      <c r="Y8" s="115"/>
      <c r="Z8" s="115"/>
      <c r="AA8" s="115"/>
      <c r="AB8" s="303"/>
      <c r="AC8" s="81"/>
      <c r="AD8" s="354"/>
      <c r="AG8" s="106"/>
      <c r="AH8" s="106"/>
      <c r="AI8" s="106"/>
      <c r="AJ8" s="106"/>
      <c r="AK8" s="106"/>
      <c r="AL8" s="73"/>
      <c r="AM8" s="73"/>
    </row>
    <row r="9" spans="2:39" s="99" customFormat="1" ht="21" customHeight="1" x14ac:dyDescent="0.25">
      <c r="B9" s="323"/>
      <c r="C9" s="782" t="s">
        <v>398</v>
      </c>
      <c r="D9" s="782"/>
      <c r="E9" s="782"/>
      <c r="F9" s="782"/>
      <c r="G9" s="782"/>
      <c r="H9" s="782"/>
      <c r="I9" s="782"/>
      <c r="J9" s="782"/>
      <c r="K9" s="782"/>
      <c r="L9" s="79"/>
      <c r="M9" s="829">
        <f>+'Identificación 2'!J200+'Identificación 2'!X200+'Identificación 2'!AE200</f>
        <v>0</v>
      </c>
      <c r="N9" s="786"/>
      <c r="O9" s="786"/>
      <c r="P9" s="787">
        <f>+IF(M9=0,0,100%)</f>
        <v>0</v>
      </c>
      <c r="Q9" s="787"/>
      <c r="R9" s="787"/>
      <c r="S9" s="79"/>
      <c r="T9" s="79"/>
      <c r="U9" s="830" t="str">
        <f>+IF(M9=0,"",IF(AND(P10=100%,P11=0),"NO CORRESPONDE CONTINUAR CON LA FTE",IF(OR(P11&gt;=40%,P12&gt;20%),"SI",IF(OR(P11&lt;40%,W4&lt;20%,W5&lt;=20%),"NO CORRESPONDE CONTINUAR CON LA FTE","SI"))))</f>
        <v/>
      </c>
      <c r="V9" s="831"/>
      <c r="W9" s="832"/>
      <c r="X9" s="208"/>
      <c r="Y9" s="115"/>
      <c r="Z9" s="115"/>
      <c r="AA9" s="115"/>
      <c r="AB9" s="303"/>
      <c r="AC9" s="81"/>
      <c r="AD9" s="354"/>
      <c r="AG9" s="106"/>
      <c r="AH9" s="106"/>
      <c r="AI9" s="106"/>
      <c r="AJ9" s="106"/>
      <c r="AK9" s="106"/>
      <c r="AL9" s="73"/>
      <c r="AM9" s="73"/>
    </row>
    <row r="10" spans="2:39" s="99" customFormat="1" ht="21" customHeight="1" x14ac:dyDescent="0.25">
      <c r="B10" s="323"/>
      <c r="C10" s="782" t="s">
        <v>399</v>
      </c>
      <c r="D10" s="782"/>
      <c r="E10" s="782"/>
      <c r="F10" s="782"/>
      <c r="G10" s="782"/>
      <c r="H10" s="782"/>
      <c r="I10" s="782"/>
      <c r="J10" s="782"/>
      <c r="K10" s="782"/>
      <c r="L10" s="79"/>
      <c r="M10" s="785">
        <f>+'Identificación 3'!M4</f>
        <v>0</v>
      </c>
      <c r="N10" s="786"/>
      <c r="O10" s="786"/>
      <c r="P10" s="787" t="e">
        <f>+M10/M9</f>
        <v>#DIV/0!</v>
      </c>
      <c r="Q10" s="787"/>
      <c r="R10" s="787"/>
      <c r="S10" s="79"/>
      <c r="T10" s="79"/>
      <c r="U10" s="833"/>
      <c r="V10" s="834"/>
      <c r="W10" s="835"/>
      <c r="X10" s="208"/>
      <c r="Y10" s="115"/>
      <c r="Z10" s="115"/>
      <c r="AA10" s="115"/>
      <c r="AB10" s="303"/>
      <c r="AC10" s="81"/>
      <c r="AD10" s="354"/>
      <c r="AG10" s="106"/>
      <c r="AH10" s="106"/>
      <c r="AI10" s="106"/>
      <c r="AJ10" s="106"/>
      <c r="AK10" s="106"/>
      <c r="AL10" s="73"/>
      <c r="AM10" s="73"/>
    </row>
    <row r="11" spans="2:39" s="99" customFormat="1" ht="21" customHeight="1" x14ac:dyDescent="0.25">
      <c r="B11" s="323"/>
      <c r="C11" s="782" t="s">
        <v>528</v>
      </c>
      <c r="D11" s="782"/>
      <c r="E11" s="782"/>
      <c r="F11" s="782"/>
      <c r="G11" s="782"/>
      <c r="H11" s="782"/>
      <c r="I11" s="782"/>
      <c r="J11" s="782"/>
      <c r="K11" s="782"/>
      <c r="L11" s="79"/>
      <c r="M11" s="785">
        <f>+R5+R4</f>
        <v>0</v>
      </c>
      <c r="N11" s="786"/>
      <c r="O11" s="786"/>
      <c r="P11" s="783" t="e">
        <f>+M11/M9</f>
        <v>#DIV/0!</v>
      </c>
      <c r="Q11" s="783"/>
      <c r="R11" s="783"/>
      <c r="S11" s="79"/>
      <c r="T11" s="79"/>
      <c r="U11" s="833"/>
      <c r="V11" s="834"/>
      <c r="W11" s="835"/>
      <c r="X11" s="208"/>
      <c r="Y11" s="115"/>
      <c r="Z11" s="115"/>
      <c r="AA11" s="115"/>
      <c r="AB11" s="303"/>
      <c r="AC11" s="81"/>
      <c r="AD11" s="354"/>
      <c r="AG11" s="106"/>
      <c r="AH11" s="106"/>
      <c r="AI11" s="106"/>
      <c r="AJ11" s="106"/>
      <c r="AK11" s="106"/>
      <c r="AL11" s="73"/>
      <c r="AM11" s="73"/>
    </row>
    <row r="12" spans="2:39" s="99" customFormat="1" ht="21" customHeight="1" x14ac:dyDescent="0.25">
      <c r="B12" s="323"/>
      <c r="C12" s="782" t="s">
        <v>529</v>
      </c>
      <c r="D12" s="782"/>
      <c r="E12" s="782"/>
      <c r="F12" s="782"/>
      <c r="G12" s="782"/>
      <c r="H12" s="782"/>
      <c r="I12" s="782"/>
      <c r="J12" s="782"/>
      <c r="K12" s="782"/>
      <c r="L12" s="79"/>
      <c r="M12" s="785">
        <f>+M9-M10</f>
        <v>0</v>
      </c>
      <c r="N12" s="786"/>
      <c r="O12" s="786"/>
      <c r="P12" s="787" t="e">
        <f>+M12/M9</f>
        <v>#DIV/0!</v>
      </c>
      <c r="Q12" s="787"/>
      <c r="R12" s="787"/>
      <c r="S12" s="79"/>
      <c r="T12" s="79"/>
      <c r="U12" s="836"/>
      <c r="V12" s="837"/>
      <c r="W12" s="838"/>
      <c r="X12" s="208"/>
      <c r="Y12" s="115"/>
      <c r="Z12" s="115"/>
      <c r="AA12" s="115"/>
      <c r="AB12" s="303"/>
      <c r="AC12" s="81"/>
      <c r="AD12" s="354"/>
      <c r="AG12" s="106"/>
      <c r="AH12" s="106"/>
      <c r="AI12" s="106"/>
      <c r="AJ12" s="106"/>
      <c r="AK12" s="106"/>
      <c r="AL12" s="73"/>
      <c r="AM12" s="73"/>
    </row>
    <row r="13" spans="2:39" s="99" customFormat="1" ht="21" customHeight="1" x14ac:dyDescent="0.25">
      <c r="B13" s="323"/>
      <c r="C13" s="305"/>
      <c r="D13" s="305"/>
      <c r="E13" s="305"/>
      <c r="F13" s="305"/>
      <c r="G13" s="305"/>
      <c r="H13" s="305"/>
      <c r="I13" s="305"/>
      <c r="J13" s="305"/>
      <c r="K13" s="305"/>
      <c r="L13" s="79"/>
      <c r="M13" s="300"/>
      <c r="N13" s="300"/>
      <c r="O13" s="300"/>
      <c r="P13" s="300"/>
      <c r="Q13" s="300"/>
      <c r="R13" s="300"/>
      <c r="S13" s="79"/>
      <c r="T13" s="79"/>
      <c r="U13" s="300"/>
      <c r="V13" s="300"/>
      <c r="W13" s="300"/>
      <c r="X13" s="79"/>
      <c r="Y13" s="115"/>
      <c r="Z13" s="115"/>
      <c r="AA13" s="115"/>
      <c r="AB13" s="303"/>
      <c r="AC13" s="81"/>
      <c r="AD13" s="354"/>
      <c r="AG13" s="106"/>
      <c r="AH13" s="106"/>
      <c r="AI13" s="106"/>
      <c r="AJ13" s="106"/>
      <c r="AK13" s="106"/>
      <c r="AL13" s="73"/>
      <c r="AM13" s="73"/>
    </row>
    <row r="14" spans="2:39" s="99" customFormat="1" ht="21" customHeight="1" x14ac:dyDescent="0.25">
      <c r="B14" s="323"/>
      <c r="C14" s="581" t="s">
        <v>530</v>
      </c>
      <c r="D14" s="581"/>
      <c r="E14" s="581"/>
      <c r="F14" s="581"/>
      <c r="G14" s="581"/>
      <c r="H14" s="581"/>
      <c r="I14" s="581"/>
      <c r="J14" s="581"/>
      <c r="K14" s="581"/>
      <c r="L14" s="581"/>
      <c r="M14" s="581"/>
      <c r="N14" s="581"/>
      <c r="O14" s="581"/>
      <c r="P14" s="581"/>
      <c r="Q14" s="581"/>
      <c r="R14" s="581"/>
      <c r="S14" s="581"/>
      <c r="T14" s="581"/>
      <c r="U14" s="581"/>
      <c r="V14" s="581"/>
      <c r="W14" s="581"/>
      <c r="X14" s="581"/>
      <c r="Y14" s="581"/>
      <c r="Z14" s="581"/>
      <c r="AA14" s="581"/>
      <c r="AB14" s="581"/>
      <c r="AC14" s="581"/>
      <c r="AD14" s="354"/>
      <c r="AG14" s="106"/>
      <c r="AH14" s="106"/>
      <c r="AI14" s="106"/>
      <c r="AJ14" s="106"/>
      <c r="AK14" s="106"/>
      <c r="AL14" s="73"/>
      <c r="AM14" s="73"/>
    </row>
    <row r="15" spans="2:39" s="99" customFormat="1" ht="15" customHeight="1" x14ac:dyDescent="0.25">
      <c r="B15" s="323"/>
      <c r="C15" s="579" t="s">
        <v>258</v>
      </c>
      <c r="D15" s="775"/>
      <c r="E15" s="775"/>
      <c r="F15" s="775"/>
      <c r="G15" s="580"/>
      <c r="H15" s="209"/>
      <c r="I15" s="781" t="s">
        <v>251</v>
      </c>
      <c r="J15" s="781"/>
      <c r="K15" s="781"/>
      <c r="L15" s="781"/>
      <c r="M15" s="781"/>
      <c r="N15" s="781"/>
      <c r="O15" s="781"/>
      <c r="P15" s="781"/>
      <c r="Q15" s="781"/>
      <c r="R15" s="781"/>
      <c r="S15" s="781"/>
      <c r="T15" s="210"/>
      <c r="U15" s="79"/>
      <c r="V15" s="79"/>
      <c r="W15" s="79"/>
      <c r="X15" s="79"/>
      <c r="Y15" s="79"/>
      <c r="Z15" s="79"/>
      <c r="AA15" s="79"/>
      <c r="AB15" s="303"/>
      <c r="AC15" s="81"/>
      <c r="AD15" s="353"/>
      <c r="AE15" s="75"/>
      <c r="AF15" s="75"/>
      <c r="AG15" s="106"/>
      <c r="AH15" s="106"/>
      <c r="AI15" s="106"/>
      <c r="AJ15" s="106"/>
      <c r="AK15" s="106"/>
      <c r="AL15" s="73"/>
      <c r="AM15" s="73"/>
    </row>
    <row r="16" spans="2:39" s="99" customFormat="1" ht="11.25" customHeight="1" x14ac:dyDescent="0.25">
      <c r="B16" s="323"/>
      <c r="C16" s="640"/>
      <c r="D16" s="641"/>
      <c r="E16" s="641"/>
      <c r="F16" s="641"/>
      <c r="G16" s="642"/>
      <c r="H16" s="209"/>
      <c r="I16" s="776" t="s">
        <v>253</v>
      </c>
      <c r="J16" s="777"/>
      <c r="K16" s="778"/>
      <c r="L16" s="209"/>
      <c r="M16" s="776" t="s">
        <v>254</v>
      </c>
      <c r="N16" s="777"/>
      <c r="O16" s="777"/>
      <c r="P16" s="778"/>
      <c r="Q16" s="209"/>
      <c r="R16" s="780" t="s">
        <v>259</v>
      </c>
      <c r="S16" s="780"/>
      <c r="T16" s="210"/>
      <c r="U16" s="79"/>
      <c r="V16" s="79"/>
      <c r="W16" s="79"/>
      <c r="X16" s="79"/>
      <c r="Y16" s="79"/>
      <c r="Z16" s="79"/>
      <c r="AA16" s="79"/>
      <c r="AB16" s="303"/>
      <c r="AC16" s="81"/>
      <c r="AD16" s="353"/>
      <c r="AE16" s="75"/>
      <c r="AF16" s="75"/>
      <c r="AG16" s="106"/>
      <c r="AH16" s="106"/>
      <c r="AI16" s="106"/>
      <c r="AJ16" s="106"/>
      <c r="AK16" s="106"/>
      <c r="AL16" s="73"/>
      <c r="AM16" s="73"/>
    </row>
    <row r="17" spans="2:44" s="99" customFormat="1" ht="2.25" customHeight="1" x14ac:dyDescent="0.25">
      <c r="B17" s="329"/>
      <c r="C17" s="298"/>
      <c r="D17" s="298"/>
      <c r="E17" s="298"/>
      <c r="F17" s="298"/>
      <c r="G17" s="298"/>
      <c r="H17" s="169"/>
      <c r="I17" s="298"/>
      <c r="J17" s="73"/>
      <c r="K17" s="73"/>
      <c r="L17" s="169"/>
      <c r="M17" s="298"/>
      <c r="N17" s="298"/>
      <c r="O17" s="102"/>
      <c r="P17" s="102"/>
      <c r="Q17" s="169"/>
      <c r="R17" s="103"/>
      <c r="S17" s="103"/>
      <c r="T17" s="103"/>
      <c r="U17" s="73"/>
      <c r="V17" s="73"/>
      <c r="W17" s="73"/>
      <c r="X17" s="73"/>
      <c r="Y17" s="73"/>
      <c r="Z17" s="73"/>
      <c r="AA17" s="73"/>
      <c r="AB17" s="104"/>
      <c r="AC17" s="75"/>
      <c r="AD17" s="310"/>
      <c r="AE17" s="75"/>
      <c r="AF17" s="75"/>
      <c r="AG17" s="106"/>
      <c r="AH17" s="106"/>
      <c r="AI17" s="106"/>
      <c r="AJ17" s="106"/>
      <c r="AK17" s="106"/>
      <c r="AL17" s="73"/>
      <c r="AM17" s="73"/>
    </row>
    <row r="18" spans="2:44" s="99" customFormat="1" ht="21" customHeight="1" x14ac:dyDescent="0.25">
      <c r="B18" s="329"/>
      <c r="C18" s="768" t="s">
        <v>237</v>
      </c>
      <c r="D18" s="769"/>
      <c r="E18" s="769"/>
      <c r="F18" s="769"/>
      <c r="G18" s="770"/>
      <c r="H18" s="168"/>
      <c r="I18" s="690"/>
      <c r="J18" s="772"/>
      <c r="K18" s="691"/>
      <c r="L18" s="168"/>
      <c r="M18" s="765"/>
      <c r="N18" s="766"/>
      <c r="O18" s="766"/>
      <c r="P18" s="767"/>
      <c r="Q18" s="168"/>
      <c r="R18" s="764"/>
      <c r="S18" s="764"/>
      <c r="T18" s="170"/>
      <c r="U18" s="73"/>
      <c r="V18" s="73"/>
      <c r="W18" s="73"/>
      <c r="X18" s="73"/>
      <c r="Y18" s="73"/>
      <c r="Z18" s="73"/>
      <c r="AA18" s="73"/>
      <c r="AB18" s="73"/>
      <c r="AC18" s="73"/>
      <c r="AD18" s="309"/>
      <c r="AL18" s="73"/>
      <c r="AM18" s="73"/>
    </row>
    <row r="19" spans="2:44" s="99" customFormat="1" ht="21" customHeight="1" x14ac:dyDescent="0.25">
      <c r="B19" s="329"/>
      <c r="C19" s="768" t="s">
        <v>597</v>
      </c>
      <c r="D19" s="769"/>
      <c r="E19" s="769"/>
      <c r="F19" s="769"/>
      <c r="G19" s="770"/>
      <c r="H19" s="168"/>
      <c r="I19" s="690"/>
      <c r="J19" s="772"/>
      <c r="K19" s="691"/>
      <c r="L19" s="168"/>
      <c r="M19" s="765"/>
      <c r="N19" s="766"/>
      <c r="O19" s="766"/>
      <c r="P19" s="767"/>
      <c r="Q19" s="168"/>
      <c r="R19" s="764"/>
      <c r="S19" s="764"/>
      <c r="T19" s="170"/>
      <c r="U19" s="73"/>
      <c r="V19" s="73"/>
      <c r="W19" s="73"/>
      <c r="X19" s="73"/>
      <c r="Y19" s="73"/>
      <c r="Z19" s="73"/>
      <c r="AA19" s="73"/>
      <c r="AB19" s="73"/>
      <c r="AC19" s="73"/>
      <c r="AD19" s="309"/>
      <c r="AL19" s="73"/>
      <c r="AM19" s="73"/>
    </row>
    <row r="20" spans="2:44" s="99" customFormat="1" ht="21" customHeight="1" x14ac:dyDescent="0.25">
      <c r="B20" s="329"/>
      <c r="C20" s="768" t="s">
        <v>220</v>
      </c>
      <c r="D20" s="769"/>
      <c r="E20" s="769"/>
      <c r="F20" s="769"/>
      <c r="G20" s="770"/>
      <c r="H20" s="168"/>
      <c r="I20" s="690"/>
      <c r="J20" s="772"/>
      <c r="K20" s="691"/>
      <c r="L20" s="168"/>
      <c r="M20" s="765"/>
      <c r="N20" s="766"/>
      <c r="O20" s="766"/>
      <c r="P20" s="767"/>
      <c r="Q20" s="168"/>
      <c r="R20" s="764"/>
      <c r="S20" s="764"/>
      <c r="T20" s="170"/>
      <c r="U20" s="73"/>
      <c r="V20" s="73"/>
      <c r="W20" s="73"/>
      <c r="X20" s="73"/>
      <c r="Y20" s="73"/>
      <c r="Z20" s="73"/>
      <c r="AA20" s="73"/>
      <c r="AB20" s="73"/>
      <c r="AC20" s="73"/>
      <c r="AD20" s="309"/>
      <c r="AL20" s="73"/>
      <c r="AM20" s="73"/>
    </row>
    <row r="21" spans="2:44" s="99" customFormat="1" ht="21" customHeight="1" x14ac:dyDescent="0.25">
      <c r="B21" s="329"/>
      <c r="C21" s="768"/>
      <c r="D21" s="769"/>
      <c r="E21" s="769"/>
      <c r="F21" s="769"/>
      <c r="G21" s="770"/>
      <c r="H21" s="168"/>
      <c r="I21" s="690"/>
      <c r="J21" s="772"/>
      <c r="K21" s="691"/>
      <c r="L21" s="168"/>
      <c r="M21" s="765"/>
      <c r="N21" s="766"/>
      <c r="O21" s="766"/>
      <c r="P21" s="767"/>
      <c r="Q21" s="168"/>
      <c r="R21" s="764"/>
      <c r="S21" s="764"/>
      <c r="T21" s="170"/>
      <c r="U21" s="73"/>
      <c r="V21" s="73"/>
      <c r="W21" s="73"/>
      <c r="X21" s="73"/>
      <c r="Y21" s="73"/>
      <c r="Z21" s="73"/>
      <c r="AA21" s="73"/>
      <c r="AB21" s="73"/>
      <c r="AC21" s="73"/>
      <c r="AD21" s="309"/>
      <c r="AL21" s="73"/>
      <c r="AM21" s="73"/>
    </row>
    <row r="22" spans="2:44" s="99" customFormat="1" ht="21" customHeight="1" x14ac:dyDescent="0.25">
      <c r="B22" s="329"/>
      <c r="C22" s="768"/>
      <c r="D22" s="769"/>
      <c r="E22" s="769"/>
      <c r="F22" s="769"/>
      <c r="G22" s="770"/>
      <c r="H22" s="168"/>
      <c r="I22" s="690"/>
      <c r="J22" s="772"/>
      <c r="K22" s="691"/>
      <c r="L22" s="168"/>
      <c r="M22" s="765"/>
      <c r="N22" s="766"/>
      <c r="O22" s="766"/>
      <c r="P22" s="767"/>
      <c r="Q22" s="168"/>
      <c r="R22" s="764"/>
      <c r="S22" s="764"/>
      <c r="T22" s="170"/>
      <c r="U22" s="73"/>
      <c r="V22" s="73"/>
      <c r="W22" s="73"/>
      <c r="X22" s="73"/>
      <c r="Y22" s="73"/>
      <c r="Z22" s="73"/>
      <c r="AA22" s="73"/>
      <c r="AB22" s="73"/>
      <c r="AC22" s="73"/>
      <c r="AD22" s="309"/>
      <c r="AL22" s="73"/>
      <c r="AM22" s="73"/>
    </row>
    <row r="23" spans="2:44" s="99" customFormat="1" ht="21" customHeight="1" x14ac:dyDescent="0.25">
      <c r="B23" s="329"/>
      <c r="C23" s="644"/>
      <c r="D23" s="645"/>
      <c r="E23" s="645"/>
      <c r="F23" s="645"/>
      <c r="G23" s="646"/>
      <c r="H23" s="168"/>
      <c r="I23" s="690"/>
      <c r="J23" s="772"/>
      <c r="K23" s="691"/>
      <c r="L23" s="168"/>
      <c r="M23" s="765"/>
      <c r="N23" s="766"/>
      <c r="O23" s="766"/>
      <c r="P23" s="767"/>
      <c r="Q23" s="168"/>
      <c r="R23" s="764"/>
      <c r="S23" s="764"/>
      <c r="T23" s="170"/>
      <c r="U23" s="73"/>
      <c r="V23" s="73"/>
      <c r="W23" s="73"/>
      <c r="X23" s="73"/>
      <c r="Y23" s="73"/>
      <c r="Z23" s="73"/>
      <c r="AA23" s="73"/>
      <c r="AB23" s="73"/>
      <c r="AC23" s="73"/>
      <c r="AD23" s="309"/>
      <c r="AL23" s="73"/>
      <c r="AM23" s="73"/>
    </row>
    <row r="24" spans="2:44" s="99" customFormat="1" ht="12" customHeight="1" x14ac:dyDescent="0.25">
      <c r="B24" s="329"/>
      <c r="C24" s="74"/>
      <c r="D24" s="74"/>
      <c r="E24" s="298"/>
      <c r="F24" s="298"/>
      <c r="G24" s="298"/>
      <c r="H24" s="298"/>
      <c r="I24" s="102"/>
      <c r="J24" s="102"/>
      <c r="K24" s="102"/>
      <c r="L24" s="102"/>
      <c r="M24" s="102"/>
      <c r="N24" s="102"/>
      <c r="O24" s="102"/>
      <c r="P24" s="102"/>
      <c r="Q24" s="102"/>
      <c r="R24" s="103"/>
      <c r="S24" s="103"/>
      <c r="T24" s="103"/>
      <c r="U24" s="73"/>
      <c r="V24" s="73"/>
      <c r="W24" s="73"/>
      <c r="X24" s="73"/>
      <c r="Y24" s="73"/>
      <c r="Z24" s="73"/>
      <c r="AA24" s="73"/>
      <c r="AB24" s="104"/>
      <c r="AC24" s="75"/>
      <c r="AD24" s="310"/>
      <c r="AE24" s="75"/>
      <c r="AF24" s="75"/>
      <c r="AG24" s="106"/>
      <c r="AH24" s="106"/>
      <c r="AI24" s="106"/>
      <c r="AJ24" s="106"/>
      <c r="AK24" s="106"/>
      <c r="AL24" s="73"/>
      <c r="AM24" s="73"/>
    </row>
    <row r="25" spans="2:44" s="99" customFormat="1" ht="21" customHeight="1" x14ac:dyDescent="0.25">
      <c r="B25" s="329"/>
      <c r="C25" s="581" t="s">
        <v>531</v>
      </c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  <c r="O25" s="581"/>
      <c r="P25" s="581"/>
      <c r="Q25" s="581"/>
      <c r="R25" s="581"/>
      <c r="S25" s="581"/>
      <c r="T25" s="581"/>
      <c r="U25" s="581"/>
      <c r="V25" s="581"/>
      <c r="W25" s="581"/>
      <c r="X25" s="581"/>
      <c r="Y25" s="581"/>
      <c r="Z25" s="581"/>
      <c r="AA25" s="581"/>
      <c r="AB25" s="581"/>
      <c r="AC25" s="581"/>
      <c r="AD25" s="310"/>
      <c r="AE25" s="75"/>
      <c r="AF25" s="75"/>
      <c r="AG25" s="106"/>
      <c r="AH25" s="106"/>
      <c r="AI25" s="106"/>
      <c r="AJ25" s="106"/>
      <c r="AK25" s="106"/>
      <c r="AL25" s="73"/>
      <c r="AM25" s="73"/>
    </row>
    <row r="26" spans="2:44" s="99" customFormat="1" ht="30" customHeight="1" x14ac:dyDescent="0.25">
      <c r="B26" s="329"/>
      <c r="C26" s="598" t="s">
        <v>260</v>
      </c>
      <c r="D26" s="598"/>
      <c r="E26" s="598"/>
      <c r="F26" s="114"/>
      <c r="G26" s="851" t="s">
        <v>261</v>
      </c>
      <c r="H26" s="851"/>
      <c r="I26" s="851"/>
      <c r="J26" s="851"/>
      <c r="K26" s="851"/>
      <c r="L26" s="851"/>
      <c r="M26" s="851"/>
      <c r="N26" s="851"/>
      <c r="O26" s="851"/>
      <c r="P26" s="851"/>
      <c r="Q26" s="851"/>
      <c r="R26" s="851"/>
      <c r="S26" s="851"/>
      <c r="T26" s="851"/>
      <c r="U26" s="851"/>
      <c r="V26" s="851"/>
      <c r="W26" s="851"/>
      <c r="X26" s="79"/>
      <c r="Y26" s="852" t="s">
        <v>366</v>
      </c>
      <c r="Z26" s="853"/>
      <c r="AA26" s="853"/>
      <c r="AB26" s="853"/>
      <c r="AC26" s="854"/>
      <c r="AD26" s="309"/>
      <c r="AE26" s="73"/>
      <c r="AF26" s="73"/>
      <c r="AG26" s="73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</row>
    <row r="27" spans="2:44" s="99" customFormat="1" ht="14.25" customHeight="1" x14ac:dyDescent="0.25">
      <c r="B27" s="329"/>
      <c r="C27" s="598"/>
      <c r="D27" s="598"/>
      <c r="E27" s="598"/>
      <c r="F27" s="114"/>
      <c r="G27" s="851"/>
      <c r="H27" s="851"/>
      <c r="I27" s="851"/>
      <c r="J27" s="851"/>
      <c r="K27" s="851"/>
      <c r="L27" s="851"/>
      <c r="M27" s="851"/>
      <c r="N27" s="851"/>
      <c r="O27" s="851"/>
      <c r="P27" s="851"/>
      <c r="Q27" s="851"/>
      <c r="R27" s="851"/>
      <c r="S27" s="851"/>
      <c r="T27" s="851"/>
      <c r="U27" s="851"/>
      <c r="V27" s="851"/>
      <c r="W27" s="851"/>
      <c r="X27" s="79"/>
      <c r="Y27" s="296" t="s">
        <v>270</v>
      </c>
      <c r="Z27" s="211"/>
      <c r="AA27" s="296" t="s">
        <v>271</v>
      </c>
      <c r="AB27" s="211"/>
      <c r="AC27" s="296" t="s">
        <v>272</v>
      </c>
      <c r="AD27" s="309"/>
      <c r="AE27" s="73"/>
      <c r="AK27" s="106"/>
      <c r="AL27" s="106"/>
      <c r="AM27" s="106"/>
      <c r="AN27" s="106"/>
      <c r="AO27" s="106"/>
      <c r="AP27" s="106"/>
      <c r="AQ27" s="106"/>
      <c r="AR27" s="106"/>
    </row>
    <row r="28" spans="2:44" s="99" customFormat="1" ht="2.25" customHeight="1" x14ac:dyDescent="0.25">
      <c r="B28" s="329"/>
      <c r="C28" s="171"/>
      <c r="D28" s="171"/>
      <c r="E28" s="171"/>
      <c r="F28" s="101"/>
      <c r="G28" s="171"/>
      <c r="H28" s="171"/>
      <c r="I28" s="171"/>
      <c r="J28" s="171"/>
      <c r="K28" s="171"/>
      <c r="L28" s="171"/>
      <c r="M28" s="171"/>
      <c r="N28" s="172"/>
      <c r="O28" s="172"/>
      <c r="P28" s="172"/>
      <c r="Q28" s="172"/>
      <c r="R28" s="171"/>
      <c r="S28" s="173"/>
      <c r="T28" s="173"/>
      <c r="U28" s="73"/>
      <c r="V28" s="73"/>
      <c r="W28" s="73"/>
      <c r="X28" s="73"/>
      <c r="Y28" s="167"/>
      <c r="Z28" s="171"/>
      <c r="AA28" s="167"/>
      <c r="AB28" s="167"/>
      <c r="AC28" s="171"/>
      <c r="AD28" s="309"/>
      <c r="AE28" s="73"/>
      <c r="AK28" s="106"/>
      <c r="AL28" s="106"/>
      <c r="AM28" s="106"/>
      <c r="AN28" s="106"/>
      <c r="AO28" s="106"/>
      <c r="AP28" s="106"/>
      <c r="AQ28" s="106"/>
      <c r="AR28" s="106"/>
    </row>
    <row r="29" spans="2:44" s="99" customFormat="1" ht="18" customHeight="1" x14ac:dyDescent="0.25">
      <c r="B29" s="329"/>
      <c r="C29" s="771" t="s">
        <v>262</v>
      </c>
      <c r="D29" s="771"/>
      <c r="E29" s="771"/>
      <c r="F29" s="114"/>
      <c r="G29" s="840" t="s">
        <v>263</v>
      </c>
      <c r="H29" s="840"/>
      <c r="I29" s="840"/>
      <c r="J29" s="840"/>
      <c r="K29" s="840"/>
      <c r="L29" s="840"/>
      <c r="M29" s="840"/>
      <c r="N29" s="840"/>
      <c r="O29" s="840"/>
      <c r="P29" s="840"/>
      <c r="Q29" s="840"/>
      <c r="R29" s="840"/>
      <c r="S29" s="840"/>
      <c r="T29" s="840"/>
      <c r="U29" s="840"/>
      <c r="V29" s="840"/>
      <c r="W29" s="840"/>
      <c r="X29" s="73"/>
      <c r="Y29" s="291"/>
      <c r="Z29" s="174"/>
      <c r="AA29" s="291"/>
      <c r="AB29" s="175"/>
      <c r="AC29" s="291"/>
      <c r="AD29" s="309"/>
      <c r="AE29" s="73"/>
      <c r="AK29" s="106"/>
      <c r="AL29" s="106"/>
      <c r="AM29" s="106"/>
      <c r="AN29" s="106"/>
      <c r="AO29" s="106"/>
      <c r="AP29" s="106"/>
      <c r="AQ29" s="106"/>
      <c r="AR29" s="106"/>
    </row>
    <row r="30" spans="2:44" s="99" customFormat="1" ht="18" customHeight="1" x14ac:dyDescent="0.25">
      <c r="B30" s="329"/>
      <c r="C30" s="771"/>
      <c r="D30" s="771"/>
      <c r="E30" s="771"/>
      <c r="F30" s="114"/>
      <c r="G30" s="840" t="s">
        <v>264</v>
      </c>
      <c r="H30" s="840"/>
      <c r="I30" s="840"/>
      <c r="J30" s="840"/>
      <c r="K30" s="840"/>
      <c r="L30" s="840"/>
      <c r="M30" s="840"/>
      <c r="N30" s="840"/>
      <c r="O30" s="840"/>
      <c r="P30" s="840"/>
      <c r="Q30" s="840"/>
      <c r="R30" s="840"/>
      <c r="S30" s="840"/>
      <c r="T30" s="840"/>
      <c r="U30" s="840"/>
      <c r="V30" s="840"/>
      <c r="W30" s="840"/>
      <c r="X30" s="73"/>
      <c r="Y30" s="291"/>
      <c r="Z30" s="174"/>
      <c r="AA30" s="291"/>
      <c r="AB30" s="175"/>
      <c r="AC30" s="291"/>
      <c r="AD30" s="309"/>
      <c r="AE30" s="73"/>
      <c r="AK30" s="106"/>
      <c r="AL30" s="106"/>
      <c r="AM30" s="106"/>
      <c r="AN30" s="106"/>
      <c r="AO30" s="106"/>
      <c r="AP30" s="106"/>
      <c r="AQ30" s="106"/>
      <c r="AR30" s="106"/>
    </row>
    <row r="31" spans="2:44" s="99" customFormat="1" ht="18" customHeight="1" x14ac:dyDescent="0.25">
      <c r="B31" s="329"/>
      <c r="C31" s="771" t="s">
        <v>265</v>
      </c>
      <c r="D31" s="771"/>
      <c r="E31" s="771"/>
      <c r="F31" s="114"/>
      <c r="G31" s="840" t="s">
        <v>266</v>
      </c>
      <c r="H31" s="840"/>
      <c r="I31" s="840"/>
      <c r="J31" s="840"/>
      <c r="K31" s="840"/>
      <c r="L31" s="840"/>
      <c r="M31" s="840"/>
      <c r="N31" s="840"/>
      <c r="O31" s="840"/>
      <c r="P31" s="840"/>
      <c r="Q31" s="840"/>
      <c r="R31" s="840"/>
      <c r="S31" s="840"/>
      <c r="T31" s="840"/>
      <c r="U31" s="840"/>
      <c r="V31" s="840"/>
      <c r="W31" s="840"/>
      <c r="X31" s="73"/>
      <c r="Y31" s="291"/>
      <c r="Z31" s="174"/>
      <c r="AA31" s="291"/>
      <c r="AB31" s="175"/>
      <c r="AC31" s="291"/>
      <c r="AD31" s="309"/>
      <c r="AE31" s="73"/>
      <c r="AK31" s="106"/>
      <c r="AL31" s="106"/>
      <c r="AM31" s="106"/>
      <c r="AN31" s="106"/>
      <c r="AO31" s="106"/>
      <c r="AP31" s="106"/>
      <c r="AQ31" s="106"/>
      <c r="AR31" s="106"/>
    </row>
    <row r="32" spans="2:44" s="99" customFormat="1" ht="18" customHeight="1" x14ac:dyDescent="0.25">
      <c r="B32" s="329"/>
      <c r="C32" s="771"/>
      <c r="D32" s="771"/>
      <c r="E32" s="771"/>
      <c r="F32" s="114"/>
      <c r="G32" s="840" t="s">
        <v>269</v>
      </c>
      <c r="H32" s="840"/>
      <c r="I32" s="840"/>
      <c r="J32" s="840"/>
      <c r="K32" s="840"/>
      <c r="L32" s="840"/>
      <c r="M32" s="840"/>
      <c r="N32" s="840"/>
      <c r="O32" s="840"/>
      <c r="P32" s="840"/>
      <c r="Q32" s="840"/>
      <c r="R32" s="840"/>
      <c r="S32" s="840"/>
      <c r="T32" s="840"/>
      <c r="U32" s="840"/>
      <c r="V32" s="840"/>
      <c r="W32" s="840"/>
      <c r="X32" s="73"/>
      <c r="Y32" s="291"/>
      <c r="Z32" s="174"/>
      <c r="AA32" s="291"/>
      <c r="AB32" s="175"/>
      <c r="AC32" s="291"/>
      <c r="AD32" s="309"/>
      <c r="AE32" s="73"/>
      <c r="AK32" s="106"/>
      <c r="AL32" s="106"/>
      <c r="AM32" s="106"/>
      <c r="AN32" s="106"/>
      <c r="AO32" s="106"/>
      <c r="AP32" s="106"/>
      <c r="AQ32" s="106"/>
      <c r="AR32" s="106"/>
    </row>
    <row r="33" spans="2:44" s="99" customFormat="1" ht="18" customHeight="1" x14ac:dyDescent="0.25">
      <c r="B33" s="329"/>
      <c r="C33" s="771"/>
      <c r="D33" s="771"/>
      <c r="E33" s="771"/>
      <c r="F33" s="114"/>
      <c r="G33" s="840" t="s">
        <v>267</v>
      </c>
      <c r="H33" s="840"/>
      <c r="I33" s="840"/>
      <c r="J33" s="840"/>
      <c r="K33" s="840"/>
      <c r="L33" s="840"/>
      <c r="M33" s="840"/>
      <c r="N33" s="840"/>
      <c r="O33" s="840"/>
      <c r="P33" s="840"/>
      <c r="Q33" s="840"/>
      <c r="R33" s="840"/>
      <c r="S33" s="840"/>
      <c r="T33" s="840"/>
      <c r="U33" s="840"/>
      <c r="V33" s="840"/>
      <c r="W33" s="840"/>
      <c r="X33" s="73"/>
      <c r="Y33" s="291"/>
      <c r="Z33" s="174"/>
      <c r="AA33" s="291"/>
      <c r="AB33" s="175"/>
      <c r="AC33" s="291"/>
      <c r="AD33" s="309"/>
      <c r="AE33" s="73"/>
      <c r="AK33" s="106"/>
      <c r="AL33" s="106"/>
      <c r="AM33" s="106"/>
      <c r="AN33" s="106"/>
      <c r="AO33" s="106"/>
      <c r="AP33" s="106"/>
      <c r="AQ33" s="106"/>
      <c r="AR33" s="106"/>
    </row>
    <row r="34" spans="2:44" s="99" customFormat="1" ht="18" customHeight="1" x14ac:dyDescent="0.25">
      <c r="B34" s="329"/>
      <c r="C34" s="771"/>
      <c r="D34" s="771"/>
      <c r="E34" s="771"/>
      <c r="F34" s="114"/>
      <c r="G34" s="840" t="s">
        <v>268</v>
      </c>
      <c r="H34" s="840"/>
      <c r="I34" s="840"/>
      <c r="J34" s="840"/>
      <c r="K34" s="840"/>
      <c r="L34" s="840"/>
      <c r="M34" s="840"/>
      <c r="N34" s="840"/>
      <c r="O34" s="840"/>
      <c r="P34" s="840"/>
      <c r="Q34" s="840"/>
      <c r="R34" s="840"/>
      <c r="S34" s="840"/>
      <c r="T34" s="840"/>
      <c r="U34" s="840"/>
      <c r="V34" s="840"/>
      <c r="W34" s="840"/>
      <c r="X34" s="73"/>
      <c r="Y34" s="291"/>
      <c r="Z34" s="174"/>
      <c r="AA34" s="291"/>
      <c r="AB34" s="175"/>
      <c r="AC34" s="291"/>
      <c r="AD34" s="309"/>
      <c r="AE34" s="73"/>
      <c r="AK34" s="106"/>
      <c r="AL34" s="106"/>
      <c r="AM34" s="106"/>
      <c r="AN34" s="106"/>
      <c r="AO34" s="106"/>
      <c r="AP34" s="106"/>
      <c r="AQ34" s="106"/>
      <c r="AR34" s="106"/>
    </row>
    <row r="35" spans="2:44" s="99" customFormat="1" ht="18.75" customHeight="1" x14ac:dyDescent="0.25">
      <c r="B35" s="329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3"/>
      <c r="Z35" s="213"/>
      <c r="AA35" s="79"/>
      <c r="AB35" s="79"/>
      <c r="AC35" s="81"/>
      <c r="AD35" s="310"/>
      <c r="AE35" s="75"/>
      <c r="AK35" s="106"/>
      <c r="AL35" s="106"/>
      <c r="AM35" s="106"/>
      <c r="AN35" s="106"/>
      <c r="AO35" s="106"/>
      <c r="AP35" s="106"/>
      <c r="AQ35" s="106"/>
      <c r="AR35" s="106"/>
    </row>
    <row r="36" spans="2:44" s="99" customFormat="1" ht="20.100000000000001" customHeight="1" x14ac:dyDescent="0.25">
      <c r="B36" s="329"/>
      <c r="C36" s="581" t="s">
        <v>393</v>
      </c>
      <c r="D36" s="581"/>
      <c r="E36" s="581"/>
      <c r="F36" s="581"/>
      <c r="G36" s="581"/>
      <c r="H36" s="581"/>
      <c r="I36" s="581"/>
      <c r="J36" s="581"/>
      <c r="K36" s="581"/>
      <c r="L36" s="581"/>
      <c r="M36" s="581"/>
      <c r="N36" s="581"/>
      <c r="O36" s="581"/>
      <c r="P36" s="581"/>
      <c r="Q36" s="581"/>
      <c r="R36" s="581"/>
      <c r="S36" s="581"/>
      <c r="T36" s="581"/>
      <c r="U36" s="581"/>
      <c r="V36" s="581"/>
      <c r="W36" s="581"/>
      <c r="X36" s="581"/>
      <c r="Y36" s="581"/>
      <c r="Z36" s="581"/>
      <c r="AA36" s="581"/>
      <c r="AB36" s="581"/>
      <c r="AC36" s="581"/>
      <c r="AD36" s="315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</row>
    <row r="37" spans="2:44" s="99" customFormat="1" ht="13.5" x14ac:dyDescent="0.25">
      <c r="B37" s="329"/>
      <c r="C37" s="581" t="s">
        <v>533</v>
      </c>
      <c r="D37" s="581"/>
      <c r="E37" s="581"/>
      <c r="F37" s="581"/>
      <c r="G37" s="581"/>
      <c r="H37" s="581"/>
      <c r="I37" s="581"/>
      <c r="J37" s="581"/>
      <c r="K37" s="581"/>
      <c r="L37" s="581"/>
      <c r="M37" s="581"/>
      <c r="N37" s="581"/>
      <c r="O37" s="581"/>
      <c r="P37" s="581"/>
      <c r="Q37" s="581"/>
      <c r="R37" s="581"/>
      <c r="S37" s="581"/>
      <c r="T37" s="581"/>
      <c r="U37" s="581"/>
      <c r="V37" s="581"/>
      <c r="W37" s="581"/>
      <c r="X37" s="581"/>
      <c r="Y37" s="581"/>
      <c r="Z37" s="581"/>
      <c r="AA37" s="581"/>
      <c r="AB37" s="581"/>
      <c r="AC37" s="581"/>
      <c r="AD37" s="331"/>
      <c r="AE37" s="74"/>
      <c r="AF37" s="74"/>
      <c r="AG37" s="74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</row>
    <row r="38" spans="2:44" s="99" customFormat="1" ht="9" customHeight="1" x14ac:dyDescent="0.25">
      <c r="B38" s="329"/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331"/>
      <c r="AE38" s="74"/>
      <c r="AF38" s="74"/>
      <c r="AG38" s="74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</row>
    <row r="39" spans="2:44" s="99" customFormat="1" ht="22.5" customHeight="1" x14ac:dyDescent="0.25">
      <c r="B39" s="329"/>
      <c r="C39" s="841" t="s">
        <v>261</v>
      </c>
      <c r="D39" s="842"/>
      <c r="E39" s="842"/>
      <c r="F39" s="842"/>
      <c r="G39" s="842"/>
      <c r="H39" s="842"/>
      <c r="I39" s="843"/>
      <c r="J39" s="179"/>
      <c r="K39" s="847" t="s">
        <v>16</v>
      </c>
      <c r="L39" s="847"/>
      <c r="M39" s="847"/>
      <c r="N39" s="179"/>
      <c r="O39" s="855" t="s">
        <v>536</v>
      </c>
      <c r="P39" s="856"/>
      <c r="Q39" s="179"/>
      <c r="R39" s="857" t="s">
        <v>100</v>
      </c>
      <c r="S39" s="858"/>
      <c r="T39" s="179"/>
      <c r="U39" s="849" t="s">
        <v>532</v>
      </c>
      <c r="V39" s="849"/>
      <c r="W39" s="849"/>
      <c r="X39" s="849"/>
      <c r="Y39" s="849"/>
      <c r="Z39" s="849"/>
      <c r="AA39" s="849"/>
      <c r="AB39" s="849"/>
      <c r="AC39" s="849"/>
      <c r="AD39" s="331"/>
      <c r="AE39" s="74"/>
      <c r="AF39" s="74"/>
      <c r="AG39" s="74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</row>
    <row r="40" spans="2:44" s="99" customFormat="1" ht="16.5" customHeight="1" x14ac:dyDescent="0.25">
      <c r="B40" s="329"/>
      <c r="C40" s="844"/>
      <c r="D40" s="845"/>
      <c r="E40" s="845"/>
      <c r="F40" s="845"/>
      <c r="G40" s="845"/>
      <c r="H40" s="845"/>
      <c r="I40" s="846"/>
      <c r="J40" s="73"/>
      <c r="K40" s="848"/>
      <c r="L40" s="848"/>
      <c r="M40" s="848"/>
      <c r="N40" s="73"/>
      <c r="O40" s="859"/>
      <c r="P40" s="860"/>
      <c r="Q40" s="73"/>
      <c r="R40" s="861"/>
      <c r="S40" s="862"/>
      <c r="T40" s="73"/>
      <c r="U40" s="850"/>
      <c r="V40" s="850"/>
      <c r="W40" s="850"/>
      <c r="X40" s="850"/>
      <c r="Y40" s="850"/>
      <c r="Z40" s="850"/>
      <c r="AA40" s="850"/>
      <c r="AB40" s="850"/>
      <c r="AC40" s="850"/>
      <c r="AD40" s="313"/>
      <c r="AE40" s="180"/>
      <c r="AF40" s="180"/>
      <c r="AG40" s="180"/>
      <c r="AH40" s="180"/>
      <c r="AI40" s="180"/>
      <c r="AJ40" s="180"/>
      <c r="AK40" s="180"/>
      <c r="AL40" s="73"/>
      <c r="AM40" s="73"/>
    </row>
    <row r="41" spans="2:44" s="99" customFormat="1" ht="3" customHeight="1" x14ac:dyDescent="0.25">
      <c r="B41" s="329"/>
      <c r="C41" s="181"/>
      <c r="D41" s="182"/>
      <c r="E41" s="182"/>
      <c r="F41" s="182"/>
      <c r="G41" s="182"/>
      <c r="H41" s="182"/>
      <c r="I41" s="182"/>
      <c r="J41" s="183"/>
      <c r="K41" s="182"/>
      <c r="L41" s="182"/>
      <c r="M41" s="182"/>
      <c r="N41" s="183"/>
      <c r="O41" s="182"/>
      <c r="P41" s="182"/>
      <c r="Q41" s="183"/>
      <c r="R41" s="182"/>
      <c r="S41" s="182"/>
      <c r="T41" s="183"/>
      <c r="U41" s="182"/>
      <c r="V41" s="182"/>
      <c r="W41" s="182"/>
      <c r="X41" s="182"/>
      <c r="Y41" s="184"/>
      <c r="Z41" s="184"/>
      <c r="AA41" s="185"/>
      <c r="AB41" s="185"/>
      <c r="AC41" s="186"/>
      <c r="AD41" s="310"/>
      <c r="AE41" s="75"/>
      <c r="AF41" s="75"/>
      <c r="AG41" s="106"/>
      <c r="AH41" s="106"/>
      <c r="AI41" s="106"/>
      <c r="AJ41" s="106"/>
      <c r="AK41" s="106"/>
      <c r="AL41" s="73"/>
      <c r="AM41" s="73"/>
    </row>
    <row r="42" spans="2:44" s="99" customFormat="1" ht="27" customHeight="1" x14ac:dyDescent="0.25">
      <c r="B42" s="329"/>
      <c r="C42" s="863" t="s">
        <v>537</v>
      </c>
      <c r="D42" s="864"/>
      <c r="E42" s="864"/>
      <c r="F42" s="864"/>
      <c r="G42" s="864"/>
      <c r="H42" s="864"/>
      <c r="I42" s="865"/>
      <c r="J42" s="214"/>
      <c r="K42" s="747" t="s">
        <v>81</v>
      </c>
      <c r="L42" s="748"/>
      <c r="M42" s="749"/>
      <c r="N42" s="179"/>
      <c r="O42" s="737"/>
      <c r="P42" s="738"/>
      <c r="Q42" s="179"/>
      <c r="R42" s="735">
        <f>+O42</f>
        <v>0</v>
      </c>
      <c r="S42" s="736"/>
      <c r="T42" s="179"/>
      <c r="U42" s="744"/>
      <c r="V42" s="745"/>
      <c r="W42" s="745"/>
      <c r="X42" s="745"/>
      <c r="Y42" s="745"/>
      <c r="Z42" s="745"/>
      <c r="AA42" s="745"/>
      <c r="AB42" s="745"/>
      <c r="AC42" s="746"/>
      <c r="AD42" s="355"/>
      <c r="AE42" s="104"/>
      <c r="AF42" s="104"/>
      <c r="AG42" s="104"/>
      <c r="AH42" s="104"/>
      <c r="AI42" s="104"/>
      <c r="AJ42" s="104"/>
      <c r="AK42" s="104"/>
      <c r="AL42" s="73"/>
      <c r="AM42" s="73"/>
    </row>
    <row r="43" spans="2:44" s="99" customFormat="1" ht="3" customHeight="1" x14ac:dyDescent="0.25">
      <c r="B43" s="329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7"/>
      <c r="V43" s="187"/>
      <c r="W43" s="187"/>
      <c r="X43" s="187"/>
      <c r="Y43" s="188"/>
      <c r="Z43" s="188"/>
      <c r="AA43" s="189"/>
      <c r="AB43" s="189"/>
      <c r="AC43" s="190"/>
      <c r="AD43" s="310"/>
      <c r="AE43" s="75"/>
      <c r="AF43" s="75"/>
      <c r="AG43" s="106"/>
      <c r="AH43" s="106"/>
      <c r="AI43" s="106"/>
      <c r="AJ43" s="106"/>
      <c r="AK43" s="106"/>
      <c r="AL43" s="73"/>
      <c r="AM43" s="73"/>
    </row>
    <row r="44" spans="2:44" s="99" customFormat="1" ht="18" customHeight="1" x14ac:dyDescent="0.25">
      <c r="B44" s="329"/>
      <c r="C44" s="750" t="s">
        <v>392</v>
      </c>
      <c r="D44" s="751"/>
      <c r="E44" s="751"/>
      <c r="F44" s="751"/>
      <c r="G44" s="751"/>
      <c r="H44" s="751"/>
      <c r="I44" s="752"/>
      <c r="J44" s="214"/>
      <c r="K44" s="747" t="s">
        <v>333</v>
      </c>
      <c r="L44" s="748"/>
      <c r="M44" s="749"/>
      <c r="N44" s="179"/>
      <c r="O44" s="822">
        <f>SUM(O45:P47)</f>
        <v>0</v>
      </c>
      <c r="P44" s="756"/>
      <c r="Q44" s="179"/>
      <c r="R44" s="755">
        <f>SUM(R45:S47)</f>
        <v>0</v>
      </c>
      <c r="S44" s="821"/>
      <c r="T44" s="179"/>
      <c r="U44" s="757"/>
      <c r="V44" s="758"/>
      <c r="W44" s="758"/>
      <c r="X44" s="758"/>
      <c r="Y44" s="758"/>
      <c r="Z44" s="758"/>
      <c r="AA44" s="758"/>
      <c r="AB44" s="758"/>
      <c r="AC44" s="759"/>
      <c r="AD44" s="355"/>
      <c r="AE44" s="104"/>
      <c r="AF44" s="104"/>
      <c r="AG44" s="104"/>
      <c r="AH44" s="104"/>
      <c r="AI44" s="104"/>
      <c r="AJ44" s="104"/>
      <c r="AK44" s="104"/>
      <c r="AL44" s="73"/>
      <c r="AM44" s="73"/>
    </row>
    <row r="45" spans="2:44" s="99" customFormat="1" ht="18" customHeight="1" outlineLevel="2" x14ac:dyDescent="0.25">
      <c r="B45" s="329"/>
      <c r="C45" s="741" t="str">
        <f>+IF('Identificación 1'!E26="","",'Identificación 1'!E26)</f>
        <v/>
      </c>
      <c r="D45" s="742"/>
      <c r="E45" s="742"/>
      <c r="F45" s="742"/>
      <c r="G45" s="742"/>
      <c r="H45" s="742"/>
      <c r="I45" s="743"/>
      <c r="J45" s="214"/>
      <c r="K45" s="747" t="s">
        <v>333</v>
      </c>
      <c r="L45" s="748"/>
      <c r="M45" s="749"/>
      <c r="N45" s="179"/>
      <c r="O45" s="739"/>
      <c r="P45" s="740"/>
      <c r="Q45" s="179"/>
      <c r="R45" s="753" t="str">
        <f>+IF(O45="","",ROUND(O45*(1+$O$42/100)^($R$40-$O$40),0))</f>
        <v/>
      </c>
      <c r="S45" s="754"/>
      <c r="T45" s="179"/>
      <c r="U45" s="744"/>
      <c r="V45" s="745"/>
      <c r="W45" s="745"/>
      <c r="X45" s="745"/>
      <c r="Y45" s="745"/>
      <c r="Z45" s="745"/>
      <c r="AA45" s="745"/>
      <c r="AB45" s="745"/>
      <c r="AC45" s="746"/>
      <c r="AD45" s="355"/>
      <c r="AE45" s="104"/>
      <c r="AF45" s="104"/>
      <c r="AG45" s="104"/>
      <c r="AH45" s="104"/>
      <c r="AI45" s="104"/>
      <c r="AJ45" s="104"/>
      <c r="AK45" s="104"/>
      <c r="AL45" s="73"/>
      <c r="AM45" s="73"/>
    </row>
    <row r="46" spans="2:44" s="99" customFormat="1" ht="18" customHeight="1" outlineLevel="2" x14ac:dyDescent="0.25">
      <c r="B46" s="329"/>
      <c r="C46" s="741" t="str">
        <f>+IF('Identificación 1'!E27="","",'Identificación 1'!E27)</f>
        <v/>
      </c>
      <c r="D46" s="742"/>
      <c r="E46" s="742"/>
      <c r="F46" s="742"/>
      <c r="G46" s="742"/>
      <c r="H46" s="742"/>
      <c r="I46" s="743"/>
      <c r="J46" s="214"/>
      <c r="K46" s="747" t="s">
        <v>333</v>
      </c>
      <c r="L46" s="748"/>
      <c r="M46" s="749"/>
      <c r="N46" s="179"/>
      <c r="O46" s="739"/>
      <c r="P46" s="740"/>
      <c r="Q46" s="179"/>
      <c r="R46" s="753" t="str">
        <f>+IF(O46="","",ROUND(O46*(1+$O$42/100)^($R$40-$O$40),0))</f>
        <v/>
      </c>
      <c r="S46" s="754"/>
      <c r="T46" s="179"/>
      <c r="U46" s="744"/>
      <c r="V46" s="745"/>
      <c r="W46" s="745"/>
      <c r="X46" s="745"/>
      <c r="Y46" s="745"/>
      <c r="Z46" s="745"/>
      <c r="AA46" s="745"/>
      <c r="AB46" s="745"/>
      <c r="AC46" s="746"/>
      <c r="AD46" s="355"/>
      <c r="AE46" s="104"/>
      <c r="AF46" s="104"/>
      <c r="AG46" s="104"/>
      <c r="AH46" s="104"/>
      <c r="AI46" s="104"/>
      <c r="AJ46" s="104"/>
      <c r="AK46" s="104"/>
      <c r="AL46" s="73"/>
      <c r="AM46" s="73"/>
    </row>
    <row r="47" spans="2:44" s="99" customFormat="1" ht="18" customHeight="1" outlineLevel="2" x14ac:dyDescent="0.25">
      <c r="B47" s="329"/>
      <c r="C47" s="741" t="str">
        <f>+IF('Identificación 1'!E28="","",'Identificación 1'!E28)</f>
        <v/>
      </c>
      <c r="D47" s="742"/>
      <c r="E47" s="742"/>
      <c r="F47" s="742"/>
      <c r="G47" s="742"/>
      <c r="H47" s="742"/>
      <c r="I47" s="743"/>
      <c r="J47" s="214"/>
      <c r="K47" s="747" t="s">
        <v>333</v>
      </c>
      <c r="L47" s="748"/>
      <c r="M47" s="749"/>
      <c r="N47" s="179"/>
      <c r="O47" s="739"/>
      <c r="P47" s="740"/>
      <c r="Q47" s="179"/>
      <c r="R47" s="753" t="str">
        <f>+IF(O47="","",ROUND(O47*(1+$O$42/100)^($R$40-$O$40),0))</f>
        <v/>
      </c>
      <c r="S47" s="754"/>
      <c r="T47" s="179"/>
      <c r="U47" s="744"/>
      <c r="V47" s="745"/>
      <c r="W47" s="745"/>
      <c r="X47" s="745"/>
      <c r="Y47" s="745"/>
      <c r="Z47" s="745"/>
      <c r="AA47" s="745"/>
      <c r="AB47" s="745"/>
      <c r="AC47" s="746"/>
      <c r="AD47" s="355"/>
      <c r="AE47" s="104"/>
      <c r="AF47" s="104"/>
      <c r="AG47" s="104"/>
      <c r="AH47" s="104"/>
      <c r="AI47" s="104"/>
      <c r="AJ47" s="104"/>
      <c r="AK47" s="104"/>
      <c r="AL47" s="73"/>
      <c r="AM47" s="73"/>
    </row>
    <row r="48" spans="2:44" s="99" customFormat="1" ht="18" customHeight="1" x14ac:dyDescent="0.25">
      <c r="B48" s="329"/>
      <c r="C48" s="750" t="s">
        <v>535</v>
      </c>
      <c r="D48" s="751"/>
      <c r="E48" s="751"/>
      <c r="F48" s="751"/>
      <c r="G48" s="751"/>
      <c r="H48" s="751"/>
      <c r="I48" s="752"/>
      <c r="J48" s="214"/>
      <c r="K48" s="747" t="s">
        <v>334</v>
      </c>
      <c r="L48" s="748"/>
      <c r="M48" s="749"/>
      <c r="N48" s="179"/>
      <c r="O48" s="755">
        <f>SUM(O49:P51)</f>
        <v>0</v>
      </c>
      <c r="P48" s="821"/>
      <c r="Q48" s="179"/>
      <c r="R48" s="755">
        <f>SUM(R49:S51)</f>
        <v>0</v>
      </c>
      <c r="S48" s="756"/>
      <c r="T48" s="179"/>
      <c r="U48" s="757"/>
      <c r="V48" s="758"/>
      <c r="W48" s="758"/>
      <c r="X48" s="758"/>
      <c r="Y48" s="758"/>
      <c r="Z48" s="758"/>
      <c r="AA48" s="758"/>
      <c r="AB48" s="758"/>
      <c r="AC48" s="759"/>
      <c r="AD48" s="355"/>
      <c r="AE48" s="104"/>
      <c r="AF48" s="104"/>
      <c r="AG48" s="104"/>
      <c r="AH48" s="104"/>
      <c r="AI48" s="104"/>
      <c r="AJ48" s="104"/>
      <c r="AK48" s="104"/>
      <c r="AL48" s="73"/>
      <c r="AM48" s="73"/>
    </row>
    <row r="49" spans="1:39" s="99" customFormat="1" ht="18" customHeight="1" outlineLevel="1" x14ac:dyDescent="0.25">
      <c r="B49" s="329"/>
      <c r="C49" s="741" t="str">
        <f>+C45</f>
        <v/>
      </c>
      <c r="D49" s="742"/>
      <c r="E49" s="742"/>
      <c r="F49" s="742"/>
      <c r="G49" s="742"/>
      <c r="H49" s="742"/>
      <c r="I49" s="743"/>
      <c r="J49" s="214"/>
      <c r="K49" s="747" t="s">
        <v>334</v>
      </c>
      <c r="L49" s="748"/>
      <c r="M49" s="749"/>
      <c r="N49" s="179"/>
      <c r="O49" s="739"/>
      <c r="P49" s="740"/>
      <c r="Q49" s="179"/>
      <c r="R49" s="753" t="str">
        <f>+IF(O49="","",ROUND(O49*(1+$O$42/100)^($R$40-$O$40),0))</f>
        <v/>
      </c>
      <c r="S49" s="754"/>
      <c r="T49" s="179"/>
      <c r="U49" s="744"/>
      <c r="V49" s="745"/>
      <c r="W49" s="745"/>
      <c r="X49" s="745"/>
      <c r="Y49" s="745"/>
      <c r="Z49" s="745"/>
      <c r="AA49" s="745"/>
      <c r="AB49" s="745"/>
      <c r="AC49" s="746"/>
      <c r="AD49" s="355"/>
      <c r="AE49" s="104"/>
      <c r="AF49" s="104"/>
      <c r="AG49" s="104"/>
      <c r="AH49" s="104"/>
      <c r="AI49" s="104"/>
      <c r="AJ49" s="104"/>
      <c r="AK49" s="104"/>
      <c r="AL49" s="73"/>
      <c r="AM49" s="73"/>
    </row>
    <row r="50" spans="1:39" s="99" customFormat="1" ht="18" customHeight="1" outlineLevel="1" x14ac:dyDescent="0.25">
      <c r="B50" s="329"/>
      <c r="C50" s="741" t="str">
        <f>+C46</f>
        <v/>
      </c>
      <c r="D50" s="742"/>
      <c r="E50" s="742"/>
      <c r="F50" s="742"/>
      <c r="G50" s="742"/>
      <c r="H50" s="742"/>
      <c r="I50" s="743"/>
      <c r="J50" s="214"/>
      <c r="K50" s="747" t="s">
        <v>334</v>
      </c>
      <c r="L50" s="748"/>
      <c r="M50" s="749"/>
      <c r="N50" s="179"/>
      <c r="O50" s="739"/>
      <c r="P50" s="740"/>
      <c r="Q50" s="179"/>
      <c r="R50" s="753" t="str">
        <f>+IF(O50="","",ROUND(O50*(1+$O$42/100)^($R$40-$O$40),0))</f>
        <v/>
      </c>
      <c r="S50" s="754"/>
      <c r="T50" s="179"/>
      <c r="U50" s="744"/>
      <c r="V50" s="745"/>
      <c r="W50" s="745"/>
      <c r="X50" s="745"/>
      <c r="Y50" s="745"/>
      <c r="Z50" s="745"/>
      <c r="AA50" s="745"/>
      <c r="AB50" s="745"/>
      <c r="AC50" s="746"/>
      <c r="AD50" s="355"/>
      <c r="AE50" s="104"/>
      <c r="AF50" s="104"/>
      <c r="AG50" s="104"/>
      <c r="AH50" s="104"/>
      <c r="AI50" s="104"/>
      <c r="AJ50" s="104"/>
      <c r="AK50" s="104"/>
      <c r="AL50" s="73"/>
      <c r="AM50" s="73"/>
    </row>
    <row r="51" spans="1:39" s="99" customFormat="1" ht="18" customHeight="1" outlineLevel="1" x14ac:dyDescent="0.25">
      <c r="B51" s="329"/>
      <c r="C51" s="741" t="str">
        <f>+C47</f>
        <v/>
      </c>
      <c r="D51" s="742"/>
      <c r="E51" s="742"/>
      <c r="F51" s="742"/>
      <c r="G51" s="742"/>
      <c r="H51" s="742"/>
      <c r="I51" s="743"/>
      <c r="J51" s="214"/>
      <c r="K51" s="747" t="s">
        <v>334</v>
      </c>
      <c r="L51" s="748"/>
      <c r="M51" s="749"/>
      <c r="N51" s="179"/>
      <c r="O51" s="739"/>
      <c r="P51" s="740"/>
      <c r="Q51" s="179"/>
      <c r="R51" s="753" t="str">
        <f>+IF(O51="","",ROUND(O51*(1+$O$42/100)^($R$40-$O$40),0))</f>
        <v/>
      </c>
      <c r="S51" s="754"/>
      <c r="T51" s="179"/>
      <c r="U51" s="744"/>
      <c r="V51" s="745"/>
      <c r="W51" s="745"/>
      <c r="X51" s="745"/>
      <c r="Y51" s="745"/>
      <c r="Z51" s="745"/>
      <c r="AA51" s="745"/>
      <c r="AB51" s="745"/>
      <c r="AC51" s="746"/>
      <c r="AD51" s="355"/>
      <c r="AE51" s="104"/>
      <c r="AF51" s="104"/>
      <c r="AG51" s="104"/>
      <c r="AH51" s="104"/>
      <c r="AI51" s="104"/>
      <c r="AJ51" s="104"/>
      <c r="AK51" s="104"/>
      <c r="AL51" s="73"/>
      <c r="AM51" s="73"/>
    </row>
    <row r="52" spans="1:39" s="99" customFormat="1" ht="9.75" customHeight="1" x14ac:dyDescent="0.25">
      <c r="B52" s="329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7"/>
      <c r="Z52" s="177"/>
      <c r="AA52" s="73"/>
      <c r="AB52" s="73"/>
      <c r="AC52" s="75"/>
      <c r="AD52" s="310"/>
      <c r="AE52" s="75"/>
      <c r="AF52" s="75"/>
      <c r="AG52" s="106"/>
      <c r="AH52" s="106"/>
      <c r="AI52" s="106"/>
      <c r="AJ52" s="106"/>
      <c r="AK52" s="106"/>
      <c r="AL52" s="73"/>
      <c r="AM52" s="73"/>
    </row>
    <row r="53" spans="1:39" s="99" customFormat="1" ht="20.25" customHeight="1" x14ac:dyDescent="0.25">
      <c r="B53" s="329"/>
      <c r="C53" s="713" t="s">
        <v>538</v>
      </c>
      <c r="D53" s="714"/>
      <c r="E53" s="714"/>
      <c r="F53" s="714"/>
      <c r="G53" s="714"/>
      <c r="H53" s="714"/>
      <c r="I53" s="714"/>
      <c r="J53" s="714"/>
      <c r="K53" s="714"/>
      <c r="L53" s="714"/>
      <c r="M53" s="715"/>
      <c r="N53" s="176"/>
      <c r="O53" s="716"/>
      <c r="P53" s="717"/>
      <c r="Q53" s="176"/>
      <c r="R53" s="828" t="s">
        <v>539</v>
      </c>
      <c r="S53" s="828"/>
      <c r="T53" s="176"/>
      <c r="U53" s="176"/>
      <c r="V53" s="176"/>
      <c r="W53" s="176"/>
      <c r="X53" s="176"/>
      <c r="Y53" s="177"/>
      <c r="Z53" s="177"/>
      <c r="AA53" s="73"/>
      <c r="AB53" s="73"/>
      <c r="AC53" s="75"/>
      <c r="AD53" s="310"/>
      <c r="AE53" s="75"/>
      <c r="AF53" s="75"/>
      <c r="AG53" s="106"/>
      <c r="AH53" s="106"/>
      <c r="AI53" s="106"/>
      <c r="AJ53" s="106"/>
      <c r="AK53" s="106"/>
      <c r="AL53" s="73"/>
      <c r="AM53" s="73"/>
    </row>
    <row r="54" spans="1:39" s="99" customFormat="1" ht="20.25" customHeight="1" x14ac:dyDescent="0.25">
      <c r="B54" s="329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7"/>
      <c r="Z54" s="177"/>
      <c r="AA54" s="73"/>
      <c r="AB54" s="73"/>
      <c r="AC54" s="75"/>
      <c r="AD54" s="310"/>
      <c r="AE54" s="75"/>
      <c r="AF54" s="75"/>
      <c r="AG54" s="106"/>
      <c r="AH54" s="106"/>
      <c r="AI54" s="106"/>
      <c r="AJ54" s="106"/>
      <c r="AK54" s="106"/>
      <c r="AL54" s="73"/>
      <c r="AM54" s="73"/>
    </row>
    <row r="55" spans="1:39" s="99" customFormat="1" ht="20.100000000000001" customHeight="1" x14ac:dyDescent="0.25">
      <c r="B55" s="329"/>
      <c r="C55" s="581" t="s">
        <v>541</v>
      </c>
      <c r="D55" s="581"/>
      <c r="E55" s="581"/>
      <c r="F55" s="581"/>
      <c r="G55" s="581"/>
      <c r="H55" s="581"/>
      <c r="I55" s="581"/>
      <c r="J55" s="581"/>
      <c r="K55" s="581"/>
      <c r="L55" s="581"/>
      <c r="M55" s="581"/>
      <c r="N55" s="581"/>
      <c r="O55" s="581"/>
      <c r="P55" s="581"/>
      <c r="Q55" s="581"/>
      <c r="R55" s="581"/>
      <c r="S55" s="581"/>
      <c r="T55" s="581"/>
      <c r="U55" s="581"/>
      <c r="V55" s="581"/>
      <c r="W55" s="581"/>
      <c r="X55" s="581"/>
      <c r="Y55" s="581"/>
      <c r="Z55" s="581"/>
      <c r="AA55" s="581"/>
      <c r="AB55" s="581"/>
      <c r="AC55" s="581"/>
      <c r="AD55" s="331"/>
      <c r="AE55" s="74"/>
      <c r="AF55" s="74"/>
      <c r="AG55" s="74"/>
      <c r="AH55" s="72"/>
      <c r="AI55" s="72"/>
      <c r="AJ55" s="72"/>
      <c r="AK55" s="72"/>
      <c r="AL55" s="73"/>
      <c r="AM55" s="73"/>
    </row>
    <row r="56" spans="1:39" s="99" customFormat="1" ht="20.100000000000001" customHeight="1" x14ac:dyDescent="0.25">
      <c r="B56" s="329"/>
      <c r="C56" s="281" t="s">
        <v>611</v>
      </c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331"/>
      <c r="AE56" s="74"/>
      <c r="AF56" s="74"/>
      <c r="AG56" s="74"/>
      <c r="AH56" s="72"/>
      <c r="AI56" s="72"/>
      <c r="AJ56" s="72"/>
      <c r="AK56" s="72"/>
      <c r="AL56" s="73"/>
      <c r="AM56" s="73"/>
    </row>
    <row r="57" spans="1:39" s="96" customFormat="1" ht="78" customHeight="1" x14ac:dyDescent="0.25">
      <c r="A57" s="99"/>
      <c r="B57" s="329"/>
      <c r="C57" s="622" t="s">
        <v>391</v>
      </c>
      <c r="D57" s="643"/>
      <c r="E57" s="643"/>
      <c r="F57" s="643"/>
      <c r="G57" s="623"/>
      <c r="H57" s="114"/>
      <c r="I57" s="732" t="s">
        <v>377</v>
      </c>
      <c r="J57" s="733"/>
      <c r="K57" s="734"/>
      <c r="L57" s="732" t="s">
        <v>382</v>
      </c>
      <c r="M57" s="733"/>
      <c r="N57" s="733"/>
      <c r="O57" s="734"/>
      <c r="P57" s="719" t="s">
        <v>615</v>
      </c>
      <c r="Q57" s="719"/>
      <c r="R57" s="719"/>
      <c r="S57" s="719" t="s">
        <v>540</v>
      </c>
      <c r="T57" s="719"/>
      <c r="U57" s="719"/>
      <c r="V57" s="719"/>
      <c r="W57" s="719" t="s">
        <v>378</v>
      </c>
      <c r="X57" s="719"/>
      <c r="Y57" s="719"/>
      <c r="Z57" s="719" t="s">
        <v>379</v>
      </c>
      <c r="AA57" s="719"/>
      <c r="AB57" s="719" t="s">
        <v>380</v>
      </c>
      <c r="AC57" s="719"/>
      <c r="AD57" s="356"/>
      <c r="AE57" s="99"/>
      <c r="AF57" s="99"/>
      <c r="AG57" s="99"/>
      <c r="AH57" s="99"/>
      <c r="AI57" s="112"/>
      <c r="AJ57" s="112"/>
      <c r="AK57" s="112"/>
      <c r="AL57" s="113"/>
      <c r="AM57" s="97"/>
    </row>
    <row r="58" spans="1:39" s="96" customFormat="1" ht="18.75" customHeight="1" x14ac:dyDescent="0.25">
      <c r="A58" s="99"/>
      <c r="B58" s="329"/>
      <c r="C58" s="720" t="str">
        <f>+IF('Identificación 1'!E26="","",'Identificación 1'!E26)</f>
        <v/>
      </c>
      <c r="D58" s="721"/>
      <c r="E58" s="721"/>
      <c r="F58" s="721"/>
      <c r="G58" s="722"/>
      <c r="H58" s="114"/>
      <c r="I58" s="723" t="str">
        <f>+R45</f>
        <v/>
      </c>
      <c r="J58" s="724"/>
      <c r="K58" s="725"/>
      <c r="L58" s="727"/>
      <c r="M58" s="727"/>
      <c r="N58" s="727"/>
      <c r="O58" s="727"/>
      <c r="P58" s="729" t="str">
        <f>+IF(L58="","-",(I58-L58))</f>
        <v>-</v>
      </c>
      <c r="Q58" s="729"/>
      <c r="R58" s="729"/>
      <c r="S58" s="728" t="str">
        <f>IF(R45="","-",IF(U45="Padrón de usuarios",(R49/R45),$O$53))</f>
        <v>-</v>
      </c>
      <c r="T58" s="728"/>
      <c r="U58" s="728"/>
      <c r="V58" s="728"/>
      <c r="W58" s="729" t="str">
        <f>+R49</f>
        <v/>
      </c>
      <c r="X58" s="729"/>
      <c r="Y58" s="729"/>
      <c r="Z58" s="729" t="str">
        <f>+IF(L58="","",(S58*L58))</f>
        <v/>
      </c>
      <c r="AA58" s="729"/>
      <c r="AB58" s="729" t="str">
        <f>IF(Z58="","",(W58-Z58))</f>
        <v/>
      </c>
      <c r="AC58" s="729"/>
      <c r="AD58" s="356"/>
      <c r="AE58" s="99"/>
      <c r="AF58" s="99"/>
      <c r="AG58" s="99"/>
      <c r="AH58" s="99"/>
      <c r="AI58" s="112"/>
      <c r="AJ58" s="112"/>
      <c r="AK58" s="112"/>
      <c r="AL58" s="113"/>
      <c r="AM58" s="97"/>
    </row>
    <row r="59" spans="1:39" s="96" customFormat="1" ht="18.75" customHeight="1" x14ac:dyDescent="0.25">
      <c r="A59" s="99"/>
      <c r="B59" s="329"/>
      <c r="C59" s="720" t="str">
        <f>+IF('Identificación 1'!E27="","",'Identificación 1'!E27)</f>
        <v/>
      </c>
      <c r="D59" s="721"/>
      <c r="E59" s="721"/>
      <c r="F59" s="721"/>
      <c r="G59" s="722"/>
      <c r="H59" s="114"/>
      <c r="I59" s="723" t="str">
        <f>+R46</f>
        <v/>
      </c>
      <c r="J59" s="724"/>
      <c r="K59" s="725"/>
      <c r="L59" s="727"/>
      <c r="M59" s="727"/>
      <c r="N59" s="727"/>
      <c r="O59" s="727"/>
      <c r="P59" s="729" t="str">
        <f>+IF(L59="","-",(I59-L59))</f>
        <v>-</v>
      </c>
      <c r="Q59" s="729"/>
      <c r="R59" s="729"/>
      <c r="S59" s="728" t="str">
        <f>IF(R46="","-",IF(U46="Padrón de usuarios",(R50/R46),$O$53))</f>
        <v>-</v>
      </c>
      <c r="T59" s="728"/>
      <c r="U59" s="728"/>
      <c r="V59" s="728"/>
      <c r="W59" s="729" t="str">
        <f>+R50</f>
        <v/>
      </c>
      <c r="X59" s="729"/>
      <c r="Y59" s="729"/>
      <c r="Z59" s="730" t="str">
        <f>+IF(L59="","",(S59*L59))</f>
        <v/>
      </c>
      <c r="AA59" s="731"/>
      <c r="AB59" s="729" t="str">
        <f>IF(Z59="","",(W59-Z59))</f>
        <v/>
      </c>
      <c r="AC59" s="729"/>
      <c r="AD59" s="356"/>
      <c r="AE59" s="99"/>
      <c r="AF59" s="99"/>
      <c r="AG59" s="99"/>
      <c r="AH59" s="99"/>
      <c r="AI59" s="112"/>
      <c r="AJ59" s="112"/>
      <c r="AK59" s="112"/>
      <c r="AL59" s="113"/>
      <c r="AM59" s="97"/>
    </row>
    <row r="60" spans="1:39" s="96" customFormat="1" ht="18.75" customHeight="1" x14ac:dyDescent="0.25">
      <c r="A60" s="99"/>
      <c r="B60" s="329"/>
      <c r="C60" s="720" t="str">
        <f>+IF('Identificación 1'!E28="","",'Identificación 1'!E28)</f>
        <v/>
      </c>
      <c r="D60" s="721"/>
      <c r="E60" s="721"/>
      <c r="F60" s="721"/>
      <c r="G60" s="722"/>
      <c r="H60" s="114"/>
      <c r="I60" s="723" t="str">
        <f>+R47</f>
        <v/>
      </c>
      <c r="J60" s="724"/>
      <c r="K60" s="725"/>
      <c r="L60" s="727"/>
      <c r="M60" s="727"/>
      <c r="N60" s="727"/>
      <c r="O60" s="727"/>
      <c r="P60" s="729" t="str">
        <f>+IF(L60="","-",(I60-L60))</f>
        <v>-</v>
      </c>
      <c r="Q60" s="729"/>
      <c r="R60" s="729"/>
      <c r="S60" s="728" t="str">
        <f>IF(R47="","-",IF(U47="Padrón de usuarios",(R51/R47),$O$53))</f>
        <v>-</v>
      </c>
      <c r="T60" s="728"/>
      <c r="U60" s="728"/>
      <c r="V60" s="728"/>
      <c r="W60" s="729" t="str">
        <f>+R51</f>
        <v/>
      </c>
      <c r="X60" s="729"/>
      <c r="Y60" s="729"/>
      <c r="Z60" s="730" t="str">
        <f>+IF(L60="","",(S60*L60))</f>
        <v/>
      </c>
      <c r="AA60" s="731"/>
      <c r="AB60" s="729" t="str">
        <f>IF(Z60="","",(W60-Z60))</f>
        <v/>
      </c>
      <c r="AC60" s="729"/>
      <c r="AD60" s="356"/>
      <c r="AE60" s="99"/>
      <c r="AF60" s="99"/>
      <c r="AG60" s="99"/>
      <c r="AH60" s="99"/>
      <c r="AI60" s="112"/>
      <c r="AJ60" s="112"/>
      <c r="AK60" s="112"/>
      <c r="AL60" s="113"/>
      <c r="AM60" s="97"/>
    </row>
    <row r="61" spans="1:39" s="96" customFormat="1" ht="18.75" customHeight="1" x14ac:dyDescent="0.25">
      <c r="A61" s="99"/>
      <c r="B61" s="329"/>
      <c r="C61" s="792" t="s">
        <v>61</v>
      </c>
      <c r="D61" s="793"/>
      <c r="E61" s="793"/>
      <c r="F61" s="793"/>
      <c r="G61" s="794"/>
      <c r="H61" s="114"/>
      <c r="I61" s="795">
        <f>SUM(I58:K60)</f>
        <v>0</v>
      </c>
      <c r="J61" s="796"/>
      <c r="K61" s="797"/>
      <c r="L61" s="798">
        <f>SUM(L58:O60)</f>
        <v>0</v>
      </c>
      <c r="M61" s="798"/>
      <c r="N61" s="798"/>
      <c r="O61" s="798"/>
      <c r="P61" s="718">
        <f>SUM(P58:R60)</f>
        <v>0</v>
      </c>
      <c r="Q61" s="718"/>
      <c r="R61" s="718"/>
      <c r="S61" s="719"/>
      <c r="T61" s="719"/>
      <c r="U61" s="719"/>
      <c r="V61" s="719"/>
      <c r="W61" s="718">
        <f>SUM(W58:Y60)</f>
        <v>0</v>
      </c>
      <c r="X61" s="718"/>
      <c r="Y61" s="718"/>
      <c r="Z61" s="718">
        <f>SUM(Z58:AA60)</f>
        <v>0</v>
      </c>
      <c r="AA61" s="718"/>
      <c r="AB61" s="718">
        <f>SUM(AB58:AC60)</f>
        <v>0</v>
      </c>
      <c r="AC61" s="718"/>
      <c r="AD61" s="356"/>
      <c r="AE61" s="99"/>
      <c r="AF61" s="99"/>
      <c r="AG61" s="99"/>
      <c r="AH61" s="99"/>
      <c r="AI61" s="112"/>
      <c r="AJ61" s="112"/>
      <c r="AK61" s="112"/>
      <c r="AL61" s="113"/>
      <c r="AM61" s="97"/>
    </row>
    <row r="62" spans="1:39" s="99" customFormat="1" ht="20.100000000000001" customHeight="1" x14ac:dyDescent="0.25">
      <c r="B62" s="329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331"/>
      <c r="AE62" s="74"/>
      <c r="AF62" s="74"/>
      <c r="AG62" s="74"/>
      <c r="AH62" s="72"/>
      <c r="AI62" s="72"/>
      <c r="AJ62" s="72"/>
      <c r="AK62" s="72"/>
      <c r="AL62" s="73"/>
      <c r="AM62" s="73"/>
    </row>
    <row r="63" spans="1:39" s="99" customFormat="1" ht="18.75" customHeight="1" x14ac:dyDescent="0.25">
      <c r="B63" s="329"/>
      <c r="C63" s="281" t="s">
        <v>612</v>
      </c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176"/>
      <c r="Q63" s="176"/>
      <c r="R63" s="176"/>
      <c r="S63" s="176"/>
      <c r="T63" s="176"/>
      <c r="U63" s="176"/>
      <c r="V63" s="176"/>
      <c r="W63" s="176"/>
      <c r="X63" s="176"/>
      <c r="Y63" s="177"/>
      <c r="Z63" s="177"/>
      <c r="AA63" s="73"/>
      <c r="AB63" s="73"/>
      <c r="AC63" s="75"/>
      <c r="AD63" s="310"/>
      <c r="AE63" s="75"/>
      <c r="AF63" s="75"/>
      <c r="AG63" s="106"/>
      <c r="AH63" s="106"/>
      <c r="AI63" s="106"/>
      <c r="AJ63" s="106"/>
      <c r="AK63" s="106"/>
      <c r="AL63" s="73"/>
      <c r="AM63" s="73"/>
    </row>
    <row r="64" spans="1:39" s="96" customFormat="1" ht="80.25" customHeight="1" x14ac:dyDescent="0.25">
      <c r="A64" s="99"/>
      <c r="B64" s="329"/>
      <c r="C64" s="622" t="s">
        <v>391</v>
      </c>
      <c r="D64" s="643"/>
      <c r="E64" s="643"/>
      <c r="F64" s="643"/>
      <c r="G64" s="623"/>
      <c r="H64" s="114"/>
      <c r="I64" s="732" t="s">
        <v>613</v>
      </c>
      <c r="J64" s="733"/>
      <c r="K64" s="734"/>
      <c r="L64" s="732" t="s">
        <v>614</v>
      </c>
      <c r="M64" s="733"/>
      <c r="N64" s="733"/>
      <c r="O64" s="734"/>
      <c r="P64" s="719" t="s">
        <v>617</v>
      </c>
      <c r="Q64" s="719"/>
      <c r="R64" s="719"/>
      <c r="S64" s="719" t="s">
        <v>540</v>
      </c>
      <c r="T64" s="719"/>
      <c r="U64" s="719"/>
      <c r="V64" s="719"/>
      <c r="W64" s="719" t="s">
        <v>378</v>
      </c>
      <c r="X64" s="719"/>
      <c r="Y64" s="719"/>
      <c r="Z64" s="719" t="s">
        <v>379</v>
      </c>
      <c r="AA64" s="719"/>
      <c r="AB64" s="719" t="s">
        <v>380</v>
      </c>
      <c r="AC64" s="719"/>
      <c r="AD64" s="356"/>
      <c r="AE64" s="99"/>
      <c r="AF64" s="99"/>
      <c r="AG64" s="99"/>
      <c r="AH64" s="99"/>
      <c r="AI64" s="112"/>
      <c r="AJ64" s="112"/>
      <c r="AK64" s="112"/>
      <c r="AL64" s="113"/>
      <c r="AM64" s="97"/>
    </row>
    <row r="65" spans="1:39" s="96" customFormat="1" ht="18.75" customHeight="1" x14ac:dyDescent="0.25">
      <c r="A65" s="99"/>
      <c r="B65" s="329"/>
      <c r="C65" s="720" t="str">
        <f>+IF('Identificación 1'!E26="","",'Identificación 1'!E26)</f>
        <v/>
      </c>
      <c r="D65" s="721"/>
      <c r="E65" s="721"/>
      <c r="F65" s="721"/>
      <c r="G65" s="722"/>
      <c r="H65" s="114"/>
      <c r="I65" s="723" t="str">
        <f>IF(L58="","-",L58)</f>
        <v>-</v>
      </c>
      <c r="J65" s="724"/>
      <c r="K65" s="725"/>
      <c r="L65" s="726" t="str">
        <f>+IF(P65="","-",(I65-P65))</f>
        <v>-</v>
      </c>
      <c r="M65" s="726"/>
      <c r="N65" s="726"/>
      <c r="O65" s="726"/>
      <c r="P65" s="727"/>
      <c r="Q65" s="727"/>
      <c r="R65" s="727"/>
      <c r="S65" s="728" t="str">
        <f>IF(R45="","-",IF(U45="Padrón de usuarios",(R49/R45),$O$53))</f>
        <v>-</v>
      </c>
      <c r="T65" s="728"/>
      <c r="U65" s="728"/>
      <c r="V65" s="728"/>
      <c r="W65" s="729" t="str">
        <f>+IF(I65="-","",(S65*I65))</f>
        <v/>
      </c>
      <c r="X65" s="729"/>
      <c r="Y65" s="729"/>
      <c r="Z65" s="729" t="str">
        <f>IF(L65="-","",ROUND(S65*L65,0))</f>
        <v/>
      </c>
      <c r="AA65" s="729"/>
      <c r="AB65" s="729" t="str">
        <f>IF(Z65="","",(W65-Z65))</f>
        <v/>
      </c>
      <c r="AC65" s="729"/>
      <c r="AD65" s="356"/>
      <c r="AE65" s="99"/>
      <c r="AF65" s="99"/>
      <c r="AG65" s="99"/>
      <c r="AH65" s="99"/>
      <c r="AI65" s="112"/>
      <c r="AJ65" s="112"/>
      <c r="AK65" s="112"/>
      <c r="AL65" s="113"/>
      <c r="AM65" s="97"/>
    </row>
    <row r="66" spans="1:39" s="96" customFormat="1" ht="18.75" customHeight="1" x14ac:dyDescent="0.25">
      <c r="A66" s="99"/>
      <c r="B66" s="329"/>
      <c r="C66" s="720" t="str">
        <f>+IF('Identificación 1'!E27="","",'Identificación 1'!E27)</f>
        <v/>
      </c>
      <c r="D66" s="721"/>
      <c r="E66" s="721"/>
      <c r="F66" s="721"/>
      <c r="G66" s="722"/>
      <c r="H66" s="114"/>
      <c r="I66" s="723" t="str">
        <f>IF(L59="","-",L59)</f>
        <v>-</v>
      </c>
      <c r="J66" s="724"/>
      <c r="K66" s="725"/>
      <c r="L66" s="726" t="str">
        <f>+IF(P66="","-",(I66-P66))</f>
        <v>-</v>
      </c>
      <c r="M66" s="726"/>
      <c r="N66" s="726"/>
      <c r="O66" s="726"/>
      <c r="P66" s="727"/>
      <c r="Q66" s="727"/>
      <c r="R66" s="727"/>
      <c r="S66" s="728" t="str">
        <f>IF(R46="","-",IF(U46="Padrón de usuarios",(R50/R46),$O$53))</f>
        <v>-</v>
      </c>
      <c r="T66" s="728"/>
      <c r="U66" s="728"/>
      <c r="V66" s="728"/>
      <c r="W66" s="729" t="str">
        <f>+IF(I66="-","",(S66*I66))</f>
        <v/>
      </c>
      <c r="X66" s="729"/>
      <c r="Y66" s="729"/>
      <c r="Z66" s="729" t="str">
        <f>IF(L66="-","",ROUND(S66*L66,0))</f>
        <v/>
      </c>
      <c r="AA66" s="729"/>
      <c r="AB66" s="729" t="str">
        <f>IF(Z66="","",(W66-Z66))</f>
        <v/>
      </c>
      <c r="AC66" s="729"/>
      <c r="AD66" s="356"/>
      <c r="AE66" s="99"/>
      <c r="AF66" s="99"/>
      <c r="AG66" s="99"/>
      <c r="AH66" s="99"/>
      <c r="AI66" s="112"/>
      <c r="AJ66" s="112"/>
      <c r="AK66" s="112"/>
      <c r="AL66" s="113"/>
      <c r="AM66" s="97"/>
    </row>
    <row r="67" spans="1:39" s="96" customFormat="1" ht="18.75" customHeight="1" x14ac:dyDescent="0.25">
      <c r="A67" s="99"/>
      <c r="B67" s="329"/>
      <c r="C67" s="720" t="str">
        <f>+IF('Identificación 1'!E28="","",'Identificación 1'!E28)</f>
        <v/>
      </c>
      <c r="D67" s="721"/>
      <c r="E67" s="721"/>
      <c r="F67" s="721"/>
      <c r="G67" s="722"/>
      <c r="H67" s="114"/>
      <c r="I67" s="723" t="str">
        <f>IF(L60="","-",L60)</f>
        <v>-</v>
      </c>
      <c r="J67" s="724"/>
      <c r="K67" s="725"/>
      <c r="L67" s="726" t="str">
        <f>+IF(P67="","-",(I67-P67))</f>
        <v>-</v>
      </c>
      <c r="M67" s="726"/>
      <c r="N67" s="726"/>
      <c r="O67" s="726"/>
      <c r="P67" s="727"/>
      <c r="Q67" s="727"/>
      <c r="R67" s="727"/>
      <c r="S67" s="728" t="str">
        <f>IF(R47="","-",IF(U47="Padrón de usuarios",(R51/R47),$O$53))</f>
        <v>-</v>
      </c>
      <c r="T67" s="728"/>
      <c r="U67" s="728"/>
      <c r="V67" s="728"/>
      <c r="W67" s="729" t="str">
        <f>+IF(I67="-","",(S67*I67))</f>
        <v/>
      </c>
      <c r="X67" s="729"/>
      <c r="Y67" s="729"/>
      <c r="Z67" s="729" t="str">
        <f>IF(L67="-","",ROUND(S67*L67,0))</f>
        <v/>
      </c>
      <c r="AA67" s="729"/>
      <c r="AB67" s="729" t="str">
        <f>IF(Z67="","",(W67-Z67))</f>
        <v/>
      </c>
      <c r="AC67" s="729"/>
      <c r="AD67" s="356"/>
      <c r="AE67" s="99"/>
      <c r="AF67" s="99"/>
      <c r="AG67" s="99"/>
      <c r="AH67" s="99"/>
      <c r="AI67" s="112"/>
      <c r="AJ67" s="112"/>
      <c r="AK67" s="112"/>
      <c r="AL67" s="113"/>
      <c r="AM67" s="97"/>
    </row>
    <row r="68" spans="1:39" s="96" customFormat="1" ht="18.75" customHeight="1" x14ac:dyDescent="0.25">
      <c r="A68" s="99"/>
      <c r="B68" s="329"/>
      <c r="C68" s="792" t="s">
        <v>61</v>
      </c>
      <c r="D68" s="793"/>
      <c r="E68" s="793"/>
      <c r="F68" s="793"/>
      <c r="G68" s="794"/>
      <c r="H68" s="114"/>
      <c r="I68" s="795">
        <f>SUM(I65:K67)</f>
        <v>0</v>
      </c>
      <c r="J68" s="796"/>
      <c r="K68" s="797"/>
      <c r="L68" s="718">
        <f>SUM(L65:O67)</f>
        <v>0</v>
      </c>
      <c r="M68" s="718"/>
      <c r="N68" s="718"/>
      <c r="O68" s="718"/>
      <c r="P68" s="718">
        <f>SUM(P65:R67)</f>
        <v>0</v>
      </c>
      <c r="Q68" s="718"/>
      <c r="R68" s="718"/>
      <c r="S68" s="719"/>
      <c r="T68" s="719"/>
      <c r="U68" s="719"/>
      <c r="V68" s="719"/>
      <c r="W68" s="718">
        <f>SUM(W65:Y67)</f>
        <v>0</v>
      </c>
      <c r="X68" s="718"/>
      <c r="Y68" s="718"/>
      <c r="Z68" s="718">
        <f>SUM(Z65:AA67)</f>
        <v>0</v>
      </c>
      <c r="AA68" s="718"/>
      <c r="AB68" s="718">
        <f>SUM(AB65:AC67)</f>
        <v>0</v>
      </c>
      <c r="AC68" s="718"/>
      <c r="AD68" s="356"/>
      <c r="AE68" s="99"/>
      <c r="AF68" s="99"/>
      <c r="AG68" s="99"/>
      <c r="AH68" s="99"/>
      <c r="AI68" s="112"/>
      <c r="AJ68" s="112"/>
      <c r="AK68" s="112"/>
      <c r="AL68" s="113"/>
      <c r="AM68" s="97"/>
    </row>
    <row r="69" spans="1:39" s="99" customFormat="1" ht="12" customHeight="1" x14ac:dyDescent="0.25">
      <c r="B69" s="329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7"/>
      <c r="Z69" s="177"/>
      <c r="AA69" s="73"/>
      <c r="AB69" s="73"/>
      <c r="AC69" s="75"/>
      <c r="AD69" s="310"/>
      <c r="AE69" s="75"/>
      <c r="AF69" s="75"/>
      <c r="AG69" s="106"/>
      <c r="AH69" s="106"/>
      <c r="AI69" s="106"/>
      <c r="AJ69" s="106"/>
      <c r="AK69" s="106"/>
      <c r="AL69" s="73"/>
      <c r="AM69" s="73"/>
    </row>
    <row r="70" spans="1:39" s="99" customFormat="1" ht="20.100000000000001" customHeight="1" x14ac:dyDescent="0.25">
      <c r="B70" s="329"/>
      <c r="C70" s="581" t="s">
        <v>534</v>
      </c>
      <c r="D70" s="581"/>
      <c r="E70" s="581"/>
      <c r="F70" s="581"/>
      <c r="G70" s="581"/>
      <c r="H70" s="581"/>
      <c r="I70" s="581"/>
      <c r="J70" s="581"/>
      <c r="K70" s="581"/>
      <c r="L70" s="581"/>
      <c r="M70" s="581"/>
      <c r="N70" s="581"/>
      <c r="O70" s="581"/>
      <c r="P70" s="581"/>
      <c r="Q70" s="581"/>
      <c r="R70" s="581"/>
      <c r="S70" s="581"/>
      <c r="T70" s="581"/>
      <c r="U70" s="581"/>
      <c r="V70" s="581"/>
      <c r="W70" s="581"/>
      <c r="X70" s="581"/>
      <c r="Y70" s="581"/>
      <c r="Z70" s="581"/>
      <c r="AA70" s="581"/>
      <c r="AB70" s="581"/>
      <c r="AC70" s="581"/>
      <c r="AD70" s="331"/>
      <c r="AE70" s="74"/>
      <c r="AF70" s="74"/>
      <c r="AG70" s="74"/>
      <c r="AH70" s="72"/>
      <c r="AI70" s="72"/>
      <c r="AJ70" s="72"/>
      <c r="AK70" s="72"/>
      <c r="AL70" s="73"/>
      <c r="AM70" s="73"/>
    </row>
    <row r="71" spans="1:39" s="99" customFormat="1" ht="15.75" customHeight="1" x14ac:dyDescent="0.25">
      <c r="B71" s="329"/>
      <c r="C71" s="815" t="s">
        <v>12</v>
      </c>
      <c r="D71" s="816"/>
      <c r="E71" s="817"/>
      <c r="F71" s="114"/>
      <c r="G71" s="815" t="s">
        <v>105</v>
      </c>
      <c r="H71" s="816"/>
      <c r="I71" s="817"/>
      <c r="J71" s="114"/>
      <c r="K71" s="815" t="s">
        <v>106</v>
      </c>
      <c r="L71" s="816"/>
      <c r="M71" s="816"/>
      <c r="N71" s="816"/>
      <c r="O71" s="816"/>
      <c r="P71" s="816"/>
      <c r="Q71" s="816"/>
      <c r="R71" s="817"/>
      <c r="S71" s="815" t="s">
        <v>107</v>
      </c>
      <c r="T71" s="816"/>
      <c r="U71" s="816"/>
      <c r="V71" s="816"/>
      <c r="W71" s="816"/>
      <c r="X71" s="816"/>
      <c r="Y71" s="817"/>
      <c r="Z71" s="815" t="s">
        <v>43</v>
      </c>
      <c r="AA71" s="816"/>
      <c r="AB71" s="816"/>
      <c r="AC71" s="817"/>
      <c r="AD71" s="313"/>
      <c r="AE71" s="180"/>
      <c r="AF71" s="180"/>
      <c r="AG71" s="180"/>
      <c r="AH71" s="180"/>
      <c r="AI71" s="180"/>
      <c r="AJ71" s="180"/>
      <c r="AK71" s="180"/>
      <c r="AL71" s="73"/>
      <c r="AM71" s="73"/>
    </row>
    <row r="72" spans="1:39" s="99" customFormat="1" ht="2.25" customHeight="1" x14ac:dyDescent="0.25">
      <c r="B72" s="329"/>
      <c r="C72" s="171"/>
      <c r="D72" s="171"/>
      <c r="E72" s="171"/>
      <c r="F72" s="101"/>
      <c r="G72" s="171"/>
      <c r="H72" s="171"/>
      <c r="I72" s="167"/>
      <c r="J72" s="101"/>
      <c r="K72" s="171"/>
      <c r="L72" s="171"/>
      <c r="M72" s="171"/>
      <c r="N72" s="172"/>
      <c r="O72" s="172"/>
      <c r="P72" s="172"/>
      <c r="Q72" s="172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167"/>
      <c r="AC72" s="167"/>
      <c r="AD72" s="309"/>
      <c r="AE72" s="73"/>
      <c r="AF72" s="73"/>
      <c r="AG72" s="73"/>
      <c r="AH72" s="73"/>
      <c r="AI72" s="73"/>
      <c r="AJ72" s="73"/>
      <c r="AK72" s="73"/>
      <c r="AL72" s="73"/>
      <c r="AM72" s="73"/>
    </row>
    <row r="73" spans="1:39" s="99" customFormat="1" ht="44.25" customHeight="1" x14ac:dyDescent="0.25">
      <c r="B73" s="329"/>
      <c r="C73" s="818" t="s">
        <v>108</v>
      </c>
      <c r="D73" s="818"/>
      <c r="E73" s="818"/>
      <c r="F73" s="101"/>
      <c r="G73" s="690"/>
      <c r="H73" s="772"/>
      <c r="I73" s="691"/>
      <c r="J73" s="101"/>
      <c r="K73" s="824" t="s">
        <v>109</v>
      </c>
      <c r="L73" s="825"/>
      <c r="M73" s="825"/>
      <c r="N73" s="825"/>
      <c r="O73" s="825"/>
      <c r="P73" s="825"/>
      <c r="Q73" s="825"/>
      <c r="R73" s="826"/>
      <c r="S73" s="690"/>
      <c r="T73" s="772"/>
      <c r="U73" s="772"/>
      <c r="V73" s="772"/>
      <c r="W73" s="772"/>
      <c r="X73" s="772"/>
      <c r="Y73" s="691"/>
      <c r="Z73" s="824" t="s">
        <v>112</v>
      </c>
      <c r="AA73" s="825"/>
      <c r="AB73" s="825"/>
      <c r="AC73" s="826"/>
      <c r="AD73" s="357"/>
      <c r="AE73" s="191"/>
      <c r="AF73" s="191"/>
      <c r="AG73" s="191"/>
      <c r="AH73" s="192"/>
      <c r="AI73" s="192"/>
      <c r="AJ73" s="192"/>
      <c r="AK73" s="192"/>
      <c r="AL73" s="73"/>
      <c r="AM73" s="73"/>
    </row>
    <row r="74" spans="1:39" s="99" customFormat="1" ht="51.75" customHeight="1" x14ac:dyDescent="0.25">
      <c r="B74" s="329"/>
      <c r="C74" s="818" t="s">
        <v>110</v>
      </c>
      <c r="D74" s="818"/>
      <c r="E74" s="818"/>
      <c r="F74" s="101"/>
      <c r="G74" s="682"/>
      <c r="H74" s="827"/>
      <c r="I74" s="683"/>
      <c r="J74" s="101"/>
      <c r="K74" s="690"/>
      <c r="L74" s="772"/>
      <c r="M74" s="772"/>
      <c r="N74" s="772"/>
      <c r="O74" s="772"/>
      <c r="P74" s="772"/>
      <c r="Q74" s="772"/>
      <c r="R74" s="691"/>
      <c r="S74" s="690"/>
      <c r="T74" s="772"/>
      <c r="U74" s="772"/>
      <c r="V74" s="772"/>
      <c r="W74" s="772"/>
      <c r="X74" s="772"/>
      <c r="Y74" s="691"/>
      <c r="Z74" s="690"/>
      <c r="AA74" s="772"/>
      <c r="AB74" s="772"/>
      <c r="AC74" s="691"/>
      <c r="AD74" s="358"/>
      <c r="AE74" s="192"/>
      <c r="AF74" s="192"/>
      <c r="AG74" s="192"/>
      <c r="AH74" s="192"/>
      <c r="AI74" s="192"/>
      <c r="AJ74" s="192"/>
      <c r="AK74" s="192"/>
      <c r="AL74" s="73"/>
      <c r="AM74" s="73"/>
    </row>
    <row r="75" spans="1:39" s="99" customFormat="1" ht="51.75" customHeight="1" x14ac:dyDescent="0.25">
      <c r="B75" s="329"/>
      <c r="C75" s="818" t="s">
        <v>111</v>
      </c>
      <c r="D75" s="818"/>
      <c r="E75" s="818"/>
      <c r="F75" s="101"/>
      <c r="G75" s="690"/>
      <c r="H75" s="772"/>
      <c r="I75" s="691"/>
      <c r="J75" s="101"/>
      <c r="K75" s="690"/>
      <c r="L75" s="772"/>
      <c r="M75" s="772"/>
      <c r="N75" s="772"/>
      <c r="O75" s="772"/>
      <c r="P75" s="772"/>
      <c r="Q75" s="772"/>
      <c r="R75" s="691"/>
      <c r="S75" s="690"/>
      <c r="T75" s="772"/>
      <c r="U75" s="772"/>
      <c r="V75" s="772"/>
      <c r="W75" s="772"/>
      <c r="X75" s="772"/>
      <c r="Y75" s="691"/>
      <c r="Z75" s="690"/>
      <c r="AA75" s="772"/>
      <c r="AB75" s="772"/>
      <c r="AC75" s="691"/>
      <c r="AD75" s="358"/>
      <c r="AE75" s="192"/>
      <c r="AF75" s="192"/>
      <c r="AG75" s="192"/>
      <c r="AH75" s="192"/>
      <c r="AI75" s="192"/>
      <c r="AJ75" s="192"/>
      <c r="AK75" s="192"/>
      <c r="AL75" s="73"/>
      <c r="AM75" s="73"/>
    </row>
    <row r="76" spans="1:39" s="99" customFormat="1" ht="47.25" customHeight="1" x14ac:dyDescent="0.25">
      <c r="B76" s="329"/>
      <c r="C76" s="594"/>
      <c r="D76" s="594"/>
      <c r="E76" s="594"/>
      <c r="F76" s="101"/>
      <c r="G76" s="690"/>
      <c r="H76" s="772"/>
      <c r="I76" s="691"/>
      <c r="J76" s="101"/>
      <c r="K76" s="690"/>
      <c r="L76" s="772"/>
      <c r="M76" s="772"/>
      <c r="N76" s="772"/>
      <c r="O76" s="772"/>
      <c r="P76" s="772"/>
      <c r="Q76" s="772"/>
      <c r="R76" s="691"/>
      <c r="S76" s="690"/>
      <c r="T76" s="772"/>
      <c r="U76" s="772"/>
      <c r="V76" s="772"/>
      <c r="W76" s="772"/>
      <c r="X76" s="772"/>
      <c r="Y76" s="691"/>
      <c r="Z76" s="690"/>
      <c r="AA76" s="772"/>
      <c r="AB76" s="772"/>
      <c r="AC76" s="691"/>
      <c r="AD76" s="358"/>
      <c r="AE76" s="192"/>
      <c r="AF76" s="192"/>
      <c r="AG76" s="192"/>
      <c r="AH76" s="192"/>
      <c r="AI76" s="192"/>
      <c r="AJ76" s="192"/>
      <c r="AK76" s="192"/>
      <c r="AL76" s="73"/>
      <c r="AM76" s="73"/>
    </row>
    <row r="77" spans="1:39" s="99" customFormat="1" ht="15.75" customHeight="1" x14ac:dyDescent="0.25">
      <c r="B77" s="329"/>
      <c r="C77" s="74"/>
      <c r="D77" s="74"/>
      <c r="E77" s="242"/>
      <c r="F77" s="242"/>
      <c r="G77" s="242"/>
      <c r="H77" s="242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301"/>
      <c r="AD77" s="315"/>
      <c r="AE77" s="106"/>
      <c r="AF77" s="106"/>
      <c r="AG77" s="106"/>
      <c r="AH77" s="106"/>
      <c r="AI77" s="106"/>
      <c r="AJ77" s="106"/>
      <c r="AK77" s="106"/>
      <c r="AL77" s="73"/>
      <c r="AM77" s="73"/>
    </row>
    <row r="78" spans="1:39" s="99" customFormat="1" ht="20.100000000000001" customHeight="1" x14ac:dyDescent="0.25">
      <c r="B78" s="329"/>
      <c r="C78" s="581" t="s">
        <v>383</v>
      </c>
      <c r="D78" s="581"/>
      <c r="E78" s="581"/>
      <c r="F78" s="581"/>
      <c r="G78" s="581"/>
      <c r="H78" s="581"/>
      <c r="I78" s="581"/>
      <c r="J78" s="581"/>
      <c r="K78" s="581"/>
      <c r="L78" s="581"/>
      <c r="M78" s="581"/>
      <c r="N78" s="581"/>
      <c r="O78" s="581"/>
      <c r="P78" s="581"/>
      <c r="Q78" s="581"/>
      <c r="R78" s="581"/>
      <c r="S78" s="581"/>
      <c r="T78" s="581"/>
      <c r="U78" s="581"/>
      <c r="V78" s="581"/>
      <c r="W78" s="581"/>
      <c r="X78" s="581"/>
      <c r="Y78" s="581"/>
      <c r="Z78" s="581"/>
      <c r="AA78" s="581"/>
      <c r="AB78" s="581"/>
      <c r="AC78" s="581"/>
      <c r="AD78" s="310"/>
      <c r="AE78" s="75"/>
      <c r="AF78" s="75"/>
      <c r="AG78" s="75"/>
      <c r="AH78" s="75"/>
      <c r="AI78" s="75"/>
      <c r="AJ78" s="75"/>
      <c r="AK78" s="75"/>
      <c r="AL78" s="73"/>
      <c r="AM78" s="73"/>
    </row>
    <row r="79" spans="1:39" s="99" customFormat="1" ht="26.25" customHeight="1" x14ac:dyDescent="0.25">
      <c r="B79" s="329"/>
      <c r="C79" s="215" t="s">
        <v>375</v>
      </c>
      <c r="D79" s="215"/>
      <c r="E79" s="215"/>
      <c r="F79" s="216"/>
      <c r="G79" s="208"/>
      <c r="H79" s="574" t="str">
        <f>+IF('Datos Generales'!F33="CREACIÓN","Población carece de acceso al servicio de movilidad urbana",IF('Datos Generales'!F33="AMPLIACIÓN","Población con limitado  acceso al  servicio de movilidad urbana","Población con deficiente acceso al  servicio de movilidad urbana"))</f>
        <v>Población con deficiente acceso al  servicio de movilidad urbana</v>
      </c>
      <c r="I79" s="574"/>
      <c r="J79" s="574"/>
      <c r="K79" s="574"/>
      <c r="L79" s="574"/>
      <c r="M79" s="574"/>
      <c r="N79" s="574"/>
      <c r="O79" s="574"/>
      <c r="P79" s="574"/>
      <c r="Q79" s="574"/>
      <c r="R79" s="574"/>
      <c r="S79" s="574"/>
      <c r="T79" s="574"/>
      <c r="U79" s="574"/>
      <c r="V79" s="574"/>
      <c r="W79" s="574"/>
      <c r="X79" s="574"/>
      <c r="Y79" s="574"/>
      <c r="Z79" s="574"/>
      <c r="AA79" s="574"/>
      <c r="AB79" s="574"/>
      <c r="AC79" s="574"/>
      <c r="AD79" s="314"/>
      <c r="AE79" s="166"/>
      <c r="AF79" s="166"/>
      <c r="AG79" s="166"/>
      <c r="AH79" s="166"/>
      <c r="AI79" s="166"/>
      <c r="AJ79" s="166"/>
      <c r="AK79" s="166"/>
      <c r="AL79" s="73"/>
      <c r="AM79" s="73"/>
    </row>
    <row r="80" spans="1:39" s="99" customFormat="1" ht="6" customHeight="1" x14ac:dyDescent="0.25">
      <c r="B80" s="329"/>
      <c r="C80" s="80"/>
      <c r="D80" s="80"/>
      <c r="E80" s="302"/>
      <c r="F80" s="302"/>
      <c r="G80" s="302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315"/>
      <c r="AE80" s="106"/>
      <c r="AF80" s="106"/>
      <c r="AG80" s="106"/>
      <c r="AH80" s="106"/>
      <c r="AI80" s="106"/>
      <c r="AJ80" s="106"/>
      <c r="AK80" s="106"/>
      <c r="AL80" s="73"/>
      <c r="AM80" s="73"/>
    </row>
    <row r="81" spans="2:39" s="99" customFormat="1" ht="25.5" customHeight="1" x14ac:dyDescent="0.25">
      <c r="B81" s="329"/>
      <c r="C81" s="80" t="s">
        <v>376</v>
      </c>
      <c r="D81" s="80"/>
      <c r="E81" s="302"/>
      <c r="F81" s="302"/>
      <c r="G81" s="302"/>
      <c r="H81" s="302"/>
      <c r="I81" s="302"/>
      <c r="J81" s="302"/>
      <c r="K81" s="302"/>
      <c r="L81" s="302"/>
      <c r="M81" s="302"/>
      <c r="N81" s="302"/>
      <c r="O81" s="302"/>
      <c r="P81" s="302"/>
      <c r="Q81" s="302"/>
      <c r="R81" s="302"/>
      <c r="S81" s="302"/>
      <c r="T81" s="302"/>
      <c r="U81" s="302"/>
      <c r="V81" s="302"/>
      <c r="W81" s="302"/>
      <c r="X81" s="302"/>
      <c r="Y81" s="302"/>
      <c r="Z81" s="302"/>
      <c r="AA81" s="302"/>
      <c r="AB81" s="302"/>
      <c r="AC81" s="138"/>
      <c r="AD81" s="315"/>
      <c r="AE81" s="106"/>
      <c r="AF81" s="106"/>
      <c r="AG81" s="106"/>
      <c r="AH81" s="106"/>
      <c r="AI81" s="106"/>
      <c r="AJ81" s="106"/>
      <c r="AK81" s="106"/>
      <c r="AL81" s="73"/>
      <c r="AM81" s="73"/>
    </row>
    <row r="82" spans="2:39" s="99" customFormat="1" ht="27" customHeight="1" x14ac:dyDescent="0.25">
      <c r="B82" s="329"/>
      <c r="C82" s="217"/>
      <c r="D82" s="217"/>
      <c r="E82" s="217"/>
      <c r="F82" s="217"/>
      <c r="G82" s="800" t="str">
        <f>+IF('Identificación 2'!T200="Bueno","-.-","Infraestructura vehicular - Pista")</f>
        <v>Infraestructura vehicular - Pista</v>
      </c>
      <c r="H82" s="800"/>
      <c r="I82" s="800"/>
      <c r="J82" s="800"/>
      <c r="K82" s="800"/>
      <c r="L82" s="800"/>
      <c r="M82" s="800"/>
      <c r="N82" s="218"/>
      <c r="O82" s="800" t="str">
        <f>+IF('Identificación 2'!AI200="Bueno","-.-","Infraestructura peatonal - Vereda")</f>
        <v>Infraestructura peatonal - Vereda</v>
      </c>
      <c r="P82" s="800"/>
      <c r="Q82" s="800"/>
      <c r="R82" s="800"/>
      <c r="S82" s="800"/>
      <c r="T82" s="800"/>
      <c r="U82" s="800"/>
      <c r="V82" s="218"/>
      <c r="W82" s="839" t="str">
        <f>+IF('Identificación 2'!Z200="Bueno","-.-","Infraestructura para el transito de bicicletas - Ciclovía")</f>
        <v>Infraestructura para el transito de bicicletas - Ciclovía</v>
      </c>
      <c r="X82" s="839"/>
      <c r="Y82" s="839"/>
      <c r="Z82" s="839"/>
      <c r="AA82" s="839"/>
      <c r="AB82" s="839"/>
      <c r="AC82" s="206"/>
      <c r="AD82" s="310"/>
      <c r="AE82" s="75"/>
      <c r="AF82" s="75"/>
      <c r="AG82" s="75"/>
      <c r="AH82" s="75"/>
      <c r="AI82" s="75"/>
      <c r="AJ82" s="75"/>
      <c r="AK82" s="75"/>
      <c r="AL82" s="73"/>
      <c r="AM82" s="73"/>
    </row>
    <row r="83" spans="2:39" s="99" customFormat="1" ht="6" customHeight="1" x14ac:dyDescent="0.25">
      <c r="B83" s="329"/>
      <c r="C83" s="194"/>
      <c r="D83" s="194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  <c r="W83" s="195"/>
      <c r="X83" s="195"/>
      <c r="Y83" s="195"/>
      <c r="Z83" s="195"/>
      <c r="AA83" s="195"/>
      <c r="AB83" s="195"/>
      <c r="AC83" s="161"/>
      <c r="AD83" s="315"/>
      <c r="AE83" s="106"/>
      <c r="AF83" s="106"/>
      <c r="AG83" s="106"/>
      <c r="AH83" s="106"/>
      <c r="AI83" s="106"/>
      <c r="AJ83" s="106"/>
      <c r="AK83" s="106"/>
      <c r="AL83" s="73"/>
      <c r="AM83" s="73"/>
    </row>
    <row r="84" spans="2:39" s="99" customFormat="1" ht="37.5" customHeight="1" x14ac:dyDescent="0.25">
      <c r="B84" s="329"/>
      <c r="C84" s="808" t="s">
        <v>10</v>
      </c>
      <c r="D84" s="809"/>
      <c r="E84" s="810"/>
      <c r="F84" s="196">
        <f>+IF('Identificación 2'!T200="Bueno"," ",'Datos Generales'!F33:L33)</f>
        <v>0</v>
      </c>
      <c r="G84" s="804" t="str">
        <f>+IF(F84="CREACIÓN",Datos!C81,IF(F84="AMPLIACIÓN",Datos!C85,IF(F84="RECUPERACIÓN",Datos!C101,IF(F84="AMPLIACIÓN Y MEJORAMIENTO",Datos!C95,IF(F84="MEJORAMIENTO",Datos!C89,"-")))))</f>
        <v>-</v>
      </c>
      <c r="H84" s="805"/>
      <c r="I84" s="805"/>
      <c r="J84" s="805"/>
      <c r="K84" s="805"/>
      <c r="L84" s="805"/>
      <c r="M84" s="806"/>
      <c r="N84" s="196">
        <f>+IF('Identificación 2'!AI200="Bueno"," ",'Datos Generales'!F33:F33)</f>
        <v>0</v>
      </c>
      <c r="O84" s="807" t="str">
        <f>+IF(N84="CREACIÓN",Datos!C82,IF(N84="AMPLIACIÓN",Datos!C86,IF(N84="RECUPERACIÓN",Datos!C102,IF(N84="AMPLIACIÓN Y MEJORAMIENTO",Datos!C96,IF(N84="MEJORAMIENTO",Datos!C90,"-")))))</f>
        <v>-</v>
      </c>
      <c r="P84" s="807"/>
      <c r="Q84" s="807"/>
      <c r="R84" s="807"/>
      <c r="S84" s="807"/>
      <c r="T84" s="807"/>
      <c r="U84" s="807"/>
      <c r="V84" s="197" t="e">
        <f>+IF('Identificación 2'!Z200="Bueno","-",'Datos Generales'!F33:L33)</f>
        <v>#VALUE!</v>
      </c>
      <c r="W84" s="820"/>
      <c r="X84" s="820"/>
      <c r="Y84" s="820"/>
      <c r="Z84" s="820"/>
      <c r="AA84" s="820"/>
      <c r="AB84" s="820"/>
      <c r="AC84" s="161"/>
      <c r="AD84" s="310"/>
      <c r="AE84" s="75"/>
      <c r="AF84" s="75"/>
      <c r="AG84" s="75"/>
      <c r="AH84" s="91"/>
      <c r="AI84" s="91"/>
      <c r="AJ84" s="91"/>
      <c r="AK84" s="91"/>
      <c r="AL84" s="73"/>
      <c r="AM84" s="73"/>
    </row>
    <row r="85" spans="2:39" s="99" customFormat="1" ht="6" customHeight="1" x14ac:dyDescent="0.25">
      <c r="B85" s="329"/>
      <c r="C85" s="194"/>
      <c r="D85" s="194"/>
      <c r="E85" s="195"/>
      <c r="F85" s="198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61"/>
      <c r="AD85" s="315"/>
      <c r="AE85" s="106"/>
      <c r="AF85" s="106"/>
      <c r="AG85" s="106"/>
      <c r="AH85" s="106"/>
      <c r="AI85" s="106"/>
      <c r="AJ85" s="106"/>
      <c r="AK85" s="106"/>
      <c r="AL85" s="73"/>
      <c r="AM85" s="73"/>
    </row>
    <row r="86" spans="2:39" s="99" customFormat="1" ht="42.75" customHeight="1" x14ac:dyDescent="0.25">
      <c r="B86" s="329"/>
      <c r="C86" s="819" t="s">
        <v>11</v>
      </c>
      <c r="D86" s="819"/>
      <c r="E86" s="819"/>
      <c r="F86" s="193"/>
      <c r="G86" s="801"/>
      <c r="H86" s="802"/>
      <c r="I86" s="802"/>
      <c r="J86" s="802"/>
      <c r="K86" s="802"/>
      <c r="L86" s="802"/>
      <c r="M86" s="802"/>
      <c r="N86" s="802"/>
      <c r="O86" s="802"/>
      <c r="P86" s="802"/>
      <c r="Q86" s="802"/>
      <c r="R86" s="802"/>
      <c r="S86" s="802"/>
      <c r="T86" s="802"/>
      <c r="U86" s="803"/>
      <c r="V86" s="193"/>
      <c r="W86" s="820"/>
      <c r="X86" s="820"/>
      <c r="Y86" s="820"/>
      <c r="Z86" s="820"/>
      <c r="AA86" s="820"/>
      <c r="AB86" s="820"/>
      <c r="AC86" s="161"/>
      <c r="AD86" s="359"/>
      <c r="AE86" s="199"/>
      <c r="AF86" s="106"/>
      <c r="AG86" s="199"/>
      <c r="AH86" s="200"/>
      <c r="AI86" s="200"/>
      <c r="AJ86" s="200"/>
      <c r="AK86" s="200"/>
      <c r="AL86" s="73"/>
      <c r="AM86" s="73"/>
    </row>
    <row r="87" spans="2:39" s="99" customFormat="1" ht="15.75" customHeight="1" x14ac:dyDescent="0.25">
      <c r="B87" s="329"/>
      <c r="C87" s="74"/>
      <c r="D87" s="74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301"/>
      <c r="AD87" s="359"/>
      <c r="AE87" s="199"/>
      <c r="AF87" s="199"/>
      <c r="AG87" s="199"/>
      <c r="AH87" s="199"/>
      <c r="AI87" s="199"/>
      <c r="AJ87" s="106"/>
      <c r="AK87" s="106"/>
      <c r="AL87" s="73"/>
      <c r="AM87" s="73"/>
    </row>
    <row r="88" spans="2:39" s="99" customFormat="1" ht="20.100000000000001" customHeight="1" x14ac:dyDescent="0.25">
      <c r="B88" s="329"/>
      <c r="C88" s="823" t="s">
        <v>384</v>
      </c>
      <c r="D88" s="823"/>
      <c r="E88" s="823"/>
      <c r="F88" s="823"/>
      <c r="G88" s="823"/>
      <c r="H88" s="823"/>
      <c r="I88" s="823"/>
      <c r="J88" s="823"/>
      <c r="K88" s="823"/>
      <c r="L88" s="823"/>
      <c r="M88" s="823"/>
      <c r="N88" s="823"/>
      <c r="O88" s="823"/>
      <c r="P88" s="823"/>
      <c r="Q88" s="823"/>
      <c r="R88" s="823"/>
      <c r="S88" s="823"/>
      <c r="T88" s="823"/>
      <c r="U88" s="823"/>
      <c r="V88" s="823"/>
      <c r="W88" s="823"/>
      <c r="X88" s="823"/>
      <c r="Y88" s="823"/>
      <c r="Z88" s="823"/>
      <c r="AA88" s="823"/>
      <c r="AB88" s="823"/>
      <c r="AC88" s="823"/>
      <c r="AD88" s="359"/>
      <c r="AE88" s="199"/>
      <c r="AF88" s="199"/>
      <c r="AG88" s="199"/>
      <c r="AH88" s="199"/>
      <c r="AI88" s="199"/>
      <c r="AJ88" s="106"/>
      <c r="AK88" s="106"/>
      <c r="AL88" s="73"/>
      <c r="AM88" s="73"/>
    </row>
    <row r="89" spans="2:39" s="99" customFormat="1" ht="27" customHeight="1" x14ac:dyDescent="0.25">
      <c r="B89" s="329"/>
      <c r="C89" s="823" t="s">
        <v>385</v>
      </c>
      <c r="D89" s="823"/>
      <c r="E89" s="823"/>
      <c r="F89" s="823"/>
      <c r="G89" s="823"/>
      <c r="H89" s="823"/>
      <c r="I89" s="823"/>
      <c r="J89" s="823"/>
      <c r="K89" s="823"/>
      <c r="L89" s="823"/>
      <c r="M89" s="823"/>
      <c r="N89" s="823"/>
      <c r="O89" s="823"/>
      <c r="P89" s="823"/>
      <c r="Q89" s="823"/>
      <c r="R89" s="823"/>
      <c r="S89" s="823"/>
      <c r="T89" s="823"/>
      <c r="U89" s="823"/>
      <c r="V89" s="823"/>
      <c r="W89" s="823"/>
      <c r="X89" s="823"/>
      <c r="Y89" s="823"/>
      <c r="Z89" s="823"/>
      <c r="AA89" s="823"/>
      <c r="AB89" s="823"/>
      <c r="AC89" s="823"/>
      <c r="AD89" s="359"/>
      <c r="AE89" s="199"/>
      <c r="AF89" s="199"/>
      <c r="AG89" s="199"/>
      <c r="AH89" s="199"/>
      <c r="AI89" s="199"/>
      <c r="AJ89" s="106"/>
      <c r="AK89" s="106"/>
      <c r="AL89" s="73"/>
      <c r="AM89" s="73"/>
    </row>
    <row r="90" spans="2:39" s="99" customFormat="1" ht="27" customHeight="1" x14ac:dyDescent="0.25">
      <c r="B90" s="329"/>
      <c r="C90" s="574" t="s">
        <v>120</v>
      </c>
      <c r="D90" s="574"/>
      <c r="E90" s="574"/>
      <c r="F90" s="172"/>
      <c r="G90" s="574" t="s">
        <v>121</v>
      </c>
      <c r="H90" s="574"/>
      <c r="I90" s="574"/>
      <c r="J90" s="574"/>
      <c r="K90" s="574"/>
      <c r="L90" s="574"/>
      <c r="M90" s="574"/>
      <c r="N90" s="574"/>
      <c r="O90" s="574"/>
      <c r="P90" s="574"/>
      <c r="Q90" s="574"/>
      <c r="R90" s="574"/>
      <c r="S90" s="574"/>
      <c r="T90" s="574"/>
      <c r="U90" s="574"/>
      <c r="V90" s="574"/>
      <c r="W90" s="574"/>
      <c r="X90" s="574"/>
      <c r="Y90" s="574"/>
      <c r="Z90" s="574"/>
      <c r="AA90" s="574"/>
      <c r="AB90" s="574"/>
      <c r="AC90" s="301"/>
      <c r="AD90" s="359"/>
      <c r="AE90" s="199"/>
      <c r="AF90" s="199"/>
      <c r="AG90" s="199"/>
      <c r="AH90" s="199"/>
      <c r="AI90" s="199"/>
      <c r="AJ90" s="106"/>
      <c r="AK90" s="106"/>
      <c r="AL90" s="73"/>
      <c r="AM90" s="73"/>
    </row>
    <row r="91" spans="2:39" s="99" customFormat="1" ht="15.75" customHeight="1" x14ac:dyDescent="0.25">
      <c r="B91" s="329"/>
      <c r="C91" s="74"/>
      <c r="D91" s="74"/>
      <c r="E91" s="242"/>
      <c r="F91" s="242"/>
      <c r="G91" s="242"/>
      <c r="H91" s="242"/>
      <c r="I91" s="30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301"/>
      <c r="AD91" s="359"/>
      <c r="AE91" s="199"/>
      <c r="AF91" s="199"/>
      <c r="AG91" s="199"/>
      <c r="AH91" s="199"/>
      <c r="AI91" s="199"/>
      <c r="AJ91" s="106"/>
      <c r="AK91" s="106"/>
      <c r="AL91" s="73"/>
      <c r="AM91" s="73"/>
    </row>
    <row r="92" spans="2:39" s="99" customFormat="1" ht="27" customHeight="1" x14ac:dyDescent="0.25">
      <c r="B92" s="329"/>
      <c r="C92" s="581" t="s">
        <v>387</v>
      </c>
      <c r="D92" s="581"/>
      <c r="E92" s="581"/>
      <c r="F92" s="581"/>
      <c r="G92" s="581"/>
      <c r="H92" s="581"/>
      <c r="I92" s="581"/>
      <c r="J92" s="581"/>
      <c r="K92" s="581"/>
      <c r="L92" s="581"/>
      <c r="M92" s="581"/>
      <c r="N92" s="581"/>
      <c r="O92" s="581"/>
      <c r="P92" s="581"/>
      <c r="Q92" s="581"/>
      <c r="R92" s="581"/>
      <c r="S92" s="581"/>
      <c r="T92" s="581"/>
      <c r="U92" s="581"/>
      <c r="V92" s="581"/>
      <c r="W92" s="581"/>
      <c r="X92" s="581"/>
      <c r="Y92" s="581"/>
      <c r="Z92" s="581"/>
      <c r="AA92" s="581"/>
      <c r="AB92" s="581"/>
      <c r="AC92" s="581"/>
      <c r="AD92" s="359"/>
      <c r="AE92" s="199"/>
      <c r="AF92" s="199"/>
      <c r="AG92" s="199"/>
      <c r="AH92" s="199"/>
      <c r="AI92" s="199"/>
      <c r="AJ92" s="106"/>
      <c r="AK92" s="106"/>
      <c r="AL92" s="73"/>
      <c r="AM92" s="73"/>
    </row>
    <row r="93" spans="2:39" s="99" customFormat="1" ht="24.75" customHeight="1" x14ac:dyDescent="0.25">
      <c r="B93" s="329"/>
      <c r="C93" s="890" t="s">
        <v>119</v>
      </c>
      <c r="D93" s="891"/>
      <c r="E93" s="892"/>
      <c r="F93" s="201"/>
      <c r="G93" s="804" t="str">
        <f>+IF(G84="-","-","•  Adecuada infraestructura peatonal")</f>
        <v>-</v>
      </c>
      <c r="H93" s="805"/>
      <c r="I93" s="805"/>
      <c r="J93" s="805"/>
      <c r="K93" s="805"/>
      <c r="L93" s="805"/>
      <c r="M93" s="806"/>
      <c r="N93" s="202"/>
      <c r="O93" s="807" t="str">
        <f>+IF(O84="-","-","•   Adecuada infraestructura vehicular")</f>
        <v>-</v>
      </c>
      <c r="P93" s="807"/>
      <c r="Q93" s="807"/>
      <c r="R93" s="807"/>
      <c r="S93" s="807"/>
      <c r="T93" s="807"/>
      <c r="U93" s="807"/>
      <c r="V93" s="202"/>
      <c r="W93" s="807" t="str">
        <f>+IF(W84="","-","•   Adecuada infraestructura ciclista")</f>
        <v>-</v>
      </c>
      <c r="X93" s="807"/>
      <c r="Y93" s="807"/>
      <c r="Z93" s="807"/>
      <c r="AA93" s="807"/>
      <c r="AB93" s="807"/>
      <c r="AC93" s="301"/>
      <c r="AD93" s="359"/>
      <c r="AE93" s="199"/>
      <c r="AF93" s="199"/>
      <c r="AG93" s="199"/>
      <c r="AH93" s="199"/>
      <c r="AI93" s="199"/>
      <c r="AJ93" s="106"/>
      <c r="AK93" s="106"/>
      <c r="AL93" s="73"/>
      <c r="AM93" s="73"/>
    </row>
    <row r="94" spans="2:39" s="99" customFormat="1" ht="34.5" customHeight="1" x14ac:dyDescent="0.25">
      <c r="B94" s="329"/>
      <c r="C94" s="811" t="s">
        <v>122</v>
      </c>
      <c r="D94" s="812"/>
      <c r="E94" s="813"/>
      <c r="F94" s="201"/>
      <c r="G94" s="801"/>
      <c r="H94" s="802"/>
      <c r="I94" s="802"/>
      <c r="J94" s="802"/>
      <c r="K94" s="802"/>
      <c r="L94" s="802"/>
      <c r="M94" s="802"/>
      <c r="N94" s="802"/>
      <c r="O94" s="802"/>
      <c r="P94" s="802"/>
      <c r="Q94" s="802"/>
      <c r="R94" s="802"/>
      <c r="S94" s="802"/>
      <c r="T94" s="802"/>
      <c r="U94" s="803"/>
      <c r="V94" s="203"/>
      <c r="W94" s="807" t="str">
        <f>+IF(W86=Datos!E92,Datos!E111,IF(W86=Datos!E93,Datos!E112,""))</f>
        <v/>
      </c>
      <c r="X94" s="807"/>
      <c r="Y94" s="807"/>
      <c r="Z94" s="807"/>
      <c r="AA94" s="807"/>
      <c r="AB94" s="807"/>
      <c r="AC94" s="301"/>
      <c r="AD94" s="315"/>
      <c r="AE94" s="106"/>
      <c r="AF94" s="106"/>
      <c r="AG94" s="106"/>
      <c r="AH94" s="106"/>
      <c r="AI94" s="106"/>
      <c r="AJ94" s="106"/>
      <c r="AK94" s="106"/>
      <c r="AL94" s="73"/>
      <c r="AM94" s="73"/>
    </row>
    <row r="95" spans="2:39" s="99" customFormat="1" ht="15.75" customHeight="1" x14ac:dyDescent="0.25">
      <c r="B95" s="329"/>
      <c r="C95" s="74"/>
      <c r="D95" s="74"/>
      <c r="E95" s="242"/>
      <c r="F95" s="242"/>
      <c r="G95" s="242"/>
      <c r="H95" s="242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301"/>
      <c r="AD95" s="359"/>
      <c r="AE95" s="199"/>
      <c r="AF95" s="199"/>
      <c r="AG95" s="199"/>
      <c r="AH95" s="199"/>
      <c r="AI95" s="199"/>
      <c r="AJ95" s="106"/>
      <c r="AK95" s="106"/>
      <c r="AL95" s="73"/>
      <c r="AM95" s="73"/>
    </row>
    <row r="96" spans="2:39" s="99" customFormat="1" ht="20.100000000000001" customHeight="1" x14ac:dyDescent="0.25">
      <c r="B96" s="329"/>
      <c r="C96" s="581" t="s">
        <v>386</v>
      </c>
      <c r="D96" s="581"/>
      <c r="E96" s="581"/>
      <c r="F96" s="581"/>
      <c r="G96" s="581"/>
      <c r="H96" s="581"/>
      <c r="I96" s="581"/>
      <c r="J96" s="581"/>
      <c r="K96" s="581"/>
      <c r="L96" s="581"/>
      <c r="M96" s="581"/>
      <c r="N96" s="581"/>
      <c r="O96" s="581"/>
      <c r="P96" s="581"/>
      <c r="Q96" s="581"/>
      <c r="R96" s="581"/>
      <c r="S96" s="581"/>
      <c r="T96" s="581"/>
      <c r="U96" s="581"/>
      <c r="V96" s="581"/>
      <c r="W96" s="581"/>
      <c r="X96" s="581"/>
      <c r="Y96" s="581"/>
      <c r="Z96" s="581"/>
      <c r="AA96" s="581"/>
      <c r="AB96" s="581"/>
      <c r="AC96" s="581"/>
      <c r="AD96" s="315"/>
      <c r="AE96" s="106"/>
      <c r="AF96" s="106"/>
      <c r="AG96" s="106"/>
      <c r="AH96" s="106"/>
      <c r="AI96" s="106"/>
      <c r="AJ96" s="106"/>
      <c r="AK96" s="106"/>
      <c r="AL96" s="73"/>
      <c r="AM96" s="73"/>
    </row>
    <row r="97" spans="2:39" s="99" customFormat="1" ht="21" customHeight="1" x14ac:dyDescent="0.25">
      <c r="B97" s="329"/>
      <c r="C97" s="80"/>
      <c r="D97" s="114"/>
      <c r="E97" s="633" t="s">
        <v>557</v>
      </c>
      <c r="F97" s="634"/>
      <c r="G97" s="634"/>
      <c r="H97" s="634"/>
      <c r="I97" s="634"/>
      <c r="J97" s="634"/>
      <c r="K97" s="634"/>
      <c r="L97" s="634"/>
      <c r="M97" s="634"/>
      <c r="N97" s="634"/>
      <c r="O97" s="635"/>
      <c r="P97" s="633" t="s">
        <v>300</v>
      </c>
      <c r="Q97" s="634"/>
      <c r="R97" s="634"/>
      <c r="S97" s="635"/>
      <c r="T97" s="101"/>
      <c r="U97" s="633" t="s">
        <v>309</v>
      </c>
      <c r="V97" s="634"/>
      <c r="W97" s="634"/>
      <c r="X97" s="634"/>
      <c r="Y97" s="634"/>
      <c r="Z97" s="634"/>
      <c r="AA97" s="634"/>
      <c r="AB97" s="634"/>
      <c r="AC97" s="635"/>
      <c r="AD97" s="359"/>
      <c r="AE97" s="199"/>
      <c r="AF97" s="106"/>
      <c r="AG97" s="106"/>
      <c r="AH97" s="106"/>
      <c r="AI97" s="106"/>
      <c r="AJ97" s="106"/>
      <c r="AK97" s="73"/>
      <c r="AL97" s="73"/>
    </row>
    <row r="98" spans="2:39" s="99" customFormat="1" ht="3" customHeight="1" x14ac:dyDescent="0.25">
      <c r="B98" s="329"/>
      <c r="C98" s="74"/>
      <c r="D98" s="74"/>
      <c r="E98" s="242"/>
      <c r="F98" s="242"/>
      <c r="G98" s="242"/>
      <c r="H98" s="242"/>
      <c r="I98" s="73"/>
      <c r="J98" s="242"/>
      <c r="K98" s="73"/>
      <c r="L98" s="73"/>
      <c r="M98" s="73"/>
      <c r="N98" s="74"/>
      <c r="O98" s="242"/>
      <c r="P98" s="242"/>
      <c r="Q98" s="242"/>
      <c r="R98" s="73"/>
      <c r="S98" s="73"/>
      <c r="T98" s="74"/>
      <c r="U98" s="242"/>
      <c r="V98" s="74"/>
      <c r="W98" s="242"/>
      <c r="X98" s="242"/>
      <c r="Y98" s="242"/>
      <c r="Z98" s="242"/>
      <c r="AA98" s="242"/>
      <c r="AB98" s="301"/>
      <c r="AC98" s="178"/>
      <c r="AD98" s="359"/>
      <c r="AE98" s="199"/>
      <c r="AF98" s="106"/>
      <c r="AG98" s="106"/>
      <c r="AH98" s="106"/>
      <c r="AI98" s="106"/>
      <c r="AJ98" s="106"/>
      <c r="AK98" s="73"/>
      <c r="AL98" s="73"/>
    </row>
    <row r="99" spans="2:39" s="99" customFormat="1" ht="57.75" customHeight="1" x14ac:dyDescent="0.25">
      <c r="B99" s="329"/>
      <c r="C99" s="814" t="s">
        <v>556</v>
      </c>
      <c r="D99" s="101"/>
      <c r="E99" s="644"/>
      <c r="F99" s="645"/>
      <c r="G99" s="645"/>
      <c r="H99" s="645"/>
      <c r="I99" s="645"/>
      <c r="J99" s="645"/>
      <c r="K99" s="645"/>
      <c r="L99" s="645"/>
      <c r="M99" s="645"/>
      <c r="N99" s="645"/>
      <c r="O99" s="646"/>
      <c r="P99" s="690"/>
      <c r="Q99" s="772"/>
      <c r="R99" s="772"/>
      <c r="S99" s="691"/>
      <c r="T99" s="101"/>
      <c r="U99" s="881" t="str">
        <f t="shared" ref="U99:U104" si="0">IF(P99="","",IF(MID(E99,1,5)="Calle",(CONCATENATE(P99," de la ",E99,". ")),CONCATENATE(P99," del ",E99,". ")))</f>
        <v/>
      </c>
      <c r="V99" s="882"/>
      <c r="W99" s="882"/>
      <c r="X99" s="882"/>
      <c r="Y99" s="882"/>
      <c r="Z99" s="882"/>
      <c r="AA99" s="882"/>
      <c r="AB99" s="882"/>
      <c r="AC99" s="883"/>
      <c r="AD99" s="359"/>
      <c r="AE99" s="199"/>
      <c r="AF99" s="106"/>
      <c r="AG99" s="106"/>
      <c r="AH99" s="106"/>
      <c r="AI99" s="106"/>
      <c r="AJ99" s="106"/>
      <c r="AK99" s="73"/>
      <c r="AL99" s="73"/>
    </row>
    <row r="100" spans="2:39" s="99" customFormat="1" ht="57.75" customHeight="1" x14ac:dyDescent="0.25">
      <c r="B100" s="329"/>
      <c r="C100" s="814"/>
      <c r="D100" s="101"/>
      <c r="E100" s="644"/>
      <c r="F100" s="645"/>
      <c r="G100" s="645"/>
      <c r="H100" s="645"/>
      <c r="I100" s="645"/>
      <c r="J100" s="645"/>
      <c r="K100" s="645"/>
      <c r="L100" s="645"/>
      <c r="M100" s="645"/>
      <c r="N100" s="645"/>
      <c r="O100" s="646"/>
      <c r="P100" s="690"/>
      <c r="Q100" s="772"/>
      <c r="R100" s="772"/>
      <c r="S100" s="691"/>
      <c r="T100" s="101"/>
      <c r="U100" s="881" t="str">
        <f t="shared" si="0"/>
        <v/>
      </c>
      <c r="V100" s="882"/>
      <c r="W100" s="882"/>
      <c r="X100" s="882"/>
      <c r="Y100" s="882"/>
      <c r="Z100" s="882"/>
      <c r="AA100" s="882"/>
      <c r="AB100" s="882"/>
      <c r="AC100" s="883"/>
      <c r="AD100" s="359"/>
      <c r="AE100" s="199"/>
      <c r="AF100" s="106"/>
      <c r="AG100" s="106"/>
      <c r="AH100" s="106"/>
      <c r="AI100" s="106"/>
      <c r="AJ100" s="106"/>
      <c r="AK100" s="73"/>
      <c r="AL100" s="73"/>
    </row>
    <row r="101" spans="2:39" s="99" customFormat="1" ht="57.75" customHeight="1" x14ac:dyDescent="0.25">
      <c r="B101" s="329"/>
      <c r="C101" s="814"/>
      <c r="D101" s="101"/>
      <c r="E101" s="644"/>
      <c r="F101" s="645"/>
      <c r="G101" s="645"/>
      <c r="H101" s="645"/>
      <c r="I101" s="645"/>
      <c r="J101" s="645"/>
      <c r="K101" s="645"/>
      <c r="L101" s="645"/>
      <c r="M101" s="645"/>
      <c r="N101" s="645"/>
      <c r="O101" s="646"/>
      <c r="P101" s="690"/>
      <c r="Q101" s="772"/>
      <c r="R101" s="772"/>
      <c r="S101" s="691"/>
      <c r="T101" s="101"/>
      <c r="U101" s="881" t="str">
        <f t="shared" si="0"/>
        <v/>
      </c>
      <c r="V101" s="882"/>
      <c r="W101" s="882"/>
      <c r="X101" s="882"/>
      <c r="Y101" s="882"/>
      <c r="Z101" s="882"/>
      <c r="AA101" s="882"/>
      <c r="AB101" s="882"/>
      <c r="AC101" s="883"/>
      <c r="AD101" s="359"/>
      <c r="AE101" s="199"/>
      <c r="AF101" s="106"/>
      <c r="AG101" s="106"/>
      <c r="AH101" s="106"/>
      <c r="AI101" s="106"/>
      <c r="AJ101" s="106"/>
      <c r="AK101" s="73"/>
      <c r="AL101" s="73"/>
    </row>
    <row r="102" spans="2:39" s="99" customFormat="1" ht="57.75" customHeight="1" x14ac:dyDescent="0.25">
      <c r="B102" s="329"/>
      <c r="C102" s="814"/>
      <c r="D102" s="101"/>
      <c r="E102" s="690"/>
      <c r="F102" s="772"/>
      <c r="G102" s="772"/>
      <c r="H102" s="772"/>
      <c r="I102" s="772"/>
      <c r="J102" s="772"/>
      <c r="K102" s="772"/>
      <c r="L102" s="772"/>
      <c r="M102" s="772"/>
      <c r="N102" s="772"/>
      <c r="O102" s="691"/>
      <c r="P102" s="690"/>
      <c r="Q102" s="772"/>
      <c r="R102" s="772"/>
      <c r="S102" s="691"/>
      <c r="T102" s="101"/>
      <c r="U102" s="881" t="str">
        <f t="shared" si="0"/>
        <v/>
      </c>
      <c r="V102" s="882"/>
      <c r="W102" s="882"/>
      <c r="X102" s="882"/>
      <c r="Y102" s="882"/>
      <c r="Z102" s="882"/>
      <c r="AA102" s="882"/>
      <c r="AB102" s="882"/>
      <c r="AC102" s="883"/>
      <c r="AD102" s="359"/>
      <c r="AE102" s="199"/>
      <c r="AF102" s="106"/>
      <c r="AG102" s="106"/>
      <c r="AH102" s="106"/>
      <c r="AI102" s="106"/>
      <c r="AJ102" s="106"/>
      <c r="AK102" s="73"/>
      <c r="AL102" s="73"/>
    </row>
    <row r="103" spans="2:39" s="99" customFormat="1" ht="57.75" customHeight="1" x14ac:dyDescent="0.25">
      <c r="B103" s="329"/>
      <c r="C103" s="814"/>
      <c r="D103" s="101"/>
      <c r="E103" s="690"/>
      <c r="F103" s="772"/>
      <c r="G103" s="772"/>
      <c r="H103" s="772"/>
      <c r="I103" s="772"/>
      <c r="J103" s="772"/>
      <c r="K103" s="772"/>
      <c r="L103" s="772"/>
      <c r="M103" s="772"/>
      <c r="N103" s="772"/>
      <c r="O103" s="691"/>
      <c r="P103" s="690"/>
      <c r="Q103" s="772"/>
      <c r="R103" s="772"/>
      <c r="S103" s="691"/>
      <c r="T103" s="101"/>
      <c r="U103" s="881" t="str">
        <f t="shared" si="0"/>
        <v/>
      </c>
      <c r="V103" s="882"/>
      <c r="W103" s="882"/>
      <c r="X103" s="882"/>
      <c r="Y103" s="882"/>
      <c r="Z103" s="882"/>
      <c r="AA103" s="882"/>
      <c r="AB103" s="882"/>
      <c r="AC103" s="883"/>
      <c r="AD103" s="359"/>
      <c r="AE103" s="199"/>
      <c r="AF103" s="106"/>
      <c r="AG103" s="106"/>
      <c r="AH103" s="106"/>
      <c r="AI103" s="106"/>
      <c r="AJ103" s="106"/>
      <c r="AK103" s="73"/>
      <c r="AL103" s="73"/>
    </row>
    <row r="104" spans="2:39" s="99" customFormat="1" ht="57.75" customHeight="1" x14ac:dyDescent="0.25">
      <c r="B104" s="329"/>
      <c r="C104" s="814"/>
      <c r="D104" s="101"/>
      <c r="E104" s="690"/>
      <c r="F104" s="772"/>
      <c r="G104" s="772"/>
      <c r="H104" s="772"/>
      <c r="I104" s="772"/>
      <c r="J104" s="772"/>
      <c r="K104" s="772"/>
      <c r="L104" s="772"/>
      <c r="M104" s="772"/>
      <c r="N104" s="772"/>
      <c r="O104" s="691"/>
      <c r="P104" s="690"/>
      <c r="Q104" s="772"/>
      <c r="R104" s="772"/>
      <c r="S104" s="691"/>
      <c r="T104" s="101"/>
      <c r="U104" s="881" t="str">
        <f t="shared" si="0"/>
        <v/>
      </c>
      <c r="V104" s="882"/>
      <c r="W104" s="882"/>
      <c r="X104" s="882"/>
      <c r="Y104" s="882"/>
      <c r="Z104" s="882"/>
      <c r="AA104" s="882"/>
      <c r="AB104" s="882"/>
      <c r="AC104" s="883"/>
      <c r="AD104" s="359"/>
      <c r="AE104" s="199"/>
      <c r="AF104" s="106"/>
      <c r="AG104" s="106"/>
      <c r="AH104" s="106"/>
      <c r="AI104" s="106"/>
      <c r="AJ104" s="106"/>
      <c r="AK104" s="73"/>
      <c r="AL104" s="73"/>
    </row>
    <row r="105" spans="2:39" s="99" customFormat="1" ht="15.75" customHeight="1" x14ac:dyDescent="0.25">
      <c r="B105" s="329"/>
      <c r="C105" s="74"/>
      <c r="D105" s="74"/>
      <c r="E105" s="242"/>
      <c r="F105" s="242"/>
      <c r="G105" s="242"/>
      <c r="H105" s="242"/>
      <c r="I105" s="242"/>
      <c r="J105" s="242"/>
      <c r="K105" s="242"/>
      <c r="L105" s="242"/>
      <c r="M105" s="242"/>
      <c r="N105" s="74"/>
      <c r="O105" s="242"/>
      <c r="P105" s="242"/>
      <c r="Q105" s="242"/>
      <c r="R105" s="204"/>
      <c r="S105" s="242"/>
      <c r="T105" s="242"/>
      <c r="U105" s="242"/>
      <c r="V105" s="74"/>
      <c r="W105" s="242"/>
      <c r="X105" s="242"/>
      <c r="Y105" s="242"/>
      <c r="Z105" s="242"/>
      <c r="AA105" s="242"/>
      <c r="AB105" s="242"/>
      <c r="AC105" s="301"/>
      <c r="AD105" s="359"/>
      <c r="AE105" s="199"/>
      <c r="AF105" s="106"/>
      <c r="AG105" s="106"/>
      <c r="AH105" s="106"/>
      <c r="AI105" s="106"/>
      <c r="AJ105" s="106"/>
      <c r="AK105" s="106"/>
      <c r="AL105" s="73"/>
      <c r="AM105" s="73"/>
    </row>
    <row r="106" spans="2:39" s="99" customFormat="1" ht="20.100000000000001" customHeight="1" x14ac:dyDescent="0.25">
      <c r="B106" s="329"/>
      <c r="C106" s="893" t="s">
        <v>616</v>
      </c>
      <c r="D106" s="893"/>
      <c r="E106" s="893"/>
      <c r="F106" s="893"/>
      <c r="G106" s="893"/>
      <c r="H106" s="893"/>
      <c r="I106" s="893"/>
      <c r="J106" s="893"/>
      <c r="K106" s="893"/>
      <c r="L106" s="893"/>
      <c r="M106" s="893"/>
      <c r="N106" s="893"/>
      <c r="O106" s="893"/>
      <c r="P106" s="893"/>
      <c r="Q106" s="893"/>
      <c r="R106" s="893"/>
      <c r="S106" s="893"/>
      <c r="T106" s="893"/>
      <c r="U106" s="893"/>
      <c r="V106" s="893"/>
      <c r="W106" s="893"/>
      <c r="X106" s="893"/>
      <c r="Y106" s="893"/>
      <c r="Z106" s="893"/>
      <c r="AA106" s="893"/>
      <c r="AB106" s="893"/>
      <c r="AC106" s="893"/>
      <c r="AD106" s="315"/>
      <c r="AE106" s="106"/>
      <c r="AF106" s="106"/>
      <c r="AG106" s="106"/>
      <c r="AH106" s="112"/>
      <c r="AI106" s="112"/>
      <c r="AJ106" s="112"/>
      <c r="AK106" s="112"/>
      <c r="AL106" s="113"/>
      <c r="AM106" s="73"/>
    </row>
    <row r="107" spans="2:39" s="99" customFormat="1" ht="64.5" customHeight="1" x14ac:dyDescent="0.25">
      <c r="B107" s="329"/>
      <c r="C107" s="712" t="s">
        <v>609</v>
      </c>
      <c r="D107" s="712"/>
      <c r="E107" s="712"/>
      <c r="F107" s="712"/>
      <c r="G107" s="712"/>
      <c r="H107" s="712"/>
      <c r="I107" s="712"/>
      <c r="J107" s="574" t="s">
        <v>558</v>
      </c>
      <c r="K107" s="574"/>
      <c r="L107" s="579" t="s">
        <v>630</v>
      </c>
      <c r="M107" s="775"/>
      <c r="N107" s="775"/>
      <c r="O107" s="580"/>
      <c r="P107" s="622" t="s">
        <v>631</v>
      </c>
      <c r="Q107" s="643"/>
      <c r="R107" s="623"/>
      <c r="S107" s="622" t="s">
        <v>632</v>
      </c>
      <c r="T107" s="643"/>
      <c r="U107" s="623"/>
      <c r="V107" s="101"/>
      <c r="W107" s="712" t="s">
        <v>633</v>
      </c>
      <c r="X107" s="712"/>
      <c r="Y107" s="712"/>
      <c r="Z107" s="73"/>
      <c r="AA107" s="294" t="s">
        <v>605</v>
      </c>
      <c r="AB107" s="784" t="s">
        <v>606</v>
      </c>
      <c r="AC107" s="784"/>
      <c r="AD107" s="309"/>
      <c r="AH107" s="112"/>
      <c r="AI107" s="112"/>
      <c r="AJ107" s="112"/>
      <c r="AK107" s="112"/>
      <c r="AL107" s="113"/>
      <c r="AM107" s="73"/>
    </row>
    <row r="108" spans="2:39" s="112" customFormat="1" ht="42.75" customHeight="1" x14ac:dyDescent="0.25">
      <c r="B108" s="360"/>
      <c r="C108" s="881" t="s">
        <v>223</v>
      </c>
      <c r="D108" s="882"/>
      <c r="E108" s="882"/>
      <c r="F108" s="882"/>
      <c r="G108" s="882"/>
      <c r="H108" s="882"/>
      <c r="I108" s="883"/>
      <c r="J108" s="786" t="s">
        <v>334</v>
      </c>
      <c r="K108" s="786"/>
      <c r="L108" s="887">
        <f>+R48</f>
        <v>0</v>
      </c>
      <c r="M108" s="888"/>
      <c r="N108" s="888"/>
      <c r="O108" s="889"/>
      <c r="P108" s="884">
        <f>+Z61</f>
        <v>0</v>
      </c>
      <c r="Q108" s="885"/>
      <c r="R108" s="886"/>
      <c r="S108" s="675">
        <f>+AB61</f>
        <v>0</v>
      </c>
      <c r="T108" s="676"/>
      <c r="U108" s="677"/>
      <c r="V108" s="101"/>
      <c r="W108" s="799"/>
      <c r="X108" s="799"/>
      <c r="Y108" s="799"/>
      <c r="Z108" s="113"/>
      <c r="AA108" s="219" t="e">
        <f>+S108/L108*100%</f>
        <v>#DIV/0!</v>
      </c>
      <c r="AB108" s="791" t="e">
        <f>+(L108-W108-P108)/L108*100%</f>
        <v>#DIV/0!</v>
      </c>
      <c r="AC108" s="791"/>
      <c r="AD108" s="361"/>
      <c r="AL108" s="113"/>
      <c r="AM108" s="113"/>
    </row>
    <row r="109" spans="2:39" s="96" customFormat="1" ht="13.5" x14ac:dyDescent="0.25">
      <c r="B109" s="36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368"/>
      <c r="W109" s="97"/>
      <c r="X109" s="97"/>
      <c r="Y109" s="97"/>
      <c r="Z109" s="368"/>
      <c r="AA109" s="97"/>
      <c r="AB109" s="97"/>
      <c r="AC109" s="97"/>
      <c r="AD109" s="369"/>
      <c r="AI109" s="112"/>
      <c r="AJ109" s="112"/>
      <c r="AK109" s="112"/>
      <c r="AL109" s="113"/>
      <c r="AM109" s="97"/>
    </row>
    <row r="110" spans="2:39" s="99" customFormat="1" ht="73.5" customHeight="1" x14ac:dyDescent="0.25">
      <c r="B110" s="329"/>
      <c r="C110" s="712" t="s">
        <v>610</v>
      </c>
      <c r="D110" s="712"/>
      <c r="E110" s="712"/>
      <c r="F110" s="712"/>
      <c r="G110" s="712"/>
      <c r="H110" s="712"/>
      <c r="I110" s="712"/>
      <c r="J110" s="574" t="s">
        <v>558</v>
      </c>
      <c r="K110" s="574"/>
      <c r="L110" s="712" t="s">
        <v>634</v>
      </c>
      <c r="M110" s="712"/>
      <c r="N110" s="712"/>
      <c r="O110" s="712"/>
      <c r="P110" s="712" t="s">
        <v>635</v>
      </c>
      <c r="Q110" s="712"/>
      <c r="R110" s="712"/>
      <c r="S110" s="712" t="s">
        <v>636</v>
      </c>
      <c r="T110" s="712"/>
      <c r="U110" s="712"/>
      <c r="V110" s="101"/>
      <c r="W110" s="712" t="s">
        <v>637</v>
      </c>
      <c r="X110" s="712"/>
      <c r="Y110" s="712"/>
      <c r="Z110" s="73"/>
      <c r="AA110" s="294" t="s">
        <v>607</v>
      </c>
      <c r="AB110" s="712" t="s">
        <v>608</v>
      </c>
      <c r="AC110" s="712"/>
      <c r="AD110" s="309"/>
      <c r="AH110" s="112"/>
      <c r="AI110" s="112"/>
      <c r="AJ110" s="112"/>
      <c r="AK110" s="112"/>
      <c r="AL110" s="113"/>
      <c r="AM110" s="73"/>
    </row>
    <row r="111" spans="2:39" s="112" customFormat="1" ht="57" customHeight="1" x14ac:dyDescent="0.25">
      <c r="B111" s="362"/>
      <c r="C111" s="866" t="str">
        <f>+'Datos Generales'!C45:D45</f>
        <v>Porcentaje de la población urbana con inadecuado acceso a los servicios de movilidad urbana a través de pistas y veredas</v>
      </c>
      <c r="D111" s="867"/>
      <c r="E111" s="867"/>
      <c r="F111" s="867"/>
      <c r="G111" s="867"/>
      <c r="H111" s="867"/>
      <c r="I111" s="868"/>
      <c r="J111" s="869" t="s">
        <v>334</v>
      </c>
      <c r="K111" s="869"/>
      <c r="L111" s="870">
        <f>+P108</f>
        <v>0</v>
      </c>
      <c r="M111" s="871"/>
      <c r="N111" s="871"/>
      <c r="O111" s="872"/>
      <c r="P111" s="873">
        <f>+Z68</f>
        <v>0</v>
      </c>
      <c r="Q111" s="874"/>
      <c r="R111" s="875"/>
      <c r="S111" s="876">
        <f>+L111-P111</f>
        <v>0</v>
      </c>
      <c r="T111" s="877"/>
      <c r="U111" s="878"/>
      <c r="V111" s="363"/>
      <c r="W111" s="879"/>
      <c r="X111" s="879"/>
      <c r="Y111" s="879"/>
      <c r="Z111" s="364"/>
      <c r="AA111" s="365" t="e">
        <f>+S111/L111*100%</f>
        <v>#DIV/0!</v>
      </c>
      <c r="AB111" s="880" t="e">
        <f>+(L111-W111-P111)/L111*100%</f>
        <v>#DIV/0!</v>
      </c>
      <c r="AC111" s="880"/>
      <c r="AD111" s="366"/>
      <c r="AL111" s="113"/>
      <c r="AM111" s="113"/>
    </row>
  </sheetData>
  <sheetProtection algorithmName="SHA-512" hashValue="TqLDnLdfZO8jc5Vob4SMMkmBTVOuZUXVDGNtMszWxQcX0eBb8+1RpMY6WHy3P/USNuZNXrT8h0Gzvj6NpMGQtg==" saltValue="4B8ytnxMlD5I6DVtikvXfg==" spinCount="100000" sheet="1" objects="1" scenarios="1"/>
  <protectedRanges>
    <protectedRange algorithmName="SHA-512" hashValue="iOyX4ePccnsPQWzYnSswsJ1h6gVjYhwRKFSwURd5OuIzq7UOcQsCFijrdR4UVQON2KYymac+DiuiCx0m27i1eQ==" saltValue="zjMaB2mYj0S3tiazFyZSeA==" spinCount="100000" sqref="AL99:AP99 O52:AK54 O44:P51 O42:P42 R44:S51 O29:T34 Y29:AA34 AD74:AK76 G73:H76 L73:L76 O63:AK63 R42:S42 V73:X76 S73:S75 L105:M105 S108:T108 U76 AF105:AK105 AF99:AJ104 O105:Q105 U42:AK42 U44:AK51 AC29:AE34 S111:T111 W105 Q99:Q104 U99:U104 X99:AC105" name="Datos generales"/>
  </protectedRanges>
  <mergeCells count="312">
    <mergeCell ref="E103:O103"/>
    <mergeCell ref="E104:O104"/>
    <mergeCell ref="U97:AC97"/>
    <mergeCell ref="U99:AC99"/>
    <mergeCell ref="U100:AC100"/>
    <mergeCell ref="U101:AC101"/>
    <mergeCell ref="U102:AC102"/>
    <mergeCell ref="U103:AC103"/>
    <mergeCell ref="U104:AC104"/>
    <mergeCell ref="P97:S97"/>
    <mergeCell ref="P99:S99"/>
    <mergeCell ref="P100:S100"/>
    <mergeCell ref="P101:S101"/>
    <mergeCell ref="P102:S102"/>
    <mergeCell ref="P103:S103"/>
    <mergeCell ref="P104:S104"/>
    <mergeCell ref="E97:O97"/>
    <mergeCell ref="E99:O99"/>
    <mergeCell ref="E100:O100"/>
    <mergeCell ref="E101:O101"/>
    <mergeCell ref="E102:O102"/>
    <mergeCell ref="L64:O64"/>
    <mergeCell ref="P64:R64"/>
    <mergeCell ref="S64:V64"/>
    <mergeCell ref="W64:Y64"/>
    <mergeCell ref="Z68:AA68"/>
    <mergeCell ref="AB68:AC68"/>
    <mergeCell ref="C68:G68"/>
    <mergeCell ref="I68:K68"/>
    <mergeCell ref="L68:O68"/>
    <mergeCell ref="P68:R68"/>
    <mergeCell ref="S68:V68"/>
    <mergeCell ref="W68:Y68"/>
    <mergeCell ref="Z66:AA66"/>
    <mergeCell ref="AB66:AC66"/>
    <mergeCell ref="C67:G67"/>
    <mergeCell ref="I67:K67"/>
    <mergeCell ref="L67:O67"/>
    <mergeCell ref="P67:R67"/>
    <mergeCell ref="S67:V67"/>
    <mergeCell ref="W67:Y67"/>
    <mergeCell ref="Z67:AA67"/>
    <mergeCell ref="C66:G66"/>
    <mergeCell ref="I66:K66"/>
    <mergeCell ref="L66:O66"/>
    <mergeCell ref="P66:R66"/>
    <mergeCell ref="S66:V66"/>
    <mergeCell ref="W66:Y66"/>
    <mergeCell ref="W110:Y110"/>
    <mergeCell ref="AB110:AC110"/>
    <mergeCell ref="C107:I107"/>
    <mergeCell ref="C108:I108"/>
    <mergeCell ref="S108:U108"/>
    <mergeCell ref="P107:R107"/>
    <mergeCell ref="P108:R108"/>
    <mergeCell ref="L107:O107"/>
    <mergeCell ref="L108:O108"/>
    <mergeCell ref="J108:K108"/>
    <mergeCell ref="S107:U107"/>
    <mergeCell ref="C93:E93"/>
    <mergeCell ref="Z71:AC71"/>
    <mergeCell ref="Z73:AC73"/>
    <mergeCell ref="Z74:AC74"/>
    <mergeCell ref="Z75:AC75"/>
    <mergeCell ref="Z76:AC76"/>
    <mergeCell ref="S74:Y74"/>
    <mergeCell ref="C106:AC106"/>
    <mergeCell ref="C78:AC78"/>
    <mergeCell ref="C89:AC89"/>
    <mergeCell ref="C111:I111"/>
    <mergeCell ref="J111:K111"/>
    <mergeCell ref="L111:O111"/>
    <mergeCell ref="P111:R111"/>
    <mergeCell ref="S111:U111"/>
    <mergeCell ref="W111:Y111"/>
    <mergeCell ref="AB111:AC111"/>
    <mergeCell ref="C110:I110"/>
    <mergeCell ref="J110:K110"/>
    <mergeCell ref="L110:O110"/>
    <mergeCell ref="P110:R110"/>
    <mergeCell ref="S110:U110"/>
    <mergeCell ref="C42:I42"/>
    <mergeCell ref="K42:M42"/>
    <mergeCell ref="S57:V57"/>
    <mergeCell ref="I58:K58"/>
    <mergeCell ref="L58:O58"/>
    <mergeCell ref="S58:V58"/>
    <mergeCell ref="U42:AC42"/>
    <mergeCell ref="J107:K107"/>
    <mergeCell ref="W107:Y107"/>
    <mergeCell ref="H79:AC79"/>
    <mergeCell ref="G90:AB90"/>
    <mergeCell ref="C96:AC96"/>
    <mergeCell ref="C55:AC55"/>
    <mergeCell ref="I57:K57"/>
    <mergeCell ref="P57:R57"/>
    <mergeCell ref="AB67:AC67"/>
    <mergeCell ref="Z57:AA57"/>
    <mergeCell ref="W58:Y58"/>
    <mergeCell ref="P59:R59"/>
    <mergeCell ref="S59:V59"/>
    <mergeCell ref="I60:K60"/>
    <mergeCell ref="L60:O60"/>
    <mergeCell ref="P60:R60"/>
    <mergeCell ref="I59:K59"/>
    <mergeCell ref="C39:I40"/>
    <mergeCell ref="K39:M40"/>
    <mergeCell ref="U39:AC40"/>
    <mergeCell ref="G33:W33"/>
    <mergeCell ref="G34:W34"/>
    <mergeCell ref="G26:W27"/>
    <mergeCell ref="Y26:AC26"/>
    <mergeCell ref="C29:E30"/>
    <mergeCell ref="G31:W31"/>
    <mergeCell ref="O39:P39"/>
    <mergeCell ref="G32:W32"/>
    <mergeCell ref="G29:W29"/>
    <mergeCell ref="R39:S39"/>
    <mergeCell ref="O40:P40"/>
    <mergeCell ref="R40:S40"/>
    <mergeCell ref="C9:K9"/>
    <mergeCell ref="C10:K10"/>
    <mergeCell ref="M8:O8"/>
    <mergeCell ref="M9:O9"/>
    <mergeCell ref="M10:O10"/>
    <mergeCell ref="P8:R8"/>
    <mergeCell ref="U9:W12"/>
    <mergeCell ref="O84:U84"/>
    <mergeCell ref="W82:AB82"/>
    <mergeCell ref="C37:AC37"/>
    <mergeCell ref="R23:S23"/>
    <mergeCell ref="G30:W30"/>
    <mergeCell ref="C44:I44"/>
    <mergeCell ref="K44:M44"/>
    <mergeCell ref="U44:AC44"/>
    <mergeCell ref="C45:I45"/>
    <mergeCell ref="K45:M45"/>
    <mergeCell ref="U45:AC45"/>
    <mergeCell ref="R46:S46"/>
    <mergeCell ref="W59:Y59"/>
    <mergeCell ref="S60:V60"/>
    <mergeCell ref="L57:O57"/>
    <mergeCell ref="AB57:AC57"/>
    <mergeCell ref="P58:R58"/>
    <mergeCell ref="R44:S44"/>
    <mergeCell ref="R45:S45"/>
    <mergeCell ref="O44:P44"/>
    <mergeCell ref="O45:P45"/>
    <mergeCell ref="O50:P50"/>
    <mergeCell ref="C88:AC88"/>
    <mergeCell ref="K73:R73"/>
    <mergeCell ref="G74:I74"/>
    <mergeCell ref="G76:I76"/>
    <mergeCell ref="C60:G60"/>
    <mergeCell ref="C57:G57"/>
    <mergeCell ref="C58:G58"/>
    <mergeCell ref="C59:G59"/>
    <mergeCell ref="C71:E71"/>
    <mergeCell ref="O48:P48"/>
    <mergeCell ref="U49:AC49"/>
    <mergeCell ref="U46:AC46"/>
    <mergeCell ref="O49:P49"/>
    <mergeCell ref="R50:S50"/>
    <mergeCell ref="K48:M48"/>
    <mergeCell ref="R53:S53"/>
    <mergeCell ref="S71:Y71"/>
    <mergeCell ref="W57:Y57"/>
    <mergeCell ref="K71:R71"/>
    <mergeCell ref="C75:E75"/>
    <mergeCell ref="G75:I75"/>
    <mergeCell ref="C86:E86"/>
    <mergeCell ref="G86:U86"/>
    <mergeCell ref="W86:AB86"/>
    <mergeCell ref="C73:E73"/>
    <mergeCell ref="C90:E90"/>
    <mergeCell ref="G73:I73"/>
    <mergeCell ref="C76:E76"/>
    <mergeCell ref="C74:E74"/>
    <mergeCell ref="S73:Y73"/>
    <mergeCell ref="S75:Y75"/>
    <mergeCell ref="S76:Y76"/>
    <mergeCell ref="K76:R76"/>
    <mergeCell ref="K75:R75"/>
    <mergeCell ref="W84:AB84"/>
    <mergeCell ref="AB108:AC108"/>
    <mergeCell ref="C61:G61"/>
    <mergeCell ref="I61:K61"/>
    <mergeCell ref="L61:O61"/>
    <mergeCell ref="P61:R61"/>
    <mergeCell ref="S61:V61"/>
    <mergeCell ref="W61:Y61"/>
    <mergeCell ref="W108:Y108"/>
    <mergeCell ref="C92:AC92"/>
    <mergeCell ref="K74:R74"/>
    <mergeCell ref="G82:M82"/>
    <mergeCell ref="AB107:AC107"/>
    <mergeCell ref="G94:U94"/>
    <mergeCell ref="G93:M93"/>
    <mergeCell ref="O93:U93"/>
    <mergeCell ref="W93:AB93"/>
    <mergeCell ref="W94:AB94"/>
    <mergeCell ref="G84:M84"/>
    <mergeCell ref="O82:U82"/>
    <mergeCell ref="C84:E84"/>
    <mergeCell ref="C94:E94"/>
    <mergeCell ref="C99:C104"/>
    <mergeCell ref="C70:AC70"/>
    <mergeCell ref="G71:I71"/>
    <mergeCell ref="C2:AD2"/>
    <mergeCell ref="C14:AC14"/>
    <mergeCell ref="C15:G16"/>
    <mergeCell ref="I16:K16"/>
    <mergeCell ref="C3:K3"/>
    <mergeCell ref="C4:K4"/>
    <mergeCell ref="R16:S16"/>
    <mergeCell ref="I15:S15"/>
    <mergeCell ref="M16:P16"/>
    <mergeCell ref="C11:K11"/>
    <mergeCell ref="C5:K5"/>
    <mergeCell ref="P11:R11"/>
    <mergeCell ref="U8:W8"/>
    <mergeCell ref="M11:O11"/>
    <mergeCell ref="C12:K12"/>
    <mergeCell ref="M12:O12"/>
    <mergeCell ref="P12:R12"/>
    <mergeCell ref="P9:R9"/>
    <mergeCell ref="P10:R10"/>
    <mergeCell ref="M6:R6"/>
    <mergeCell ref="W3:Y3"/>
    <mergeCell ref="W4:Y4"/>
    <mergeCell ref="W5:Y5"/>
    <mergeCell ref="R5:U5"/>
    <mergeCell ref="C21:G21"/>
    <mergeCell ref="C22:G22"/>
    <mergeCell ref="C19:G19"/>
    <mergeCell ref="C20:G20"/>
    <mergeCell ref="C31:E34"/>
    <mergeCell ref="C36:AC36"/>
    <mergeCell ref="C26:E27"/>
    <mergeCell ref="R18:S18"/>
    <mergeCell ref="R19:S19"/>
    <mergeCell ref="I18:K18"/>
    <mergeCell ref="I19:K19"/>
    <mergeCell ref="M18:P18"/>
    <mergeCell ref="M19:P19"/>
    <mergeCell ref="C18:G18"/>
    <mergeCell ref="M23:P23"/>
    <mergeCell ref="C25:AC25"/>
    <mergeCell ref="I20:K20"/>
    <mergeCell ref="I21:K21"/>
    <mergeCell ref="C23:G23"/>
    <mergeCell ref="I22:K22"/>
    <mergeCell ref="I23:K23"/>
    <mergeCell ref="M3:P3"/>
    <mergeCell ref="M4:P4"/>
    <mergeCell ref="M5:P5"/>
    <mergeCell ref="R3:U3"/>
    <mergeCell ref="R4:U4"/>
    <mergeCell ref="R20:S20"/>
    <mergeCell ref="R21:S21"/>
    <mergeCell ref="R22:S22"/>
    <mergeCell ref="M22:P22"/>
    <mergeCell ref="M20:P20"/>
    <mergeCell ref="M21:P21"/>
    <mergeCell ref="R42:S42"/>
    <mergeCell ref="O42:P42"/>
    <mergeCell ref="O46:P46"/>
    <mergeCell ref="O47:P47"/>
    <mergeCell ref="C47:I47"/>
    <mergeCell ref="U51:AC51"/>
    <mergeCell ref="K47:M47"/>
    <mergeCell ref="C46:I46"/>
    <mergeCell ref="K46:M46"/>
    <mergeCell ref="U50:AC50"/>
    <mergeCell ref="C51:I51"/>
    <mergeCell ref="K51:M51"/>
    <mergeCell ref="C50:I50"/>
    <mergeCell ref="K50:M50"/>
    <mergeCell ref="U47:AC47"/>
    <mergeCell ref="C48:I48"/>
    <mergeCell ref="R47:S47"/>
    <mergeCell ref="R49:S49"/>
    <mergeCell ref="K49:M49"/>
    <mergeCell ref="R48:S48"/>
    <mergeCell ref="O51:P51"/>
    <mergeCell ref="U48:AC48"/>
    <mergeCell ref="C49:I49"/>
    <mergeCell ref="R51:S51"/>
    <mergeCell ref="C53:M53"/>
    <mergeCell ref="O53:P53"/>
    <mergeCell ref="Z61:AA61"/>
    <mergeCell ref="AB61:AC61"/>
    <mergeCell ref="Z64:AA64"/>
    <mergeCell ref="AB64:AC64"/>
    <mergeCell ref="C65:G65"/>
    <mergeCell ref="I65:K65"/>
    <mergeCell ref="L65:O65"/>
    <mergeCell ref="P65:R65"/>
    <mergeCell ref="S65:V65"/>
    <mergeCell ref="W65:Y65"/>
    <mergeCell ref="Z65:AA65"/>
    <mergeCell ref="Z58:AA58"/>
    <mergeCell ref="W60:Y60"/>
    <mergeCell ref="Z60:AA60"/>
    <mergeCell ref="AB60:AC60"/>
    <mergeCell ref="L59:O59"/>
    <mergeCell ref="AB58:AC58"/>
    <mergeCell ref="Z59:AA59"/>
    <mergeCell ref="AB59:AC59"/>
    <mergeCell ref="AB65:AC65"/>
    <mergeCell ref="C64:G64"/>
    <mergeCell ref="I64:K64"/>
  </mergeCells>
  <conditionalFormatting sqref="AA4:AC5">
    <cfRule type="containsText" dxfId="10" priority="3" operator="containsText" text="NO CORRESPONDE CONTINUAR CON LA FTE">
      <formula>NOT(ISERROR(SEARCH("NO CORRESPONDE CONTINUAR CON LA FTE",AA4)))</formula>
    </cfRule>
    <cfRule type="containsText" dxfId="9" priority="4" operator="containsText" text="NO CORRESPONDE CONTINUAR CON LA FTE">
      <formula>NOT(ISERROR(SEARCH("NO CORRESPONDE CONTINUAR CON LA FTE",AA4)))</formula>
    </cfRule>
  </conditionalFormatting>
  <conditionalFormatting sqref="U9">
    <cfRule type="containsText" dxfId="8" priority="1" operator="containsText" text="NO CORRESPONDE CONTINUAR CON LA FTE">
      <formula>NOT(ISERROR(SEARCH("NO CORRESPONDE CONTINUAR CON LA FTE",U9)))</formula>
    </cfRule>
    <cfRule type="containsText" dxfId="7" priority="2" operator="containsText" text="NO CORRESPONDE CONTINUAR CON LA FTE">
      <formula>NOT(ISERROR(SEARCH("NO CORRESPONDE CONTINUAR CON LA FTE",U9)))</formula>
    </cfRule>
  </conditionalFormatting>
  <dataValidations count="3">
    <dataValidation type="list" allowBlank="1" showInputMessage="1" showErrorMessage="1" sqref="U45:AC47 U49:AC51" xr:uid="{00000000-0002-0000-0400-000000000000}">
      <formula1>"Padrón de usuarios, INEI - Censo 2017"</formula1>
    </dataValidation>
    <dataValidation type="list" allowBlank="1" showInputMessage="1" showErrorMessage="1" sqref="AC29:AE34 Y29:AA34 O30:O31 O33:O34" xr:uid="{00000000-0002-0000-0400-000001000000}">
      <formula1>"Bajo, Medio, Alto, Muy alto"</formula1>
    </dataValidation>
    <dataValidation type="list" allowBlank="1" showInputMessage="1" showErrorMessage="1" sqref="G73:G76" xr:uid="{00000000-0002-0000-0400-000002000000}">
      <formula1>"A favor, En contra"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70" orientation="portrait" r:id="rId1"/>
  <rowBreaks count="2" manualBreakCount="2">
    <brk id="53" min="1" max="29" man="1"/>
    <brk id="94" min="1" max="29" man="1"/>
  </rowBreaks>
  <ignoredErrors>
    <ignoredError sqref="A1:XFD7 A9:XFD28 A8:T8 V8:XFD8 A50:XFD52 A48:Q48 S48:XFD48 A109:XFD109 A107:K107 M107:O107 Q107:R107 T107:V107 X107:XFD107 A112:XFD1048576 A110:K110 M110:O110 Q110:R110 T110:V110 X110:XFD110 A105:XFD106 A102:D102 A98:N98 V98:XFD98 A104:D104 AD99:XFD99 AD100:XFD100 AD101:XFD101 AD102:XFD102 AD103:XFD103 AD104:XFD104 AD97:XFD97 Q98:R98 A97:E97 A101:D101 A99:D99 A100:D100 A103:D103 A87:XFD93 A86:F86 V86 A85:V85 A84:F84 H84:M84 P84:V84 A95:XFD96 A94:F94 V94 X94:XFD94 A35:XFD39 A29:X34 Z29:XFD34 A43:XFD44 A42:N42 AD42:XFD42 A46:XFD47 A45:N45 AD45:XFD45 A49:N49 AD49:XFD49 Q42:T42 A41:XFD41 A40:N40 T40:XFD40 Q45:T45 Q49:T49 A54:XFD57 A53:N53 Q53:XFD53 A59:XFD64 A58:K58 P58:XFD58 A66:XFD72 A65:O65 S65:XFD65 A76:XFD78 A73:F75 J73:R73 Z73:XFD73 AD74:XFD75 J74:J75 AC86:XFD86 AC85:XFD85 AC84:XFD84 A108:V108 Z108:XFD108 A111:V111 Z111:XFD111 A80:XFD83 A79:G79 I79:XFD79" unlockedFormula="1"/>
    <ignoredError sqref="R48" formula="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locked="0" defaultSize="0" autoFill="0" autoLine="0" autoPict="0">
                <anchor moveWithCells="1">
                  <from>
                    <xdr:col>8</xdr:col>
                    <xdr:colOff>428625</xdr:colOff>
                    <xdr:row>17</xdr:row>
                    <xdr:rowOff>0</xdr:rowOff>
                  </from>
                  <to>
                    <xdr:col>10</xdr:col>
                    <xdr:colOff>276225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locked="0" defaultSize="0" autoFill="0" autoLine="0" autoPict="0">
                <anchor moveWithCells="1">
                  <from>
                    <xdr:col>8</xdr:col>
                    <xdr:colOff>428625</xdr:colOff>
                    <xdr:row>18</xdr:row>
                    <xdr:rowOff>0</xdr:rowOff>
                  </from>
                  <to>
                    <xdr:col>10</xdr:col>
                    <xdr:colOff>276225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locked="0" defaultSize="0" autoFill="0" autoLine="0" autoPict="0">
                <anchor moveWithCells="1">
                  <from>
                    <xdr:col>8</xdr:col>
                    <xdr:colOff>428625</xdr:colOff>
                    <xdr:row>19</xdr:row>
                    <xdr:rowOff>0</xdr:rowOff>
                  </from>
                  <to>
                    <xdr:col>10</xdr:col>
                    <xdr:colOff>276225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locked="0" defaultSize="0" autoFill="0" autoLine="0" autoPict="0">
                <anchor moveWithCells="1">
                  <from>
                    <xdr:col>8</xdr:col>
                    <xdr:colOff>428625</xdr:colOff>
                    <xdr:row>20</xdr:row>
                    <xdr:rowOff>0</xdr:rowOff>
                  </from>
                  <to>
                    <xdr:col>10</xdr:col>
                    <xdr:colOff>276225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Check Box 5">
              <controlPr locked="0" defaultSize="0" autoFill="0" autoLine="0" autoPict="0">
                <anchor moveWithCells="1">
                  <from>
                    <xdr:col>8</xdr:col>
                    <xdr:colOff>428625</xdr:colOff>
                    <xdr:row>21</xdr:row>
                    <xdr:rowOff>0</xdr:rowOff>
                  </from>
                  <to>
                    <xdr:col>10</xdr:col>
                    <xdr:colOff>276225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Check Box 6">
              <controlPr locked="0" defaultSize="0" autoFill="0" autoLine="0" autoPict="0">
                <anchor moveWithCells="1">
                  <from>
                    <xdr:col>8</xdr:col>
                    <xdr:colOff>428625</xdr:colOff>
                    <xdr:row>22</xdr:row>
                    <xdr:rowOff>0</xdr:rowOff>
                  </from>
                  <to>
                    <xdr:col>10</xdr:col>
                    <xdr:colOff>276225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Check Box 7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17</xdr:row>
                    <xdr:rowOff>0</xdr:rowOff>
                  </from>
                  <to>
                    <xdr:col>15</xdr:col>
                    <xdr:colOff>28575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Check Box 8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18</xdr:row>
                    <xdr:rowOff>0</xdr:rowOff>
                  </from>
                  <to>
                    <xdr:col>15</xdr:col>
                    <xdr:colOff>28575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2" name="Check Box 9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19</xdr:row>
                    <xdr:rowOff>0</xdr:rowOff>
                  </from>
                  <to>
                    <xdr:col>15</xdr:col>
                    <xdr:colOff>28575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3" name="Check Box 10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20</xdr:row>
                    <xdr:rowOff>0</xdr:rowOff>
                  </from>
                  <to>
                    <xdr:col>15</xdr:col>
                    <xdr:colOff>28575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4" name="Check Box 11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21</xdr:row>
                    <xdr:rowOff>0</xdr:rowOff>
                  </from>
                  <to>
                    <xdr:col>15</xdr:col>
                    <xdr:colOff>28575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5" name="Check Box 12">
              <controlPr locked="0" defaultSize="0" autoFill="0" autoLine="0" autoPict="0">
                <anchor moveWithCells="1">
                  <from>
                    <xdr:col>14</xdr:col>
                    <xdr:colOff>9525</xdr:colOff>
                    <xdr:row>22</xdr:row>
                    <xdr:rowOff>0</xdr:rowOff>
                  </from>
                  <to>
                    <xdr:col>15</xdr:col>
                    <xdr:colOff>28575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r:id="rId16" name="Check Box 13">
              <controlPr locked="0" defaultSize="0" autoFill="0" autoLine="0" autoPict="0">
                <anchor moveWithCells="1">
                  <from>
                    <xdr:col>17</xdr:col>
                    <xdr:colOff>209550</xdr:colOff>
                    <xdr:row>17</xdr:row>
                    <xdr:rowOff>0</xdr:rowOff>
                  </from>
                  <to>
                    <xdr:col>18</xdr:col>
                    <xdr:colOff>200025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r:id="rId17" name="Check Box 14">
              <controlPr locked="0" defaultSize="0" autoFill="0" autoLine="0" autoPict="0">
                <anchor moveWithCells="1">
                  <from>
                    <xdr:col>17</xdr:col>
                    <xdr:colOff>209550</xdr:colOff>
                    <xdr:row>18</xdr:row>
                    <xdr:rowOff>0</xdr:rowOff>
                  </from>
                  <to>
                    <xdr:col>18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r:id="rId18" name="Check Box 15">
              <controlPr locked="0" defaultSize="0" autoFill="0" autoLine="0" autoPict="0">
                <anchor moveWithCells="1">
                  <from>
                    <xdr:col>17</xdr:col>
                    <xdr:colOff>209550</xdr:colOff>
                    <xdr:row>19</xdr:row>
                    <xdr:rowOff>0</xdr:rowOff>
                  </from>
                  <to>
                    <xdr:col>18</xdr:col>
                    <xdr:colOff>200025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19" name="Check Box 16">
              <controlPr locked="0" defaultSize="0" autoFill="0" autoLine="0" autoPict="0">
                <anchor moveWithCells="1">
                  <from>
                    <xdr:col>17</xdr:col>
                    <xdr:colOff>209550</xdr:colOff>
                    <xdr:row>20</xdr:row>
                    <xdr:rowOff>0</xdr:rowOff>
                  </from>
                  <to>
                    <xdr:col>18</xdr:col>
                    <xdr:colOff>200025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20" name="Check Box 17">
              <controlPr locked="0" defaultSize="0" autoFill="0" autoLine="0" autoPict="0">
                <anchor moveWithCells="1">
                  <from>
                    <xdr:col>17</xdr:col>
                    <xdr:colOff>209550</xdr:colOff>
                    <xdr:row>21</xdr:row>
                    <xdr:rowOff>0</xdr:rowOff>
                  </from>
                  <to>
                    <xdr:col>18</xdr:col>
                    <xdr:colOff>200025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21" name="Check Box 18">
              <controlPr locked="0" defaultSize="0" autoFill="0" autoLine="0" autoPict="0">
                <anchor moveWithCells="1">
                  <from>
                    <xdr:col>17</xdr:col>
                    <xdr:colOff>209550</xdr:colOff>
                    <xdr:row>22</xdr:row>
                    <xdr:rowOff>0</xdr:rowOff>
                  </from>
                  <to>
                    <xdr:col>18</xdr:col>
                    <xdr:colOff>200025</xdr:colOff>
                    <xdr:row>22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400-000003000000}">
          <x14:formula1>
            <xm:f>Datos!$B$17:$B$31</xm:f>
          </x14:formula1>
          <xm:sqref>C18:G22</xm:sqref>
        </x14:dataValidation>
        <x14:dataValidation type="list" allowBlank="1" showInputMessage="1" showErrorMessage="1" xr:uid="{00000000-0002-0000-0400-000004000000}">
          <x14:formula1>
            <xm:f>Datos!$E$108:$E$110</xm:f>
          </x14:formula1>
          <xm:sqref>G94:U94</xm:sqref>
        </x14:dataValidation>
        <x14:dataValidation type="list" allowBlank="1" showInputMessage="1" showErrorMessage="1" xr:uid="{00000000-0002-0000-0400-000005000000}">
          <x14:formula1>
            <xm:f>Datos!$E$92:$E$93</xm:f>
          </x14:formula1>
          <xm:sqref>W86:AB86</xm:sqref>
        </x14:dataValidation>
        <x14:dataValidation type="list" allowBlank="1" showInputMessage="1" showErrorMessage="1" xr:uid="{00000000-0002-0000-0400-000006000000}">
          <x14:formula1>
            <xm:f>Datos!$C$92:$C$94</xm:f>
          </x14:formula1>
          <xm:sqref>W84:AB84</xm:sqref>
        </x14:dataValidation>
        <x14:dataValidation type="list" allowBlank="1" showInputMessage="1" showErrorMessage="1" xr:uid="{00000000-0002-0000-0400-000007000000}">
          <x14:formula1>
            <xm:f>Datos!$E$81:$E$83</xm:f>
          </x14:formula1>
          <xm:sqref>G86:U86</xm:sqref>
        </x14:dataValidation>
        <x14:dataValidation type="list" allowBlank="1" showInputMessage="1" showErrorMessage="1" xr:uid="{00000000-0002-0000-0400-000008000000}">
          <x14:formula1>
            <xm:f>Datos!$D$118:$D$131</xm:f>
          </x14:formula1>
          <xm:sqref>R105:T105</xm:sqref>
        </x14:dataValidation>
        <x14:dataValidation type="list" allowBlank="1" showInputMessage="1" showErrorMessage="1" xr:uid="{00000000-0002-0000-0400-000009000000}">
          <x14:formula1>
            <xm:f>Datos!$C$118:$C$124</xm:f>
          </x14:formula1>
          <xm:sqref>S105:T105</xm:sqref>
        </x14:dataValidation>
        <x14:dataValidation type="list" allowBlank="1" showInputMessage="1" showErrorMessage="1" xr:uid="{00000000-0002-0000-0400-00000A000000}">
          <x14:formula1>
            <xm:f>Datos!$B$118:$B$135</xm:f>
          </x14:formula1>
          <xm:sqref>P99:P104 E105:F105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outlinePr summaryBelow="0" summaryRight="0"/>
    <pageSetUpPr fitToPage="1"/>
  </sheetPr>
  <dimension ref="B2:AH44"/>
  <sheetViews>
    <sheetView view="pageBreakPreview" zoomScale="90" zoomScaleNormal="100" zoomScaleSheetLayoutView="90" workbookViewId="0">
      <selection activeCell="N13" sqref="N13:O13"/>
    </sheetView>
  </sheetViews>
  <sheetFormatPr baseColWidth="10" defaultColWidth="11.42578125" defaultRowHeight="13.5" x14ac:dyDescent="0.25"/>
  <cols>
    <col min="1" max="1" width="11.42578125" style="87" customWidth="1"/>
    <col min="2" max="2" width="1.28515625" style="87" customWidth="1"/>
    <col min="3" max="3" width="9.5703125" style="87" customWidth="1"/>
    <col min="4" max="4" width="0.5703125" style="87" customWidth="1"/>
    <col min="5" max="5" width="5.140625" style="87" customWidth="1"/>
    <col min="6" max="6" width="0.5703125" style="87" customWidth="1"/>
    <col min="7" max="7" width="9.5703125" style="87" customWidth="1"/>
    <col min="8" max="8" width="0.7109375" style="87" customWidth="1"/>
    <col min="9" max="9" width="10" style="87" customWidth="1"/>
    <col min="10" max="10" width="0.7109375" style="87" customWidth="1"/>
    <col min="11" max="11" width="7.7109375" style="87" customWidth="1"/>
    <col min="12" max="12" width="0.7109375" style="87" customWidth="1"/>
    <col min="13" max="13" width="8.140625" style="87" customWidth="1"/>
    <col min="14" max="14" width="0.42578125" style="87" customWidth="1"/>
    <col min="15" max="15" width="7.7109375" style="87" customWidth="1"/>
    <col min="16" max="16" width="8.140625" style="87" customWidth="1"/>
    <col min="17" max="17" width="7.140625" style="87" customWidth="1"/>
    <col min="18" max="18" width="0.5703125" style="87" customWidth="1"/>
    <col min="19" max="19" width="8.7109375" style="87" customWidth="1"/>
    <col min="20" max="20" width="0.5703125" style="87" customWidth="1"/>
    <col min="21" max="21" width="8" style="87" customWidth="1"/>
    <col min="22" max="22" width="6.42578125" style="87" customWidth="1"/>
    <col min="23" max="23" width="0.7109375" style="87" customWidth="1"/>
    <col min="24" max="25" width="8" style="87" customWidth="1"/>
    <col min="26" max="26" width="2.28515625" style="87" customWidth="1"/>
    <col min="27" max="27" width="5.5703125" style="87" customWidth="1"/>
    <col min="28" max="29" width="4.5703125" style="87" customWidth="1"/>
    <col min="30" max="30" width="8.5703125" style="87" customWidth="1"/>
    <col min="31" max="31" width="0.5703125" style="87" customWidth="1"/>
    <col min="32" max="32" width="7.5703125" style="87" customWidth="1"/>
    <col min="33" max="33" width="7.140625" style="370" customWidth="1"/>
    <col min="34" max="34" width="0.42578125" style="371" customWidth="1"/>
    <col min="35" max="35" width="11.42578125" style="87" customWidth="1"/>
    <col min="36" max="16384" width="11.42578125" style="87"/>
  </cols>
  <sheetData>
    <row r="2" spans="2:34" x14ac:dyDescent="0.25">
      <c r="B2" s="895"/>
      <c r="C2" s="895"/>
      <c r="D2" s="895"/>
      <c r="E2" s="895"/>
      <c r="F2" s="895"/>
      <c r="G2" s="895"/>
      <c r="H2" s="895"/>
      <c r="I2" s="895"/>
      <c r="J2" s="895"/>
      <c r="K2" s="895"/>
      <c r="L2" s="895"/>
      <c r="M2" s="895"/>
      <c r="N2" s="895"/>
      <c r="O2" s="895"/>
      <c r="P2" s="895"/>
      <c r="Q2" s="895"/>
      <c r="R2" s="895"/>
      <c r="S2" s="895"/>
      <c r="T2" s="895"/>
      <c r="U2" s="895"/>
      <c r="V2" s="895"/>
      <c r="W2" s="895"/>
      <c r="X2" s="895"/>
      <c r="Y2" s="895"/>
      <c r="Z2" s="895"/>
    </row>
    <row r="3" spans="2:34" s="121" customFormat="1" ht="20.100000000000001" customHeight="1" x14ac:dyDescent="0.25">
      <c r="B3" s="208"/>
      <c r="C3" s="894" t="s">
        <v>464</v>
      </c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4"/>
      <c r="O3" s="894"/>
      <c r="P3" s="894"/>
      <c r="Q3" s="894"/>
      <c r="R3" s="894"/>
      <c r="S3" s="894"/>
      <c r="T3" s="894"/>
      <c r="U3" s="894"/>
      <c r="V3" s="894"/>
      <c r="W3" s="894"/>
      <c r="X3" s="894"/>
      <c r="Y3" s="894"/>
      <c r="Z3" s="378"/>
      <c r="AG3" s="221"/>
      <c r="AH3" s="175"/>
    </row>
    <row r="4" spans="2:34" s="121" customFormat="1" ht="20.100000000000001" customHeight="1" x14ac:dyDescent="0.25">
      <c r="B4" s="20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D4" s="121">
        <f>210/30</f>
        <v>7</v>
      </c>
      <c r="AG4" s="221"/>
      <c r="AH4" s="175"/>
    </row>
    <row r="5" spans="2:34" s="167" customFormat="1" ht="20.100000000000001" customHeight="1" x14ac:dyDescent="0.25">
      <c r="B5" s="208"/>
      <c r="C5" s="297" t="s">
        <v>15</v>
      </c>
      <c r="D5" s="297"/>
      <c r="E5" s="297"/>
      <c r="F5" s="297"/>
      <c r="G5" s="297"/>
      <c r="H5" s="297"/>
      <c r="I5" s="297"/>
      <c r="J5" s="297"/>
      <c r="K5" s="208"/>
      <c r="L5" s="215"/>
      <c r="M5" s="215"/>
      <c r="N5" s="215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378"/>
      <c r="AG5" s="175"/>
      <c r="AH5" s="175"/>
    </row>
    <row r="6" spans="2:34" s="121" customFormat="1" ht="16.5" customHeight="1" x14ac:dyDescent="0.25">
      <c r="B6" s="167"/>
      <c r="C6" s="902" t="s">
        <v>574</v>
      </c>
      <c r="D6" s="902"/>
      <c r="E6" s="902"/>
      <c r="F6" s="234"/>
      <c r="G6" s="373"/>
      <c r="H6" s="234"/>
      <c r="I6" s="903" t="s">
        <v>575</v>
      </c>
      <c r="J6" s="903"/>
      <c r="K6" s="903"/>
      <c r="L6" s="234"/>
      <c r="M6" s="379">
        <v>10</v>
      </c>
      <c r="N6" s="234"/>
      <c r="O6" s="380" t="s">
        <v>389</v>
      </c>
      <c r="P6" s="712" t="s">
        <v>388</v>
      </c>
      <c r="Q6" s="712"/>
      <c r="R6" s="712"/>
      <c r="S6" s="712"/>
      <c r="T6" s="712"/>
      <c r="U6" s="906">
        <f>+M6+G6/12</f>
        <v>10</v>
      </c>
      <c r="V6" s="906"/>
      <c r="W6" s="234"/>
      <c r="X6" s="167"/>
      <c r="Y6" s="167"/>
      <c r="Z6" s="234"/>
      <c r="AA6" s="167"/>
      <c r="AB6" s="167"/>
      <c r="AC6" s="167"/>
      <c r="AD6" s="167"/>
      <c r="AE6" s="167"/>
      <c r="AF6" s="167"/>
      <c r="AG6" s="221"/>
      <c r="AH6" s="175"/>
    </row>
    <row r="7" spans="2:34" s="121" customFormat="1" ht="11.25" customHeight="1" x14ac:dyDescent="0.25">
      <c r="B7" s="167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167"/>
      <c r="R7" s="167"/>
      <c r="S7" s="167"/>
      <c r="T7" s="167"/>
      <c r="U7" s="167"/>
      <c r="V7" s="167"/>
      <c r="W7" s="234"/>
      <c r="X7" s="234"/>
      <c r="Y7" s="234"/>
      <c r="Z7" s="234"/>
      <c r="AA7" s="167"/>
      <c r="AB7" s="167"/>
      <c r="AC7" s="167"/>
      <c r="AD7" s="167"/>
      <c r="AE7" s="167"/>
      <c r="AF7" s="167"/>
      <c r="AG7" s="221"/>
      <c r="AH7" s="175"/>
    </row>
    <row r="8" spans="2:34" s="167" customFormat="1" ht="20.100000000000001" customHeight="1" x14ac:dyDescent="0.25">
      <c r="C8" s="297" t="s">
        <v>133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U8" s="77"/>
      <c r="V8" s="77"/>
      <c r="W8" s="77"/>
      <c r="X8" s="77"/>
      <c r="Y8" s="77"/>
      <c r="Z8" s="234"/>
      <c r="AG8" s="175"/>
      <c r="AH8" s="175"/>
    </row>
    <row r="9" spans="2:34" s="121" customFormat="1" ht="11.25" customHeight="1" x14ac:dyDescent="0.25">
      <c r="B9" s="167"/>
      <c r="C9" s="234"/>
      <c r="D9" s="234"/>
      <c r="E9" s="378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167"/>
      <c r="AB9" s="167"/>
      <c r="AC9" s="167"/>
      <c r="AD9" s="167"/>
      <c r="AE9" s="167"/>
      <c r="AF9" s="167"/>
      <c r="AG9" s="221"/>
      <c r="AH9" s="175"/>
    </row>
    <row r="10" spans="2:34" s="121" customFormat="1" ht="20.100000000000001" customHeight="1" x14ac:dyDescent="0.25">
      <c r="B10" s="167"/>
      <c r="C10" s="215" t="s">
        <v>395</v>
      </c>
      <c r="D10" s="372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167"/>
      <c r="AB10" s="167"/>
      <c r="AC10" s="167"/>
      <c r="AD10" s="167"/>
      <c r="AE10" s="167"/>
      <c r="AF10" s="167"/>
      <c r="AG10" s="221"/>
      <c r="AH10" s="175"/>
    </row>
    <row r="11" spans="2:34" s="121" customFormat="1" ht="17.25" customHeight="1" x14ac:dyDescent="0.25">
      <c r="B11" s="167"/>
      <c r="C11" s="215" t="s">
        <v>394</v>
      </c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167"/>
      <c r="AB11" s="167"/>
      <c r="AC11" s="167"/>
      <c r="AD11" s="167"/>
      <c r="AE11" s="167"/>
      <c r="AF11" s="167"/>
      <c r="AG11" s="221"/>
      <c r="AH11" s="175"/>
    </row>
    <row r="12" spans="2:34" s="121" customFormat="1" ht="14.25" customHeight="1" x14ac:dyDescent="0.25">
      <c r="B12" s="167"/>
      <c r="C12" s="910" t="s">
        <v>14</v>
      </c>
      <c r="D12" s="911"/>
      <c r="E12" s="912"/>
      <c r="F12" s="216"/>
      <c r="G12" s="916" t="s">
        <v>16</v>
      </c>
      <c r="H12" s="172"/>
      <c r="I12" s="615" t="s">
        <v>134</v>
      </c>
      <c r="J12" s="617"/>
      <c r="K12" s="286" t="s">
        <v>17</v>
      </c>
      <c r="L12" s="614" t="s">
        <v>18</v>
      </c>
      <c r="M12" s="614"/>
      <c r="N12" s="615" t="s">
        <v>19</v>
      </c>
      <c r="O12" s="616"/>
      <c r="P12" s="286" t="s">
        <v>20</v>
      </c>
      <c r="Q12" s="287" t="s">
        <v>21</v>
      </c>
      <c r="R12" s="900" t="s">
        <v>22</v>
      </c>
      <c r="S12" s="900"/>
      <c r="T12" s="900" t="s">
        <v>23</v>
      </c>
      <c r="U12" s="900"/>
      <c r="V12" s="614" t="s">
        <v>24</v>
      </c>
      <c r="W12" s="614"/>
      <c r="X12" s="287" t="s">
        <v>25</v>
      </c>
      <c r="Y12" s="286" t="s">
        <v>26</v>
      </c>
      <c r="Z12" s="234"/>
      <c r="AA12" s="167"/>
      <c r="AB12" s="167"/>
      <c r="AC12" s="167"/>
      <c r="AD12" s="167"/>
      <c r="AE12" s="167"/>
      <c r="AF12" s="167"/>
      <c r="AG12" s="221"/>
      <c r="AH12" s="175"/>
    </row>
    <row r="13" spans="2:34" s="121" customFormat="1" ht="14.25" customHeight="1" x14ac:dyDescent="0.25">
      <c r="B13" s="167"/>
      <c r="C13" s="913"/>
      <c r="D13" s="914"/>
      <c r="E13" s="915"/>
      <c r="F13" s="216"/>
      <c r="G13" s="917"/>
      <c r="H13" s="172"/>
      <c r="I13" s="918">
        <v>2021</v>
      </c>
      <c r="J13" s="919"/>
      <c r="K13" s="286">
        <f>+I13+1</f>
        <v>2022</v>
      </c>
      <c r="L13" s="614">
        <f>+K13+1</f>
        <v>2023</v>
      </c>
      <c r="M13" s="614"/>
      <c r="N13" s="615">
        <f>+L13+1</f>
        <v>2024</v>
      </c>
      <c r="O13" s="616"/>
      <c r="P13" s="286">
        <f>+N13+1</f>
        <v>2025</v>
      </c>
      <c r="Q13" s="287">
        <f>+P13+1</f>
        <v>2026</v>
      </c>
      <c r="R13" s="900">
        <f>+Q13+1</f>
        <v>2027</v>
      </c>
      <c r="S13" s="900"/>
      <c r="T13" s="900">
        <f>+R13+1</f>
        <v>2028</v>
      </c>
      <c r="U13" s="900"/>
      <c r="V13" s="614">
        <f>+T13+1</f>
        <v>2029</v>
      </c>
      <c r="W13" s="614"/>
      <c r="X13" s="287">
        <f>+V13+1</f>
        <v>2030</v>
      </c>
      <c r="Y13" s="286">
        <f>+X13+1</f>
        <v>2031</v>
      </c>
      <c r="Z13" s="234"/>
      <c r="AA13" s="167"/>
      <c r="AB13" s="167"/>
      <c r="AC13" s="167"/>
      <c r="AD13" s="167"/>
      <c r="AE13" s="167"/>
      <c r="AF13" s="167"/>
      <c r="AG13" s="221"/>
      <c r="AH13" s="175"/>
    </row>
    <row r="14" spans="2:34" s="121" customFormat="1" ht="38.25" customHeight="1" x14ac:dyDescent="0.25">
      <c r="B14" s="167"/>
      <c r="C14" s="907" t="s">
        <v>401</v>
      </c>
      <c r="D14" s="907"/>
      <c r="E14" s="907"/>
      <c r="F14" s="216"/>
      <c r="G14" s="381" t="s">
        <v>334</v>
      </c>
      <c r="H14" s="172"/>
      <c r="I14" s="899">
        <f>+ROUND(('Identificación 3'!$O$48*(1+'Identificación 3'!$O$42/100)^(I13-'Identificación 3'!$O$40)),0)</f>
        <v>0</v>
      </c>
      <c r="J14" s="899"/>
      <c r="K14" s="382">
        <f>+ROUND(($I$14*(1+('Identificación 3'!$O$42/100))^(1)),0)</f>
        <v>0</v>
      </c>
      <c r="L14" s="899">
        <f>+ROUND(($I$14*(1+'Identificación 3'!$O$42/100)^(2)),0)</f>
        <v>0</v>
      </c>
      <c r="M14" s="899"/>
      <c r="N14" s="899">
        <f>+ROUND(($I$14*(1+'Identificación 3'!$O$42/100)^(3)),0)</f>
        <v>0</v>
      </c>
      <c r="O14" s="899"/>
      <c r="P14" s="382">
        <f>+ROUND(($I$14*(1+'Identificación 3'!$O$42/100)^(4)),0)</f>
        <v>0</v>
      </c>
      <c r="Q14" s="383">
        <f>+ROUND(($I$14*(1+'Identificación 3'!$O$42/100)^(5)),0)</f>
        <v>0</v>
      </c>
      <c r="R14" s="899">
        <f>+ROUND(($I$14*(1+'Identificación 3'!$O$42/100)^(6)),0)</f>
        <v>0</v>
      </c>
      <c r="S14" s="899"/>
      <c r="T14" s="899">
        <f>+ROUND(($I$14*(1+'Identificación 3'!$O$42/100)^(7)),0)</f>
        <v>0</v>
      </c>
      <c r="U14" s="899"/>
      <c r="V14" s="897">
        <f>+ROUND(($I$14*(1+'Identificación 3'!$O$42/100)^(8)),0)</f>
        <v>0</v>
      </c>
      <c r="W14" s="897"/>
      <c r="X14" s="383">
        <f>+ROUND(($I$14*(1+'Identificación 3'!$O$42/100)^(9)),0)</f>
        <v>0</v>
      </c>
      <c r="Y14" s="382">
        <f>+ROUND(($I$14*(1+'Identificación 3'!$O$42/100)^(10)),0)</f>
        <v>0</v>
      </c>
      <c r="Z14" s="234"/>
      <c r="AA14" s="167"/>
      <c r="AB14" s="167"/>
      <c r="AC14" s="167"/>
      <c r="AD14" s="167"/>
      <c r="AE14" s="167"/>
      <c r="AF14" s="167"/>
      <c r="AG14" s="221"/>
      <c r="AH14" s="175"/>
    </row>
    <row r="15" spans="2:34" s="121" customFormat="1" ht="12.75" customHeight="1" x14ac:dyDescent="0.25">
      <c r="B15" s="167"/>
      <c r="C15" s="234"/>
      <c r="D15" s="234"/>
      <c r="E15" s="234"/>
      <c r="F15" s="234"/>
      <c r="G15" s="234"/>
      <c r="H15" s="234"/>
      <c r="I15" s="374"/>
      <c r="J15" s="374"/>
      <c r="K15" s="374"/>
      <c r="L15" s="374"/>
      <c r="M15" s="37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167"/>
      <c r="AB15" s="167"/>
      <c r="AC15" s="167"/>
      <c r="AD15" s="167"/>
      <c r="AE15" s="167"/>
      <c r="AF15" s="167"/>
      <c r="AG15" s="221"/>
      <c r="AH15" s="175"/>
    </row>
    <row r="16" spans="2:34" s="121" customFormat="1" ht="20.100000000000001" customHeight="1" x14ac:dyDescent="0.25">
      <c r="B16" s="167"/>
      <c r="C16" s="898" t="s">
        <v>396</v>
      </c>
      <c r="D16" s="898"/>
      <c r="E16" s="898"/>
      <c r="F16" s="898"/>
      <c r="G16" s="898"/>
      <c r="H16" s="898"/>
      <c r="I16" s="898"/>
      <c r="J16" s="898"/>
      <c r="K16" s="898"/>
      <c r="L16" s="898"/>
      <c r="M16" s="898"/>
      <c r="N16" s="898"/>
      <c r="O16" s="898"/>
      <c r="P16" s="898"/>
      <c r="Q16" s="898"/>
      <c r="R16" s="898"/>
      <c r="S16" s="898"/>
      <c r="T16" s="898"/>
      <c r="U16" s="898"/>
      <c r="V16" s="898"/>
      <c r="W16" s="898"/>
      <c r="X16" s="898"/>
      <c r="Y16" s="898"/>
      <c r="Z16" s="234"/>
      <c r="AA16" s="167"/>
      <c r="AB16" s="167"/>
      <c r="AC16" s="167"/>
      <c r="AD16" s="167"/>
      <c r="AE16" s="167"/>
      <c r="AF16" s="167"/>
      <c r="AG16" s="221"/>
      <c r="AH16" s="175"/>
    </row>
    <row r="17" spans="2:34" s="121" customFormat="1" ht="20.100000000000001" customHeight="1" x14ac:dyDescent="0.25">
      <c r="B17" s="167"/>
      <c r="C17" s="898" t="s">
        <v>397</v>
      </c>
      <c r="D17" s="898"/>
      <c r="E17" s="898"/>
      <c r="F17" s="898"/>
      <c r="G17" s="898"/>
      <c r="H17" s="898"/>
      <c r="I17" s="898"/>
      <c r="J17" s="898"/>
      <c r="K17" s="898"/>
      <c r="L17" s="898"/>
      <c r="M17" s="898"/>
      <c r="N17" s="898"/>
      <c r="O17" s="898"/>
      <c r="P17" s="898"/>
      <c r="Q17" s="898"/>
      <c r="R17" s="898"/>
      <c r="S17" s="898"/>
      <c r="T17" s="898"/>
      <c r="U17" s="898"/>
      <c r="V17" s="898"/>
      <c r="W17" s="898"/>
      <c r="X17" s="898"/>
      <c r="Y17" s="898"/>
      <c r="Z17" s="234"/>
      <c r="AA17" s="167"/>
      <c r="AB17" s="167"/>
      <c r="AC17" s="167"/>
      <c r="AD17" s="167"/>
      <c r="AE17" s="167"/>
      <c r="AF17" s="167"/>
      <c r="AG17" s="221"/>
      <c r="AH17" s="175"/>
    </row>
    <row r="18" spans="2:34" s="121" customFormat="1" ht="27" customHeight="1" x14ac:dyDescent="0.25">
      <c r="B18" s="167"/>
      <c r="C18" s="215"/>
      <c r="D18" s="215"/>
      <c r="E18" s="378"/>
      <c r="F18" s="378"/>
      <c r="G18" s="293" t="s">
        <v>16</v>
      </c>
      <c r="H18" s="378"/>
      <c r="I18" s="921" t="s">
        <v>100</v>
      </c>
      <c r="J18" s="922"/>
      <c r="K18" s="234"/>
      <c r="L18" s="234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234"/>
      <c r="Z18" s="234"/>
      <c r="AA18" s="167"/>
      <c r="AB18" s="167"/>
      <c r="AC18" s="167"/>
      <c r="AD18" s="167"/>
      <c r="AE18" s="167"/>
      <c r="AF18" s="167"/>
      <c r="AG18" s="221"/>
      <c r="AH18" s="175"/>
    </row>
    <row r="19" spans="2:34" s="121" customFormat="1" ht="20.100000000000001" customHeight="1" x14ac:dyDescent="0.25">
      <c r="B19" s="167"/>
      <c r="C19" s="908" t="s">
        <v>381</v>
      </c>
      <c r="D19" s="908"/>
      <c r="E19" s="908"/>
      <c r="F19" s="378"/>
      <c r="G19" s="384" t="s">
        <v>334</v>
      </c>
      <c r="H19" s="378"/>
      <c r="I19" s="896">
        <f>+'Identificación 3'!Z61</f>
        <v>0</v>
      </c>
      <c r="J19" s="786"/>
      <c r="K19" s="234"/>
      <c r="L19" s="234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234"/>
      <c r="Z19" s="234"/>
      <c r="AG19" s="221"/>
      <c r="AH19" s="175"/>
    </row>
    <row r="20" spans="2:34" s="121" customFormat="1" ht="20.100000000000001" customHeight="1" x14ac:dyDescent="0.25">
      <c r="B20" s="167"/>
      <c r="C20" s="909" t="s">
        <v>390</v>
      </c>
      <c r="D20" s="909"/>
      <c r="E20" s="909"/>
      <c r="F20" s="378"/>
      <c r="G20" s="295" t="s">
        <v>334</v>
      </c>
      <c r="H20" s="378"/>
      <c r="I20" s="896">
        <f>+'Identificación 3'!P111</f>
        <v>0</v>
      </c>
      <c r="J20" s="786"/>
      <c r="K20" s="234"/>
      <c r="L20" s="234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234"/>
      <c r="Z20" s="234"/>
      <c r="AG20" s="221"/>
      <c r="AH20" s="175"/>
    </row>
    <row r="21" spans="2:34" s="121" customFormat="1" ht="12" customHeight="1" x14ac:dyDescent="0.25">
      <c r="B21" s="167"/>
      <c r="C21" s="904"/>
      <c r="D21" s="904"/>
      <c r="E21" s="904"/>
      <c r="F21" s="234"/>
      <c r="G21" s="105"/>
      <c r="H21" s="234"/>
      <c r="I21" s="905"/>
      <c r="J21" s="905"/>
      <c r="K21" s="234"/>
      <c r="L21" s="234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234"/>
      <c r="Z21" s="234"/>
      <c r="AG21" s="221"/>
      <c r="AH21" s="175"/>
    </row>
    <row r="22" spans="2:34" s="121" customFormat="1" ht="20.100000000000001" customHeight="1" x14ac:dyDescent="0.25">
      <c r="B22" s="167"/>
      <c r="C22" s="898" t="s">
        <v>400</v>
      </c>
      <c r="D22" s="898"/>
      <c r="E22" s="898"/>
      <c r="F22" s="898"/>
      <c r="G22" s="898"/>
      <c r="H22" s="898"/>
      <c r="I22" s="898"/>
      <c r="J22" s="898"/>
      <c r="K22" s="898"/>
      <c r="L22" s="898"/>
      <c r="M22" s="898"/>
      <c r="N22" s="898"/>
      <c r="O22" s="898"/>
      <c r="P22" s="898"/>
      <c r="Q22" s="898"/>
      <c r="R22" s="898"/>
      <c r="S22" s="898"/>
      <c r="T22" s="898"/>
      <c r="U22" s="898"/>
      <c r="V22" s="898"/>
      <c r="W22" s="898"/>
      <c r="X22" s="898"/>
      <c r="Y22" s="898"/>
      <c r="Z22" s="234"/>
      <c r="AG22" s="221"/>
      <c r="AH22" s="175"/>
    </row>
    <row r="23" spans="2:34" s="121" customFormat="1" ht="15.75" customHeight="1" x14ac:dyDescent="0.25">
      <c r="B23" s="167"/>
      <c r="C23" s="910" t="s">
        <v>14</v>
      </c>
      <c r="D23" s="911"/>
      <c r="E23" s="912"/>
      <c r="F23" s="216"/>
      <c r="G23" s="916" t="s">
        <v>16</v>
      </c>
      <c r="H23" s="216"/>
      <c r="I23" s="615" t="s">
        <v>134</v>
      </c>
      <c r="J23" s="617"/>
      <c r="K23" s="286" t="s">
        <v>28</v>
      </c>
      <c r="L23" s="614" t="s">
        <v>18</v>
      </c>
      <c r="M23" s="614"/>
      <c r="N23" s="615" t="s">
        <v>19</v>
      </c>
      <c r="O23" s="616"/>
      <c r="P23" s="286" t="s">
        <v>20</v>
      </c>
      <c r="Q23" s="287" t="s">
        <v>21</v>
      </c>
      <c r="R23" s="900" t="s">
        <v>22</v>
      </c>
      <c r="S23" s="923"/>
      <c r="T23" s="574" t="s">
        <v>23</v>
      </c>
      <c r="U23" s="574"/>
      <c r="V23" s="617" t="s">
        <v>24</v>
      </c>
      <c r="W23" s="614"/>
      <c r="X23" s="286" t="s">
        <v>25</v>
      </c>
      <c r="Y23" s="286" t="s">
        <v>26</v>
      </c>
      <c r="Z23" s="234"/>
      <c r="AG23" s="221"/>
      <c r="AH23" s="175"/>
    </row>
    <row r="24" spans="2:34" s="121" customFormat="1" ht="13.5" customHeight="1" x14ac:dyDescent="0.25">
      <c r="B24" s="167"/>
      <c r="C24" s="913"/>
      <c r="D24" s="914"/>
      <c r="E24" s="915"/>
      <c r="F24" s="216"/>
      <c r="G24" s="917"/>
      <c r="H24" s="216"/>
      <c r="I24" s="615">
        <f>+I13</f>
        <v>2021</v>
      </c>
      <c r="J24" s="617"/>
      <c r="K24" s="286">
        <f>+I24+1</f>
        <v>2022</v>
      </c>
      <c r="L24" s="614">
        <f>+K24+1</f>
        <v>2023</v>
      </c>
      <c r="M24" s="614"/>
      <c r="N24" s="615">
        <f>+L24+1</f>
        <v>2024</v>
      </c>
      <c r="O24" s="616"/>
      <c r="P24" s="286">
        <f>+N24+1</f>
        <v>2025</v>
      </c>
      <c r="Q24" s="287">
        <f>+P24+1</f>
        <v>2026</v>
      </c>
      <c r="R24" s="900">
        <f>+Q24+1</f>
        <v>2027</v>
      </c>
      <c r="S24" s="900"/>
      <c r="T24" s="901">
        <f>+R24+1</f>
        <v>2028</v>
      </c>
      <c r="U24" s="901"/>
      <c r="V24" s="614">
        <f>+T24+1</f>
        <v>2029</v>
      </c>
      <c r="W24" s="614"/>
      <c r="X24" s="287">
        <f>+V24+1</f>
        <v>2030</v>
      </c>
      <c r="Y24" s="286">
        <f>+X24+1</f>
        <v>2031</v>
      </c>
      <c r="Z24" s="234"/>
      <c r="AG24" s="221"/>
      <c r="AH24" s="175"/>
    </row>
    <row r="25" spans="2:34" s="121" customFormat="1" ht="41.25" customHeight="1" x14ac:dyDescent="0.25">
      <c r="B25" s="167"/>
      <c r="C25" s="907" t="str">
        <f>+C14</f>
        <v>Población con adecuado acceso a vías locales</v>
      </c>
      <c r="D25" s="907"/>
      <c r="E25" s="907"/>
      <c r="F25" s="216"/>
      <c r="G25" s="381" t="s">
        <v>334</v>
      </c>
      <c r="H25" s="216"/>
      <c r="I25" s="899">
        <f>+ROUND(($I$20*(1+'Identificación 3'!$O$42/100)^(I24-'Identificación 3'!$R$40)),0)</f>
        <v>0</v>
      </c>
      <c r="J25" s="899"/>
      <c r="K25" s="382">
        <f>+ROUND(($I$25*(1+('Identificación 3'!$O$42/100))^(1)),0)</f>
        <v>0</v>
      </c>
      <c r="L25" s="899">
        <f>+ROUND(($I$25*(1+'Identificación 3'!$O$42/100)^(2)),0)</f>
        <v>0</v>
      </c>
      <c r="M25" s="899"/>
      <c r="N25" s="899">
        <f>+ROUND(($I$25*(1+'Identificación 3'!$O$42/100)^(3)),0)</f>
        <v>0</v>
      </c>
      <c r="O25" s="899"/>
      <c r="P25" s="382">
        <f>+ROUND(($I$25*(1+'Identificación 3'!$O$42/100)^(4)),0)</f>
        <v>0</v>
      </c>
      <c r="Q25" s="383">
        <f>+ROUND(($I$25*(1+'Identificación 3'!$O$42/100)^(5)),0)</f>
        <v>0</v>
      </c>
      <c r="R25" s="899">
        <f>+ROUND(($I$25*(1+'Identificación 3'!$O$42/100)^(6)),0)</f>
        <v>0</v>
      </c>
      <c r="S25" s="899"/>
      <c r="T25" s="899">
        <f>+ROUND(($I$25*(1+'Identificación 3'!$O$42/100)^(7)),0)</f>
        <v>0</v>
      </c>
      <c r="U25" s="899"/>
      <c r="V25" s="897">
        <f>+ROUND(($I$25*(1+'Identificación 3'!$O$42/100)^(8)),0)</f>
        <v>0</v>
      </c>
      <c r="W25" s="897"/>
      <c r="X25" s="383">
        <f>+ROUND(($I$25*(1+'Identificación 3'!$O$42/100)^(9)),0)</f>
        <v>0</v>
      </c>
      <c r="Y25" s="382">
        <f>+ROUND(($I$25*(1+'Identificación 3'!$O$42/100)^(10)),0)</f>
        <v>0</v>
      </c>
      <c r="Z25" s="234"/>
      <c r="AG25" s="221"/>
      <c r="AH25" s="175"/>
    </row>
    <row r="26" spans="2:34" s="121" customFormat="1" ht="12" customHeight="1" x14ac:dyDescent="0.25">
      <c r="B26" s="167"/>
      <c r="C26" s="375"/>
      <c r="D26" s="375"/>
      <c r="E26" s="375"/>
      <c r="F26" s="375"/>
      <c r="G26" s="105"/>
      <c r="H26" s="105"/>
      <c r="I26" s="167"/>
      <c r="J26" s="167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G26" s="221"/>
      <c r="AH26" s="175"/>
    </row>
    <row r="27" spans="2:34" s="121" customFormat="1" ht="20.100000000000001" customHeight="1" x14ac:dyDescent="0.25">
      <c r="B27" s="167"/>
      <c r="C27" s="215" t="s">
        <v>596</v>
      </c>
      <c r="D27" s="372"/>
      <c r="E27" s="234"/>
      <c r="F27" s="234"/>
      <c r="G27" s="234"/>
      <c r="H27" s="234"/>
      <c r="I27" s="167"/>
      <c r="J27" s="167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G27" s="221"/>
      <c r="AH27" s="175"/>
    </row>
    <row r="28" spans="2:34" s="121" customFormat="1" ht="13.5" customHeight="1" x14ac:dyDescent="0.25">
      <c r="B28" s="167"/>
      <c r="C28" s="910" t="s">
        <v>14</v>
      </c>
      <c r="D28" s="911"/>
      <c r="E28" s="912"/>
      <c r="F28" s="216"/>
      <c r="G28" s="916" t="s">
        <v>16</v>
      </c>
      <c r="H28" s="216"/>
      <c r="I28" s="615" t="s">
        <v>134</v>
      </c>
      <c r="J28" s="617"/>
      <c r="K28" s="286" t="s">
        <v>28</v>
      </c>
      <c r="L28" s="614" t="s">
        <v>18</v>
      </c>
      <c r="M28" s="614"/>
      <c r="N28" s="615" t="s">
        <v>19</v>
      </c>
      <c r="O28" s="616"/>
      <c r="P28" s="286" t="s">
        <v>20</v>
      </c>
      <c r="Q28" s="287" t="s">
        <v>21</v>
      </c>
      <c r="R28" s="900" t="s">
        <v>22</v>
      </c>
      <c r="S28" s="923"/>
      <c r="T28" s="574" t="s">
        <v>23</v>
      </c>
      <c r="U28" s="574"/>
      <c r="V28" s="617" t="s">
        <v>24</v>
      </c>
      <c r="W28" s="614"/>
      <c r="X28" s="286" t="s">
        <v>25</v>
      </c>
      <c r="Y28" s="286" t="s">
        <v>26</v>
      </c>
      <c r="Z28" s="234"/>
      <c r="AG28" s="221"/>
      <c r="AH28" s="175"/>
    </row>
    <row r="29" spans="2:34" s="121" customFormat="1" ht="11.25" customHeight="1" x14ac:dyDescent="0.25">
      <c r="B29" s="167"/>
      <c r="C29" s="913"/>
      <c r="D29" s="914"/>
      <c r="E29" s="915"/>
      <c r="F29" s="216"/>
      <c r="G29" s="917"/>
      <c r="H29" s="216"/>
      <c r="I29" s="615">
        <f>+I13</f>
        <v>2021</v>
      </c>
      <c r="J29" s="617"/>
      <c r="K29" s="286">
        <f>+I29+1</f>
        <v>2022</v>
      </c>
      <c r="L29" s="614">
        <f>+K29+1</f>
        <v>2023</v>
      </c>
      <c r="M29" s="614"/>
      <c r="N29" s="615">
        <f>+L29+1</f>
        <v>2024</v>
      </c>
      <c r="O29" s="616"/>
      <c r="P29" s="286">
        <f>+N29+1</f>
        <v>2025</v>
      </c>
      <c r="Q29" s="287">
        <f>+P29+1</f>
        <v>2026</v>
      </c>
      <c r="R29" s="900">
        <f>+Q29+1</f>
        <v>2027</v>
      </c>
      <c r="S29" s="900"/>
      <c r="T29" s="920">
        <f>+R29+1</f>
        <v>2028</v>
      </c>
      <c r="U29" s="920"/>
      <c r="V29" s="614">
        <f>+T29+1</f>
        <v>2029</v>
      </c>
      <c r="W29" s="614"/>
      <c r="X29" s="287">
        <f>+V29+1</f>
        <v>2030</v>
      </c>
      <c r="Y29" s="286">
        <f>+X29+1</f>
        <v>2031</v>
      </c>
      <c r="Z29" s="234"/>
      <c r="AG29" s="221"/>
      <c r="AH29" s="175"/>
    </row>
    <row r="30" spans="2:34" s="121" customFormat="1" ht="38.25" customHeight="1" x14ac:dyDescent="0.25">
      <c r="B30" s="167"/>
      <c r="C30" s="907" t="str">
        <f>+C14</f>
        <v>Población con adecuado acceso a vías locales</v>
      </c>
      <c r="D30" s="907"/>
      <c r="E30" s="907"/>
      <c r="F30" s="216"/>
      <c r="G30" s="140" t="s">
        <v>334</v>
      </c>
      <c r="H30" s="216"/>
      <c r="I30" s="935">
        <f>+I25-I14</f>
        <v>0</v>
      </c>
      <c r="J30" s="936"/>
      <c r="K30" s="382">
        <f>+K25-K14</f>
        <v>0</v>
      </c>
      <c r="L30" s="897">
        <f>+L25-L14</f>
        <v>0</v>
      </c>
      <c r="M30" s="897"/>
      <c r="N30" s="937">
        <f>+N25-N14</f>
        <v>0</v>
      </c>
      <c r="O30" s="938"/>
      <c r="P30" s="382">
        <f>+P25-P14</f>
        <v>0</v>
      </c>
      <c r="Q30" s="383">
        <f>+Q25-Q14</f>
        <v>0</v>
      </c>
      <c r="R30" s="899">
        <f>+R25-R14</f>
        <v>0</v>
      </c>
      <c r="S30" s="939"/>
      <c r="T30" s="933">
        <f>+T25-T14</f>
        <v>0</v>
      </c>
      <c r="U30" s="933"/>
      <c r="V30" s="934">
        <f>+V25-V14</f>
        <v>0</v>
      </c>
      <c r="W30" s="897"/>
      <c r="X30" s="382">
        <f>+X25-X14</f>
        <v>0</v>
      </c>
      <c r="Y30" s="382">
        <f>+Y25-Y14</f>
        <v>0</v>
      </c>
      <c r="Z30" s="234"/>
      <c r="AB30" s="376">
        <f>AVERAGE(K30:Y30)</f>
        <v>0</v>
      </c>
      <c r="AC30" s="376">
        <f>-AB30</f>
        <v>0</v>
      </c>
      <c r="AG30" s="221"/>
      <c r="AH30" s="175"/>
    </row>
    <row r="31" spans="2:34" s="121" customFormat="1" ht="15" customHeight="1" x14ac:dyDescent="0.25">
      <c r="B31" s="167"/>
      <c r="C31" s="375"/>
      <c r="D31" s="375"/>
      <c r="E31" s="375"/>
      <c r="F31" s="375"/>
      <c r="G31" s="375"/>
      <c r="H31" s="375"/>
      <c r="I31" s="105"/>
      <c r="J31" s="105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G31" s="221"/>
      <c r="AH31" s="175"/>
    </row>
    <row r="32" spans="2:34" s="167" customFormat="1" ht="18.75" customHeight="1" x14ac:dyDescent="0.25">
      <c r="C32" s="823" t="s">
        <v>135</v>
      </c>
      <c r="D32" s="823"/>
      <c r="E32" s="823"/>
      <c r="F32" s="823"/>
      <c r="G32" s="823"/>
      <c r="H32" s="823"/>
      <c r="I32" s="823"/>
      <c r="J32" s="823"/>
      <c r="K32" s="823"/>
      <c r="L32" s="823"/>
      <c r="M32" s="823"/>
      <c r="N32" s="823"/>
      <c r="O32" s="823"/>
      <c r="P32" s="823"/>
      <c r="Q32" s="823"/>
      <c r="R32" s="823"/>
      <c r="S32" s="823"/>
      <c r="T32" s="823"/>
      <c r="U32" s="823"/>
      <c r="V32" s="823"/>
      <c r="W32" s="823"/>
      <c r="X32" s="823"/>
      <c r="Y32" s="823"/>
      <c r="Z32" s="234"/>
      <c r="AG32" s="175"/>
      <c r="AH32" s="175"/>
    </row>
    <row r="33" spans="2:34" s="121" customFormat="1" ht="20.100000000000001" customHeight="1" x14ac:dyDescent="0.25">
      <c r="B33" s="167"/>
      <c r="C33" s="215" t="s">
        <v>576</v>
      </c>
      <c r="D33" s="372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G33" s="221"/>
      <c r="AH33" s="175"/>
    </row>
    <row r="34" spans="2:34" s="121" customFormat="1" ht="18.75" customHeight="1" x14ac:dyDescent="0.25">
      <c r="B34" s="167"/>
      <c r="C34" s="924"/>
      <c r="D34" s="925"/>
      <c r="E34" s="925"/>
      <c r="F34" s="925"/>
      <c r="G34" s="925"/>
      <c r="H34" s="925"/>
      <c r="I34" s="925"/>
      <c r="J34" s="925"/>
      <c r="K34" s="925"/>
      <c r="L34" s="925"/>
      <c r="M34" s="925"/>
      <c r="N34" s="925"/>
      <c r="O34" s="925"/>
      <c r="P34" s="925"/>
      <c r="Q34" s="925"/>
      <c r="R34" s="925"/>
      <c r="S34" s="925"/>
      <c r="T34" s="925"/>
      <c r="U34" s="925"/>
      <c r="V34" s="925"/>
      <c r="W34" s="925"/>
      <c r="X34" s="925"/>
      <c r="Y34" s="926"/>
      <c r="Z34" s="234"/>
      <c r="AG34" s="221"/>
      <c r="AH34" s="175"/>
    </row>
    <row r="35" spans="2:34" s="121" customFormat="1" ht="18.75" customHeight="1" x14ac:dyDescent="0.25">
      <c r="B35" s="167"/>
      <c r="C35" s="927"/>
      <c r="D35" s="928"/>
      <c r="E35" s="928"/>
      <c r="F35" s="928"/>
      <c r="G35" s="928"/>
      <c r="H35" s="928"/>
      <c r="I35" s="928"/>
      <c r="J35" s="928"/>
      <c r="K35" s="928"/>
      <c r="L35" s="928"/>
      <c r="M35" s="928"/>
      <c r="N35" s="928"/>
      <c r="O35" s="928"/>
      <c r="P35" s="928"/>
      <c r="Q35" s="928"/>
      <c r="R35" s="928"/>
      <c r="S35" s="928"/>
      <c r="T35" s="928"/>
      <c r="U35" s="928"/>
      <c r="V35" s="928"/>
      <c r="W35" s="928"/>
      <c r="X35" s="928"/>
      <c r="Y35" s="929"/>
      <c r="Z35" s="234"/>
      <c r="AG35" s="221"/>
      <c r="AH35" s="175"/>
    </row>
    <row r="36" spans="2:34" s="121" customFormat="1" ht="18.75" customHeight="1" x14ac:dyDescent="0.25">
      <c r="B36" s="167"/>
      <c r="C36" s="927"/>
      <c r="D36" s="928"/>
      <c r="E36" s="928"/>
      <c r="F36" s="928"/>
      <c r="G36" s="928"/>
      <c r="H36" s="928"/>
      <c r="I36" s="928"/>
      <c r="J36" s="928"/>
      <c r="K36" s="928"/>
      <c r="L36" s="928"/>
      <c r="M36" s="928"/>
      <c r="N36" s="928"/>
      <c r="O36" s="928"/>
      <c r="P36" s="928"/>
      <c r="Q36" s="928"/>
      <c r="R36" s="928"/>
      <c r="S36" s="928"/>
      <c r="T36" s="928"/>
      <c r="U36" s="928"/>
      <c r="V36" s="928"/>
      <c r="W36" s="928"/>
      <c r="X36" s="928"/>
      <c r="Y36" s="929"/>
      <c r="Z36" s="234"/>
      <c r="AG36" s="221"/>
      <c r="AH36" s="175"/>
    </row>
    <row r="37" spans="2:34" s="121" customFormat="1" ht="18.75" customHeight="1" x14ac:dyDescent="0.25">
      <c r="B37" s="167"/>
      <c r="C37" s="927"/>
      <c r="D37" s="928"/>
      <c r="E37" s="928"/>
      <c r="F37" s="928"/>
      <c r="G37" s="928"/>
      <c r="H37" s="928"/>
      <c r="I37" s="928"/>
      <c r="J37" s="928"/>
      <c r="K37" s="928"/>
      <c r="L37" s="928"/>
      <c r="M37" s="928"/>
      <c r="N37" s="928"/>
      <c r="O37" s="928"/>
      <c r="P37" s="928"/>
      <c r="Q37" s="928"/>
      <c r="R37" s="928"/>
      <c r="S37" s="928"/>
      <c r="T37" s="928"/>
      <c r="U37" s="928"/>
      <c r="V37" s="928"/>
      <c r="W37" s="928"/>
      <c r="X37" s="928"/>
      <c r="Y37" s="929"/>
      <c r="Z37" s="234"/>
      <c r="AG37" s="221"/>
      <c r="AH37" s="175"/>
    </row>
    <row r="38" spans="2:34" s="121" customFormat="1" ht="18.75" customHeight="1" x14ac:dyDescent="0.25">
      <c r="B38" s="167"/>
      <c r="C38" s="927"/>
      <c r="D38" s="928"/>
      <c r="E38" s="928"/>
      <c r="F38" s="928"/>
      <c r="G38" s="928"/>
      <c r="H38" s="928"/>
      <c r="I38" s="928"/>
      <c r="J38" s="928"/>
      <c r="K38" s="928"/>
      <c r="L38" s="928"/>
      <c r="M38" s="928"/>
      <c r="N38" s="928"/>
      <c r="O38" s="928"/>
      <c r="P38" s="928"/>
      <c r="Q38" s="928"/>
      <c r="R38" s="928"/>
      <c r="S38" s="928"/>
      <c r="T38" s="928"/>
      <c r="U38" s="928"/>
      <c r="V38" s="928"/>
      <c r="W38" s="928"/>
      <c r="X38" s="928"/>
      <c r="Y38" s="929"/>
      <c r="Z38" s="234"/>
      <c r="AG38" s="221"/>
      <c r="AH38" s="175"/>
    </row>
    <row r="39" spans="2:34" s="121" customFormat="1" ht="18.75" customHeight="1" x14ac:dyDescent="0.25">
      <c r="B39" s="167"/>
      <c r="C39" s="927"/>
      <c r="D39" s="928"/>
      <c r="E39" s="928"/>
      <c r="F39" s="928"/>
      <c r="G39" s="928"/>
      <c r="H39" s="928"/>
      <c r="I39" s="928"/>
      <c r="J39" s="928"/>
      <c r="K39" s="928"/>
      <c r="L39" s="928"/>
      <c r="M39" s="928"/>
      <c r="N39" s="928"/>
      <c r="O39" s="928"/>
      <c r="P39" s="928"/>
      <c r="Q39" s="928"/>
      <c r="R39" s="928"/>
      <c r="S39" s="928"/>
      <c r="T39" s="928"/>
      <c r="U39" s="928"/>
      <c r="V39" s="928"/>
      <c r="W39" s="928"/>
      <c r="X39" s="928"/>
      <c r="Y39" s="929"/>
      <c r="Z39" s="234"/>
      <c r="AG39" s="221"/>
      <c r="AH39" s="175"/>
    </row>
    <row r="40" spans="2:34" s="121" customFormat="1" ht="18.75" customHeight="1" x14ac:dyDescent="0.25">
      <c r="B40" s="167"/>
      <c r="C40" s="927"/>
      <c r="D40" s="928"/>
      <c r="E40" s="928"/>
      <c r="F40" s="928"/>
      <c r="G40" s="928"/>
      <c r="H40" s="928"/>
      <c r="I40" s="928"/>
      <c r="J40" s="928"/>
      <c r="K40" s="928"/>
      <c r="L40" s="928"/>
      <c r="M40" s="928"/>
      <c r="N40" s="928"/>
      <c r="O40" s="928"/>
      <c r="P40" s="928"/>
      <c r="Q40" s="928"/>
      <c r="R40" s="928"/>
      <c r="S40" s="928"/>
      <c r="T40" s="928"/>
      <c r="U40" s="928"/>
      <c r="V40" s="928"/>
      <c r="W40" s="928"/>
      <c r="X40" s="928"/>
      <c r="Y40" s="929"/>
      <c r="Z40" s="234"/>
      <c r="AG40" s="221"/>
      <c r="AH40" s="175"/>
    </row>
    <row r="41" spans="2:34" s="121" customFormat="1" ht="18.75" customHeight="1" x14ac:dyDescent="0.25">
      <c r="B41" s="167"/>
      <c r="C41" s="927"/>
      <c r="D41" s="928"/>
      <c r="E41" s="928"/>
      <c r="F41" s="928"/>
      <c r="G41" s="928"/>
      <c r="H41" s="928"/>
      <c r="I41" s="928"/>
      <c r="J41" s="928"/>
      <c r="K41" s="928"/>
      <c r="L41" s="928"/>
      <c r="M41" s="928"/>
      <c r="N41" s="928"/>
      <c r="O41" s="928"/>
      <c r="P41" s="928"/>
      <c r="Q41" s="928"/>
      <c r="R41" s="928"/>
      <c r="S41" s="928"/>
      <c r="T41" s="928"/>
      <c r="U41" s="928"/>
      <c r="V41" s="928"/>
      <c r="W41" s="928"/>
      <c r="X41" s="928"/>
      <c r="Y41" s="929"/>
      <c r="Z41" s="234"/>
      <c r="AG41" s="221"/>
      <c r="AH41" s="175"/>
    </row>
    <row r="42" spans="2:34" s="121" customFormat="1" ht="18.75" customHeight="1" x14ac:dyDescent="0.25">
      <c r="B42" s="167"/>
      <c r="C42" s="930"/>
      <c r="D42" s="931"/>
      <c r="E42" s="931"/>
      <c r="F42" s="931"/>
      <c r="G42" s="931"/>
      <c r="H42" s="931"/>
      <c r="I42" s="931"/>
      <c r="J42" s="931"/>
      <c r="K42" s="931"/>
      <c r="L42" s="931"/>
      <c r="M42" s="931"/>
      <c r="N42" s="931"/>
      <c r="O42" s="931"/>
      <c r="P42" s="931"/>
      <c r="Q42" s="931"/>
      <c r="R42" s="931"/>
      <c r="S42" s="931"/>
      <c r="T42" s="931"/>
      <c r="U42" s="931"/>
      <c r="V42" s="931"/>
      <c r="W42" s="931"/>
      <c r="X42" s="931"/>
      <c r="Y42" s="932"/>
      <c r="Z42" s="234"/>
      <c r="AG42" s="221"/>
      <c r="AH42" s="175"/>
    </row>
    <row r="43" spans="2:34" s="121" customFormat="1" ht="20.25" customHeight="1" x14ac:dyDescent="0.25">
      <c r="B43" s="167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234"/>
      <c r="AG43" s="221"/>
      <c r="AH43" s="175"/>
    </row>
    <row r="44" spans="2:34" x14ac:dyDescent="0.25">
      <c r="B44" s="377"/>
      <c r="C44" s="377"/>
      <c r="D44" s="377"/>
      <c r="E44" s="377"/>
      <c r="F44" s="377"/>
      <c r="G44" s="377"/>
      <c r="H44" s="377"/>
      <c r="I44" s="377"/>
      <c r="J44" s="377"/>
      <c r="K44" s="377"/>
      <c r="L44" s="377"/>
      <c r="M44" s="377"/>
      <c r="N44" s="377"/>
      <c r="O44" s="377"/>
      <c r="P44" s="377"/>
      <c r="Q44" s="377"/>
      <c r="R44" s="377"/>
      <c r="S44" s="377"/>
      <c r="T44" s="377"/>
      <c r="U44" s="377"/>
      <c r="V44" s="377"/>
      <c r="W44" s="377"/>
      <c r="X44" s="377"/>
      <c r="Y44" s="377"/>
      <c r="Z44" s="377"/>
    </row>
  </sheetData>
  <sheetProtection algorithmName="SHA-512" hashValue="7ubTJi8uIMXpxJCBlm9AXTFyzsiql7c8ql+3Xo4ncYRNU8b0kM/5NuYqpoyx697NyYAI5RKYgCDBWbdpqTVAFw==" saltValue="U/i6R7cPoGXyR1yQ+twFoQ==" spinCount="100000" sheet="1" objects="1" scenarios="1"/>
  <protectedRanges>
    <protectedRange algorithmName="SHA-512" hashValue="KEuDkfB5BFi0K/hAfsUbjGwV6l8sVtbdyR1AzpgwMeJyfyfjU15nqGZtc2KEjlic8kkscdoTviD8ptUye0yF/g==" saltValue="v7GvYNQt1FdWpvu90tAEXA==" spinCount="100000" sqref="C34:D42" name="Formulación"/>
  </protectedRanges>
  <mergeCells count="81">
    <mergeCell ref="C34:Y42"/>
    <mergeCell ref="T28:U28"/>
    <mergeCell ref="T30:U30"/>
    <mergeCell ref="C30:E30"/>
    <mergeCell ref="V30:W30"/>
    <mergeCell ref="V28:W28"/>
    <mergeCell ref="I30:J30"/>
    <mergeCell ref="L30:M30"/>
    <mergeCell ref="I28:J28"/>
    <mergeCell ref="L28:M28"/>
    <mergeCell ref="N28:O28"/>
    <mergeCell ref="N30:O30"/>
    <mergeCell ref="R28:S28"/>
    <mergeCell ref="R30:S30"/>
    <mergeCell ref="L25:M25"/>
    <mergeCell ref="R23:S23"/>
    <mergeCell ref="R25:S25"/>
    <mergeCell ref="C23:E24"/>
    <mergeCell ref="G23:G24"/>
    <mergeCell ref="I24:J24"/>
    <mergeCell ref="L24:M24"/>
    <mergeCell ref="N24:O24"/>
    <mergeCell ref="N25:O25"/>
    <mergeCell ref="C16:Y16"/>
    <mergeCell ref="T25:U25"/>
    <mergeCell ref="C28:E29"/>
    <mergeCell ref="G28:G29"/>
    <mergeCell ref="I29:J29"/>
    <mergeCell ref="L29:M29"/>
    <mergeCell ref="N29:O29"/>
    <mergeCell ref="R29:S29"/>
    <mergeCell ref="T29:U29"/>
    <mergeCell ref="V29:W29"/>
    <mergeCell ref="V25:W25"/>
    <mergeCell ref="T23:U23"/>
    <mergeCell ref="C17:Y17"/>
    <mergeCell ref="I18:J18"/>
    <mergeCell ref="C25:E25"/>
    <mergeCell ref="I25:J25"/>
    <mergeCell ref="P6:T6"/>
    <mergeCell ref="I13:J13"/>
    <mergeCell ref="L13:M13"/>
    <mergeCell ref="N13:O13"/>
    <mergeCell ref="R13:S13"/>
    <mergeCell ref="V13:W13"/>
    <mergeCell ref="C12:E13"/>
    <mergeCell ref="G12:G13"/>
    <mergeCell ref="T12:U12"/>
    <mergeCell ref="T13:U13"/>
    <mergeCell ref="T14:U14"/>
    <mergeCell ref="I12:J12"/>
    <mergeCell ref="L12:M12"/>
    <mergeCell ref="V24:W24"/>
    <mergeCell ref="C6:E6"/>
    <mergeCell ref="I6:K6"/>
    <mergeCell ref="R12:S12"/>
    <mergeCell ref="R14:S14"/>
    <mergeCell ref="N12:O12"/>
    <mergeCell ref="V12:W12"/>
    <mergeCell ref="C21:E21"/>
    <mergeCell ref="I21:J21"/>
    <mergeCell ref="U6:V6"/>
    <mergeCell ref="C14:E14"/>
    <mergeCell ref="C19:E19"/>
    <mergeCell ref="C20:E20"/>
    <mergeCell ref="C3:Y3"/>
    <mergeCell ref="B2:Z2"/>
    <mergeCell ref="C32:Y32"/>
    <mergeCell ref="I19:J19"/>
    <mergeCell ref="I20:J20"/>
    <mergeCell ref="V14:W14"/>
    <mergeCell ref="V23:W23"/>
    <mergeCell ref="C22:Y22"/>
    <mergeCell ref="N23:O23"/>
    <mergeCell ref="L23:M23"/>
    <mergeCell ref="I14:J14"/>
    <mergeCell ref="L14:M14"/>
    <mergeCell ref="N14:O14"/>
    <mergeCell ref="I23:J23"/>
    <mergeCell ref="R24:S24"/>
    <mergeCell ref="T24:U24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1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  <outlinePr summaryBelow="0"/>
  </sheetPr>
  <dimension ref="A4:AI103"/>
  <sheetViews>
    <sheetView view="pageBreakPreview" zoomScale="90" zoomScaleNormal="100" zoomScaleSheetLayoutView="90" workbookViewId="0">
      <selection activeCell="E20" sqref="E20:G20"/>
    </sheetView>
  </sheetViews>
  <sheetFormatPr baseColWidth="10" defaultColWidth="11.42578125" defaultRowHeight="12.75" outlineLevelRow="1" x14ac:dyDescent="0.2"/>
  <cols>
    <col min="1" max="1" width="2" style="205" customWidth="1"/>
    <col min="2" max="2" width="1.7109375" style="205" customWidth="1"/>
    <col min="3" max="3" width="7.5703125" style="205" customWidth="1"/>
    <col min="4" max="4" width="0.5703125" style="205" customWidth="1"/>
    <col min="5" max="5" width="7.7109375" style="205" customWidth="1"/>
    <col min="6" max="6" width="9.140625" style="205" customWidth="1"/>
    <col min="7" max="7" width="7.28515625" style="205" customWidth="1"/>
    <col min="8" max="8" width="0.5703125" style="205" customWidth="1"/>
    <col min="9" max="9" width="9.140625" style="205" customWidth="1"/>
    <col min="10" max="10" width="7.7109375" style="205" customWidth="1"/>
    <col min="11" max="12" width="4.7109375" style="205" customWidth="1"/>
    <col min="13" max="14" width="4" style="205" customWidth="1"/>
    <col min="15" max="15" width="8.140625" style="205" customWidth="1"/>
    <col min="16" max="16" width="8.85546875" style="205" customWidth="1"/>
    <col min="17" max="17" width="8.28515625" style="205" customWidth="1"/>
    <col min="18" max="18" width="2.42578125" style="205" customWidth="1"/>
    <col min="19" max="19" width="4.5703125" style="205" customWidth="1"/>
    <col min="20" max="20" width="0.28515625" style="205" customWidth="1"/>
    <col min="21" max="21" width="5.42578125" style="205" customWidth="1"/>
    <col min="22" max="22" width="3.5703125" style="205" customWidth="1"/>
    <col min="23" max="24" width="4.85546875" style="205" customWidth="1"/>
    <col min="25" max="25" width="8.42578125" style="205" customWidth="1"/>
    <col min="26" max="26" width="2.7109375" style="205" customWidth="1"/>
    <col min="27" max="27" width="4.85546875" style="205" customWidth="1"/>
    <col min="28" max="28" width="3.42578125" style="205" customWidth="1"/>
    <col min="29" max="29" width="3.5703125" style="205" customWidth="1"/>
    <col min="30" max="30" width="6.28515625" style="205" customWidth="1"/>
    <col min="31" max="31" width="0.42578125" style="205" customWidth="1"/>
    <col min="32" max="32" width="7.5703125" style="205" customWidth="1"/>
    <col min="33" max="33" width="6.5703125" style="205" customWidth="1"/>
    <col min="34" max="34" width="0.28515625" style="205" customWidth="1"/>
    <col min="35" max="35" width="14.42578125" style="205" customWidth="1"/>
    <col min="36" max="16384" width="11.42578125" style="205"/>
  </cols>
  <sheetData>
    <row r="4" spans="1:35" s="121" customFormat="1" ht="20.100000000000001" customHeight="1" x14ac:dyDescent="0.25">
      <c r="B4" s="220"/>
      <c r="C4" s="823" t="s">
        <v>460</v>
      </c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823"/>
      <c r="O4" s="823"/>
      <c r="P4" s="823"/>
      <c r="Q4" s="823"/>
      <c r="R4" s="823"/>
      <c r="S4" s="823"/>
      <c r="T4" s="823"/>
      <c r="U4" s="823"/>
      <c r="V4" s="823"/>
      <c r="W4" s="823"/>
      <c r="X4" s="823"/>
      <c r="Y4" s="823"/>
      <c r="Z4" s="823"/>
      <c r="AA4" s="823"/>
      <c r="AB4" s="823"/>
      <c r="AC4" s="823"/>
      <c r="AD4" s="823"/>
      <c r="AE4" s="823"/>
      <c r="AF4" s="823"/>
      <c r="AG4" s="823"/>
      <c r="AH4" s="823"/>
      <c r="AI4" s="823"/>
    </row>
    <row r="5" spans="1:35" s="121" customFormat="1" ht="24" customHeight="1" x14ac:dyDescent="0.25">
      <c r="B5" s="220"/>
      <c r="C5" s="372"/>
      <c r="D5" s="372"/>
      <c r="E5" s="408"/>
      <c r="F5" s="408"/>
      <c r="G5" s="408"/>
      <c r="H5" s="408"/>
      <c r="I5" s="712" t="str">
        <f>+IF('Identificación 2'!T200="Bueno","-.-","Infraestructura vehicular - Pista")</f>
        <v>Infraestructura vehicular - Pista</v>
      </c>
      <c r="J5" s="712"/>
      <c r="K5" s="712"/>
      <c r="L5" s="712"/>
      <c r="M5" s="712"/>
      <c r="N5" s="712"/>
      <c r="O5" s="712"/>
      <c r="P5" s="712"/>
      <c r="Q5" s="712"/>
      <c r="R5" s="712"/>
      <c r="S5" s="712"/>
      <c r="T5" s="216"/>
      <c r="U5" s="712" t="str">
        <f>+IF('Identificación 2'!AI200="Bueno","-.-","Infraestructura peatonal - Vereda")</f>
        <v>Infraestructura peatonal - Vereda</v>
      </c>
      <c r="V5" s="712"/>
      <c r="W5" s="712"/>
      <c r="X5" s="712"/>
      <c r="Y5" s="712"/>
      <c r="Z5" s="712"/>
      <c r="AA5" s="712"/>
      <c r="AB5" s="712"/>
      <c r="AC5" s="712"/>
      <c r="AD5" s="712"/>
      <c r="AE5" s="543"/>
      <c r="AF5" s="622" t="str">
        <f>+IF('Identificación 2'!Z200="Bueno","-.-","Infraest. Tránsito de bicicletas - Ciclovía")</f>
        <v>Infraest. Tránsito de bicicletas - Ciclovía</v>
      </c>
      <c r="AG5" s="623"/>
      <c r="AH5" s="544"/>
      <c r="AI5" s="543"/>
    </row>
    <row r="6" spans="1:35" s="121" customFormat="1" ht="36" customHeight="1" x14ac:dyDescent="0.25">
      <c r="B6" s="220"/>
      <c r="C6" s="477" t="s">
        <v>5</v>
      </c>
      <c r="D6" s="172"/>
      <c r="E6" s="692" t="s">
        <v>80</v>
      </c>
      <c r="F6" s="692"/>
      <c r="G6" s="692">
        <v>0</v>
      </c>
      <c r="H6" s="172"/>
      <c r="I6" s="972" t="s">
        <v>205</v>
      </c>
      <c r="J6" s="973"/>
      <c r="K6" s="960" t="s">
        <v>72</v>
      </c>
      <c r="L6" s="960"/>
      <c r="M6" s="792" t="s">
        <v>577</v>
      </c>
      <c r="N6" s="794"/>
      <c r="O6" s="488" t="s">
        <v>79</v>
      </c>
      <c r="P6" s="489" t="s">
        <v>402</v>
      </c>
      <c r="Q6" s="535" t="s">
        <v>403</v>
      </c>
      <c r="R6" s="622" t="s">
        <v>603</v>
      </c>
      <c r="S6" s="623"/>
      <c r="T6" s="216"/>
      <c r="U6" s="960" t="s">
        <v>204</v>
      </c>
      <c r="V6" s="640"/>
      <c r="W6" s="960" t="s">
        <v>73</v>
      </c>
      <c r="X6" s="960"/>
      <c r="Y6" s="488" t="s">
        <v>29</v>
      </c>
      <c r="Z6" s="960" t="s">
        <v>79</v>
      </c>
      <c r="AA6" s="960"/>
      <c r="AB6" s="960" t="s">
        <v>603</v>
      </c>
      <c r="AC6" s="960"/>
      <c r="AD6" s="488" t="s">
        <v>74</v>
      </c>
      <c r="AE6" s="543"/>
      <c r="AF6" s="489" t="s">
        <v>406</v>
      </c>
      <c r="AG6" s="545" t="s">
        <v>578</v>
      </c>
      <c r="AH6" s="544"/>
      <c r="AI6" s="486" t="s">
        <v>330</v>
      </c>
    </row>
    <row r="7" spans="1:35" s="121" customFormat="1" ht="2.25" customHeight="1" x14ac:dyDescent="0.25">
      <c r="B7" s="220"/>
      <c r="C7" s="542"/>
      <c r="D7" s="171"/>
      <c r="E7" s="542"/>
      <c r="F7" s="216"/>
      <c r="G7" s="542"/>
      <c r="H7" s="171"/>
      <c r="I7" s="542"/>
      <c r="J7" s="542"/>
      <c r="K7" s="542"/>
      <c r="L7" s="543"/>
      <c r="M7" s="543"/>
      <c r="N7" s="543"/>
      <c r="O7" s="208"/>
      <c r="P7" s="542"/>
      <c r="Q7" s="542"/>
      <c r="R7" s="208"/>
      <c r="S7" s="542"/>
      <c r="T7" s="542"/>
      <c r="U7" s="542"/>
      <c r="V7" s="542"/>
      <c r="W7" s="216"/>
      <c r="X7" s="543"/>
      <c r="Y7" s="542"/>
      <c r="Z7" s="216"/>
      <c r="AA7" s="543"/>
      <c r="AB7" s="542"/>
      <c r="AC7" s="543"/>
      <c r="AD7" s="208"/>
      <c r="AE7" s="543"/>
      <c r="AF7" s="543"/>
      <c r="AG7" s="546"/>
      <c r="AH7" s="547"/>
      <c r="AI7" s="208"/>
    </row>
    <row r="8" spans="1:35" s="121" customFormat="1" ht="12.75" customHeight="1" x14ac:dyDescent="0.25">
      <c r="B8" s="220"/>
      <c r="C8" s="139" t="str">
        <f>+'Identificación 2'!C8</f>
        <v>UP1</v>
      </c>
      <c r="D8" s="172"/>
      <c r="E8" s="970" t="str">
        <f>+'Identificación 2'!E8</f>
        <v/>
      </c>
      <c r="F8" s="971"/>
      <c r="G8" s="971"/>
      <c r="H8" s="505"/>
      <c r="I8" s="955"/>
      <c r="J8" s="955"/>
      <c r="K8" s="953">
        <f>SUM(K9:L38)</f>
        <v>0</v>
      </c>
      <c r="L8" s="953"/>
      <c r="M8" s="952">
        <f>SUM(M9:N38)</f>
        <v>0</v>
      </c>
      <c r="N8" s="952"/>
      <c r="O8" s="548">
        <f>SUM(O9:O38)</f>
        <v>0</v>
      </c>
      <c r="P8" s="548">
        <f>SUM(P9:P38)</f>
        <v>0</v>
      </c>
      <c r="Q8" s="548">
        <f>SUM(Q9:Q38)</f>
        <v>0</v>
      </c>
      <c r="R8" s="953">
        <f>SUM(R9:S38)</f>
        <v>0</v>
      </c>
      <c r="S8" s="954"/>
      <c r="T8" s="549"/>
      <c r="U8" s="955"/>
      <c r="V8" s="955"/>
      <c r="W8" s="953">
        <f>SUM(W9:X38)</f>
        <v>0</v>
      </c>
      <c r="X8" s="954"/>
      <c r="Y8" s="548">
        <f>SUM(Y9:Y38)</f>
        <v>0</v>
      </c>
      <c r="Z8" s="952">
        <f>SUM(Z9:AA38)</f>
        <v>0</v>
      </c>
      <c r="AA8" s="954"/>
      <c r="AB8" s="952">
        <f>SUM(AB9:AC38)</f>
        <v>0</v>
      </c>
      <c r="AC8" s="954"/>
      <c r="AD8" s="550">
        <f>SUM(AD9:AD38)</f>
        <v>0</v>
      </c>
      <c r="AE8" s="549"/>
      <c r="AF8" s="549">
        <f>SUM(AF9:AF38)</f>
        <v>0</v>
      </c>
      <c r="AG8" s="549">
        <f>SUM(AG9:AG38)</f>
        <v>0</v>
      </c>
      <c r="AH8" s="549"/>
      <c r="AI8" s="551"/>
    </row>
    <row r="9" spans="1:35" s="121" customFormat="1" ht="12.75" customHeight="1" outlineLevel="1" x14ac:dyDescent="0.25">
      <c r="B9" s="220"/>
      <c r="C9" s="140" t="str">
        <f>+'Identificación 2'!C9</f>
        <v>Tramo 1</v>
      </c>
      <c r="D9" s="172"/>
      <c r="E9" s="940" t="str">
        <f>CONCATENATE('Identificación 2'!E9," ",'Identificación 2'!F9)</f>
        <v xml:space="preserve"> </v>
      </c>
      <c r="F9" s="940"/>
      <c r="G9" s="940"/>
      <c r="H9" s="172"/>
      <c r="I9" s="930"/>
      <c r="J9" s="932"/>
      <c r="K9" s="962"/>
      <c r="L9" s="962"/>
      <c r="M9" s="959"/>
      <c r="N9" s="959"/>
      <c r="O9" s="222"/>
      <c r="P9" s="223"/>
      <c r="Q9" s="224"/>
      <c r="R9" s="956"/>
      <c r="S9" s="956"/>
      <c r="T9" s="172"/>
      <c r="U9" s="961"/>
      <c r="V9" s="685"/>
      <c r="W9" s="962"/>
      <c r="X9" s="962"/>
      <c r="Y9" s="225"/>
      <c r="Z9" s="959"/>
      <c r="AA9" s="959"/>
      <c r="AB9" s="959"/>
      <c r="AC9" s="959"/>
      <c r="AD9" s="226"/>
      <c r="AF9" s="227"/>
      <c r="AG9" s="227"/>
      <c r="AH9" s="175"/>
      <c r="AI9" s="476"/>
    </row>
    <row r="10" spans="1:35" s="121" customFormat="1" ht="12.75" customHeight="1" outlineLevel="1" x14ac:dyDescent="0.25">
      <c r="A10" s="228"/>
      <c r="B10" s="220"/>
      <c r="C10" s="140" t="str">
        <f>+'Identificación 2'!C10</f>
        <v>Tramo 2</v>
      </c>
      <c r="D10" s="172"/>
      <c r="E10" s="940" t="str">
        <f>CONCATENATE('Identificación 2'!E10," ",'Identificación 2'!F10)</f>
        <v xml:space="preserve"> </v>
      </c>
      <c r="F10" s="940"/>
      <c r="G10" s="940"/>
      <c r="H10" s="172"/>
      <c r="I10" s="620"/>
      <c r="J10" s="621"/>
      <c r="K10" s="941"/>
      <c r="L10" s="941"/>
      <c r="M10" s="942"/>
      <c r="N10" s="942"/>
      <c r="O10" s="229"/>
      <c r="P10" s="230"/>
      <c r="Q10" s="231"/>
      <c r="R10" s="943"/>
      <c r="S10" s="943"/>
      <c r="T10" s="172"/>
      <c r="U10" s="619"/>
      <c r="V10" s="575"/>
      <c r="W10" s="941"/>
      <c r="X10" s="941"/>
      <c r="Y10" s="491"/>
      <c r="Z10" s="942"/>
      <c r="AA10" s="942"/>
      <c r="AB10" s="942"/>
      <c r="AC10" s="942"/>
      <c r="AD10" s="232"/>
      <c r="AF10" s="233"/>
      <c r="AG10" s="233"/>
      <c r="AH10" s="175"/>
      <c r="AI10" s="481"/>
    </row>
    <row r="11" spans="1:35" s="121" customFormat="1" ht="12.75" customHeight="1" outlineLevel="1" x14ac:dyDescent="0.25">
      <c r="A11" s="228"/>
      <c r="B11" s="220"/>
      <c r="C11" s="140" t="str">
        <f>+'Identificación 2'!C11</f>
        <v>Tramo 3</v>
      </c>
      <c r="D11" s="172"/>
      <c r="E11" s="940" t="str">
        <f>CONCATENATE('Identificación 2'!E11," ",'Identificación 2'!F11)</f>
        <v xml:space="preserve"> </v>
      </c>
      <c r="F11" s="940"/>
      <c r="G11" s="940"/>
      <c r="H11" s="172"/>
      <c r="I11" s="620"/>
      <c r="J11" s="621"/>
      <c r="K11" s="941"/>
      <c r="L11" s="941"/>
      <c r="M11" s="942"/>
      <c r="N11" s="942"/>
      <c r="O11" s="229"/>
      <c r="P11" s="230"/>
      <c r="Q11" s="231"/>
      <c r="R11" s="943"/>
      <c r="S11" s="943"/>
      <c r="T11" s="172"/>
      <c r="U11" s="619"/>
      <c r="V11" s="575"/>
      <c r="W11" s="941"/>
      <c r="X11" s="941"/>
      <c r="Y11" s="491"/>
      <c r="Z11" s="942"/>
      <c r="AA11" s="942"/>
      <c r="AB11" s="942"/>
      <c r="AC11" s="942"/>
      <c r="AD11" s="232"/>
      <c r="AF11" s="233"/>
      <c r="AG11" s="233"/>
      <c r="AH11" s="175"/>
      <c r="AI11" s="481"/>
    </row>
    <row r="12" spans="1:35" s="121" customFormat="1" ht="12.75" customHeight="1" outlineLevel="1" x14ac:dyDescent="0.25">
      <c r="B12" s="220"/>
      <c r="C12" s="140" t="str">
        <f>+'Identificación 2'!C12</f>
        <v>Tramo 4</v>
      </c>
      <c r="D12" s="172"/>
      <c r="E12" s="940" t="str">
        <f>CONCATENATE('Identificación 2'!E12," ",'Identificación 2'!F12)</f>
        <v xml:space="preserve"> </v>
      </c>
      <c r="F12" s="940"/>
      <c r="G12" s="940"/>
      <c r="H12" s="172"/>
      <c r="I12" s="620"/>
      <c r="J12" s="621"/>
      <c r="K12" s="941"/>
      <c r="L12" s="941"/>
      <c r="M12" s="942"/>
      <c r="N12" s="942"/>
      <c r="O12" s="229"/>
      <c r="P12" s="230"/>
      <c r="Q12" s="231"/>
      <c r="R12" s="943"/>
      <c r="S12" s="943"/>
      <c r="T12" s="172"/>
      <c r="U12" s="619"/>
      <c r="V12" s="575"/>
      <c r="W12" s="941"/>
      <c r="X12" s="941"/>
      <c r="Y12" s="491"/>
      <c r="Z12" s="942"/>
      <c r="AA12" s="942"/>
      <c r="AB12" s="942"/>
      <c r="AC12" s="942"/>
      <c r="AD12" s="232"/>
      <c r="AF12" s="233"/>
      <c r="AG12" s="233"/>
      <c r="AH12" s="175"/>
      <c r="AI12" s="481"/>
    </row>
    <row r="13" spans="1:35" s="121" customFormat="1" ht="12.75" customHeight="1" outlineLevel="1" x14ac:dyDescent="0.25">
      <c r="B13" s="220"/>
      <c r="C13" s="140" t="str">
        <f>+'Identificación 2'!C13</f>
        <v>Tramo 5</v>
      </c>
      <c r="D13" s="172"/>
      <c r="E13" s="940" t="str">
        <f>CONCATENATE('Identificación 2'!E13," ",'Identificación 2'!F13)</f>
        <v xml:space="preserve"> </v>
      </c>
      <c r="F13" s="940"/>
      <c r="G13" s="940"/>
      <c r="H13" s="172"/>
      <c r="I13" s="620"/>
      <c r="J13" s="621"/>
      <c r="K13" s="941"/>
      <c r="L13" s="941"/>
      <c r="M13" s="942"/>
      <c r="N13" s="942"/>
      <c r="O13" s="229"/>
      <c r="P13" s="230"/>
      <c r="Q13" s="231"/>
      <c r="R13" s="943"/>
      <c r="S13" s="943"/>
      <c r="T13" s="172"/>
      <c r="U13" s="619"/>
      <c r="V13" s="575"/>
      <c r="W13" s="941"/>
      <c r="X13" s="941"/>
      <c r="Y13" s="491"/>
      <c r="Z13" s="942"/>
      <c r="AA13" s="942"/>
      <c r="AB13" s="942"/>
      <c r="AC13" s="942"/>
      <c r="AD13" s="232"/>
      <c r="AF13" s="233"/>
      <c r="AG13" s="233"/>
      <c r="AH13" s="175"/>
      <c r="AI13" s="481"/>
    </row>
    <row r="14" spans="1:35" s="121" customFormat="1" ht="12.75" customHeight="1" outlineLevel="1" x14ac:dyDescent="0.25">
      <c r="B14" s="220"/>
      <c r="C14" s="140" t="str">
        <f>+'Identificación 2'!C14</f>
        <v>Tramo 6</v>
      </c>
      <c r="D14" s="216"/>
      <c r="E14" s="940" t="str">
        <f>CONCATENATE('Identificación 2'!E14," ",'Identificación 2'!F14)</f>
        <v xml:space="preserve"> </v>
      </c>
      <c r="F14" s="940"/>
      <c r="G14" s="940"/>
      <c r="H14" s="172"/>
      <c r="I14" s="620"/>
      <c r="J14" s="621"/>
      <c r="K14" s="941"/>
      <c r="L14" s="941"/>
      <c r="M14" s="942"/>
      <c r="N14" s="942"/>
      <c r="O14" s="229"/>
      <c r="P14" s="230"/>
      <c r="Q14" s="231"/>
      <c r="R14" s="943"/>
      <c r="S14" s="943"/>
      <c r="T14" s="172"/>
      <c r="U14" s="619"/>
      <c r="V14" s="575"/>
      <c r="W14" s="941"/>
      <c r="X14" s="941"/>
      <c r="Y14" s="491"/>
      <c r="Z14" s="942"/>
      <c r="AA14" s="942"/>
      <c r="AB14" s="942"/>
      <c r="AC14" s="942"/>
      <c r="AD14" s="232"/>
      <c r="AF14" s="233"/>
      <c r="AG14" s="233"/>
      <c r="AH14" s="175"/>
      <c r="AI14" s="481"/>
    </row>
    <row r="15" spans="1:35" s="121" customFormat="1" ht="12.75" customHeight="1" outlineLevel="1" x14ac:dyDescent="0.25">
      <c r="B15" s="220"/>
      <c r="C15" s="140" t="str">
        <f>+'Identificación 2'!C15</f>
        <v>Tramo 7</v>
      </c>
      <c r="D15" s="216"/>
      <c r="E15" s="940" t="str">
        <f>CONCATENATE('Identificación 2'!E15," ",'Identificación 2'!F15)</f>
        <v xml:space="preserve"> </v>
      </c>
      <c r="F15" s="940"/>
      <c r="G15" s="940"/>
      <c r="H15" s="172"/>
      <c r="I15" s="620"/>
      <c r="J15" s="621"/>
      <c r="K15" s="941"/>
      <c r="L15" s="941"/>
      <c r="M15" s="942"/>
      <c r="N15" s="942"/>
      <c r="O15" s="229"/>
      <c r="P15" s="230"/>
      <c r="Q15" s="231"/>
      <c r="R15" s="943"/>
      <c r="S15" s="943"/>
      <c r="T15" s="172"/>
      <c r="U15" s="619"/>
      <c r="V15" s="575"/>
      <c r="W15" s="941"/>
      <c r="X15" s="941"/>
      <c r="Y15" s="491"/>
      <c r="Z15" s="942"/>
      <c r="AA15" s="942"/>
      <c r="AB15" s="942"/>
      <c r="AC15" s="942"/>
      <c r="AD15" s="232"/>
      <c r="AF15" s="233"/>
      <c r="AG15" s="233"/>
      <c r="AH15" s="175"/>
      <c r="AI15" s="481"/>
    </row>
    <row r="16" spans="1:35" s="121" customFormat="1" ht="12.75" customHeight="1" outlineLevel="1" x14ac:dyDescent="0.25">
      <c r="B16" s="220"/>
      <c r="C16" s="140" t="str">
        <f>+'Identificación 2'!C16</f>
        <v>Tramo 8</v>
      </c>
      <c r="D16" s="216"/>
      <c r="E16" s="940" t="str">
        <f>CONCATENATE('Identificación 2'!E16," ",'Identificación 2'!F16)</f>
        <v xml:space="preserve"> </v>
      </c>
      <c r="F16" s="940"/>
      <c r="G16" s="940"/>
      <c r="H16" s="172"/>
      <c r="I16" s="620"/>
      <c r="J16" s="621"/>
      <c r="K16" s="941"/>
      <c r="L16" s="941"/>
      <c r="M16" s="942"/>
      <c r="N16" s="942"/>
      <c r="O16" s="229"/>
      <c r="P16" s="230"/>
      <c r="Q16" s="231"/>
      <c r="R16" s="943"/>
      <c r="S16" s="943"/>
      <c r="T16" s="172"/>
      <c r="U16" s="619"/>
      <c r="V16" s="575"/>
      <c r="W16" s="941"/>
      <c r="X16" s="941"/>
      <c r="Y16" s="491"/>
      <c r="Z16" s="942"/>
      <c r="AA16" s="942"/>
      <c r="AB16" s="942"/>
      <c r="AC16" s="942"/>
      <c r="AD16" s="232"/>
      <c r="AF16" s="233"/>
      <c r="AG16" s="233"/>
      <c r="AH16" s="175"/>
      <c r="AI16" s="481"/>
    </row>
    <row r="17" spans="2:35" s="121" customFormat="1" ht="12.75" customHeight="1" outlineLevel="1" x14ac:dyDescent="0.25">
      <c r="B17" s="220"/>
      <c r="C17" s="140" t="str">
        <f>+'Identificación 2'!C17</f>
        <v>Tramo 9</v>
      </c>
      <c r="D17" s="216"/>
      <c r="E17" s="940" t="str">
        <f>CONCATENATE('Identificación 2'!E17," ",'Identificación 2'!F17)</f>
        <v xml:space="preserve"> </v>
      </c>
      <c r="F17" s="940"/>
      <c r="G17" s="940"/>
      <c r="H17" s="172"/>
      <c r="I17" s="620"/>
      <c r="J17" s="621"/>
      <c r="K17" s="941"/>
      <c r="L17" s="941"/>
      <c r="M17" s="942"/>
      <c r="N17" s="942"/>
      <c r="O17" s="229"/>
      <c r="P17" s="230"/>
      <c r="Q17" s="231"/>
      <c r="R17" s="943"/>
      <c r="S17" s="943"/>
      <c r="T17" s="172"/>
      <c r="U17" s="619"/>
      <c r="V17" s="575"/>
      <c r="W17" s="941"/>
      <c r="X17" s="941"/>
      <c r="Y17" s="491"/>
      <c r="Z17" s="942"/>
      <c r="AA17" s="942"/>
      <c r="AB17" s="942"/>
      <c r="AC17" s="942"/>
      <c r="AD17" s="232"/>
      <c r="AF17" s="233"/>
      <c r="AG17" s="233"/>
      <c r="AH17" s="175"/>
      <c r="AI17" s="481"/>
    </row>
    <row r="18" spans="2:35" s="121" customFormat="1" ht="12.75" customHeight="1" outlineLevel="1" x14ac:dyDescent="0.25">
      <c r="B18" s="220"/>
      <c r="C18" s="140" t="str">
        <f>+'Identificación 2'!C18</f>
        <v>Tramo 10</v>
      </c>
      <c r="D18" s="216"/>
      <c r="E18" s="940" t="str">
        <f>CONCATENATE('Identificación 2'!E18," ",'Identificación 2'!F18)</f>
        <v xml:space="preserve"> </v>
      </c>
      <c r="F18" s="940"/>
      <c r="G18" s="940"/>
      <c r="H18" s="172"/>
      <c r="I18" s="620"/>
      <c r="J18" s="621"/>
      <c r="K18" s="941"/>
      <c r="L18" s="941"/>
      <c r="M18" s="942"/>
      <c r="N18" s="942"/>
      <c r="O18" s="229"/>
      <c r="P18" s="230"/>
      <c r="Q18" s="231"/>
      <c r="R18" s="943"/>
      <c r="S18" s="943"/>
      <c r="T18" s="172"/>
      <c r="U18" s="619"/>
      <c r="V18" s="575"/>
      <c r="W18" s="941"/>
      <c r="X18" s="941"/>
      <c r="Y18" s="491"/>
      <c r="Z18" s="942"/>
      <c r="AA18" s="942"/>
      <c r="AB18" s="942"/>
      <c r="AC18" s="942"/>
      <c r="AD18" s="232"/>
      <c r="AF18" s="233"/>
      <c r="AG18" s="233"/>
      <c r="AH18" s="175"/>
      <c r="AI18" s="481"/>
    </row>
    <row r="19" spans="2:35" s="121" customFormat="1" ht="12.75" customHeight="1" outlineLevel="1" x14ac:dyDescent="0.25">
      <c r="B19" s="220"/>
      <c r="C19" s="140" t="str">
        <f>+'Identificación 2'!C19</f>
        <v>Tramo 11</v>
      </c>
      <c r="D19" s="216"/>
      <c r="E19" s="940" t="str">
        <f>CONCATENATE('Identificación 2'!E19," ",'Identificación 2'!F19)</f>
        <v xml:space="preserve"> </v>
      </c>
      <c r="F19" s="940"/>
      <c r="G19" s="940"/>
      <c r="H19" s="172"/>
      <c r="I19" s="620"/>
      <c r="J19" s="621"/>
      <c r="K19" s="941"/>
      <c r="L19" s="941"/>
      <c r="M19" s="942"/>
      <c r="N19" s="942"/>
      <c r="O19" s="229"/>
      <c r="P19" s="230"/>
      <c r="Q19" s="231"/>
      <c r="R19" s="943"/>
      <c r="S19" s="943"/>
      <c r="T19" s="172"/>
      <c r="U19" s="619"/>
      <c r="V19" s="575"/>
      <c r="W19" s="941"/>
      <c r="X19" s="941"/>
      <c r="Y19" s="491"/>
      <c r="Z19" s="942"/>
      <c r="AA19" s="942"/>
      <c r="AB19" s="942"/>
      <c r="AC19" s="942"/>
      <c r="AD19" s="232"/>
      <c r="AF19" s="233"/>
      <c r="AG19" s="233"/>
      <c r="AH19" s="175"/>
      <c r="AI19" s="481"/>
    </row>
    <row r="20" spans="2:35" s="121" customFormat="1" ht="12.75" customHeight="1" outlineLevel="1" x14ac:dyDescent="0.25">
      <c r="B20" s="220"/>
      <c r="C20" s="140" t="str">
        <f>+'Identificación 2'!C20</f>
        <v>Tramo 12</v>
      </c>
      <c r="D20" s="216"/>
      <c r="E20" s="940" t="str">
        <f>CONCATENATE('Identificación 2'!E20," ",'Identificación 2'!F20)</f>
        <v xml:space="preserve"> </v>
      </c>
      <c r="F20" s="940"/>
      <c r="G20" s="940"/>
      <c r="H20" s="172"/>
      <c r="I20" s="620"/>
      <c r="J20" s="621"/>
      <c r="K20" s="941"/>
      <c r="L20" s="941"/>
      <c r="M20" s="942"/>
      <c r="N20" s="942"/>
      <c r="O20" s="229"/>
      <c r="P20" s="230"/>
      <c r="Q20" s="231"/>
      <c r="R20" s="943"/>
      <c r="S20" s="943"/>
      <c r="T20" s="172"/>
      <c r="U20" s="619"/>
      <c r="V20" s="575"/>
      <c r="W20" s="941"/>
      <c r="X20" s="941"/>
      <c r="Y20" s="491"/>
      <c r="Z20" s="942"/>
      <c r="AA20" s="942"/>
      <c r="AB20" s="942"/>
      <c r="AC20" s="942"/>
      <c r="AD20" s="232"/>
      <c r="AF20" s="233"/>
      <c r="AG20" s="233"/>
      <c r="AH20" s="175"/>
      <c r="AI20" s="481"/>
    </row>
    <row r="21" spans="2:35" s="121" customFormat="1" ht="12.75" customHeight="1" outlineLevel="1" x14ac:dyDescent="0.25">
      <c r="B21" s="220"/>
      <c r="C21" s="140" t="str">
        <f>+'Identificación 2'!C21</f>
        <v>Tramo 13</v>
      </c>
      <c r="D21" s="216"/>
      <c r="E21" s="940" t="str">
        <f>CONCATENATE('Identificación 2'!E21," ",'Identificación 2'!F21)</f>
        <v xml:space="preserve"> </v>
      </c>
      <c r="F21" s="940"/>
      <c r="G21" s="940"/>
      <c r="H21" s="172"/>
      <c r="I21" s="620"/>
      <c r="J21" s="621"/>
      <c r="K21" s="941"/>
      <c r="L21" s="941"/>
      <c r="M21" s="942"/>
      <c r="N21" s="942"/>
      <c r="O21" s="229"/>
      <c r="P21" s="230"/>
      <c r="Q21" s="231"/>
      <c r="R21" s="943"/>
      <c r="S21" s="943"/>
      <c r="T21" s="172"/>
      <c r="U21" s="619"/>
      <c r="V21" s="575"/>
      <c r="W21" s="941"/>
      <c r="X21" s="941"/>
      <c r="Y21" s="491"/>
      <c r="Z21" s="942"/>
      <c r="AA21" s="942"/>
      <c r="AB21" s="942"/>
      <c r="AC21" s="942"/>
      <c r="AD21" s="232"/>
      <c r="AF21" s="233"/>
      <c r="AG21" s="233"/>
      <c r="AH21" s="175"/>
      <c r="AI21" s="481"/>
    </row>
    <row r="22" spans="2:35" s="121" customFormat="1" ht="12.75" customHeight="1" outlineLevel="1" x14ac:dyDescent="0.25">
      <c r="B22" s="220"/>
      <c r="C22" s="140" t="str">
        <f>+'Identificación 2'!C22</f>
        <v>Tramo 14</v>
      </c>
      <c r="D22" s="216"/>
      <c r="E22" s="940" t="str">
        <f>CONCATENATE('Identificación 2'!E22," ",'Identificación 2'!F22)</f>
        <v xml:space="preserve"> </v>
      </c>
      <c r="F22" s="940"/>
      <c r="G22" s="940"/>
      <c r="H22" s="172"/>
      <c r="I22" s="620"/>
      <c r="J22" s="621"/>
      <c r="K22" s="941"/>
      <c r="L22" s="941"/>
      <c r="M22" s="942"/>
      <c r="N22" s="942"/>
      <c r="O22" s="229"/>
      <c r="P22" s="230"/>
      <c r="Q22" s="231"/>
      <c r="R22" s="943"/>
      <c r="S22" s="943"/>
      <c r="T22" s="172"/>
      <c r="U22" s="619"/>
      <c r="V22" s="575"/>
      <c r="W22" s="941"/>
      <c r="X22" s="941"/>
      <c r="Y22" s="491"/>
      <c r="Z22" s="942"/>
      <c r="AA22" s="942"/>
      <c r="AB22" s="942"/>
      <c r="AC22" s="942"/>
      <c r="AD22" s="232"/>
      <c r="AF22" s="233"/>
      <c r="AG22" s="233"/>
      <c r="AH22" s="175"/>
      <c r="AI22" s="481"/>
    </row>
    <row r="23" spans="2:35" s="121" customFormat="1" ht="12.75" customHeight="1" outlineLevel="1" x14ac:dyDescent="0.25">
      <c r="B23" s="220"/>
      <c r="C23" s="140" t="str">
        <f>+'Identificación 2'!C23</f>
        <v>Tramo 15</v>
      </c>
      <c r="D23" s="216"/>
      <c r="E23" s="940" t="str">
        <f>CONCATENATE('Identificación 2'!E23," ",'Identificación 2'!F23)</f>
        <v xml:space="preserve"> </v>
      </c>
      <c r="F23" s="940"/>
      <c r="G23" s="940"/>
      <c r="H23" s="172"/>
      <c r="I23" s="620"/>
      <c r="J23" s="621"/>
      <c r="K23" s="941"/>
      <c r="L23" s="941"/>
      <c r="M23" s="942"/>
      <c r="N23" s="942"/>
      <c r="O23" s="229"/>
      <c r="P23" s="230"/>
      <c r="Q23" s="231"/>
      <c r="R23" s="943"/>
      <c r="S23" s="943"/>
      <c r="T23" s="172"/>
      <c r="U23" s="619"/>
      <c r="V23" s="575"/>
      <c r="W23" s="941"/>
      <c r="X23" s="941"/>
      <c r="Y23" s="491"/>
      <c r="Z23" s="942"/>
      <c r="AA23" s="942"/>
      <c r="AB23" s="942"/>
      <c r="AC23" s="942"/>
      <c r="AD23" s="232"/>
      <c r="AF23" s="233"/>
      <c r="AG23" s="233"/>
      <c r="AH23" s="175"/>
      <c r="AI23" s="481"/>
    </row>
    <row r="24" spans="2:35" s="121" customFormat="1" ht="12.75" customHeight="1" outlineLevel="1" x14ac:dyDescent="0.25">
      <c r="B24" s="220"/>
      <c r="C24" s="140" t="str">
        <f>+'Identificación 2'!C24</f>
        <v>Tramo 16</v>
      </c>
      <c r="D24" s="216"/>
      <c r="E24" s="940" t="str">
        <f>CONCATENATE('Identificación 2'!E24," ",'Identificación 2'!F24)</f>
        <v xml:space="preserve"> </v>
      </c>
      <c r="F24" s="940"/>
      <c r="G24" s="940"/>
      <c r="H24" s="172"/>
      <c r="I24" s="620"/>
      <c r="J24" s="621"/>
      <c r="K24" s="941"/>
      <c r="L24" s="941"/>
      <c r="M24" s="942"/>
      <c r="N24" s="942"/>
      <c r="O24" s="229"/>
      <c r="P24" s="230"/>
      <c r="Q24" s="231"/>
      <c r="R24" s="943"/>
      <c r="S24" s="943"/>
      <c r="T24" s="172"/>
      <c r="U24" s="619"/>
      <c r="V24" s="575"/>
      <c r="W24" s="941"/>
      <c r="X24" s="941"/>
      <c r="Y24" s="491"/>
      <c r="Z24" s="942"/>
      <c r="AA24" s="942"/>
      <c r="AB24" s="942"/>
      <c r="AC24" s="942"/>
      <c r="AD24" s="232"/>
      <c r="AF24" s="233"/>
      <c r="AG24" s="233"/>
      <c r="AH24" s="175"/>
      <c r="AI24" s="481"/>
    </row>
    <row r="25" spans="2:35" s="121" customFormat="1" ht="12.75" customHeight="1" outlineLevel="1" x14ac:dyDescent="0.25">
      <c r="B25" s="220"/>
      <c r="C25" s="140" t="str">
        <f>+'Identificación 2'!C25</f>
        <v>Tramo 17</v>
      </c>
      <c r="D25" s="216"/>
      <c r="E25" s="940" t="str">
        <f>CONCATENATE('Identificación 2'!E25," ",'Identificación 2'!F25)</f>
        <v xml:space="preserve"> </v>
      </c>
      <c r="F25" s="940"/>
      <c r="G25" s="940"/>
      <c r="H25" s="172"/>
      <c r="I25" s="620"/>
      <c r="J25" s="621"/>
      <c r="K25" s="941"/>
      <c r="L25" s="941"/>
      <c r="M25" s="942"/>
      <c r="N25" s="942"/>
      <c r="O25" s="229"/>
      <c r="P25" s="230"/>
      <c r="Q25" s="231"/>
      <c r="R25" s="943"/>
      <c r="S25" s="943"/>
      <c r="T25" s="172"/>
      <c r="U25" s="619"/>
      <c r="V25" s="575"/>
      <c r="W25" s="941"/>
      <c r="X25" s="941"/>
      <c r="Y25" s="491"/>
      <c r="Z25" s="942"/>
      <c r="AA25" s="942"/>
      <c r="AB25" s="942"/>
      <c r="AC25" s="942"/>
      <c r="AD25" s="232"/>
      <c r="AF25" s="233"/>
      <c r="AG25" s="233"/>
      <c r="AH25" s="175"/>
      <c r="AI25" s="481"/>
    </row>
    <row r="26" spans="2:35" s="121" customFormat="1" ht="12.75" customHeight="1" outlineLevel="1" x14ac:dyDescent="0.25">
      <c r="B26" s="220"/>
      <c r="C26" s="140" t="str">
        <f>+'Identificación 2'!C26</f>
        <v>Tramo 18</v>
      </c>
      <c r="D26" s="216"/>
      <c r="E26" s="940" t="str">
        <f>CONCATENATE('Identificación 2'!E26," ",'Identificación 2'!F26)</f>
        <v xml:space="preserve"> </v>
      </c>
      <c r="F26" s="940"/>
      <c r="G26" s="940"/>
      <c r="H26" s="172"/>
      <c r="I26" s="620"/>
      <c r="J26" s="621"/>
      <c r="K26" s="941"/>
      <c r="L26" s="941"/>
      <c r="M26" s="942"/>
      <c r="N26" s="942"/>
      <c r="O26" s="229"/>
      <c r="P26" s="230"/>
      <c r="Q26" s="231"/>
      <c r="R26" s="943"/>
      <c r="S26" s="943"/>
      <c r="T26" s="172"/>
      <c r="U26" s="619"/>
      <c r="V26" s="575"/>
      <c r="W26" s="941"/>
      <c r="X26" s="941"/>
      <c r="Y26" s="491"/>
      <c r="Z26" s="942"/>
      <c r="AA26" s="942"/>
      <c r="AB26" s="942"/>
      <c r="AC26" s="942"/>
      <c r="AD26" s="232"/>
      <c r="AF26" s="233"/>
      <c r="AG26" s="233"/>
      <c r="AH26" s="175"/>
      <c r="AI26" s="481"/>
    </row>
    <row r="27" spans="2:35" s="121" customFormat="1" ht="12.75" customHeight="1" outlineLevel="1" x14ac:dyDescent="0.25">
      <c r="B27" s="220"/>
      <c r="C27" s="140" t="str">
        <f>+'Identificación 2'!C27</f>
        <v>Tramo 19</v>
      </c>
      <c r="D27" s="216"/>
      <c r="E27" s="940" t="str">
        <f>CONCATENATE('Identificación 2'!E27," ",'Identificación 2'!F27)</f>
        <v xml:space="preserve"> </v>
      </c>
      <c r="F27" s="940"/>
      <c r="G27" s="940"/>
      <c r="H27" s="172"/>
      <c r="I27" s="620"/>
      <c r="J27" s="621"/>
      <c r="K27" s="941"/>
      <c r="L27" s="941"/>
      <c r="M27" s="942"/>
      <c r="N27" s="942"/>
      <c r="O27" s="229"/>
      <c r="P27" s="230"/>
      <c r="Q27" s="231"/>
      <c r="R27" s="943"/>
      <c r="S27" s="943"/>
      <c r="T27" s="172"/>
      <c r="U27" s="619"/>
      <c r="V27" s="575"/>
      <c r="W27" s="941"/>
      <c r="X27" s="941"/>
      <c r="Y27" s="491"/>
      <c r="Z27" s="942"/>
      <c r="AA27" s="942"/>
      <c r="AB27" s="942"/>
      <c r="AC27" s="942"/>
      <c r="AD27" s="232"/>
      <c r="AF27" s="233"/>
      <c r="AG27" s="233"/>
      <c r="AH27" s="175"/>
      <c r="AI27" s="481"/>
    </row>
    <row r="28" spans="2:35" s="121" customFormat="1" ht="12.75" customHeight="1" outlineLevel="1" x14ac:dyDescent="0.25">
      <c r="B28" s="220"/>
      <c r="C28" s="140" t="str">
        <f>+'Identificación 2'!C28</f>
        <v>Tramo 20</v>
      </c>
      <c r="D28" s="216"/>
      <c r="E28" s="940" t="str">
        <f>CONCATENATE('Identificación 2'!E28," ",'Identificación 2'!F28)</f>
        <v xml:space="preserve"> </v>
      </c>
      <c r="F28" s="940"/>
      <c r="G28" s="940"/>
      <c r="H28" s="172"/>
      <c r="I28" s="620"/>
      <c r="J28" s="621"/>
      <c r="K28" s="941"/>
      <c r="L28" s="941"/>
      <c r="M28" s="942"/>
      <c r="N28" s="942"/>
      <c r="O28" s="229"/>
      <c r="P28" s="230"/>
      <c r="Q28" s="231"/>
      <c r="R28" s="943"/>
      <c r="S28" s="943"/>
      <c r="T28" s="172"/>
      <c r="U28" s="619"/>
      <c r="V28" s="575"/>
      <c r="W28" s="941"/>
      <c r="X28" s="941"/>
      <c r="Y28" s="491"/>
      <c r="Z28" s="942"/>
      <c r="AA28" s="942"/>
      <c r="AB28" s="942"/>
      <c r="AC28" s="942"/>
      <c r="AD28" s="232"/>
      <c r="AF28" s="233"/>
      <c r="AG28" s="233"/>
      <c r="AH28" s="175"/>
      <c r="AI28" s="481"/>
    </row>
    <row r="29" spans="2:35" s="121" customFormat="1" ht="12.75" customHeight="1" outlineLevel="1" x14ac:dyDescent="0.25">
      <c r="B29" s="220"/>
      <c r="C29" s="140" t="str">
        <f>+'Identificación 2'!C29</f>
        <v>Tramo 21</v>
      </c>
      <c r="D29" s="216"/>
      <c r="E29" s="940" t="str">
        <f>CONCATENATE('Identificación 2'!E29," ",'Identificación 2'!F29)</f>
        <v xml:space="preserve"> </v>
      </c>
      <c r="F29" s="940"/>
      <c r="G29" s="940"/>
      <c r="H29" s="172"/>
      <c r="I29" s="620"/>
      <c r="J29" s="621"/>
      <c r="K29" s="941"/>
      <c r="L29" s="941"/>
      <c r="M29" s="942"/>
      <c r="N29" s="942"/>
      <c r="O29" s="229"/>
      <c r="P29" s="230"/>
      <c r="Q29" s="231"/>
      <c r="R29" s="943"/>
      <c r="S29" s="943"/>
      <c r="T29" s="172"/>
      <c r="U29" s="619"/>
      <c r="V29" s="575"/>
      <c r="W29" s="941"/>
      <c r="X29" s="941"/>
      <c r="Y29" s="491"/>
      <c r="Z29" s="942"/>
      <c r="AA29" s="942"/>
      <c r="AB29" s="942"/>
      <c r="AC29" s="942"/>
      <c r="AD29" s="232"/>
      <c r="AF29" s="233"/>
      <c r="AG29" s="233"/>
      <c r="AH29" s="175"/>
      <c r="AI29" s="481"/>
    </row>
    <row r="30" spans="2:35" s="121" customFormat="1" ht="12.75" customHeight="1" outlineLevel="1" x14ac:dyDescent="0.25">
      <c r="B30" s="220"/>
      <c r="C30" s="140" t="str">
        <f>+'Identificación 2'!C30</f>
        <v>Tramo 22</v>
      </c>
      <c r="D30" s="216"/>
      <c r="E30" s="940" t="str">
        <f>CONCATENATE('Identificación 2'!E30," ",'Identificación 2'!F30)</f>
        <v xml:space="preserve"> </v>
      </c>
      <c r="F30" s="940"/>
      <c r="G30" s="940"/>
      <c r="H30" s="172"/>
      <c r="I30" s="620"/>
      <c r="J30" s="621"/>
      <c r="K30" s="941"/>
      <c r="L30" s="941"/>
      <c r="M30" s="942"/>
      <c r="N30" s="942"/>
      <c r="O30" s="229"/>
      <c r="P30" s="230"/>
      <c r="Q30" s="231"/>
      <c r="R30" s="943"/>
      <c r="S30" s="943"/>
      <c r="T30" s="172"/>
      <c r="U30" s="619"/>
      <c r="V30" s="575"/>
      <c r="W30" s="941"/>
      <c r="X30" s="941"/>
      <c r="Y30" s="491"/>
      <c r="Z30" s="942"/>
      <c r="AA30" s="942"/>
      <c r="AB30" s="942"/>
      <c r="AC30" s="942"/>
      <c r="AD30" s="232"/>
      <c r="AF30" s="233"/>
      <c r="AG30" s="233"/>
      <c r="AH30" s="175"/>
      <c r="AI30" s="481"/>
    </row>
    <row r="31" spans="2:35" s="121" customFormat="1" ht="12.75" customHeight="1" outlineLevel="1" x14ac:dyDescent="0.25">
      <c r="B31" s="220"/>
      <c r="C31" s="140" t="str">
        <f>+'Identificación 2'!C31</f>
        <v>Tramo 23</v>
      </c>
      <c r="D31" s="216"/>
      <c r="E31" s="940" t="str">
        <f>CONCATENATE('Identificación 2'!E31," ",'Identificación 2'!F31)</f>
        <v xml:space="preserve"> </v>
      </c>
      <c r="F31" s="940"/>
      <c r="G31" s="940"/>
      <c r="H31" s="172"/>
      <c r="I31" s="620"/>
      <c r="J31" s="621"/>
      <c r="K31" s="941"/>
      <c r="L31" s="941"/>
      <c r="M31" s="942"/>
      <c r="N31" s="942"/>
      <c r="O31" s="229"/>
      <c r="P31" s="230"/>
      <c r="Q31" s="231"/>
      <c r="R31" s="943"/>
      <c r="S31" s="943"/>
      <c r="T31" s="172"/>
      <c r="U31" s="619"/>
      <c r="V31" s="575"/>
      <c r="W31" s="941"/>
      <c r="X31" s="941"/>
      <c r="Y31" s="491"/>
      <c r="Z31" s="942"/>
      <c r="AA31" s="942"/>
      <c r="AB31" s="942"/>
      <c r="AC31" s="942"/>
      <c r="AD31" s="232"/>
      <c r="AF31" s="233"/>
      <c r="AG31" s="233"/>
      <c r="AH31" s="175"/>
      <c r="AI31" s="481"/>
    </row>
    <row r="32" spans="2:35" s="121" customFormat="1" ht="12.75" customHeight="1" outlineLevel="1" x14ac:dyDescent="0.25">
      <c r="B32" s="220"/>
      <c r="C32" s="140" t="str">
        <f>+'Identificación 2'!C32</f>
        <v>Tramo 24</v>
      </c>
      <c r="D32" s="216"/>
      <c r="E32" s="940" t="str">
        <f>CONCATENATE('Identificación 2'!E32," ",'Identificación 2'!F32)</f>
        <v xml:space="preserve"> </v>
      </c>
      <c r="F32" s="940"/>
      <c r="G32" s="940"/>
      <c r="H32" s="172"/>
      <c r="I32" s="620"/>
      <c r="J32" s="621"/>
      <c r="K32" s="941"/>
      <c r="L32" s="941"/>
      <c r="M32" s="942"/>
      <c r="N32" s="942"/>
      <c r="O32" s="229"/>
      <c r="P32" s="230"/>
      <c r="Q32" s="231"/>
      <c r="R32" s="943"/>
      <c r="S32" s="943"/>
      <c r="T32" s="172"/>
      <c r="U32" s="619"/>
      <c r="V32" s="575"/>
      <c r="W32" s="941"/>
      <c r="X32" s="941"/>
      <c r="Y32" s="491"/>
      <c r="Z32" s="942"/>
      <c r="AA32" s="942"/>
      <c r="AB32" s="942"/>
      <c r="AC32" s="942"/>
      <c r="AD32" s="232"/>
      <c r="AF32" s="233"/>
      <c r="AG32" s="233"/>
      <c r="AH32" s="175"/>
      <c r="AI32" s="481"/>
    </row>
    <row r="33" spans="2:35" s="121" customFormat="1" ht="12.75" customHeight="1" outlineLevel="1" x14ac:dyDescent="0.25">
      <c r="B33" s="220"/>
      <c r="C33" s="140" t="str">
        <f>+'Identificación 2'!C33</f>
        <v>Tramo 25</v>
      </c>
      <c r="D33" s="216"/>
      <c r="E33" s="940" t="str">
        <f>CONCATENATE('Identificación 2'!E33," ",'Identificación 2'!F33)</f>
        <v xml:space="preserve"> </v>
      </c>
      <c r="F33" s="940"/>
      <c r="G33" s="940"/>
      <c r="H33" s="172"/>
      <c r="I33" s="620"/>
      <c r="J33" s="621"/>
      <c r="K33" s="941"/>
      <c r="L33" s="941"/>
      <c r="M33" s="942"/>
      <c r="N33" s="942"/>
      <c r="O33" s="229"/>
      <c r="P33" s="230"/>
      <c r="Q33" s="231"/>
      <c r="R33" s="943"/>
      <c r="S33" s="943"/>
      <c r="T33" s="172"/>
      <c r="U33" s="619"/>
      <c r="V33" s="575"/>
      <c r="W33" s="941"/>
      <c r="X33" s="941"/>
      <c r="Y33" s="491"/>
      <c r="Z33" s="942"/>
      <c r="AA33" s="942"/>
      <c r="AB33" s="942"/>
      <c r="AC33" s="942"/>
      <c r="AD33" s="232"/>
      <c r="AF33" s="233"/>
      <c r="AG33" s="233"/>
      <c r="AH33" s="175"/>
      <c r="AI33" s="481"/>
    </row>
    <row r="34" spans="2:35" s="121" customFormat="1" ht="12.75" customHeight="1" outlineLevel="1" x14ac:dyDescent="0.25">
      <c r="B34" s="220"/>
      <c r="C34" s="140" t="str">
        <f>+'Identificación 2'!C34</f>
        <v>Tramo 26</v>
      </c>
      <c r="D34" s="216"/>
      <c r="E34" s="940" t="str">
        <f>CONCATENATE('Identificación 2'!E34," ",'Identificación 2'!F34)</f>
        <v xml:space="preserve"> </v>
      </c>
      <c r="F34" s="940"/>
      <c r="G34" s="940"/>
      <c r="H34" s="172"/>
      <c r="I34" s="620"/>
      <c r="J34" s="621"/>
      <c r="K34" s="941"/>
      <c r="L34" s="941"/>
      <c r="M34" s="942"/>
      <c r="N34" s="942"/>
      <c r="O34" s="229"/>
      <c r="P34" s="230"/>
      <c r="Q34" s="231"/>
      <c r="R34" s="943"/>
      <c r="S34" s="943"/>
      <c r="T34" s="172"/>
      <c r="U34" s="619"/>
      <c r="V34" s="575"/>
      <c r="W34" s="941"/>
      <c r="X34" s="941"/>
      <c r="Y34" s="491"/>
      <c r="Z34" s="942"/>
      <c r="AA34" s="942"/>
      <c r="AB34" s="942"/>
      <c r="AC34" s="942"/>
      <c r="AD34" s="232"/>
      <c r="AF34" s="233"/>
      <c r="AG34" s="233"/>
      <c r="AH34" s="175"/>
      <c r="AI34" s="481"/>
    </row>
    <row r="35" spans="2:35" s="121" customFormat="1" ht="12.75" customHeight="1" outlineLevel="1" x14ac:dyDescent="0.25">
      <c r="B35" s="220"/>
      <c r="C35" s="140" t="str">
        <f>+'Identificación 2'!C35</f>
        <v>Tramo 27</v>
      </c>
      <c r="D35" s="216"/>
      <c r="E35" s="940" t="str">
        <f>CONCATENATE('Identificación 2'!E35," ",'Identificación 2'!F35)</f>
        <v xml:space="preserve"> </v>
      </c>
      <c r="F35" s="940"/>
      <c r="G35" s="940"/>
      <c r="H35" s="172"/>
      <c r="I35" s="620"/>
      <c r="J35" s="621"/>
      <c r="K35" s="941"/>
      <c r="L35" s="941"/>
      <c r="M35" s="942"/>
      <c r="N35" s="942"/>
      <c r="O35" s="229"/>
      <c r="P35" s="230"/>
      <c r="Q35" s="231"/>
      <c r="R35" s="943"/>
      <c r="S35" s="943"/>
      <c r="T35" s="172"/>
      <c r="U35" s="619"/>
      <c r="V35" s="575"/>
      <c r="W35" s="941"/>
      <c r="X35" s="941"/>
      <c r="Y35" s="491"/>
      <c r="Z35" s="942"/>
      <c r="AA35" s="942"/>
      <c r="AB35" s="942"/>
      <c r="AC35" s="942"/>
      <c r="AD35" s="232"/>
      <c r="AF35" s="233"/>
      <c r="AG35" s="233"/>
      <c r="AH35" s="175"/>
      <c r="AI35" s="481"/>
    </row>
    <row r="36" spans="2:35" s="121" customFormat="1" ht="12.75" customHeight="1" outlineLevel="1" x14ac:dyDescent="0.25">
      <c r="B36" s="220"/>
      <c r="C36" s="140" t="str">
        <f>+'Identificación 2'!C36</f>
        <v>Tramo 28</v>
      </c>
      <c r="D36" s="216"/>
      <c r="E36" s="940" t="str">
        <f>CONCATENATE('Identificación 2'!E36," ",'Identificación 2'!F36)</f>
        <v xml:space="preserve"> </v>
      </c>
      <c r="F36" s="940"/>
      <c r="G36" s="940"/>
      <c r="H36" s="172"/>
      <c r="I36" s="620"/>
      <c r="J36" s="621"/>
      <c r="K36" s="941"/>
      <c r="L36" s="941"/>
      <c r="M36" s="942"/>
      <c r="N36" s="942"/>
      <c r="O36" s="229"/>
      <c r="P36" s="230"/>
      <c r="Q36" s="231"/>
      <c r="R36" s="943"/>
      <c r="S36" s="943"/>
      <c r="T36" s="172"/>
      <c r="U36" s="619"/>
      <c r="V36" s="575"/>
      <c r="W36" s="941"/>
      <c r="X36" s="941"/>
      <c r="Y36" s="491"/>
      <c r="Z36" s="942"/>
      <c r="AA36" s="942"/>
      <c r="AB36" s="942"/>
      <c r="AC36" s="942"/>
      <c r="AD36" s="232"/>
      <c r="AF36" s="233"/>
      <c r="AG36" s="233"/>
      <c r="AH36" s="175"/>
      <c r="AI36" s="481"/>
    </row>
    <row r="37" spans="2:35" s="121" customFormat="1" ht="12.75" customHeight="1" outlineLevel="1" x14ac:dyDescent="0.25">
      <c r="B37" s="220"/>
      <c r="C37" s="140" t="str">
        <f>+'Identificación 2'!C37</f>
        <v>Tramo 29</v>
      </c>
      <c r="D37" s="216"/>
      <c r="E37" s="940" t="str">
        <f>CONCATENATE('Identificación 2'!E37," ",'Identificación 2'!F37)</f>
        <v xml:space="preserve"> </v>
      </c>
      <c r="F37" s="940"/>
      <c r="G37" s="940"/>
      <c r="H37" s="172"/>
      <c r="I37" s="620"/>
      <c r="J37" s="621"/>
      <c r="K37" s="941"/>
      <c r="L37" s="941"/>
      <c r="M37" s="942"/>
      <c r="N37" s="942"/>
      <c r="O37" s="229"/>
      <c r="P37" s="230"/>
      <c r="Q37" s="231"/>
      <c r="R37" s="943"/>
      <c r="S37" s="943"/>
      <c r="T37" s="172"/>
      <c r="U37" s="619"/>
      <c r="V37" s="575"/>
      <c r="W37" s="941"/>
      <c r="X37" s="941"/>
      <c r="Y37" s="491"/>
      <c r="Z37" s="942"/>
      <c r="AA37" s="942"/>
      <c r="AB37" s="942"/>
      <c r="AC37" s="942"/>
      <c r="AD37" s="232"/>
      <c r="AF37" s="233"/>
      <c r="AG37" s="233"/>
      <c r="AH37" s="175"/>
      <c r="AI37" s="481"/>
    </row>
    <row r="38" spans="2:35" s="121" customFormat="1" ht="12.75" customHeight="1" outlineLevel="1" x14ac:dyDescent="0.25">
      <c r="B38" s="220"/>
      <c r="C38" s="140" t="str">
        <f>+'Identificación 2'!C38</f>
        <v>Tramo 30</v>
      </c>
      <c r="D38" s="216"/>
      <c r="E38" s="940" t="str">
        <f>CONCATENATE('Identificación 2'!E38," ",'Identificación 2'!F38)</f>
        <v xml:space="preserve"> </v>
      </c>
      <c r="F38" s="940"/>
      <c r="G38" s="940"/>
      <c r="H38" s="172"/>
      <c r="I38" s="620"/>
      <c r="J38" s="621"/>
      <c r="K38" s="941"/>
      <c r="L38" s="941"/>
      <c r="M38" s="942"/>
      <c r="N38" s="942"/>
      <c r="O38" s="229"/>
      <c r="P38" s="230"/>
      <c r="Q38" s="231"/>
      <c r="R38" s="943"/>
      <c r="S38" s="943"/>
      <c r="T38" s="172"/>
      <c r="U38" s="619"/>
      <c r="V38" s="575"/>
      <c r="W38" s="941"/>
      <c r="X38" s="941"/>
      <c r="Y38" s="491"/>
      <c r="Z38" s="942"/>
      <c r="AA38" s="942"/>
      <c r="AB38" s="942"/>
      <c r="AC38" s="942"/>
      <c r="AD38" s="232"/>
      <c r="AF38" s="233"/>
      <c r="AG38" s="233"/>
      <c r="AH38" s="175"/>
      <c r="AI38" s="481"/>
    </row>
    <row r="39" spans="2:35" s="121" customFormat="1" ht="12.75" customHeight="1" collapsed="1" x14ac:dyDescent="0.25">
      <c r="B39" s="220"/>
      <c r="C39" s="139" t="str">
        <f>+'Identificación 2'!C39</f>
        <v>UP2</v>
      </c>
      <c r="D39" s="216"/>
      <c r="E39" s="940" t="str">
        <f>CONCATENATE('Identificación 2'!E39," ",'Identificación 2'!F39)</f>
        <v xml:space="preserve"> </v>
      </c>
      <c r="F39" s="940"/>
      <c r="G39" s="940"/>
      <c r="H39" s="172"/>
      <c r="I39" s="968"/>
      <c r="J39" s="969"/>
      <c r="K39" s="953">
        <f>SUM(K40:L69)</f>
        <v>0</v>
      </c>
      <c r="L39" s="953"/>
      <c r="M39" s="952">
        <f>SUM(M40:N69)</f>
        <v>0</v>
      </c>
      <c r="N39" s="952"/>
      <c r="O39" s="548">
        <f>SUM(O40:O69)</f>
        <v>0</v>
      </c>
      <c r="P39" s="548">
        <f>SUM(P40:P69)</f>
        <v>0</v>
      </c>
      <c r="Q39" s="548">
        <f>SUM(Q40:Q69)</f>
        <v>0</v>
      </c>
      <c r="R39" s="953">
        <f>SUM(R40:S69)</f>
        <v>0</v>
      </c>
      <c r="S39" s="954"/>
      <c r="T39" s="549"/>
      <c r="U39" s="955"/>
      <c r="V39" s="955"/>
      <c r="W39" s="953">
        <f>SUM(W40:X69)</f>
        <v>0</v>
      </c>
      <c r="X39" s="954"/>
      <c r="Y39" s="548">
        <f>SUM(Y40:Y69)</f>
        <v>0</v>
      </c>
      <c r="Z39" s="952">
        <f>SUM(Z40:AA69)</f>
        <v>0</v>
      </c>
      <c r="AA39" s="954"/>
      <c r="AB39" s="952">
        <f>SUM(AB40:AC69)</f>
        <v>0</v>
      </c>
      <c r="AC39" s="954"/>
      <c r="AD39" s="550">
        <f>SUM(AD40:AD69)</f>
        <v>0</v>
      </c>
      <c r="AE39" s="549"/>
      <c r="AF39" s="549">
        <f>SUM(AF40:AF69)</f>
        <v>0</v>
      </c>
      <c r="AG39" s="549">
        <f>SUM(AG40:AG69)</f>
        <v>0</v>
      </c>
      <c r="AH39" s="175"/>
      <c r="AI39" s="557"/>
    </row>
    <row r="40" spans="2:35" s="121" customFormat="1" ht="12.75" hidden="1" customHeight="1" outlineLevel="1" x14ac:dyDescent="0.25">
      <c r="B40" s="220"/>
      <c r="C40" s="140" t="str">
        <f>+'Identificación 2'!C40</f>
        <v>Tramo 1</v>
      </c>
      <c r="D40" s="216"/>
      <c r="E40" s="940" t="str">
        <f>CONCATENATE('Identificación 2'!E40," ",'Identificación 2'!F40)</f>
        <v xml:space="preserve"> </v>
      </c>
      <c r="F40" s="940"/>
      <c r="G40" s="940"/>
      <c r="H40" s="172"/>
      <c r="I40" s="620"/>
      <c r="J40" s="621"/>
      <c r="K40" s="941"/>
      <c r="L40" s="941"/>
      <c r="M40" s="942"/>
      <c r="N40" s="942"/>
      <c r="O40" s="229"/>
      <c r="P40" s="230"/>
      <c r="Q40" s="231"/>
      <c r="R40" s="943"/>
      <c r="S40" s="943"/>
      <c r="T40" s="172"/>
      <c r="U40" s="619"/>
      <c r="V40" s="575"/>
      <c r="W40" s="941"/>
      <c r="X40" s="941"/>
      <c r="Y40" s="491"/>
      <c r="Z40" s="942"/>
      <c r="AA40" s="942"/>
      <c r="AB40" s="942"/>
      <c r="AC40" s="942"/>
      <c r="AD40" s="232"/>
      <c r="AF40" s="233"/>
      <c r="AG40" s="233"/>
      <c r="AH40" s="175"/>
      <c r="AI40" s="481"/>
    </row>
    <row r="41" spans="2:35" s="121" customFormat="1" ht="12.75" hidden="1" customHeight="1" outlineLevel="1" x14ac:dyDescent="0.25">
      <c r="B41" s="220"/>
      <c r="C41" s="140" t="str">
        <f>+'Identificación 2'!C41</f>
        <v>Tramo 2</v>
      </c>
      <c r="D41" s="216"/>
      <c r="E41" s="940" t="str">
        <f>CONCATENATE('Identificación 2'!E41," ",'Identificación 2'!F41)</f>
        <v xml:space="preserve"> </v>
      </c>
      <c r="F41" s="940"/>
      <c r="G41" s="940"/>
      <c r="H41" s="172"/>
      <c r="I41" s="620"/>
      <c r="J41" s="621"/>
      <c r="K41" s="941"/>
      <c r="L41" s="941"/>
      <c r="M41" s="942"/>
      <c r="N41" s="942"/>
      <c r="O41" s="229"/>
      <c r="P41" s="230"/>
      <c r="Q41" s="231"/>
      <c r="R41" s="943"/>
      <c r="S41" s="943"/>
      <c r="T41" s="172"/>
      <c r="U41" s="619"/>
      <c r="V41" s="575"/>
      <c r="W41" s="941"/>
      <c r="X41" s="941"/>
      <c r="Y41" s="491"/>
      <c r="Z41" s="942"/>
      <c r="AA41" s="942"/>
      <c r="AB41" s="942"/>
      <c r="AC41" s="942"/>
      <c r="AD41" s="232"/>
      <c r="AF41" s="233"/>
      <c r="AG41" s="233"/>
      <c r="AH41" s="175"/>
      <c r="AI41" s="481"/>
    </row>
    <row r="42" spans="2:35" s="121" customFormat="1" ht="12.75" hidden="1" customHeight="1" outlineLevel="1" x14ac:dyDescent="0.25">
      <c r="B42" s="220"/>
      <c r="C42" s="140" t="str">
        <f>+'Identificación 2'!C42</f>
        <v>Tramo 3</v>
      </c>
      <c r="D42" s="216"/>
      <c r="E42" s="940" t="str">
        <f>CONCATENATE('Identificación 2'!E42," ",'Identificación 2'!F42)</f>
        <v xml:space="preserve"> </v>
      </c>
      <c r="F42" s="940"/>
      <c r="G42" s="940"/>
      <c r="H42" s="172"/>
      <c r="I42" s="620"/>
      <c r="J42" s="621"/>
      <c r="K42" s="941"/>
      <c r="L42" s="941"/>
      <c r="M42" s="942"/>
      <c r="N42" s="942"/>
      <c r="O42" s="229"/>
      <c r="P42" s="230"/>
      <c r="Q42" s="231"/>
      <c r="R42" s="943"/>
      <c r="S42" s="943"/>
      <c r="T42" s="172"/>
      <c r="U42" s="619"/>
      <c r="V42" s="575"/>
      <c r="W42" s="941"/>
      <c r="X42" s="941"/>
      <c r="Y42" s="491"/>
      <c r="Z42" s="942"/>
      <c r="AA42" s="942"/>
      <c r="AB42" s="942"/>
      <c r="AC42" s="942"/>
      <c r="AD42" s="232"/>
      <c r="AF42" s="233"/>
      <c r="AG42" s="233"/>
      <c r="AH42" s="175"/>
      <c r="AI42" s="481"/>
    </row>
    <row r="43" spans="2:35" s="121" customFormat="1" ht="12.75" hidden="1" customHeight="1" outlineLevel="1" x14ac:dyDescent="0.25">
      <c r="B43" s="220"/>
      <c r="C43" s="140" t="str">
        <f>+'Identificación 2'!C43</f>
        <v>Tramo 4</v>
      </c>
      <c r="D43" s="216"/>
      <c r="E43" s="940" t="str">
        <f>CONCATENATE('Identificación 2'!E43," ",'Identificación 2'!F43)</f>
        <v xml:space="preserve"> </v>
      </c>
      <c r="F43" s="940"/>
      <c r="G43" s="940"/>
      <c r="H43" s="172"/>
      <c r="I43" s="620"/>
      <c r="J43" s="621"/>
      <c r="K43" s="941"/>
      <c r="L43" s="941"/>
      <c r="M43" s="942"/>
      <c r="N43" s="942"/>
      <c r="O43" s="229"/>
      <c r="P43" s="230"/>
      <c r="Q43" s="231"/>
      <c r="R43" s="943"/>
      <c r="S43" s="943"/>
      <c r="T43" s="172"/>
      <c r="U43" s="619"/>
      <c r="V43" s="575"/>
      <c r="W43" s="941"/>
      <c r="X43" s="941"/>
      <c r="Y43" s="491"/>
      <c r="Z43" s="942"/>
      <c r="AA43" s="942"/>
      <c r="AB43" s="942"/>
      <c r="AC43" s="942"/>
      <c r="AD43" s="232"/>
      <c r="AF43" s="233"/>
      <c r="AG43" s="233"/>
      <c r="AH43" s="175"/>
      <c r="AI43" s="481"/>
    </row>
    <row r="44" spans="2:35" s="121" customFormat="1" ht="12.75" hidden="1" customHeight="1" outlineLevel="1" x14ac:dyDescent="0.25">
      <c r="B44" s="220"/>
      <c r="C44" s="140" t="str">
        <f>+'Identificación 2'!C44</f>
        <v>Tramo 5</v>
      </c>
      <c r="D44" s="216"/>
      <c r="E44" s="940" t="str">
        <f>CONCATENATE('Identificación 2'!E44," ",'Identificación 2'!F44)</f>
        <v xml:space="preserve"> </v>
      </c>
      <c r="F44" s="940"/>
      <c r="G44" s="940"/>
      <c r="H44" s="172"/>
      <c r="I44" s="620"/>
      <c r="J44" s="621"/>
      <c r="K44" s="941"/>
      <c r="L44" s="941"/>
      <c r="M44" s="942"/>
      <c r="N44" s="942"/>
      <c r="O44" s="229"/>
      <c r="P44" s="230"/>
      <c r="Q44" s="231"/>
      <c r="R44" s="943"/>
      <c r="S44" s="943"/>
      <c r="T44" s="172"/>
      <c r="U44" s="619"/>
      <c r="V44" s="575"/>
      <c r="W44" s="941"/>
      <c r="X44" s="941"/>
      <c r="Y44" s="491"/>
      <c r="Z44" s="942"/>
      <c r="AA44" s="942"/>
      <c r="AB44" s="942"/>
      <c r="AC44" s="942"/>
      <c r="AD44" s="232"/>
      <c r="AF44" s="233"/>
      <c r="AG44" s="233"/>
      <c r="AH44" s="175"/>
      <c r="AI44" s="481"/>
    </row>
    <row r="45" spans="2:35" s="121" customFormat="1" ht="12.75" hidden="1" customHeight="1" outlineLevel="1" x14ac:dyDescent="0.25">
      <c r="B45" s="220"/>
      <c r="C45" s="140" t="str">
        <f>+'Identificación 2'!C45</f>
        <v>Tramo 6</v>
      </c>
      <c r="D45" s="216"/>
      <c r="E45" s="940" t="str">
        <f>CONCATENATE('Identificación 2'!E45," ",'Identificación 2'!F45)</f>
        <v xml:space="preserve"> </v>
      </c>
      <c r="F45" s="940"/>
      <c r="G45" s="940"/>
      <c r="H45" s="172"/>
      <c r="I45" s="620"/>
      <c r="J45" s="621"/>
      <c r="K45" s="941"/>
      <c r="L45" s="941"/>
      <c r="M45" s="942"/>
      <c r="N45" s="942"/>
      <c r="O45" s="229"/>
      <c r="P45" s="230"/>
      <c r="Q45" s="231"/>
      <c r="R45" s="943"/>
      <c r="S45" s="943"/>
      <c r="T45" s="172"/>
      <c r="U45" s="619"/>
      <c r="V45" s="575"/>
      <c r="W45" s="941"/>
      <c r="X45" s="941"/>
      <c r="Y45" s="491"/>
      <c r="Z45" s="942"/>
      <c r="AA45" s="942"/>
      <c r="AB45" s="942"/>
      <c r="AC45" s="942"/>
      <c r="AD45" s="232"/>
      <c r="AF45" s="233"/>
      <c r="AG45" s="233"/>
      <c r="AH45" s="175"/>
      <c r="AI45" s="481"/>
    </row>
    <row r="46" spans="2:35" s="121" customFormat="1" ht="12.75" hidden="1" customHeight="1" outlineLevel="1" x14ac:dyDescent="0.25">
      <c r="B46" s="220"/>
      <c r="C46" s="140" t="str">
        <f>+'Identificación 2'!C46</f>
        <v>Tramo 7</v>
      </c>
      <c r="D46" s="216"/>
      <c r="E46" s="940" t="str">
        <f>CONCATENATE('Identificación 2'!E46," ",'Identificación 2'!F46)</f>
        <v xml:space="preserve"> </v>
      </c>
      <c r="F46" s="940"/>
      <c r="G46" s="940"/>
      <c r="H46" s="172"/>
      <c r="I46" s="620"/>
      <c r="J46" s="621"/>
      <c r="K46" s="941"/>
      <c r="L46" s="941"/>
      <c r="M46" s="942"/>
      <c r="N46" s="942"/>
      <c r="O46" s="229"/>
      <c r="P46" s="230"/>
      <c r="Q46" s="231"/>
      <c r="R46" s="943"/>
      <c r="S46" s="943"/>
      <c r="T46" s="172"/>
      <c r="U46" s="619"/>
      <c r="V46" s="575"/>
      <c r="W46" s="941"/>
      <c r="X46" s="941"/>
      <c r="Y46" s="491"/>
      <c r="Z46" s="942"/>
      <c r="AA46" s="942"/>
      <c r="AB46" s="942"/>
      <c r="AC46" s="942"/>
      <c r="AD46" s="232"/>
      <c r="AF46" s="233"/>
      <c r="AG46" s="233"/>
      <c r="AH46" s="175"/>
      <c r="AI46" s="481"/>
    </row>
    <row r="47" spans="2:35" s="121" customFormat="1" ht="12.75" hidden="1" customHeight="1" outlineLevel="1" x14ac:dyDescent="0.25">
      <c r="B47" s="220"/>
      <c r="C47" s="140" t="str">
        <f>+'Identificación 2'!C47</f>
        <v>Tramo 8</v>
      </c>
      <c r="D47" s="216"/>
      <c r="E47" s="940" t="str">
        <f>CONCATENATE('Identificación 2'!E47," ",'Identificación 2'!F47)</f>
        <v xml:space="preserve"> </v>
      </c>
      <c r="F47" s="940"/>
      <c r="G47" s="940"/>
      <c r="H47" s="172"/>
      <c r="I47" s="620"/>
      <c r="J47" s="621"/>
      <c r="K47" s="941"/>
      <c r="L47" s="941"/>
      <c r="M47" s="942"/>
      <c r="N47" s="942"/>
      <c r="O47" s="229"/>
      <c r="P47" s="230"/>
      <c r="Q47" s="231"/>
      <c r="R47" s="943"/>
      <c r="S47" s="943"/>
      <c r="T47" s="172"/>
      <c r="U47" s="619"/>
      <c r="V47" s="575"/>
      <c r="W47" s="941"/>
      <c r="X47" s="941"/>
      <c r="Y47" s="491"/>
      <c r="Z47" s="942"/>
      <c r="AA47" s="942"/>
      <c r="AB47" s="942"/>
      <c r="AC47" s="942"/>
      <c r="AD47" s="232"/>
      <c r="AF47" s="233"/>
      <c r="AG47" s="233"/>
      <c r="AH47" s="175"/>
      <c r="AI47" s="481"/>
    </row>
    <row r="48" spans="2:35" s="121" customFormat="1" ht="12.75" hidden="1" customHeight="1" outlineLevel="1" x14ac:dyDescent="0.25">
      <c r="B48" s="220"/>
      <c r="C48" s="140" t="str">
        <f>+'Identificación 2'!C48</f>
        <v>Tramo 9</v>
      </c>
      <c r="D48" s="216"/>
      <c r="E48" s="940" t="str">
        <f>CONCATENATE('Identificación 2'!E48," ",'Identificación 2'!F48)</f>
        <v xml:space="preserve"> </v>
      </c>
      <c r="F48" s="940"/>
      <c r="G48" s="940"/>
      <c r="H48" s="172"/>
      <c r="I48" s="620"/>
      <c r="J48" s="621"/>
      <c r="K48" s="941"/>
      <c r="L48" s="941"/>
      <c r="M48" s="942"/>
      <c r="N48" s="942"/>
      <c r="O48" s="229"/>
      <c r="P48" s="230"/>
      <c r="Q48" s="231"/>
      <c r="R48" s="943"/>
      <c r="S48" s="943"/>
      <c r="T48" s="172"/>
      <c r="U48" s="619"/>
      <c r="V48" s="575"/>
      <c r="W48" s="941"/>
      <c r="X48" s="941"/>
      <c r="Y48" s="491"/>
      <c r="Z48" s="942"/>
      <c r="AA48" s="942"/>
      <c r="AB48" s="942"/>
      <c r="AC48" s="942"/>
      <c r="AD48" s="232"/>
      <c r="AF48" s="233"/>
      <c r="AG48" s="233"/>
      <c r="AH48" s="175"/>
      <c r="AI48" s="481"/>
    </row>
    <row r="49" spans="2:35" s="121" customFormat="1" ht="12.75" hidden="1" customHeight="1" outlineLevel="1" x14ac:dyDescent="0.25">
      <c r="B49" s="220"/>
      <c r="C49" s="140" t="str">
        <f>+'Identificación 2'!C49</f>
        <v>Tramo 10</v>
      </c>
      <c r="D49" s="216"/>
      <c r="E49" s="940" t="str">
        <f>CONCATENATE('Identificación 2'!E49," ",'Identificación 2'!F49)</f>
        <v xml:space="preserve"> </v>
      </c>
      <c r="F49" s="940"/>
      <c r="G49" s="940"/>
      <c r="H49" s="172"/>
      <c r="I49" s="620"/>
      <c r="J49" s="621"/>
      <c r="K49" s="941"/>
      <c r="L49" s="941"/>
      <c r="M49" s="942"/>
      <c r="N49" s="942"/>
      <c r="O49" s="229"/>
      <c r="P49" s="230"/>
      <c r="Q49" s="231"/>
      <c r="R49" s="943"/>
      <c r="S49" s="943"/>
      <c r="T49" s="172"/>
      <c r="U49" s="619"/>
      <c r="V49" s="575"/>
      <c r="W49" s="941"/>
      <c r="X49" s="941"/>
      <c r="Y49" s="491"/>
      <c r="Z49" s="942"/>
      <c r="AA49" s="942"/>
      <c r="AB49" s="942"/>
      <c r="AC49" s="942"/>
      <c r="AD49" s="232"/>
      <c r="AF49" s="233"/>
      <c r="AG49" s="233"/>
      <c r="AH49" s="175"/>
      <c r="AI49" s="481"/>
    </row>
    <row r="50" spans="2:35" s="121" customFormat="1" ht="12.75" hidden="1" customHeight="1" outlineLevel="1" x14ac:dyDescent="0.25">
      <c r="B50" s="220"/>
      <c r="C50" s="140" t="str">
        <f>+'Identificación 2'!C50</f>
        <v>Tramo 11</v>
      </c>
      <c r="D50" s="216"/>
      <c r="E50" s="940" t="str">
        <f>CONCATENATE('Identificación 2'!E50," ",'Identificación 2'!F50)</f>
        <v xml:space="preserve"> </v>
      </c>
      <c r="F50" s="940"/>
      <c r="G50" s="940"/>
      <c r="H50" s="172"/>
      <c r="I50" s="620"/>
      <c r="J50" s="621"/>
      <c r="K50" s="941"/>
      <c r="L50" s="941"/>
      <c r="M50" s="942"/>
      <c r="N50" s="942"/>
      <c r="O50" s="229"/>
      <c r="P50" s="230"/>
      <c r="Q50" s="231"/>
      <c r="R50" s="943"/>
      <c r="S50" s="943"/>
      <c r="T50" s="172"/>
      <c r="U50" s="619"/>
      <c r="V50" s="575"/>
      <c r="W50" s="941"/>
      <c r="X50" s="941"/>
      <c r="Y50" s="491"/>
      <c r="Z50" s="942"/>
      <c r="AA50" s="942"/>
      <c r="AB50" s="942"/>
      <c r="AC50" s="942"/>
      <c r="AD50" s="232"/>
      <c r="AF50" s="233"/>
      <c r="AG50" s="233"/>
      <c r="AH50" s="175"/>
      <c r="AI50" s="481"/>
    </row>
    <row r="51" spans="2:35" s="121" customFormat="1" ht="12.75" hidden="1" customHeight="1" outlineLevel="1" x14ac:dyDescent="0.25">
      <c r="B51" s="220"/>
      <c r="C51" s="140" t="str">
        <f>+'Identificación 2'!C51</f>
        <v>Tramo 12</v>
      </c>
      <c r="D51" s="216"/>
      <c r="E51" s="940" t="str">
        <f>CONCATENATE('Identificación 2'!E51," ",'Identificación 2'!F51)</f>
        <v xml:space="preserve"> </v>
      </c>
      <c r="F51" s="940"/>
      <c r="G51" s="940"/>
      <c r="H51" s="172"/>
      <c r="I51" s="620"/>
      <c r="J51" s="621"/>
      <c r="K51" s="941"/>
      <c r="L51" s="941"/>
      <c r="M51" s="942"/>
      <c r="N51" s="942"/>
      <c r="O51" s="229"/>
      <c r="P51" s="230"/>
      <c r="Q51" s="231"/>
      <c r="R51" s="943"/>
      <c r="S51" s="943"/>
      <c r="T51" s="172"/>
      <c r="U51" s="619"/>
      <c r="V51" s="575"/>
      <c r="W51" s="941"/>
      <c r="X51" s="941"/>
      <c r="Y51" s="491"/>
      <c r="Z51" s="942"/>
      <c r="AA51" s="942"/>
      <c r="AB51" s="942"/>
      <c r="AC51" s="942"/>
      <c r="AD51" s="232"/>
      <c r="AF51" s="233"/>
      <c r="AG51" s="233"/>
      <c r="AH51" s="175"/>
      <c r="AI51" s="481"/>
    </row>
    <row r="52" spans="2:35" s="121" customFormat="1" ht="12.75" hidden="1" customHeight="1" outlineLevel="1" x14ac:dyDescent="0.25">
      <c r="B52" s="220"/>
      <c r="C52" s="140" t="str">
        <f>+'Identificación 2'!C52</f>
        <v>Tramo 13</v>
      </c>
      <c r="D52" s="216"/>
      <c r="E52" s="940" t="str">
        <f>CONCATENATE('Identificación 2'!E52," ",'Identificación 2'!F52)</f>
        <v xml:space="preserve"> </v>
      </c>
      <c r="F52" s="940"/>
      <c r="G52" s="940"/>
      <c r="H52" s="172"/>
      <c r="I52" s="620"/>
      <c r="J52" s="621"/>
      <c r="K52" s="941"/>
      <c r="L52" s="941"/>
      <c r="M52" s="942"/>
      <c r="N52" s="942"/>
      <c r="O52" s="229"/>
      <c r="P52" s="230"/>
      <c r="Q52" s="231"/>
      <c r="R52" s="943"/>
      <c r="S52" s="943"/>
      <c r="T52" s="172"/>
      <c r="U52" s="619"/>
      <c r="V52" s="575"/>
      <c r="W52" s="941"/>
      <c r="X52" s="941"/>
      <c r="Y52" s="491"/>
      <c r="Z52" s="942"/>
      <c r="AA52" s="942"/>
      <c r="AB52" s="942"/>
      <c r="AC52" s="942"/>
      <c r="AD52" s="232"/>
      <c r="AF52" s="233"/>
      <c r="AG52" s="233"/>
      <c r="AH52" s="175"/>
      <c r="AI52" s="481"/>
    </row>
    <row r="53" spans="2:35" s="121" customFormat="1" ht="12.75" hidden="1" customHeight="1" outlineLevel="1" x14ac:dyDescent="0.25">
      <c r="B53" s="220"/>
      <c r="C53" s="140" t="str">
        <f>+'Identificación 2'!C53</f>
        <v>Tramo 14</v>
      </c>
      <c r="D53" s="216"/>
      <c r="E53" s="940" t="str">
        <f>CONCATENATE('Identificación 2'!E53," ",'Identificación 2'!F53)</f>
        <v xml:space="preserve"> </v>
      </c>
      <c r="F53" s="940"/>
      <c r="G53" s="940"/>
      <c r="H53" s="172"/>
      <c r="I53" s="620"/>
      <c r="J53" s="621"/>
      <c r="K53" s="941"/>
      <c r="L53" s="941"/>
      <c r="M53" s="942"/>
      <c r="N53" s="942"/>
      <c r="O53" s="229"/>
      <c r="P53" s="230"/>
      <c r="Q53" s="231"/>
      <c r="R53" s="943"/>
      <c r="S53" s="943"/>
      <c r="T53" s="172"/>
      <c r="U53" s="619"/>
      <c r="V53" s="575"/>
      <c r="W53" s="941"/>
      <c r="X53" s="941"/>
      <c r="Y53" s="491"/>
      <c r="Z53" s="942"/>
      <c r="AA53" s="942"/>
      <c r="AB53" s="942"/>
      <c r="AC53" s="942"/>
      <c r="AD53" s="232"/>
      <c r="AF53" s="233"/>
      <c r="AG53" s="233"/>
      <c r="AH53" s="175"/>
      <c r="AI53" s="481"/>
    </row>
    <row r="54" spans="2:35" s="121" customFormat="1" ht="12.75" hidden="1" customHeight="1" outlineLevel="1" x14ac:dyDescent="0.25">
      <c r="B54" s="220"/>
      <c r="C54" s="140" t="str">
        <f>+'Identificación 2'!C54</f>
        <v>Tramo 15</v>
      </c>
      <c r="D54" s="216"/>
      <c r="E54" s="940" t="str">
        <f>CONCATENATE('Identificación 2'!E54," ",'Identificación 2'!F54)</f>
        <v xml:space="preserve"> </v>
      </c>
      <c r="F54" s="940"/>
      <c r="G54" s="940"/>
      <c r="H54" s="172"/>
      <c r="I54" s="620"/>
      <c r="J54" s="621"/>
      <c r="K54" s="941"/>
      <c r="L54" s="941"/>
      <c r="M54" s="942"/>
      <c r="N54" s="942"/>
      <c r="O54" s="229"/>
      <c r="P54" s="230"/>
      <c r="Q54" s="231"/>
      <c r="R54" s="943"/>
      <c r="S54" s="943"/>
      <c r="T54" s="172"/>
      <c r="U54" s="619"/>
      <c r="V54" s="575"/>
      <c r="W54" s="941"/>
      <c r="X54" s="941"/>
      <c r="Y54" s="491"/>
      <c r="Z54" s="942"/>
      <c r="AA54" s="942"/>
      <c r="AB54" s="942"/>
      <c r="AC54" s="942"/>
      <c r="AD54" s="232"/>
      <c r="AF54" s="233"/>
      <c r="AG54" s="233"/>
      <c r="AH54" s="175"/>
      <c r="AI54" s="481"/>
    </row>
    <row r="55" spans="2:35" s="121" customFormat="1" ht="12.75" hidden="1" customHeight="1" outlineLevel="1" x14ac:dyDescent="0.25">
      <c r="B55" s="220"/>
      <c r="C55" s="140" t="str">
        <f>+'Identificación 2'!C55</f>
        <v>Tramo 16</v>
      </c>
      <c r="D55" s="216"/>
      <c r="E55" s="940" t="str">
        <f>CONCATENATE('Identificación 2'!E55," ",'Identificación 2'!F55)</f>
        <v xml:space="preserve"> </v>
      </c>
      <c r="F55" s="940"/>
      <c r="G55" s="940"/>
      <c r="H55" s="172"/>
      <c r="I55" s="620"/>
      <c r="J55" s="621"/>
      <c r="K55" s="941"/>
      <c r="L55" s="941"/>
      <c r="M55" s="942"/>
      <c r="N55" s="942"/>
      <c r="O55" s="229"/>
      <c r="P55" s="230"/>
      <c r="Q55" s="231"/>
      <c r="R55" s="943"/>
      <c r="S55" s="943"/>
      <c r="T55" s="172"/>
      <c r="U55" s="619"/>
      <c r="V55" s="575"/>
      <c r="W55" s="941"/>
      <c r="X55" s="941"/>
      <c r="Y55" s="491"/>
      <c r="Z55" s="942"/>
      <c r="AA55" s="942"/>
      <c r="AB55" s="942"/>
      <c r="AC55" s="942"/>
      <c r="AD55" s="232"/>
      <c r="AF55" s="233"/>
      <c r="AG55" s="233"/>
      <c r="AH55" s="175"/>
      <c r="AI55" s="481"/>
    </row>
    <row r="56" spans="2:35" s="121" customFormat="1" ht="12.75" hidden="1" customHeight="1" outlineLevel="1" x14ac:dyDescent="0.25">
      <c r="B56" s="220"/>
      <c r="C56" s="140" t="str">
        <f>+'Identificación 2'!C56</f>
        <v>Tramo 17</v>
      </c>
      <c r="D56" s="216"/>
      <c r="E56" s="940" t="str">
        <f>CONCATENATE('Identificación 2'!E56," ",'Identificación 2'!F56)</f>
        <v xml:space="preserve"> </v>
      </c>
      <c r="F56" s="940"/>
      <c r="G56" s="940"/>
      <c r="H56" s="172"/>
      <c r="I56" s="620"/>
      <c r="J56" s="621"/>
      <c r="K56" s="941"/>
      <c r="L56" s="941"/>
      <c r="M56" s="942"/>
      <c r="N56" s="942"/>
      <c r="O56" s="229"/>
      <c r="P56" s="230"/>
      <c r="Q56" s="231"/>
      <c r="R56" s="943"/>
      <c r="S56" s="943"/>
      <c r="T56" s="172"/>
      <c r="U56" s="619"/>
      <c r="V56" s="575"/>
      <c r="W56" s="941"/>
      <c r="X56" s="941"/>
      <c r="Y56" s="491"/>
      <c r="Z56" s="942"/>
      <c r="AA56" s="942"/>
      <c r="AB56" s="942"/>
      <c r="AC56" s="942"/>
      <c r="AD56" s="232"/>
      <c r="AF56" s="233"/>
      <c r="AG56" s="233"/>
      <c r="AH56" s="175"/>
      <c r="AI56" s="481"/>
    </row>
    <row r="57" spans="2:35" s="121" customFormat="1" ht="12.75" hidden="1" customHeight="1" outlineLevel="1" x14ac:dyDescent="0.25">
      <c r="B57" s="220"/>
      <c r="C57" s="140" t="str">
        <f>+'Identificación 2'!C57</f>
        <v>Tramo 18</v>
      </c>
      <c r="D57" s="216"/>
      <c r="E57" s="940" t="str">
        <f>CONCATENATE('Identificación 2'!E57," ",'Identificación 2'!F57)</f>
        <v xml:space="preserve"> </v>
      </c>
      <c r="F57" s="940"/>
      <c r="G57" s="940"/>
      <c r="H57" s="172"/>
      <c r="I57" s="620"/>
      <c r="J57" s="621"/>
      <c r="K57" s="941"/>
      <c r="L57" s="941"/>
      <c r="M57" s="942"/>
      <c r="N57" s="942"/>
      <c r="O57" s="229"/>
      <c r="P57" s="230"/>
      <c r="Q57" s="231"/>
      <c r="R57" s="943"/>
      <c r="S57" s="943"/>
      <c r="T57" s="172"/>
      <c r="U57" s="619"/>
      <c r="V57" s="575"/>
      <c r="W57" s="941"/>
      <c r="X57" s="941"/>
      <c r="Y57" s="491"/>
      <c r="Z57" s="942"/>
      <c r="AA57" s="942"/>
      <c r="AB57" s="942"/>
      <c r="AC57" s="942"/>
      <c r="AD57" s="232"/>
      <c r="AF57" s="233"/>
      <c r="AG57" s="233"/>
      <c r="AH57" s="175"/>
      <c r="AI57" s="481"/>
    </row>
    <row r="58" spans="2:35" s="121" customFormat="1" ht="12.75" hidden="1" customHeight="1" outlineLevel="1" x14ac:dyDescent="0.25">
      <c r="B58" s="220"/>
      <c r="C58" s="140" t="str">
        <f>+'Identificación 2'!C58</f>
        <v>Tramo 19</v>
      </c>
      <c r="D58" s="216"/>
      <c r="E58" s="940" t="str">
        <f>CONCATENATE('Identificación 2'!E58," ",'Identificación 2'!F58)</f>
        <v xml:space="preserve"> </v>
      </c>
      <c r="F58" s="940"/>
      <c r="G58" s="940"/>
      <c r="H58" s="172"/>
      <c r="I58" s="620"/>
      <c r="J58" s="621"/>
      <c r="K58" s="941"/>
      <c r="L58" s="941"/>
      <c r="M58" s="942"/>
      <c r="N58" s="942"/>
      <c r="O58" s="229"/>
      <c r="P58" s="230"/>
      <c r="Q58" s="231"/>
      <c r="R58" s="943"/>
      <c r="S58" s="943"/>
      <c r="T58" s="172"/>
      <c r="U58" s="619"/>
      <c r="V58" s="575"/>
      <c r="W58" s="941"/>
      <c r="X58" s="941"/>
      <c r="Y58" s="491"/>
      <c r="Z58" s="942"/>
      <c r="AA58" s="942"/>
      <c r="AB58" s="942"/>
      <c r="AC58" s="942"/>
      <c r="AD58" s="232"/>
      <c r="AF58" s="233"/>
      <c r="AG58" s="233"/>
      <c r="AH58" s="175"/>
      <c r="AI58" s="481"/>
    </row>
    <row r="59" spans="2:35" s="121" customFormat="1" ht="12.75" hidden="1" customHeight="1" outlineLevel="1" x14ac:dyDescent="0.25">
      <c r="B59" s="220"/>
      <c r="C59" s="140" t="str">
        <f>+'Identificación 2'!C59</f>
        <v>Tramo 20</v>
      </c>
      <c r="D59" s="216"/>
      <c r="E59" s="940" t="str">
        <f>CONCATENATE('Identificación 2'!E59," ",'Identificación 2'!F59)</f>
        <v xml:space="preserve"> </v>
      </c>
      <c r="F59" s="940"/>
      <c r="G59" s="940"/>
      <c r="H59" s="172"/>
      <c r="I59" s="620"/>
      <c r="J59" s="621"/>
      <c r="K59" s="941"/>
      <c r="L59" s="941"/>
      <c r="M59" s="942"/>
      <c r="N59" s="942"/>
      <c r="O59" s="229"/>
      <c r="P59" s="230"/>
      <c r="Q59" s="231"/>
      <c r="R59" s="943"/>
      <c r="S59" s="943"/>
      <c r="T59" s="172"/>
      <c r="U59" s="619"/>
      <c r="V59" s="575"/>
      <c r="W59" s="941"/>
      <c r="X59" s="941"/>
      <c r="Y59" s="491"/>
      <c r="Z59" s="942"/>
      <c r="AA59" s="942"/>
      <c r="AB59" s="942"/>
      <c r="AC59" s="942"/>
      <c r="AD59" s="232"/>
      <c r="AF59" s="233"/>
      <c r="AG59" s="233"/>
      <c r="AH59" s="175"/>
      <c r="AI59" s="481"/>
    </row>
    <row r="60" spans="2:35" s="121" customFormat="1" ht="12.75" hidden="1" customHeight="1" outlineLevel="1" x14ac:dyDescent="0.25">
      <c r="B60" s="220"/>
      <c r="C60" s="140" t="str">
        <f>+'Identificación 2'!C60</f>
        <v>Tramo 21</v>
      </c>
      <c r="D60" s="216"/>
      <c r="E60" s="940" t="str">
        <f>CONCATENATE('Identificación 2'!E60," ",'Identificación 2'!F60)</f>
        <v xml:space="preserve"> </v>
      </c>
      <c r="F60" s="940"/>
      <c r="G60" s="940"/>
      <c r="H60" s="172"/>
      <c r="I60" s="620"/>
      <c r="J60" s="621"/>
      <c r="K60" s="941"/>
      <c r="L60" s="941"/>
      <c r="M60" s="942"/>
      <c r="N60" s="942"/>
      <c r="O60" s="229"/>
      <c r="P60" s="230"/>
      <c r="Q60" s="231"/>
      <c r="R60" s="943"/>
      <c r="S60" s="943"/>
      <c r="T60" s="172"/>
      <c r="U60" s="619"/>
      <c r="V60" s="575"/>
      <c r="W60" s="941"/>
      <c r="X60" s="941"/>
      <c r="Y60" s="491"/>
      <c r="Z60" s="942"/>
      <c r="AA60" s="942"/>
      <c r="AB60" s="942"/>
      <c r="AC60" s="942"/>
      <c r="AD60" s="232"/>
      <c r="AF60" s="233"/>
      <c r="AG60" s="233"/>
      <c r="AH60" s="175"/>
      <c r="AI60" s="481"/>
    </row>
    <row r="61" spans="2:35" s="121" customFormat="1" ht="12.75" hidden="1" customHeight="1" outlineLevel="1" x14ac:dyDescent="0.25">
      <c r="B61" s="220"/>
      <c r="C61" s="140" t="str">
        <f>+'Identificación 2'!C61</f>
        <v>Tramo 22</v>
      </c>
      <c r="D61" s="216"/>
      <c r="E61" s="940" t="str">
        <f>CONCATENATE('Identificación 2'!E61," ",'Identificación 2'!F61)</f>
        <v xml:space="preserve"> </v>
      </c>
      <c r="F61" s="940"/>
      <c r="G61" s="940"/>
      <c r="H61" s="172"/>
      <c r="I61" s="620"/>
      <c r="J61" s="621"/>
      <c r="K61" s="941"/>
      <c r="L61" s="941"/>
      <c r="M61" s="942"/>
      <c r="N61" s="942"/>
      <c r="O61" s="229"/>
      <c r="P61" s="230"/>
      <c r="Q61" s="231"/>
      <c r="R61" s="943"/>
      <c r="S61" s="943"/>
      <c r="T61" s="172"/>
      <c r="U61" s="619"/>
      <c r="V61" s="575"/>
      <c r="W61" s="941"/>
      <c r="X61" s="941"/>
      <c r="Y61" s="491"/>
      <c r="Z61" s="942"/>
      <c r="AA61" s="942"/>
      <c r="AB61" s="942"/>
      <c r="AC61" s="942"/>
      <c r="AD61" s="232"/>
      <c r="AF61" s="233"/>
      <c r="AG61" s="233"/>
      <c r="AH61" s="175"/>
      <c r="AI61" s="481"/>
    </row>
    <row r="62" spans="2:35" s="121" customFormat="1" ht="12.75" hidden="1" customHeight="1" outlineLevel="1" x14ac:dyDescent="0.25">
      <c r="B62" s="220"/>
      <c r="C62" s="140" t="str">
        <f>+'Identificación 2'!C62</f>
        <v>Tramo 23</v>
      </c>
      <c r="D62" s="216"/>
      <c r="E62" s="940" t="str">
        <f>CONCATENATE('Identificación 2'!E62," ",'Identificación 2'!F62)</f>
        <v xml:space="preserve"> </v>
      </c>
      <c r="F62" s="940"/>
      <c r="G62" s="940"/>
      <c r="H62" s="172"/>
      <c r="I62" s="620"/>
      <c r="J62" s="621"/>
      <c r="K62" s="941"/>
      <c r="L62" s="941"/>
      <c r="M62" s="942"/>
      <c r="N62" s="942"/>
      <c r="O62" s="229"/>
      <c r="P62" s="230"/>
      <c r="Q62" s="231"/>
      <c r="R62" s="943"/>
      <c r="S62" s="943"/>
      <c r="T62" s="172"/>
      <c r="U62" s="619"/>
      <c r="V62" s="575"/>
      <c r="W62" s="941"/>
      <c r="X62" s="941"/>
      <c r="Y62" s="491"/>
      <c r="Z62" s="942"/>
      <c r="AA62" s="942"/>
      <c r="AB62" s="942"/>
      <c r="AC62" s="942"/>
      <c r="AD62" s="232"/>
      <c r="AF62" s="233"/>
      <c r="AG62" s="233"/>
      <c r="AH62" s="175"/>
      <c r="AI62" s="481"/>
    </row>
    <row r="63" spans="2:35" s="121" customFormat="1" ht="12.75" hidden="1" customHeight="1" outlineLevel="1" x14ac:dyDescent="0.25">
      <c r="B63" s="220"/>
      <c r="C63" s="140" t="str">
        <f>+'Identificación 2'!C63</f>
        <v>Tramo 24</v>
      </c>
      <c r="D63" s="216"/>
      <c r="E63" s="940" t="str">
        <f>CONCATENATE('Identificación 2'!E63," ",'Identificación 2'!F63)</f>
        <v xml:space="preserve"> </v>
      </c>
      <c r="F63" s="940"/>
      <c r="G63" s="940"/>
      <c r="H63" s="172"/>
      <c r="I63" s="620"/>
      <c r="J63" s="621"/>
      <c r="K63" s="941"/>
      <c r="L63" s="941"/>
      <c r="M63" s="942"/>
      <c r="N63" s="942"/>
      <c r="O63" s="229"/>
      <c r="P63" s="230"/>
      <c r="Q63" s="231"/>
      <c r="R63" s="943"/>
      <c r="S63" s="943"/>
      <c r="T63" s="172"/>
      <c r="U63" s="619"/>
      <c r="V63" s="575"/>
      <c r="W63" s="941"/>
      <c r="X63" s="941"/>
      <c r="Y63" s="491"/>
      <c r="Z63" s="942"/>
      <c r="AA63" s="942"/>
      <c r="AB63" s="942"/>
      <c r="AC63" s="942"/>
      <c r="AD63" s="232"/>
      <c r="AF63" s="233"/>
      <c r="AG63" s="233"/>
      <c r="AH63" s="175"/>
      <c r="AI63" s="481"/>
    </row>
    <row r="64" spans="2:35" s="121" customFormat="1" ht="12.75" hidden="1" customHeight="1" outlineLevel="1" x14ac:dyDescent="0.25">
      <c r="B64" s="220"/>
      <c r="C64" s="140" t="str">
        <f>+'Identificación 2'!C64</f>
        <v>Tramo 25</v>
      </c>
      <c r="D64" s="216"/>
      <c r="E64" s="940" t="str">
        <f>CONCATENATE('Identificación 2'!E64," ",'Identificación 2'!F64)</f>
        <v xml:space="preserve"> </v>
      </c>
      <c r="F64" s="940"/>
      <c r="G64" s="940"/>
      <c r="H64" s="172"/>
      <c r="I64" s="620"/>
      <c r="J64" s="621"/>
      <c r="K64" s="941"/>
      <c r="L64" s="941"/>
      <c r="M64" s="942"/>
      <c r="N64" s="942"/>
      <c r="O64" s="229"/>
      <c r="P64" s="230"/>
      <c r="Q64" s="231"/>
      <c r="R64" s="943"/>
      <c r="S64" s="943"/>
      <c r="T64" s="172"/>
      <c r="U64" s="619"/>
      <c r="V64" s="575"/>
      <c r="W64" s="941"/>
      <c r="X64" s="941"/>
      <c r="Y64" s="491"/>
      <c r="Z64" s="942"/>
      <c r="AA64" s="942"/>
      <c r="AB64" s="942"/>
      <c r="AC64" s="942"/>
      <c r="AD64" s="232"/>
      <c r="AF64" s="233"/>
      <c r="AG64" s="233"/>
      <c r="AH64" s="175"/>
      <c r="AI64" s="481"/>
    </row>
    <row r="65" spans="2:35" s="121" customFormat="1" ht="12.75" hidden="1" customHeight="1" outlineLevel="1" x14ac:dyDescent="0.25">
      <c r="B65" s="220"/>
      <c r="C65" s="140" t="str">
        <f>+'Identificación 2'!C65</f>
        <v>Tramo 26</v>
      </c>
      <c r="D65" s="216"/>
      <c r="E65" s="940" t="str">
        <f>CONCATENATE('Identificación 2'!E65," ",'Identificación 2'!F65)</f>
        <v xml:space="preserve"> </v>
      </c>
      <c r="F65" s="940"/>
      <c r="G65" s="940"/>
      <c r="H65" s="172"/>
      <c r="I65" s="620"/>
      <c r="J65" s="621"/>
      <c r="K65" s="941"/>
      <c r="L65" s="941"/>
      <c r="M65" s="942"/>
      <c r="N65" s="942"/>
      <c r="O65" s="229"/>
      <c r="P65" s="230"/>
      <c r="Q65" s="231"/>
      <c r="R65" s="943"/>
      <c r="S65" s="943"/>
      <c r="T65" s="172"/>
      <c r="U65" s="619"/>
      <c r="V65" s="575"/>
      <c r="W65" s="941"/>
      <c r="X65" s="941"/>
      <c r="Y65" s="491"/>
      <c r="Z65" s="942"/>
      <c r="AA65" s="942"/>
      <c r="AB65" s="942"/>
      <c r="AC65" s="942"/>
      <c r="AD65" s="232"/>
      <c r="AF65" s="233"/>
      <c r="AG65" s="233"/>
      <c r="AH65" s="175"/>
      <c r="AI65" s="481"/>
    </row>
    <row r="66" spans="2:35" s="121" customFormat="1" ht="12.75" hidden="1" customHeight="1" outlineLevel="1" x14ac:dyDescent="0.25">
      <c r="B66" s="220"/>
      <c r="C66" s="140" t="str">
        <f>+'Identificación 2'!C66</f>
        <v>Tramo 27</v>
      </c>
      <c r="D66" s="216"/>
      <c r="E66" s="940" t="str">
        <f>CONCATENATE('Identificación 2'!E66," ",'Identificación 2'!F66)</f>
        <v xml:space="preserve"> </v>
      </c>
      <c r="F66" s="940"/>
      <c r="G66" s="940"/>
      <c r="H66" s="172"/>
      <c r="I66" s="620"/>
      <c r="J66" s="621"/>
      <c r="K66" s="941"/>
      <c r="L66" s="941"/>
      <c r="M66" s="942"/>
      <c r="N66" s="942"/>
      <c r="O66" s="229"/>
      <c r="P66" s="230"/>
      <c r="Q66" s="231"/>
      <c r="R66" s="943"/>
      <c r="S66" s="943"/>
      <c r="T66" s="172"/>
      <c r="U66" s="619"/>
      <c r="V66" s="575"/>
      <c r="W66" s="941"/>
      <c r="X66" s="941"/>
      <c r="Y66" s="491"/>
      <c r="Z66" s="942"/>
      <c r="AA66" s="942"/>
      <c r="AB66" s="942"/>
      <c r="AC66" s="942"/>
      <c r="AD66" s="232"/>
      <c r="AF66" s="233"/>
      <c r="AG66" s="233"/>
      <c r="AH66" s="175"/>
      <c r="AI66" s="481"/>
    </row>
    <row r="67" spans="2:35" s="121" customFormat="1" ht="12.75" hidden="1" customHeight="1" outlineLevel="1" x14ac:dyDescent="0.25">
      <c r="B67" s="220"/>
      <c r="C67" s="140" t="str">
        <f>+'Identificación 2'!C67</f>
        <v>Tramo 28</v>
      </c>
      <c r="D67" s="216"/>
      <c r="E67" s="940" t="str">
        <f>CONCATENATE('Identificación 2'!E67," ",'Identificación 2'!F67)</f>
        <v xml:space="preserve"> </v>
      </c>
      <c r="F67" s="940"/>
      <c r="G67" s="940"/>
      <c r="H67" s="172"/>
      <c r="I67" s="620"/>
      <c r="J67" s="621"/>
      <c r="K67" s="941"/>
      <c r="L67" s="941"/>
      <c r="M67" s="942"/>
      <c r="N67" s="942"/>
      <c r="O67" s="229"/>
      <c r="P67" s="230"/>
      <c r="Q67" s="231"/>
      <c r="R67" s="943"/>
      <c r="S67" s="943"/>
      <c r="T67" s="172"/>
      <c r="U67" s="619"/>
      <c r="V67" s="575"/>
      <c r="W67" s="941"/>
      <c r="X67" s="941"/>
      <c r="Y67" s="491"/>
      <c r="Z67" s="942"/>
      <c r="AA67" s="942"/>
      <c r="AB67" s="942"/>
      <c r="AC67" s="942"/>
      <c r="AD67" s="232"/>
      <c r="AF67" s="233"/>
      <c r="AG67" s="233"/>
      <c r="AH67" s="175"/>
      <c r="AI67" s="481"/>
    </row>
    <row r="68" spans="2:35" s="121" customFormat="1" ht="12.75" hidden="1" customHeight="1" outlineLevel="1" x14ac:dyDescent="0.25">
      <c r="B68" s="220"/>
      <c r="C68" s="140" t="str">
        <f>+'Identificación 2'!C68</f>
        <v>Tramo 29</v>
      </c>
      <c r="D68" s="216"/>
      <c r="E68" s="940" t="str">
        <f>CONCATENATE('Identificación 2'!E68," ",'Identificación 2'!F68)</f>
        <v xml:space="preserve"> </v>
      </c>
      <c r="F68" s="940"/>
      <c r="G68" s="940"/>
      <c r="H68" s="172"/>
      <c r="I68" s="620"/>
      <c r="J68" s="621"/>
      <c r="K68" s="941"/>
      <c r="L68" s="941"/>
      <c r="M68" s="942"/>
      <c r="N68" s="942"/>
      <c r="O68" s="229"/>
      <c r="P68" s="230"/>
      <c r="Q68" s="231"/>
      <c r="R68" s="943"/>
      <c r="S68" s="943"/>
      <c r="T68" s="172"/>
      <c r="U68" s="619"/>
      <c r="V68" s="575"/>
      <c r="W68" s="941"/>
      <c r="X68" s="941"/>
      <c r="Y68" s="491"/>
      <c r="Z68" s="942"/>
      <c r="AA68" s="942"/>
      <c r="AB68" s="942"/>
      <c r="AC68" s="942"/>
      <c r="AD68" s="232"/>
      <c r="AF68" s="233"/>
      <c r="AG68" s="233"/>
      <c r="AH68" s="175"/>
      <c r="AI68" s="481"/>
    </row>
    <row r="69" spans="2:35" s="121" customFormat="1" ht="12.75" hidden="1" customHeight="1" outlineLevel="1" x14ac:dyDescent="0.25">
      <c r="B69" s="220"/>
      <c r="C69" s="140" t="str">
        <f>+'Identificación 2'!C69</f>
        <v>Tramo 30</v>
      </c>
      <c r="D69" s="216"/>
      <c r="E69" s="940" t="str">
        <f>CONCATENATE('Identificación 2'!E69," ",'Identificación 2'!F69)</f>
        <v xml:space="preserve"> </v>
      </c>
      <c r="F69" s="940"/>
      <c r="G69" s="940"/>
      <c r="H69" s="172"/>
      <c r="I69" s="620"/>
      <c r="J69" s="621"/>
      <c r="K69" s="944"/>
      <c r="L69" s="945"/>
      <c r="M69" s="946"/>
      <c r="N69" s="947"/>
      <c r="O69" s="229"/>
      <c r="P69" s="230"/>
      <c r="Q69" s="231"/>
      <c r="R69" s="948"/>
      <c r="S69" s="949"/>
      <c r="T69" s="172"/>
      <c r="U69" s="575"/>
      <c r="V69" s="577"/>
      <c r="W69" s="950"/>
      <c r="X69" s="951"/>
      <c r="Y69" s="491"/>
      <c r="Z69" s="957"/>
      <c r="AA69" s="958"/>
      <c r="AB69" s="946"/>
      <c r="AC69" s="947"/>
      <c r="AD69" s="232"/>
      <c r="AF69" s="233"/>
      <c r="AG69" s="233"/>
      <c r="AH69" s="175"/>
      <c r="AI69" s="481"/>
    </row>
    <row r="70" spans="2:35" s="121" customFormat="1" ht="12.75" customHeight="1" collapsed="1" x14ac:dyDescent="0.25">
      <c r="B70" s="220"/>
      <c r="C70" s="139" t="str">
        <f>+'Identificación 2'!C70</f>
        <v>UP3</v>
      </c>
      <c r="D70" s="216"/>
      <c r="E70" s="940" t="str">
        <f>CONCATENATE('Identificación 2'!E70," ",'Identificación 2'!F70)</f>
        <v xml:space="preserve"> </v>
      </c>
      <c r="F70" s="940"/>
      <c r="G70" s="940"/>
      <c r="H70" s="172"/>
      <c r="I70" s="968"/>
      <c r="J70" s="969"/>
      <c r="K70" s="953">
        <f>SUM(K71:L100)</f>
        <v>0</v>
      </c>
      <c r="L70" s="953"/>
      <c r="M70" s="952">
        <f>SUM(M71:N100)</f>
        <v>0</v>
      </c>
      <c r="N70" s="952"/>
      <c r="O70" s="548">
        <f>SUM(O71:O100)</f>
        <v>0</v>
      </c>
      <c r="P70" s="548">
        <f>SUM(P71:P100)</f>
        <v>0</v>
      </c>
      <c r="Q70" s="548">
        <f>SUM(Q71:Q100)</f>
        <v>0</v>
      </c>
      <c r="R70" s="953">
        <f>SUM(R71:S100)</f>
        <v>0</v>
      </c>
      <c r="S70" s="954"/>
      <c r="T70" s="549"/>
      <c r="U70" s="955"/>
      <c r="V70" s="955"/>
      <c r="W70" s="953">
        <f>SUM(W71:X100)</f>
        <v>0</v>
      </c>
      <c r="X70" s="954"/>
      <c r="Y70" s="548">
        <f>SUM(Y71:Y100)</f>
        <v>0</v>
      </c>
      <c r="Z70" s="952">
        <f>SUM(Z71:AA100)</f>
        <v>0</v>
      </c>
      <c r="AA70" s="954"/>
      <c r="AB70" s="952">
        <f>SUM(AB71:AC100)</f>
        <v>0</v>
      </c>
      <c r="AC70" s="954"/>
      <c r="AD70" s="550">
        <f>SUM(AD71:AD100)</f>
        <v>0</v>
      </c>
      <c r="AE70" s="549"/>
      <c r="AF70" s="549">
        <f>SUM(AF71:AF100)</f>
        <v>0</v>
      </c>
      <c r="AG70" s="549">
        <f>SUM(AG71:AG100)</f>
        <v>0</v>
      </c>
      <c r="AH70" s="175"/>
      <c r="AI70" s="557"/>
    </row>
    <row r="71" spans="2:35" s="121" customFormat="1" ht="12.75" hidden="1" customHeight="1" outlineLevel="1" x14ac:dyDescent="0.25">
      <c r="B71" s="220"/>
      <c r="C71" s="140" t="str">
        <f>+'Identificación 2'!C71</f>
        <v>Tramo 1</v>
      </c>
      <c r="D71" s="216"/>
      <c r="E71" s="940" t="str">
        <f>CONCATENATE('Identificación 2'!E71," ",'Identificación 2'!F71)</f>
        <v xml:space="preserve"> </v>
      </c>
      <c r="F71" s="940"/>
      <c r="G71" s="940"/>
      <c r="H71" s="172"/>
      <c r="I71" s="620"/>
      <c r="J71" s="621"/>
      <c r="K71" s="941"/>
      <c r="L71" s="941"/>
      <c r="M71" s="942"/>
      <c r="N71" s="942"/>
      <c r="O71" s="229"/>
      <c r="P71" s="230"/>
      <c r="Q71" s="231"/>
      <c r="R71" s="943"/>
      <c r="S71" s="943"/>
      <c r="T71" s="172"/>
      <c r="U71" s="619"/>
      <c r="V71" s="575"/>
      <c r="W71" s="941"/>
      <c r="X71" s="941"/>
      <c r="Y71" s="491"/>
      <c r="Z71" s="942"/>
      <c r="AA71" s="942"/>
      <c r="AB71" s="942"/>
      <c r="AC71" s="942"/>
      <c r="AD71" s="232"/>
      <c r="AF71" s="233"/>
      <c r="AG71" s="233"/>
      <c r="AH71" s="175"/>
      <c r="AI71" s="481"/>
    </row>
    <row r="72" spans="2:35" s="121" customFormat="1" ht="12.75" hidden="1" customHeight="1" outlineLevel="1" x14ac:dyDescent="0.25">
      <c r="B72" s="220"/>
      <c r="C72" s="140" t="str">
        <f>+'Identificación 2'!C72</f>
        <v>Tramo 2</v>
      </c>
      <c r="D72" s="216"/>
      <c r="E72" s="940" t="str">
        <f>CONCATENATE('Identificación 2'!E72," ",'Identificación 2'!F72)</f>
        <v xml:space="preserve"> </v>
      </c>
      <c r="F72" s="940"/>
      <c r="G72" s="940"/>
      <c r="H72" s="172"/>
      <c r="I72" s="620"/>
      <c r="J72" s="621"/>
      <c r="K72" s="941"/>
      <c r="L72" s="941"/>
      <c r="M72" s="942"/>
      <c r="N72" s="942"/>
      <c r="O72" s="229"/>
      <c r="P72" s="230"/>
      <c r="Q72" s="231"/>
      <c r="R72" s="943"/>
      <c r="S72" s="943"/>
      <c r="T72" s="172"/>
      <c r="U72" s="619"/>
      <c r="V72" s="575"/>
      <c r="W72" s="941"/>
      <c r="X72" s="941"/>
      <c r="Y72" s="491"/>
      <c r="Z72" s="942"/>
      <c r="AA72" s="942"/>
      <c r="AB72" s="942"/>
      <c r="AC72" s="942"/>
      <c r="AD72" s="232"/>
      <c r="AF72" s="233"/>
      <c r="AG72" s="233"/>
      <c r="AH72" s="175"/>
      <c r="AI72" s="481"/>
    </row>
    <row r="73" spans="2:35" s="121" customFormat="1" ht="12.75" hidden="1" customHeight="1" outlineLevel="1" x14ac:dyDescent="0.25">
      <c r="B73" s="220"/>
      <c r="C73" s="140" t="str">
        <f>+'Identificación 2'!C73</f>
        <v>Tramo 3</v>
      </c>
      <c r="D73" s="216"/>
      <c r="E73" s="940" t="str">
        <f>CONCATENATE('Identificación 2'!E73," ",'Identificación 2'!F73)</f>
        <v xml:space="preserve"> </v>
      </c>
      <c r="F73" s="940"/>
      <c r="G73" s="940"/>
      <c r="H73" s="172"/>
      <c r="I73" s="620"/>
      <c r="J73" s="621"/>
      <c r="K73" s="941"/>
      <c r="L73" s="941"/>
      <c r="M73" s="942"/>
      <c r="N73" s="942"/>
      <c r="O73" s="229"/>
      <c r="P73" s="230"/>
      <c r="Q73" s="231"/>
      <c r="R73" s="943"/>
      <c r="S73" s="943"/>
      <c r="T73" s="172"/>
      <c r="U73" s="619"/>
      <c r="V73" s="575"/>
      <c r="W73" s="941"/>
      <c r="X73" s="941"/>
      <c r="Y73" s="491"/>
      <c r="Z73" s="942"/>
      <c r="AA73" s="942"/>
      <c r="AB73" s="942"/>
      <c r="AC73" s="942"/>
      <c r="AD73" s="232"/>
      <c r="AF73" s="233"/>
      <c r="AG73" s="233"/>
      <c r="AH73" s="175"/>
      <c r="AI73" s="481"/>
    </row>
    <row r="74" spans="2:35" s="121" customFormat="1" ht="12.75" hidden="1" customHeight="1" outlineLevel="1" x14ac:dyDescent="0.25">
      <c r="B74" s="220"/>
      <c r="C74" s="140" t="str">
        <f>+'Identificación 2'!C74</f>
        <v>Tramo 4</v>
      </c>
      <c r="D74" s="216"/>
      <c r="E74" s="940" t="str">
        <f>CONCATENATE('Identificación 2'!E74," ",'Identificación 2'!F74)</f>
        <v xml:space="preserve"> </v>
      </c>
      <c r="F74" s="940"/>
      <c r="G74" s="940"/>
      <c r="H74" s="172"/>
      <c r="I74" s="620"/>
      <c r="J74" s="621"/>
      <c r="K74" s="941"/>
      <c r="L74" s="941"/>
      <c r="M74" s="942"/>
      <c r="N74" s="942"/>
      <c r="O74" s="229"/>
      <c r="P74" s="230"/>
      <c r="Q74" s="231"/>
      <c r="R74" s="943"/>
      <c r="S74" s="943"/>
      <c r="T74" s="172"/>
      <c r="U74" s="619"/>
      <c r="V74" s="575"/>
      <c r="W74" s="941"/>
      <c r="X74" s="941"/>
      <c r="Y74" s="491"/>
      <c r="Z74" s="942"/>
      <c r="AA74" s="942"/>
      <c r="AB74" s="942"/>
      <c r="AC74" s="942"/>
      <c r="AD74" s="232"/>
      <c r="AF74" s="233"/>
      <c r="AG74" s="233"/>
      <c r="AH74" s="175"/>
      <c r="AI74" s="481"/>
    </row>
    <row r="75" spans="2:35" s="121" customFormat="1" ht="12.75" hidden="1" customHeight="1" outlineLevel="1" x14ac:dyDescent="0.25">
      <c r="B75" s="220"/>
      <c r="C75" s="140" t="str">
        <f>+'Identificación 2'!C75</f>
        <v>Tramo 5</v>
      </c>
      <c r="D75" s="216"/>
      <c r="E75" s="940" t="str">
        <f>CONCATENATE('Identificación 2'!E75," ",'Identificación 2'!F75)</f>
        <v xml:space="preserve"> </v>
      </c>
      <c r="F75" s="940"/>
      <c r="G75" s="940"/>
      <c r="H75" s="172"/>
      <c r="I75" s="620"/>
      <c r="J75" s="621"/>
      <c r="K75" s="941"/>
      <c r="L75" s="941"/>
      <c r="M75" s="942"/>
      <c r="N75" s="942"/>
      <c r="O75" s="229"/>
      <c r="P75" s="230"/>
      <c r="Q75" s="231"/>
      <c r="R75" s="943"/>
      <c r="S75" s="943"/>
      <c r="T75" s="172"/>
      <c r="U75" s="619"/>
      <c r="V75" s="575"/>
      <c r="W75" s="941"/>
      <c r="X75" s="941"/>
      <c r="Y75" s="491"/>
      <c r="Z75" s="942"/>
      <c r="AA75" s="942"/>
      <c r="AB75" s="942"/>
      <c r="AC75" s="942"/>
      <c r="AD75" s="232"/>
      <c r="AF75" s="233"/>
      <c r="AG75" s="233"/>
      <c r="AH75" s="175"/>
      <c r="AI75" s="481"/>
    </row>
    <row r="76" spans="2:35" s="121" customFormat="1" ht="12.75" hidden="1" customHeight="1" outlineLevel="1" x14ac:dyDescent="0.25">
      <c r="B76" s="220"/>
      <c r="C76" s="140" t="str">
        <f>+'Identificación 2'!C76</f>
        <v>Tramo 6</v>
      </c>
      <c r="D76" s="216"/>
      <c r="E76" s="940" t="str">
        <f>CONCATENATE('Identificación 2'!E76," ",'Identificación 2'!F76)</f>
        <v xml:space="preserve"> </v>
      </c>
      <c r="F76" s="940"/>
      <c r="G76" s="940"/>
      <c r="H76" s="172"/>
      <c r="I76" s="620"/>
      <c r="J76" s="621"/>
      <c r="K76" s="941"/>
      <c r="L76" s="941"/>
      <c r="M76" s="942"/>
      <c r="N76" s="942"/>
      <c r="O76" s="229"/>
      <c r="P76" s="230"/>
      <c r="Q76" s="231"/>
      <c r="R76" s="943"/>
      <c r="S76" s="943"/>
      <c r="T76" s="172"/>
      <c r="U76" s="619"/>
      <c r="V76" s="575"/>
      <c r="W76" s="941"/>
      <c r="X76" s="941"/>
      <c r="Y76" s="491"/>
      <c r="Z76" s="942"/>
      <c r="AA76" s="942"/>
      <c r="AB76" s="942"/>
      <c r="AC76" s="942"/>
      <c r="AD76" s="232"/>
      <c r="AF76" s="233"/>
      <c r="AG76" s="233"/>
      <c r="AH76" s="175"/>
      <c r="AI76" s="481"/>
    </row>
    <row r="77" spans="2:35" s="121" customFormat="1" ht="12.75" hidden="1" customHeight="1" outlineLevel="1" x14ac:dyDescent="0.25">
      <c r="B77" s="220"/>
      <c r="C77" s="140" t="str">
        <f>+'Identificación 2'!C77</f>
        <v>Tramo 7</v>
      </c>
      <c r="D77" s="216"/>
      <c r="E77" s="940" t="str">
        <f>CONCATENATE('Identificación 2'!E77," ",'Identificación 2'!F77)</f>
        <v xml:space="preserve"> </v>
      </c>
      <c r="F77" s="940"/>
      <c r="G77" s="940"/>
      <c r="H77" s="172"/>
      <c r="I77" s="620"/>
      <c r="J77" s="621"/>
      <c r="K77" s="941"/>
      <c r="L77" s="941"/>
      <c r="M77" s="942"/>
      <c r="N77" s="942"/>
      <c r="O77" s="229"/>
      <c r="P77" s="230"/>
      <c r="Q77" s="231"/>
      <c r="R77" s="943"/>
      <c r="S77" s="943"/>
      <c r="T77" s="172"/>
      <c r="U77" s="619"/>
      <c r="V77" s="575"/>
      <c r="W77" s="941"/>
      <c r="X77" s="941"/>
      <c r="Y77" s="491"/>
      <c r="Z77" s="942"/>
      <c r="AA77" s="942"/>
      <c r="AB77" s="942"/>
      <c r="AC77" s="942"/>
      <c r="AD77" s="232"/>
      <c r="AF77" s="233"/>
      <c r="AG77" s="233"/>
      <c r="AH77" s="175"/>
      <c r="AI77" s="481"/>
    </row>
    <row r="78" spans="2:35" s="121" customFormat="1" ht="12.75" hidden="1" customHeight="1" outlineLevel="1" x14ac:dyDescent="0.25">
      <c r="B78" s="220"/>
      <c r="C78" s="140" t="str">
        <f>+'Identificación 2'!C78</f>
        <v>Tramo 8</v>
      </c>
      <c r="D78" s="216"/>
      <c r="E78" s="940" t="str">
        <f>CONCATENATE('Identificación 2'!E78," ",'Identificación 2'!F78)</f>
        <v xml:space="preserve"> </v>
      </c>
      <c r="F78" s="940"/>
      <c r="G78" s="940"/>
      <c r="H78" s="172"/>
      <c r="I78" s="620"/>
      <c r="J78" s="621"/>
      <c r="K78" s="941"/>
      <c r="L78" s="941"/>
      <c r="M78" s="942"/>
      <c r="N78" s="942"/>
      <c r="O78" s="229"/>
      <c r="P78" s="230"/>
      <c r="Q78" s="231"/>
      <c r="R78" s="943"/>
      <c r="S78" s="943"/>
      <c r="T78" s="172"/>
      <c r="U78" s="619"/>
      <c r="V78" s="575"/>
      <c r="W78" s="941"/>
      <c r="X78" s="941"/>
      <c r="Y78" s="491"/>
      <c r="Z78" s="942"/>
      <c r="AA78" s="942"/>
      <c r="AB78" s="942"/>
      <c r="AC78" s="942"/>
      <c r="AD78" s="232"/>
      <c r="AF78" s="233"/>
      <c r="AG78" s="233"/>
      <c r="AH78" s="175"/>
      <c r="AI78" s="481"/>
    </row>
    <row r="79" spans="2:35" s="121" customFormat="1" ht="12.75" hidden="1" customHeight="1" outlineLevel="1" x14ac:dyDescent="0.25">
      <c r="B79" s="220"/>
      <c r="C79" s="140" t="str">
        <f>+'Identificación 2'!C79</f>
        <v>Tramo 9</v>
      </c>
      <c r="D79" s="216"/>
      <c r="E79" s="940" t="str">
        <f>CONCATENATE('Identificación 2'!E79," ",'Identificación 2'!F79)</f>
        <v xml:space="preserve"> </v>
      </c>
      <c r="F79" s="940"/>
      <c r="G79" s="940"/>
      <c r="H79" s="172"/>
      <c r="I79" s="620"/>
      <c r="J79" s="621"/>
      <c r="K79" s="941"/>
      <c r="L79" s="941"/>
      <c r="M79" s="942"/>
      <c r="N79" s="942"/>
      <c r="O79" s="229"/>
      <c r="P79" s="230"/>
      <c r="Q79" s="231"/>
      <c r="R79" s="943"/>
      <c r="S79" s="943"/>
      <c r="T79" s="172"/>
      <c r="U79" s="619"/>
      <c r="V79" s="575"/>
      <c r="W79" s="941"/>
      <c r="X79" s="941"/>
      <c r="Y79" s="491"/>
      <c r="Z79" s="942"/>
      <c r="AA79" s="942"/>
      <c r="AB79" s="942"/>
      <c r="AC79" s="942"/>
      <c r="AD79" s="232"/>
      <c r="AF79" s="233"/>
      <c r="AG79" s="233"/>
      <c r="AH79" s="175"/>
      <c r="AI79" s="481"/>
    </row>
    <row r="80" spans="2:35" s="121" customFormat="1" ht="12.75" hidden="1" customHeight="1" outlineLevel="1" x14ac:dyDescent="0.25">
      <c r="B80" s="220"/>
      <c r="C80" s="140" t="str">
        <f>+'Identificación 2'!C80</f>
        <v>Tramo 10</v>
      </c>
      <c r="D80" s="216"/>
      <c r="E80" s="940" t="str">
        <f>CONCATENATE('Identificación 2'!E80," ",'Identificación 2'!F80)</f>
        <v xml:space="preserve"> </v>
      </c>
      <c r="F80" s="940"/>
      <c r="G80" s="940"/>
      <c r="H80" s="172"/>
      <c r="I80" s="620"/>
      <c r="J80" s="621"/>
      <c r="K80" s="941"/>
      <c r="L80" s="941"/>
      <c r="M80" s="942"/>
      <c r="N80" s="942"/>
      <c r="O80" s="229"/>
      <c r="P80" s="230"/>
      <c r="Q80" s="231"/>
      <c r="R80" s="943"/>
      <c r="S80" s="943"/>
      <c r="T80" s="172"/>
      <c r="U80" s="619"/>
      <c r="V80" s="575"/>
      <c r="W80" s="941"/>
      <c r="X80" s="941"/>
      <c r="Y80" s="491"/>
      <c r="Z80" s="942"/>
      <c r="AA80" s="942"/>
      <c r="AB80" s="942"/>
      <c r="AC80" s="942"/>
      <c r="AD80" s="232"/>
      <c r="AF80" s="233"/>
      <c r="AG80" s="233"/>
      <c r="AH80" s="175"/>
      <c r="AI80" s="481"/>
    </row>
    <row r="81" spans="2:35" s="121" customFormat="1" ht="12.75" hidden="1" customHeight="1" outlineLevel="1" x14ac:dyDescent="0.25">
      <c r="B81" s="220"/>
      <c r="C81" s="140" t="str">
        <f>+'Identificación 2'!C81</f>
        <v>Tramo 11</v>
      </c>
      <c r="D81" s="216"/>
      <c r="E81" s="940" t="str">
        <f>CONCATENATE('Identificación 2'!E81," ",'Identificación 2'!F81)</f>
        <v xml:space="preserve"> </v>
      </c>
      <c r="F81" s="940"/>
      <c r="G81" s="940"/>
      <c r="H81" s="172"/>
      <c r="I81" s="620"/>
      <c r="J81" s="621"/>
      <c r="K81" s="941"/>
      <c r="L81" s="941"/>
      <c r="M81" s="942"/>
      <c r="N81" s="942"/>
      <c r="O81" s="229"/>
      <c r="P81" s="230"/>
      <c r="Q81" s="231"/>
      <c r="R81" s="943"/>
      <c r="S81" s="943"/>
      <c r="T81" s="172"/>
      <c r="U81" s="619"/>
      <c r="V81" s="575"/>
      <c r="W81" s="941"/>
      <c r="X81" s="941"/>
      <c r="Y81" s="491"/>
      <c r="Z81" s="942"/>
      <c r="AA81" s="942"/>
      <c r="AB81" s="942"/>
      <c r="AC81" s="942"/>
      <c r="AD81" s="232"/>
      <c r="AF81" s="233"/>
      <c r="AG81" s="233"/>
      <c r="AH81" s="175"/>
      <c r="AI81" s="481"/>
    </row>
    <row r="82" spans="2:35" s="121" customFormat="1" ht="12.75" hidden="1" customHeight="1" outlineLevel="1" x14ac:dyDescent="0.25">
      <c r="B82" s="220"/>
      <c r="C82" s="140" t="str">
        <f>+'Identificación 2'!C82</f>
        <v>Tramo 12</v>
      </c>
      <c r="D82" s="216"/>
      <c r="E82" s="940" t="str">
        <f>CONCATENATE('Identificación 2'!E82," ",'Identificación 2'!F82)</f>
        <v xml:space="preserve"> </v>
      </c>
      <c r="F82" s="940"/>
      <c r="G82" s="940"/>
      <c r="H82" s="172"/>
      <c r="I82" s="620"/>
      <c r="J82" s="621"/>
      <c r="K82" s="941"/>
      <c r="L82" s="941"/>
      <c r="M82" s="942"/>
      <c r="N82" s="942"/>
      <c r="O82" s="229"/>
      <c r="P82" s="230"/>
      <c r="Q82" s="231"/>
      <c r="R82" s="943"/>
      <c r="S82" s="943"/>
      <c r="T82" s="172"/>
      <c r="U82" s="619"/>
      <c r="V82" s="575"/>
      <c r="W82" s="941"/>
      <c r="X82" s="941"/>
      <c r="Y82" s="491"/>
      <c r="Z82" s="942"/>
      <c r="AA82" s="942"/>
      <c r="AB82" s="942"/>
      <c r="AC82" s="942"/>
      <c r="AD82" s="232"/>
      <c r="AF82" s="233"/>
      <c r="AG82" s="233"/>
      <c r="AH82" s="175"/>
      <c r="AI82" s="481"/>
    </row>
    <row r="83" spans="2:35" s="121" customFormat="1" ht="12.75" hidden="1" customHeight="1" outlineLevel="1" x14ac:dyDescent="0.25">
      <c r="B83" s="220"/>
      <c r="C83" s="140" t="str">
        <f>+'Identificación 2'!C83</f>
        <v>Tramo 13</v>
      </c>
      <c r="D83" s="216"/>
      <c r="E83" s="940" t="str">
        <f>CONCATENATE('Identificación 2'!E83," ",'Identificación 2'!F83)</f>
        <v xml:space="preserve"> </v>
      </c>
      <c r="F83" s="940"/>
      <c r="G83" s="940"/>
      <c r="H83" s="172"/>
      <c r="I83" s="620"/>
      <c r="J83" s="621"/>
      <c r="K83" s="941"/>
      <c r="L83" s="941"/>
      <c r="M83" s="942"/>
      <c r="N83" s="942"/>
      <c r="O83" s="229"/>
      <c r="P83" s="230"/>
      <c r="Q83" s="231"/>
      <c r="R83" s="943"/>
      <c r="S83" s="943"/>
      <c r="T83" s="172"/>
      <c r="U83" s="619"/>
      <c r="V83" s="575"/>
      <c r="W83" s="941"/>
      <c r="X83" s="941"/>
      <c r="Y83" s="491"/>
      <c r="Z83" s="942"/>
      <c r="AA83" s="942"/>
      <c r="AB83" s="942"/>
      <c r="AC83" s="942"/>
      <c r="AD83" s="232"/>
      <c r="AF83" s="233"/>
      <c r="AG83" s="233"/>
      <c r="AH83" s="175"/>
      <c r="AI83" s="481"/>
    </row>
    <row r="84" spans="2:35" s="121" customFormat="1" ht="12.75" hidden="1" customHeight="1" outlineLevel="1" x14ac:dyDescent="0.25">
      <c r="B84" s="220"/>
      <c r="C84" s="140" t="str">
        <f>+'Identificación 2'!C84</f>
        <v>Tramo 14</v>
      </c>
      <c r="D84" s="216"/>
      <c r="E84" s="940" t="str">
        <f>CONCATENATE('Identificación 2'!E84," ",'Identificación 2'!F84)</f>
        <v xml:space="preserve"> </v>
      </c>
      <c r="F84" s="940"/>
      <c r="G84" s="940"/>
      <c r="H84" s="172"/>
      <c r="I84" s="620"/>
      <c r="J84" s="621"/>
      <c r="K84" s="941"/>
      <c r="L84" s="941"/>
      <c r="M84" s="942"/>
      <c r="N84" s="942"/>
      <c r="O84" s="229"/>
      <c r="P84" s="230"/>
      <c r="Q84" s="231"/>
      <c r="R84" s="943"/>
      <c r="S84" s="943"/>
      <c r="T84" s="172"/>
      <c r="U84" s="619"/>
      <c r="V84" s="575"/>
      <c r="W84" s="941"/>
      <c r="X84" s="941"/>
      <c r="Y84" s="491"/>
      <c r="Z84" s="942"/>
      <c r="AA84" s="942"/>
      <c r="AB84" s="942"/>
      <c r="AC84" s="942"/>
      <c r="AD84" s="232"/>
      <c r="AF84" s="233"/>
      <c r="AG84" s="233"/>
      <c r="AH84" s="175"/>
      <c r="AI84" s="481"/>
    </row>
    <row r="85" spans="2:35" s="121" customFormat="1" ht="12.75" hidden="1" customHeight="1" outlineLevel="1" x14ac:dyDescent="0.25">
      <c r="B85" s="220"/>
      <c r="C85" s="140" t="str">
        <f>+'Identificación 2'!C85</f>
        <v>Tramo 15</v>
      </c>
      <c r="D85" s="216"/>
      <c r="E85" s="940" t="str">
        <f>CONCATENATE('Identificación 2'!E85," ",'Identificación 2'!F85)</f>
        <v xml:space="preserve"> </v>
      </c>
      <c r="F85" s="940"/>
      <c r="G85" s="940"/>
      <c r="H85" s="172"/>
      <c r="I85" s="620"/>
      <c r="J85" s="621"/>
      <c r="K85" s="941"/>
      <c r="L85" s="941"/>
      <c r="M85" s="942"/>
      <c r="N85" s="942"/>
      <c r="O85" s="229"/>
      <c r="P85" s="230"/>
      <c r="Q85" s="231"/>
      <c r="R85" s="943"/>
      <c r="S85" s="943"/>
      <c r="T85" s="172"/>
      <c r="U85" s="619"/>
      <c r="V85" s="575"/>
      <c r="W85" s="941"/>
      <c r="X85" s="941"/>
      <c r="Y85" s="491"/>
      <c r="Z85" s="942"/>
      <c r="AA85" s="942"/>
      <c r="AB85" s="942"/>
      <c r="AC85" s="942"/>
      <c r="AD85" s="232"/>
      <c r="AF85" s="233"/>
      <c r="AG85" s="233"/>
      <c r="AH85" s="175"/>
      <c r="AI85" s="481"/>
    </row>
    <row r="86" spans="2:35" s="121" customFormat="1" ht="12.75" hidden="1" customHeight="1" outlineLevel="1" x14ac:dyDescent="0.25">
      <c r="B86" s="220"/>
      <c r="C86" s="140" t="str">
        <f>+'Identificación 2'!C86</f>
        <v>Tramo 16</v>
      </c>
      <c r="D86" s="216"/>
      <c r="E86" s="940" t="str">
        <f>CONCATENATE('Identificación 2'!E86," ",'Identificación 2'!F86)</f>
        <v xml:space="preserve"> </v>
      </c>
      <c r="F86" s="940"/>
      <c r="G86" s="940"/>
      <c r="H86" s="172"/>
      <c r="I86" s="620"/>
      <c r="J86" s="621"/>
      <c r="K86" s="941"/>
      <c r="L86" s="941"/>
      <c r="M86" s="942"/>
      <c r="N86" s="942"/>
      <c r="O86" s="229"/>
      <c r="P86" s="230"/>
      <c r="Q86" s="231"/>
      <c r="R86" s="943"/>
      <c r="S86" s="943"/>
      <c r="T86" s="172"/>
      <c r="U86" s="619"/>
      <c r="V86" s="575"/>
      <c r="W86" s="941"/>
      <c r="X86" s="941"/>
      <c r="Y86" s="491"/>
      <c r="Z86" s="942"/>
      <c r="AA86" s="942"/>
      <c r="AB86" s="942"/>
      <c r="AC86" s="942"/>
      <c r="AD86" s="232"/>
      <c r="AF86" s="233"/>
      <c r="AG86" s="233"/>
      <c r="AH86" s="175"/>
      <c r="AI86" s="481"/>
    </row>
    <row r="87" spans="2:35" s="121" customFormat="1" ht="12.75" hidden="1" customHeight="1" outlineLevel="1" x14ac:dyDescent="0.25">
      <c r="B87" s="220"/>
      <c r="C87" s="140" t="str">
        <f>+'Identificación 2'!C87</f>
        <v>Tramo 17</v>
      </c>
      <c r="D87" s="216"/>
      <c r="E87" s="940" t="str">
        <f>CONCATENATE('Identificación 2'!E87," ",'Identificación 2'!F87)</f>
        <v xml:space="preserve"> </v>
      </c>
      <c r="F87" s="940"/>
      <c r="G87" s="940"/>
      <c r="H87" s="172"/>
      <c r="I87" s="620"/>
      <c r="J87" s="621"/>
      <c r="K87" s="941"/>
      <c r="L87" s="941"/>
      <c r="M87" s="942"/>
      <c r="N87" s="942"/>
      <c r="O87" s="229"/>
      <c r="P87" s="230"/>
      <c r="Q87" s="231"/>
      <c r="R87" s="943"/>
      <c r="S87" s="943"/>
      <c r="T87" s="172"/>
      <c r="U87" s="619"/>
      <c r="V87" s="575"/>
      <c r="W87" s="941"/>
      <c r="X87" s="941"/>
      <c r="Y87" s="491"/>
      <c r="Z87" s="942"/>
      <c r="AA87" s="942"/>
      <c r="AB87" s="942"/>
      <c r="AC87" s="942"/>
      <c r="AD87" s="232"/>
      <c r="AF87" s="233"/>
      <c r="AG87" s="233"/>
      <c r="AH87" s="175"/>
      <c r="AI87" s="481"/>
    </row>
    <row r="88" spans="2:35" s="121" customFormat="1" ht="12.75" hidden="1" customHeight="1" outlineLevel="1" x14ac:dyDescent="0.25">
      <c r="B88" s="220"/>
      <c r="C88" s="140" t="str">
        <f>+'Identificación 2'!C88</f>
        <v>Tramo 18</v>
      </c>
      <c r="D88" s="216"/>
      <c r="E88" s="940" t="str">
        <f>CONCATENATE('Identificación 2'!E88," ",'Identificación 2'!F88)</f>
        <v xml:space="preserve"> </v>
      </c>
      <c r="F88" s="940"/>
      <c r="G88" s="940"/>
      <c r="H88" s="172"/>
      <c r="I88" s="620"/>
      <c r="J88" s="621"/>
      <c r="K88" s="941"/>
      <c r="L88" s="941"/>
      <c r="M88" s="942"/>
      <c r="N88" s="942"/>
      <c r="O88" s="229"/>
      <c r="P88" s="230"/>
      <c r="Q88" s="231"/>
      <c r="R88" s="943"/>
      <c r="S88" s="943"/>
      <c r="T88" s="172"/>
      <c r="U88" s="619"/>
      <c r="V88" s="575"/>
      <c r="W88" s="941"/>
      <c r="X88" s="941"/>
      <c r="Y88" s="491"/>
      <c r="Z88" s="942"/>
      <c r="AA88" s="942"/>
      <c r="AB88" s="942"/>
      <c r="AC88" s="942"/>
      <c r="AD88" s="232"/>
      <c r="AF88" s="233"/>
      <c r="AG88" s="233"/>
      <c r="AH88" s="175"/>
      <c r="AI88" s="481"/>
    </row>
    <row r="89" spans="2:35" s="121" customFormat="1" ht="12.75" hidden="1" customHeight="1" outlineLevel="1" x14ac:dyDescent="0.25">
      <c r="B89" s="220"/>
      <c r="C89" s="140" t="str">
        <f>+'Identificación 2'!C89</f>
        <v>Tramo 19</v>
      </c>
      <c r="D89" s="216"/>
      <c r="E89" s="940" t="str">
        <f>CONCATENATE('Identificación 2'!E89," ",'Identificación 2'!F89)</f>
        <v xml:space="preserve"> </v>
      </c>
      <c r="F89" s="940"/>
      <c r="G89" s="940"/>
      <c r="H89" s="172"/>
      <c r="I89" s="620"/>
      <c r="J89" s="621"/>
      <c r="K89" s="941"/>
      <c r="L89" s="941"/>
      <c r="M89" s="942"/>
      <c r="N89" s="942"/>
      <c r="O89" s="229"/>
      <c r="P89" s="230"/>
      <c r="Q89" s="231"/>
      <c r="R89" s="943"/>
      <c r="S89" s="943"/>
      <c r="T89" s="172"/>
      <c r="U89" s="619"/>
      <c r="V89" s="575"/>
      <c r="W89" s="941"/>
      <c r="X89" s="941"/>
      <c r="Y89" s="491"/>
      <c r="Z89" s="942"/>
      <c r="AA89" s="942"/>
      <c r="AB89" s="942"/>
      <c r="AC89" s="942"/>
      <c r="AD89" s="232"/>
      <c r="AF89" s="233"/>
      <c r="AG89" s="233"/>
      <c r="AH89" s="175"/>
      <c r="AI89" s="481"/>
    </row>
    <row r="90" spans="2:35" s="121" customFormat="1" ht="12.75" hidden="1" customHeight="1" outlineLevel="1" x14ac:dyDescent="0.25">
      <c r="B90" s="220"/>
      <c r="C90" s="140" t="str">
        <f>+'Identificación 2'!C90</f>
        <v>Tramo 20</v>
      </c>
      <c r="D90" s="216"/>
      <c r="E90" s="940" t="str">
        <f>CONCATENATE('Identificación 2'!E90," ",'Identificación 2'!F90)</f>
        <v xml:space="preserve"> </v>
      </c>
      <c r="F90" s="940"/>
      <c r="G90" s="940"/>
      <c r="H90" s="172"/>
      <c r="I90" s="620"/>
      <c r="J90" s="621"/>
      <c r="K90" s="941"/>
      <c r="L90" s="941"/>
      <c r="M90" s="942"/>
      <c r="N90" s="942"/>
      <c r="O90" s="229"/>
      <c r="P90" s="230"/>
      <c r="Q90" s="231"/>
      <c r="R90" s="943"/>
      <c r="S90" s="943"/>
      <c r="T90" s="172"/>
      <c r="U90" s="619"/>
      <c r="V90" s="575"/>
      <c r="W90" s="941"/>
      <c r="X90" s="941"/>
      <c r="Y90" s="491"/>
      <c r="Z90" s="942"/>
      <c r="AA90" s="942"/>
      <c r="AB90" s="942"/>
      <c r="AC90" s="942"/>
      <c r="AD90" s="232"/>
      <c r="AF90" s="233"/>
      <c r="AG90" s="233"/>
      <c r="AH90" s="175"/>
      <c r="AI90" s="481"/>
    </row>
    <row r="91" spans="2:35" s="121" customFormat="1" ht="12.75" hidden="1" customHeight="1" outlineLevel="1" x14ac:dyDescent="0.25">
      <c r="B91" s="220"/>
      <c r="C91" s="140" t="str">
        <f>+'Identificación 2'!C91</f>
        <v>Tramo 21</v>
      </c>
      <c r="D91" s="216"/>
      <c r="E91" s="940" t="str">
        <f>CONCATENATE('Identificación 2'!E91," ",'Identificación 2'!F91)</f>
        <v xml:space="preserve"> </v>
      </c>
      <c r="F91" s="940"/>
      <c r="G91" s="940"/>
      <c r="H91" s="172"/>
      <c r="I91" s="620"/>
      <c r="J91" s="621"/>
      <c r="K91" s="941"/>
      <c r="L91" s="941"/>
      <c r="M91" s="942"/>
      <c r="N91" s="942"/>
      <c r="O91" s="229"/>
      <c r="P91" s="230"/>
      <c r="Q91" s="231"/>
      <c r="R91" s="943"/>
      <c r="S91" s="943"/>
      <c r="T91" s="172"/>
      <c r="U91" s="619"/>
      <c r="V91" s="575"/>
      <c r="W91" s="941"/>
      <c r="X91" s="941"/>
      <c r="Y91" s="491"/>
      <c r="Z91" s="942"/>
      <c r="AA91" s="942"/>
      <c r="AB91" s="942"/>
      <c r="AC91" s="942"/>
      <c r="AD91" s="232"/>
      <c r="AF91" s="233"/>
      <c r="AG91" s="233"/>
      <c r="AH91" s="175"/>
      <c r="AI91" s="481"/>
    </row>
    <row r="92" spans="2:35" s="121" customFormat="1" ht="12.75" hidden="1" customHeight="1" outlineLevel="1" x14ac:dyDescent="0.25">
      <c r="B92" s="220"/>
      <c r="C92" s="140" t="str">
        <f>+'Identificación 2'!C92</f>
        <v>Tramo 22</v>
      </c>
      <c r="D92" s="216"/>
      <c r="E92" s="940" t="str">
        <f>CONCATENATE('Identificación 2'!E92," ",'Identificación 2'!F92)</f>
        <v xml:space="preserve"> </v>
      </c>
      <c r="F92" s="940"/>
      <c r="G92" s="940"/>
      <c r="H92" s="172"/>
      <c r="I92" s="620"/>
      <c r="J92" s="621"/>
      <c r="K92" s="941"/>
      <c r="L92" s="941"/>
      <c r="M92" s="942"/>
      <c r="N92" s="942"/>
      <c r="O92" s="229"/>
      <c r="P92" s="230"/>
      <c r="Q92" s="231"/>
      <c r="R92" s="943"/>
      <c r="S92" s="943"/>
      <c r="T92" s="172"/>
      <c r="U92" s="619"/>
      <c r="V92" s="575"/>
      <c r="W92" s="941"/>
      <c r="X92" s="941"/>
      <c r="Y92" s="491"/>
      <c r="Z92" s="942"/>
      <c r="AA92" s="942"/>
      <c r="AB92" s="942"/>
      <c r="AC92" s="942"/>
      <c r="AD92" s="232"/>
      <c r="AF92" s="233"/>
      <c r="AG92" s="233"/>
      <c r="AH92" s="175"/>
      <c r="AI92" s="481"/>
    </row>
    <row r="93" spans="2:35" s="121" customFormat="1" ht="12.75" hidden="1" customHeight="1" outlineLevel="1" x14ac:dyDescent="0.25">
      <c r="B93" s="220"/>
      <c r="C93" s="140" t="str">
        <f>+'Identificación 2'!C93</f>
        <v>Tramo 23</v>
      </c>
      <c r="D93" s="216"/>
      <c r="E93" s="940" t="str">
        <f>CONCATENATE('Identificación 2'!E93," ",'Identificación 2'!F93)</f>
        <v xml:space="preserve"> </v>
      </c>
      <c r="F93" s="940"/>
      <c r="G93" s="940"/>
      <c r="H93" s="172"/>
      <c r="I93" s="620"/>
      <c r="J93" s="621"/>
      <c r="K93" s="941"/>
      <c r="L93" s="941"/>
      <c r="M93" s="942"/>
      <c r="N93" s="942"/>
      <c r="O93" s="229"/>
      <c r="P93" s="230"/>
      <c r="Q93" s="231"/>
      <c r="R93" s="943"/>
      <c r="S93" s="943"/>
      <c r="T93" s="172"/>
      <c r="U93" s="619"/>
      <c r="V93" s="575"/>
      <c r="W93" s="941"/>
      <c r="X93" s="941"/>
      <c r="Y93" s="491"/>
      <c r="Z93" s="942"/>
      <c r="AA93" s="942"/>
      <c r="AB93" s="942"/>
      <c r="AC93" s="942"/>
      <c r="AD93" s="232"/>
      <c r="AF93" s="233"/>
      <c r="AG93" s="233"/>
      <c r="AH93" s="175"/>
      <c r="AI93" s="481"/>
    </row>
    <row r="94" spans="2:35" s="121" customFormat="1" ht="12.75" hidden="1" customHeight="1" outlineLevel="1" x14ac:dyDescent="0.25">
      <c r="B94" s="220"/>
      <c r="C94" s="140" t="str">
        <f>+'Identificación 2'!C94</f>
        <v>Tramo 24</v>
      </c>
      <c r="D94" s="216"/>
      <c r="E94" s="940" t="str">
        <f>CONCATENATE('Identificación 2'!E94," ",'Identificación 2'!F94)</f>
        <v xml:space="preserve"> </v>
      </c>
      <c r="F94" s="940"/>
      <c r="G94" s="940"/>
      <c r="H94" s="172"/>
      <c r="I94" s="620"/>
      <c r="J94" s="621"/>
      <c r="K94" s="941"/>
      <c r="L94" s="941"/>
      <c r="M94" s="942"/>
      <c r="N94" s="942"/>
      <c r="O94" s="229"/>
      <c r="P94" s="230"/>
      <c r="Q94" s="231"/>
      <c r="R94" s="943"/>
      <c r="S94" s="943"/>
      <c r="T94" s="172"/>
      <c r="U94" s="619"/>
      <c r="V94" s="575"/>
      <c r="W94" s="941"/>
      <c r="X94" s="941"/>
      <c r="Y94" s="491"/>
      <c r="Z94" s="942"/>
      <c r="AA94" s="942"/>
      <c r="AB94" s="942"/>
      <c r="AC94" s="942"/>
      <c r="AD94" s="232"/>
      <c r="AF94" s="233"/>
      <c r="AG94" s="233"/>
      <c r="AH94" s="175"/>
      <c r="AI94" s="481"/>
    </row>
    <row r="95" spans="2:35" s="121" customFormat="1" ht="12.75" hidden="1" customHeight="1" outlineLevel="1" x14ac:dyDescent="0.25">
      <c r="B95" s="220"/>
      <c r="C95" s="140" t="str">
        <f>+'Identificación 2'!C95</f>
        <v>Tramo 25</v>
      </c>
      <c r="D95" s="216"/>
      <c r="E95" s="940" t="str">
        <f>CONCATENATE('Identificación 2'!E95," ",'Identificación 2'!F95)</f>
        <v xml:space="preserve"> </v>
      </c>
      <c r="F95" s="940"/>
      <c r="G95" s="940"/>
      <c r="H95" s="172"/>
      <c r="I95" s="620"/>
      <c r="J95" s="621"/>
      <c r="K95" s="941"/>
      <c r="L95" s="941"/>
      <c r="M95" s="942"/>
      <c r="N95" s="942"/>
      <c r="O95" s="229"/>
      <c r="P95" s="230"/>
      <c r="Q95" s="231"/>
      <c r="R95" s="943"/>
      <c r="S95" s="943"/>
      <c r="T95" s="172"/>
      <c r="U95" s="619"/>
      <c r="V95" s="575"/>
      <c r="W95" s="941"/>
      <c r="X95" s="941"/>
      <c r="Y95" s="491"/>
      <c r="Z95" s="942"/>
      <c r="AA95" s="942"/>
      <c r="AB95" s="942"/>
      <c r="AC95" s="942"/>
      <c r="AD95" s="232"/>
      <c r="AF95" s="233"/>
      <c r="AG95" s="233"/>
      <c r="AH95" s="175"/>
      <c r="AI95" s="481"/>
    </row>
    <row r="96" spans="2:35" s="121" customFormat="1" ht="12.75" hidden="1" customHeight="1" outlineLevel="1" x14ac:dyDescent="0.25">
      <c r="B96" s="220"/>
      <c r="C96" s="140" t="str">
        <f>+'Identificación 2'!C96</f>
        <v>Tramo 26</v>
      </c>
      <c r="D96" s="216"/>
      <c r="E96" s="940" t="str">
        <f>CONCATENATE('Identificación 2'!E96," ",'Identificación 2'!F96)</f>
        <v xml:space="preserve"> </v>
      </c>
      <c r="F96" s="940"/>
      <c r="G96" s="940"/>
      <c r="H96" s="172"/>
      <c r="I96" s="620"/>
      <c r="J96" s="621"/>
      <c r="K96" s="941"/>
      <c r="L96" s="941"/>
      <c r="M96" s="942"/>
      <c r="N96" s="942"/>
      <c r="O96" s="229"/>
      <c r="P96" s="230"/>
      <c r="Q96" s="231"/>
      <c r="R96" s="943"/>
      <c r="S96" s="943"/>
      <c r="T96" s="172"/>
      <c r="U96" s="619"/>
      <c r="V96" s="575"/>
      <c r="W96" s="941"/>
      <c r="X96" s="941"/>
      <c r="Y96" s="491"/>
      <c r="Z96" s="942"/>
      <c r="AA96" s="942"/>
      <c r="AB96" s="942"/>
      <c r="AC96" s="942"/>
      <c r="AD96" s="232"/>
      <c r="AF96" s="233"/>
      <c r="AG96" s="233"/>
      <c r="AH96" s="175"/>
      <c r="AI96" s="481"/>
    </row>
    <row r="97" spans="2:35" s="121" customFormat="1" ht="12.75" hidden="1" customHeight="1" outlineLevel="1" x14ac:dyDescent="0.25">
      <c r="B97" s="220"/>
      <c r="C97" s="140" t="str">
        <f>+'Identificación 2'!C97</f>
        <v>Tramo 27</v>
      </c>
      <c r="D97" s="216"/>
      <c r="E97" s="940" t="str">
        <f>CONCATENATE('Identificación 2'!E97," ",'Identificación 2'!F97)</f>
        <v xml:space="preserve"> </v>
      </c>
      <c r="F97" s="940"/>
      <c r="G97" s="940"/>
      <c r="H97" s="172"/>
      <c r="I97" s="620"/>
      <c r="J97" s="621"/>
      <c r="K97" s="941"/>
      <c r="L97" s="941"/>
      <c r="M97" s="942"/>
      <c r="N97" s="942"/>
      <c r="O97" s="229"/>
      <c r="P97" s="230"/>
      <c r="Q97" s="231"/>
      <c r="R97" s="943"/>
      <c r="S97" s="943"/>
      <c r="T97" s="172"/>
      <c r="U97" s="619"/>
      <c r="V97" s="575"/>
      <c r="W97" s="941"/>
      <c r="X97" s="941"/>
      <c r="Y97" s="491"/>
      <c r="Z97" s="942"/>
      <c r="AA97" s="942"/>
      <c r="AB97" s="942"/>
      <c r="AC97" s="942"/>
      <c r="AD97" s="232"/>
      <c r="AF97" s="233"/>
      <c r="AG97" s="233"/>
      <c r="AH97" s="175"/>
      <c r="AI97" s="481"/>
    </row>
    <row r="98" spans="2:35" s="121" customFormat="1" ht="12.75" hidden="1" customHeight="1" outlineLevel="1" x14ac:dyDescent="0.25">
      <c r="B98" s="220"/>
      <c r="C98" s="140" t="str">
        <f>+'Identificación 2'!C98</f>
        <v>Tramo 28</v>
      </c>
      <c r="D98" s="216"/>
      <c r="E98" s="940" t="str">
        <f>CONCATENATE('Identificación 2'!E98," ",'Identificación 2'!F98)</f>
        <v xml:space="preserve"> </v>
      </c>
      <c r="F98" s="940"/>
      <c r="G98" s="940"/>
      <c r="H98" s="172"/>
      <c r="I98" s="620"/>
      <c r="J98" s="621"/>
      <c r="K98" s="941"/>
      <c r="L98" s="941"/>
      <c r="M98" s="942"/>
      <c r="N98" s="942"/>
      <c r="O98" s="229"/>
      <c r="P98" s="230"/>
      <c r="Q98" s="231"/>
      <c r="R98" s="943"/>
      <c r="S98" s="943"/>
      <c r="T98" s="172"/>
      <c r="U98" s="619"/>
      <c r="V98" s="575"/>
      <c r="W98" s="941"/>
      <c r="X98" s="941"/>
      <c r="Y98" s="491"/>
      <c r="Z98" s="942"/>
      <c r="AA98" s="942"/>
      <c r="AB98" s="942"/>
      <c r="AC98" s="942"/>
      <c r="AD98" s="232"/>
      <c r="AF98" s="233"/>
      <c r="AG98" s="233"/>
      <c r="AH98" s="175"/>
      <c r="AI98" s="481"/>
    </row>
    <row r="99" spans="2:35" s="121" customFormat="1" ht="12.75" hidden="1" customHeight="1" outlineLevel="1" x14ac:dyDescent="0.25">
      <c r="B99" s="220"/>
      <c r="C99" s="140" t="str">
        <f>+'Identificación 2'!C99</f>
        <v>Tramo 29</v>
      </c>
      <c r="D99" s="216"/>
      <c r="E99" s="940" t="str">
        <f>CONCATENATE('Identificación 2'!E99," ",'Identificación 2'!F99)</f>
        <v xml:space="preserve"> </v>
      </c>
      <c r="F99" s="940"/>
      <c r="G99" s="940"/>
      <c r="H99" s="172"/>
      <c r="I99" s="620"/>
      <c r="J99" s="621"/>
      <c r="K99" s="941"/>
      <c r="L99" s="941"/>
      <c r="M99" s="942"/>
      <c r="N99" s="942"/>
      <c r="O99" s="229"/>
      <c r="P99" s="230"/>
      <c r="Q99" s="231"/>
      <c r="R99" s="943"/>
      <c r="S99" s="943"/>
      <c r="T99" s="172"/>
      <c r="U99" s="619"/>
      <c r="V99" s="575"/>
      <c r="W99" s="941"/>
      <c r="X99" s="941"/>
      <c r="Y99" s="491"/>
      <c r="Z99" s="942"/>
      <c r="AA99" s="942"/>
      <c r="AB99" s="942"/>
      <c r="AC99" s="942"/>
      <c r="AD99" s="232"/>
      <c r="AF99" s="233"/>
      <c r="AG99" s="233"/>
      <c r="AH99" s="175"/>
      <c r="AI99" s="481"/>
    </row>
    <row r="100" spans="2:35" s="121" customFormat="1" ht="12.75" hidden="1" customHeight="1" outlineLevel="1" x14ac:dyDescent="0.25">
      <c r="B100" s="220"/>
      <c r="C100" s="140" t="str">
        <f>+'Identificación 2'!C100</f>
        <v>Tramo 30</v>
      </c>
      <c r="D100" s="216"/>
      <c r="E100" s="940" t="str">
        <f>CONCATENATE('Identificación 2'!E100," ",'Identificación 2'!F100)</f>
        <v xml:space="preserve"> </v>
      </c>
      <c r="F100" s="940"/>
      <c r="G100" s="940"/>
      <c r="H100" s="172"/>
      <c r="I100" s="620"/>
      <c r="J100" s="621"/>
      <c r="K100" s="941"/>
      <c r="L100" s="941"/>
      <c r="M100" s="942"/>
      <c r="N100" s="942"/>
      <c r="O100" s="229"/>
      <c r="P100" s="230"/>
      <c r="Q100" s="231"/>
      <c r="R100" s="943"/>
      <c r="S100" s="943"/>
      <c r="T100" s="172"/>
      <c r="U100" s="619"/>
      <c r="V100" s="575"/>
      <c r="W100" s="941"/>
      <c r="X100" s="941"/>
      <c r="Y100" s="491"/>
      <c r="Z100" s="942"/>
      <c r="AA100" s="942"/>
      <c r="AB100" s="942"/>
      <c r="AC100" s="942"/>
      <c r="AD100" s="232"/>
      <c r="AF100" s="233"/>
      <c r="AG100" s="233"/>
      <c r="AH100" s="175"/>
      <c r="AI100" s="481"/>
    </row>
    <row r="101" spans="2:35" s="121" customFormat="1" ht="23.25" customHeight="1" x14ac:dyDescent="0.25">
      <c r="B101" s="220"/>
      <c r="C101" s="477" t="s">
        <v>61</v>
      </c>
      <c r="D101" s="172"/>
      <c r="E101" s="967"/>
      <c r="F101" s="967"/>
      <c r="G101" s="967"/>
      <c r="H101" s="172"/>
      <c r="I101" s="974"/>
      <c r="J101" s="975"/>
      <c r="K101" s="966">
        <f>+K70+K39+K8</f>
        <v>0</v>
      </c>
      <c r="L101" s="966"/>
      <c r="M101" s="963">
        <f>+M8+M39+M70</f>
        <v>0</v>
      </c>
      <c r="N101" s="963"/>
      <c r="O101" s="552">
        <f>+O8+O39+O70</f>
        <v>0</v>
      </c>
      <c r="P101" s="553">
        <f>+P8+P39+P70</f>
        <v>0</v>
      </c>
      <c r="Q101" s="554">
        <f>+Q8+Q39+Q70</f>
        <v>0</v>
      </c>
      <c r="R101" s="966">
        <f>+R8+R39+R70</f>
        <v>0</v>
      </c>
      <c r="S101" s="966"/>
      <c r="T101" s="172"/>
      <c r="U101" s="964"/>
      <c r="V101" s="965"/>
      <c r="W101" s="966">
        <f>+W8+W39+W70</f>
        <v>0</v>
      </c>
      <c r="X101" s="966"/>
      <c r="Y101" s="490">
        <f>+Y8+Y39+Y70</f>
        <v>0</v>
      </c>
      <c r="Z101" s="963">
        <f>+Z8+Z39+Z70</f>
        <v>0</v>
      </c>
      <c r="AA101" s="963"/>
      <c r="AB101" s="963">
        <f>+AB8+AB39+AB70</f>
        <v>0</v>
      </c>
      <c r="AC101" s="963"/>
      <c r="AD101" s="555">
        <f>+AD8+AD39+AD70</f>
        <v>0</v>
      </c>
      <c r="AE101" s="543"/>
      <c r="AF101" s="556">
        <f>+AF8+AF39+AF70</f>
        <v>0</v>
      </c>
      <c r="AG101" s="556">
        <f>+AG8+AG39+AG70</f>
        <v>0</v>
      </c>
      <c r="AH101" s="175"/>
      <c r="AI101" s="506"/>
    </row>
    <row r="102" spans="2:35" s="121" customFormat="1" ht="20.100000000000001" customHeight="1" x14ac:dyDescent="0.25">
      <c r="B102" s="220"/>
      <c r="C102" s="234"/>
      <c r="D102" s="234"/>
      <c r="E102" s="408"/>
      <c r="F102" s="408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G102" s="221"/>
      <c r="AH102" s="175"/>
    </row>
    <row r="103" spans="2:35" s="121" customFormat="1" ht="20.100000000000001" customHeight="1" x14ac:dyDescent="0.25">
      <c r="B103" s="220"/>
      <c r="C103" s="234"/>
      <c r="D103" s="234"/>
      <c r="E103" s="408"/>
      <c r="F103" s="408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G103" s="221"/>
      <c r="AH103" s="175"/>
    </row>
  </sheetData>
  <sheetProtection algorithmName="SHA-512" hashValue="sU5Ar4jOUiWQjO2E4ryUtD4VxJzpyq1eMZyRDaMm1G000RJurkBIEqj353tJ6vx+StxlJWPNWFtHo+yVDQ9J/A==" saltValue="3cUQqj2mdJzXGnNJLEIyuA==" spinCount="100000" sheet="1" objects="1" scenarios="1" formatRows="0" insertRows="0" deleteRows="0" autoFilter="0"/>
  <protectedRanges>
    <protectedRange algorithmName="SHA-512" hashValue="KEuDkfB5BFi0K/hAfsUbjGwV6l8sVtbdyR1AzpgwMeJyfyfjU15nqGZtc2KEjlic8kkscdoTviD8ptUye0yF/g==" saltValue="v7GvYNQt1FdWpvu90tAEXA==" spinCount="100000" sqref="U101:V101 I8 AI8:AI100 I9:J101 Y8:Y100 AD8:AD100 O8:S100 U8:W100 K8:K100" name="Formulación"/>
  </protectedRanges>
  <mergeCells count="859">
    <mergeCell ref="C4:AI4"/>
    <mergeCell ref="I101:J101"/>
    <mergeCell ref="I44:J44"/>
    <mergeCell ref="R8:S8"/>
    <mergeCell ref="I73:J73"/>
    <mergeCell ref="I74:J74"/>
    <mergeCell ref="I75:J75"/>
    <mergeCell ref="I76:J76"/>
    <mergeCell ref="I64:J64"/>
    <mergeCell ref="I71:J71"/>
    <mergeCell ref="I72:J72"/>
    <mergeCell ref="E77:G77"/>
    <mergeCell ref="I77:J77"/>
    <mergeCell ref="E74:G74"/>
    <mergeCell ref="I11:J11"/>
    <mergeCell ref="I12:J12"/>
    <mergeCell ref="M38:N38"/>
    <mergeCell ref="M44:N44"/>
    <mergeCell ref="M63:N63"/>
    <mergeCell ref="I5:S5"/>
    <mergeCell ref="M9:N9"/>
    <mergeCell ref="M10:N10"/>
    <mergeCell ref="M11:N11"/>
    <mergeCell ref="I14:J14"/>
    <mergeCell ref="I6:J6"/>
    <mergeCell ref="I8:J8"/>
    <mergeCell ref="I9:J9"/>
    <mergeCell ref="I10:J10"/>
    <mergeCell ref="M12:N12"/>
    <mergeCell ref="I13:J13"/>
    <mergeCell ref="K6:L6"/>
    <mergeCell ref="K8:L8"/>
    <mergeCell ref="K9:L9"/>
    <mergeCell ref="K10:L10"/>
    <mergeCell ref="K11:L11"/>
    <mergeCell ref="M13:N13"/>
    <mergeCell ref="M8:N8"/>
    <mergeCell ref="M14:N14"/>
    <mergeCell ref="R6:S6"/>
    <mergeCell ref="R38:S38"/>
    <mergeCell ref="I70:J70"/>
    <mergeCell ref="K68:L68"/>
    <mergeCell ref="E44:G44"/>
    <mergeCell ref="E12:G12"/>
    <mergeCell ref="E13:G13"/>
    <mergeCell ref="E38:G38"/>
    <mergeCell ref="K17:L17"/>
    <mergeCell ref="I38:J38"/>
    <mergeCell ref="E16:G16"/>
    <mergeCell ref="I16:J16"/>
    <mergeCell ref="K16:L16"/>
    <mergeCell ref="E17:G17"/>
    <mergeCell ref="I17:J17"/>
    <mergeCell ref="E39:G39"/>
    <mergeCell ref="I39:J39"/>
    <mergeCell ref="K39:L39"/>
    <mergeCell ref="E8:G8"/>
    <mergeCell ref="K38:L38"/>
    <mergeCell ref="E14:G14"/>
    <mergeCell ref="E10:G10"/>
    <mergeCell ref="M6:N6"/>
    <mergeCell ref="E11:G11"/>
    <mergeCell ref="E6:G6"/>
    <mergeCell ref="E9:G9"/>
    <mergeCell ref="E75:G75"/>
    <mergeCell ref="E76:G76"/>
    <mergeCell ref="K12:L12"/>
    <mergeCell ref="K13:L13"/>
    <mergeCell ref="K14:L14"/>
    <mergeCell ref="K44:L44"/>
    <mergeCell ref="E63:G63"/>
    <mergeCell ref="I63:J63"/>
    <mergeCell ref="K63:L63"/>
    <mergeCell ref="E70:G70"/>
    <mergeCell ref="E71:G71"/>
    <mergeCell ref="E64:G64"/>
    <mergeCell ref="E68:G68"/>
    <mergeCell ref="E69:G69"/>
    <mergeCell ref="E72:G72"/>
    <mergeCell ref="I68:J68"/>
    <mergeCell ref="I69:J69"/>
    <mergeCell ref="K74:L74"/>
    <mergeCell ref="I18:J18"/>
    <mergeCell ref="K18:L18"/>
    <mergeCell ref="E20:G20"/>
    <mergeCell ref="R76:S76"/>
    <mergeCell ref="AB73:AC73"/>
    <mergeCell ref="Z74:AA74"/>
    <mergeCell ref="E73:G73"/>
    <mergeCell ref="Z101:AA101"/>
    <mergeCell ref="Z73:AA73"/>
    <mergeCell ref="E100:G100"/>
    <mergeCell ref="I100:J100"/>
    <mergeCell ref="W101:X101"/>
    <mergeCell ref="M101:N101"/>
    <mergeCell ref="E101:G101"/>
    <mergeCell ref="K101:L101"/>
    <mergeCell ref="R100:S100"/>
    <mergeCell ref="U100:V100"/>
    <mergeCell ref="W100:X100"/>
    <mergeCell ref="E78:G78"/>
    <mergeCell ref="I78:J78"/>
    <mergeCell ref="K78:L78"/>
    <mergeCell ref="M78:N78"/>
    <mergeCell ref="R78:S78"/>
    <mergeCell ref="U78:V78"/>
    <mergeCell ref="W78:X78"/>
    <mergeCell ref="Z78:AA78"/>
    <mergeCell ref="E80:G80"/>
    <mergeCell ref="Z6:AA6"/>
    <mergeCell ref="AB8:AC8"/>
    <mergeCell ref="Z8:AA8"/>
    <mergeCell ref="AB101:AC101"/>
    <mergeCell ref="AB76:AC76"/>
    <mergeCell ref="Z76:AA76"/>
    <mergeCell ref="K100:L100"/>
    <mergeCell ref="U76:V76"/>
    <mergeCell ref="U101:V101"/>
    <mergeCell ref="M74:N74"/>
    <mergeCell ref="K73:L73"/>
    <mergeCell ref="R74:S74"/>
    <mergeCell ref="U74:V74"/>
    <mergeCell ref="W74:X74"/>
    <mergeCell ref="M100:N100"/>
    <mergeCell ref="R101:S101"/>
    <mergeCell ref="K77:L77"/>
    <mergeCell ref="M77:N77"/>
    <mergeCell ref="R77:S77"/>
    <mergeCell ref="K75:L75"/>
    <mergeCell ref="M75:N75"/>
    <mergeCell ref="R75:S75"/>
    <mergeCell ref="K76:L76"/>
    <mergeCell ref="M76:N76"/>
    <mergeCell ref="W11:X11"/>
    <mergeCell ref="W76:X76"/>
    <mergeCell ref="U77:V77"/>
    <mergeCell ref="W77:X77"/>
    <mergeCell ref="Z100:AA100"/>
    <mergeCell ref="AB100:AC100"/>
    <mergeCell ref="U75:V75"/>
    <mergeCell ref="W75:X75"/>
    <mergeCell ref="W38:X38"/>
    <mergeCell ref="Z77:AA77"/>
    <mergeCell ref="AB77:AC77"/>
    <mergeCell ref="U63:V63"/>
    <mergeCell ref="W63:X63"/>
    <mergeCell ref="U12:V12"/>
    <mergeCell ref="U13:V13"/>
    <mergeCell ref="W12:X12"/>
    <mergeCell ref="W13:X13"/>
    <mergeCell ref="W14:X14"/>
    <mergeCell ref="Z64:AA64"/>
    <mergeCell ref="AB44:AC44"/>
    <mergeCell ref="AB38:AC38"/>
    <mergeCell ref="Z12:AA12"/>
    <mergeCell ref="AB12:AC12"/>
    <mergeCell ref="Z13:AA13"/>
    <mergeCell ref="Z9:AA9"/>
    <mergeCell ref="AB9:AC9"/>
    <mergeCell ref="Z10:AA10"/>
    <mergeCell ref="AB10:AC10"/>
    <mergeCell ref="Z11:AA11"/>
    <mergeCell ref="AB11:AC11"/>
    <mergeCell ref="AB6:AC6"/>
    <mergeCell ref="AF5:AG5"/>
    <mergeCell ref="Z44:AA44"/>
    <mergeCell ref="U5:AD5"/>
    <mergeCell ref="U6:V6"/>
    <mergeCell ref="U8:V8"/>
    <mergeCell ref="U9:V9"/>
    <mergeCell ref="U10:V10"/>
    <mergeCell ref="U11:V11"/>
    <mergeCell ref="U16:V16"/>
    <mergeCell ref="W16:X16"/>
    <mergeCell ref="U41:V41"/>
    <mergeCell ref="W41:X41"/>
    <mergeCell ref="W17:X17"/>
    <mergeCell ref="W18:X18"/>
    <mergeCell ref="W8:X8"/>
    <mergeCell ref="W9:X9"/>
    <mergeCell ref="W6:X6"/>
    <mergeCell ref="AB13:AC13"/>
    <mergeCell ref="AB64:AC64"/>
    <mergeCell ref="AB39:AC39"/>
    <mergeCell ref="Z14:AA14"/>
    <mergeCell ref="AB14:AC14"/>
    <mergeCell ref="Z38:AA38"/>
    <mergeCell ref="AB43:AC43"/>
    <mergeCell ref="AB42:AC42"/>
    <mergeCell ref="Z63:AA63"/>
    <mergeCell ref="AB63:AC63"/>
    <mergeCell ref="Z43:AA43"/>
    <mergeCell ref="AB17:AC17"/>
    <mergeCell ref="Z42:AA42"/>
    <mergeCell ref="Z41:AA41"/>
    <mergeCell ref="Z17:AA17"/>
    <mergeCell ref="Z18:AA18"/>
    <mergeCell ref="AB18:AC18"/>
    <mergeCell ref="K72:L72"/>
    <mergeCell ref="M68:N68"/>
    <mergeCell ref="K71:L71"/>
    <mergeCell ref="AB70:AC70"/>
    <mergeCell ref="AB71:AC71"/>
    <mergeCell ref="Z72:AA72"/>
    <mergeCell ref="AB72:AC72"/>
    <mergeCell ref="Z71:AA71"/>
    <mergeCell ref="K70:L70"/>
    <mergeCell ref="W68:X68"/>
    <mergeCell ref="R71:S71"/>
    <mergeCell ref="Z68:AA68"/>
    <mergeCell ref="AB68:AC68"/>
    <mergeCell ref="Z69:AA69"/>
    <mergeCell ref="AB69:AC69"/>
    <mergeCell ref="Z70:AA70"/>
    <mergeCell ref="U71:V71"/>
    <mergeCell ref="AB74:AC74"/>
    <mergeCell ref="Z75:AA75"/>
    <mergeCell ref="AB75:AC75"/>
    <mergeCell ref="AB41:AC41"/>
    <mergeCell ref="U14:V14"/>
    <mergeCell ref="U38:V38"/>
    <mergeCell ref="R9:S9"/>
    <mergeCell ref="R10:S10"/>
    <mergeCell ref="R11:S11"/>
    <mergeCell ref="R12:S12"/>
    <mergeCell ref="U39:V39"/>
    <mergeCell ref="W39:X39"/>
    <mergeCell ref="Z39:AA39"/>
    <mergeCell ref="Z40:AA40"/>
    <mergeCell ref="AB40:AC40"/>
    <mergeCell ref="Z16:AA16"/>
    <mergeCell ref="AB16:AC16"/>
    <mergeCell ref="AB15:AC15"/>
    <mergeCell ref="W10:X10"/>
    <mergeCell ref="R13:S13"/>
    <mergeCell ref="R14:S14"/>
    <mergeCell ref="R17:S17"/>
    <mergeCell ref="W15:X15"/>
    <mergeCell ref="Z15:AA15"/>
    <mergeCell ref="E43:G43"/>
    <mergeCell ref="I43:J43"/>
    <mergeCell ref="K43:L43"/>
    <mergeCell ref="M43:N43"/>
    <mergeCell ref="R43:S43"/>
    <mergeCell ref="U43:V43"/>
    <mergeCell ref="W43:X43"/>
    <mergeCell ref="M39:N39"/>
    <mergeCell ref="R39:S39"/>
    <mergeCell ref="E40:G40"/>
    <mergeCell ref="I40:J40"/>
    <mergeCell ref="K40:L40"/>
    <mergeCell ref="M40:N40"/>
    <mergeCell ref="R40:S40"/>
    <mergeCell ref="U40:V40"/>
    <mergeCell ref="W40:X40"/>
    <mergeCell ref="W42:X42"/>
    <mergeCell ref="E42:G42"/>
    <mergeCell ref="I42:J42"/>
    <mergeCell ref="K42:L42"/>
    <mergeCell ref="M42:N42"/>
    <mergeCell ref="R42:S42"/>
    <mergeCell ref="U42:V42"/>
    <mergeCell ref="E41:G41"/>
    <mergeCell ref="E15:G15"/>
    <mergeCell ref="I15:J15"/>
    <mergeCell ref="K15:L15"/>
    <mergeCell ref="M15:N15"/>
    <mergeCell ref="R15:S15"/>
    <mergeCell ref="U15:V15"/>
    <mergeCell ref="E18:G18"/>
    <mergeCell ref="R16:S16"/>
    <mergeCell ref="M17:N17"/>
    <mergeCell ref="M16:N16"/>
    <mergeCell ref="U17:V17"/>
    <mergeCell ref="M18:N18"/>
    <mergeCell ref="R18:S18"/>
    <mergeCell ref="U18:V18"/>
    <mergeCell ref="I41:J41"/>
    <mergeCell ref="K41:L41"/>
    <mergeCell ref="M41:N41"/>
    <mergeCell ref="R41:S41"/>
    <mergeCell ref="M73:N73"/>
    <mergeCell ref="R73:S73"/>
    <mergeCell ref="U73:V73"/>
    <mergeCell ref="W73:X73"/>
    <mergeCell ref="R63:S63"/>
    <mergeCell ref="R44:S44"/>
    <mergeCell ref="U44:V44"/>
    <mergeCell ref="M71:N71"/>
    <mergeCell ref="W44:X44"/>
    <mergeCell ref="W71:X71"/>
    <mergeCell ref="M72:N72"/>
    <mergeCell ref="R72:S72"/>
    <mergeCell ref="U72:V72"/>
    <mergeCell ref="W72:X72"/>
    <mergeCell ref="W69:X69"/>
    <mergeCell ref="M70:N70"/>
    <mergeCell ref="R70:S70"/>
    <mergeCell ref="U70:V70"/>
    <mergeCell ref="W70:X70"/>
    <mergeCell ref="W64:X64"/>
    <mergeCell ref="K64:L64"/>
    <mergeCell ref="M64:N64"/>
    <mergeCell ref="R64:S64"/>
    <mergeCell ref="U64:V64"/>
    <mergeCell ref="R68:S68"/>
    <mergeCell ref="U68:V68"/>
    <mergeCell ref="K69:L69"/>
    <mergeCell ref="M69:N69"/>
    <mergeCell ref="R69:S69"/>
    <mergeCell ref="U69:V69"/>
    <mergeCell ref="E19:G19"/>
    <mergeCell ref="I19:J19"/>
    <mergeCell ref="K19:L19"/>
    <mergeCell ref="M19:N19"/>
    <mergeCell ref="R19:S19"/>
    <mergeCell ref="U19:V19"/>
    <mergeCell ref="W19:X19"/>
    <mergeCell ref="Z19:AA19"/>
    <mergeCell ref="AB19:AC19"/>
    <mergeCell ref="I20:J20"/>
    <mergeCell ref="K20:L20"/>
    <mergeCell ref="M20:N20"/>
    <mergeCell ref="R20:S20"/>
    <mergeCell ref="U20:V20"/>
    <mergeCell ref="W20:X20"/>
    <mergeCell ref="Z20:AA20"/>
    <mergeCell ref="AB20:AC20"/>
    <mergeCell ref="E21:G21"/>
    <mergeCell ref="I21:J21"/>
    <mergeCell ref="K21:L21"/>
    <mergeCell ref="M21:N21"/>
    <mergeCell ref="R21:S21"/>
    <mergeCell ref="U21:V21"/>
    <mergeCell ref="W21:X21"/>
    <mergeCell ref="Z21:AA21"/>
    <mergeCell ref="AB21:AC21"/>
    <mergeCell ref="E22:G22"/>
    <mergeCell ref="I22:J22"/>
    <mergeCell ref="K22:L22"/>
    <mergeCell ref="M22:N22"/>
    <mergeCell ref="R22:S22"/>
    <mergeCell ref="U22:V22"/>
    <mergeCell ref="W22:X22"/>
    <mergeCell ref="Z22:AA22"/>
    <mergeCell ref="AB22:AC22"/>
    <mergeCell ref="E23:G23"/>
    <mergeCell ref="I23:J23"/>
    <mergeCell ref="K23:L23"/>
    <mergeCell ref="M23:N23"/>
    <mergeCell ref="R23:S23"/>
    <mergeCell ref="U23:V23"/>
    <mergeCell ref="W23:X23"/>
    <mergeCell ref="Z23:AA23"/>
    <mergeCell ref="AB23:AC23"/>
    <mergeCell ref="E24:G24"/>
    <mergeCell ref="I24:J24"/>
    <mergeCell ref="K24:L24"/>
    <mergeCell ref="M24:N24"/>
    <mergeCell ref="R24:S24"/>
    <mergeCell ref="U24:V24"/>
    <mergeCell ref="W24:X24"/>
    <mergeCell ref="Z24:AA24"/>
    <mergeCell ref="AB24:AC24"/>
    <mergeCell ref="E25:G25"/>
    <mergeCell ref="I25:J25"/>
    <mergeCell ref="K25:L25"/>
    <mergeCell ref="M25:N25"/>
    <mergeCell ref="R25:S25"/>
    <mergeCell ref="U25:V25"/>
    <mergeCell ref="W25:X25"/>
    <mergeCell ref="Z25:AA25"/>
    <mergeCell ref="AB25:AC25"/>
    <mergeCell ref="E26:G26"/>
    <mergeCell ref="I26:J26"/>
    <mergeCell ref="K26:L26"/>
    <mergeCell ref="M26:N26"/>
    <mergeCell ref="R26:S26"/>
    <mergeCell ref="U26:V26"/>
    <mergeCell ref="W26:X26"/>
    <mergeCell ref="Z26:AA26"/>
    <mergeCell ref="AB26:AC26"/>
    <mergeCell ref="E27:G27"/>
    <mergeCell ref="I27:J27"/>
    <mergeCell ref="K27:L27"/>
    <mergeCell ref="M27:N27"/>
    <mergeCell ref="R27:S27"/>
    <mergeCell ref="U27:V27"/>
    <mergeCell ref="W27:X27"/>
    <mergeCell ref="Z27:AA27"/>
    <mergeCell ref="AB27:AC27"/>
    <mergeCell ref="E28:G28"/>
    <mergeCell ref="I28:J28"/>
    <mergeCell ref="K28:L28"/>
    <mergeCell ref="M28:N28"/>
    <mergeCell ref="R28:S28"/>
    <mergeCell ref="U28:V28"/>
    <mergeCell ref="W28:X28"/>
    <mergeCell ref="Z28:AA28"/>
    <mergeCell ref="AB28:AC28"/>
    <mergeCell ref="E29:G29"/>
    <mergeCell ref="I29:J29"/>
    <mergeCell ref="K29:L29"/>
    <mergeCell ref="M29:N29"/>
    <mergeCell ref="R29:S29"/>
    <mergeCell ref="U29:V29"/>
    <mergeCell ref="W29:X29"/>
    <mergeCell ref="Z29:AA29"/>
    <mergeCell ref="AB29:AC29"/>
    <mergeCell ref="E30:G30"/>
    <mergeCell ref="I30:J30"/>
    <mergeCell ref="K30:L30"/>
    <mergeCell ref="M30:N30"/>
    <mergeCell ref="R30:S30"/>
    <mergeCell ref="U30:V30"/>
    <mergeCell ref="W30:X30"/>
    <mergeCell ref="Z30:AA30"/>
    <mergeCell ref="AB30:AC30"/>
    <mergeCell ref="E31:G31"/>
    <mergeCell ref="I31:J31"/>
    <mergeCell ref="K31:L31"/>
    <mergeCell ref="M31:N31"/>
    <mergeCell ref="R31:S31"/>
    <mergeCell ref="U31:V31"/>
    <mergeCell ref="W31:X31"/>
    <mergeCell ref="Z31:AA31"/>
    <mergeCell ref="AB31:AC31"/>
    <mergeCell ref="E32:G32"/>
    <mergeCell ref="I32:J32"/>
    <mergeCell ref="K32:L32"/>
    <mergeCell ref="M32:N32"/>
    <mergeCell ref="R32:S32"/>
    <mergeCell ref="U32:V32"/>
    <mergeCell ref="W32:X32"/>
    <mergeCell ref="Z32:AA32"/>
    <mergeCell ref="AB32:AC32"/>
    <mergeCell ref="E33:G33"/>
    <mergeCell ref="I33:J33"/>
    <mergeCell ref="K33:L33"/>
    <mergeCell ref="M33:N33"/>
    <mergeCell ref="R33:S33"/>
    <mergeCell ref="U33:V33"/>
    <mergeCell ref="W33:X33"/>
    <mergeCell ref="Z33:AA33"/>
    <mergeCell ref="AB33:AC33"/>
    <mergeCell ref="E34:G34"/>
    <mergeCell ref="I34:J34"/>
    <mergeCell ref="K34:L34"/>
    <mergeCell ref="M34:N34"/>
    <mergeCell ref="R34:S34"/>
    <mergeCell ref="U34:V34"/>
    <mergeCell ref="W34:X34"/>
    <mergeCell ref="Z34:AA34"/>
    <mergeCell ref="AB34:AC34"/>
    <mergeCell ref="E35:G35"/>
    <mergeCell ref="I35:J35"/>
    <mergeCell ref="K35:L35"/>
    <mergeCell ref="M35:N35"/>
    <mergeCell ref="R35:S35"/>
    <mergeCell ref="U35:V35"/>
    <mergeCell ref="W35:X35"/>
    <mergeCell ref="Z35:AA35"/>
    <mergeCell ref="AB35:AC35"/>
    <mergeCell ref="E36:G36"/>
    <mergeCell ref="I36:J36"/>
    <mergeCell ref="K36:L36"/>
    <mergeCell ref="M36:N36"/>
    <mergeCell ref="R36:S36"/>
    <mergeCell ref="U36:V36"/>
    <mergeCell ref="W36:X36"/>
    <mergeCell ref="Z36:AA36"/>
    <mergeCell ref="AB36:AC36"/>
    <mergeCell ref="E37:G37"/>
    <mergeCell ref="I37:J37"/>
    <mergeCell ref="K37:L37"/>
    <mergeCell ref="M37:N37"/>
    <mergeCell ref="R37:S37"/>
    <mergeCell ref="U37:V37"/>
    <mergeCell ref="W37:X37"/>
    <mergeCell ref="Z37:AA37"/>
    <mergeCell ref="AB37:AC37"/>
    <mergeCell ref="E45:G45"/>
    <mergeCell ref="I45:J45"/>
    <mergeCell ref="K45:L45"/>
    <mergeCell ref="M45:N45"/>
    <mergeCell ref="R45:S45"/>
    <mergeCell ref="U45:V45"/>
    <mergeCell ref="W45:X45"/>
    <mergeCell ref="Z45:AA45"/>
    <mergeCell ref="AB45:AC45"/>
    <mergeCell ref="E46:G46"/>
    <mergeCell ref="I46:J46"/>
    <mergeCell ref="K46:L46"/>
    <mergeCell ref="M46:N46"/>
    <mergeCell ref="R46:S46"/>
    <mergeCell ref="U46:V46"/>
    <mergeCell ref="W46:X46"/>
    <mergeCell ref="Z46:AA46"/>
    <mergeCell ref="AB46:AC46"/>
    <mergeCell ref="E47:G47"/>
    <mergeCell ref="I47:J47"/>
    <mergeCell ref="K47:L47"/>
    <mergeCell ref="M47:N47"/>
    <mergeCell ref="R47:S47"/>
    <mergeCell ref="U47:V47"/>
    <mergeCell ref="W47:X47"/>
    <mergeCell ref="Z47:AA47"/>
    <mergeCell ref="AB47:AC47"/>
    <mergeCell ref="E48:G48"/>
    <mergeCell ref="I48:J48"/>
    <mergeCell ref="K48:L48"/>
    <mergeCell ref="M48:N48"/>
    <mergeCell ref="R48:S48"/>
    <mergeCell ref="U48:V48"/>
    <mergeCell ref="W48:X48"/>
    <mergeCell ref="Z48:AA48"/>
    <mergeCell ref="AB48:AC48"/>
    <mergeCell ref="E49:G49"/>
    <mergeCell ref="I49:J49"/>
    <mergeCell ref="K49:L49"/>
    <mergeCell ref="M49:N49"/>
    <mergeCell ref="R49:S49"/>
    <mergeCell ref="U49:V49"/>
    <mergeCell ref="W49:X49"/>
    <mergeCell ref="Z49:AA49"/>
    <mergeCell ref="AB49:AC49"/>
    <mergeCell ref="E50:G50"/>
    <mergeCell ref="I50:J50"/>
    <mergeCell ref="K50:L50"/>
    <mergeCell ref="M50:N50"/>
    <mergeCell ref="R50:S50"/>
    <mergeCell ref="U50:V50"/>
    <mergeCell ref="W50:X50"/>
    <mergeCell ref="Z50:AA50"/>
    <mergeCell ref="AB50:AC50"/>
    <mergeCell ref="E51:G51"/>
    <mergeCell ref="I51:J51"/>
    <mergeCell ref="K51:L51"/>
    <mergeCell ref="M51:N51"/>
    <mergeCell ref="R51:S51"/>
    <mergeCell ref="U51:V51"/>
    <mergeCell ref="W51:X51"/>
    <mergeCell ref="Z51:AA51"/>
    <mergeCell ref="AB51:AC51"/>
    <mergeCell ref="E52:G52"/>
    <mergeCell ref="I52:J52"/>
    <mergeCell ref="K52:L52"/>
    <mergeCell ref="M52:N52"/>
    <mergeCell ref="R52:S52"/>
    <mergeCell ref="U52:V52"/>
    <mergeCell ref="W52:X52"/>
    <mergeCell ref="Z52:AA52"/>
    <mergeCell ref="AB52:AC52"/>
    <mergeCell ref="E53:G53"/>
    <mergeCell ref="I53:J53"/>
    <mergeCell ref="K53:L53"/>
    <mergeCell ref="M53:N53"/>
    <mergeCell ref="R53:S53"/>
    <mergeCell ref="U53:V53"/>
    <mergeCell ref="W53:X53"/>
    <mergeCell ref="Z53:AA53"/>
    <mergeCell ref="AB53:AC53"/>
    <mergeCell ref="E54:G54"/>
    <mergeCell ref="I54:J54"/>
    <mergeCell ref="K54:L54"/>
    <mergeCell ref="M54:N54"/>
    <mergeCell ref="R54:S54"/>
    <mergeCell ref="U54:V54"/>
    <mergeCell ref="W54:X54"/>
    <mergeCell ref="Z54:AA54"/>
    <mergeCell ref="AB54:AC54"/>
    <mergeCell ref="E55:G55"/>
    <mergeCell ref="I55:J55"/>
    <mergeCell ref="K55:L55"/>
    <mergeCell ref="M55:N55"/>
    <mergeCell ref="R55:S55"/>
    <mergeCell ref="U55:V55"/>
    <mergeCell ref="W55:X55"/>
    <mergeCell ref="Z55:AA55"/>
    <mergeCell ref="AB55:AC55"/>
    <mergeCell ref="E56:G56"/>
    <mergeCell ref="I56:J56"/>
    <mergeCell ref="K56:L56"/>
    <mergeCell ref="M56:N56"/>
    <mergeCell ref="R56:S56"/>
    <mergeCell ref="U56:V56"/>
    <mergeCell ref="W56:X56"/>
    <mergeCell ref="Z56:AA56"/>
    <mergeCell ref="AB56:AC56"/>
    <mergeCell ref="E57:G57"/>
    <mergeCell ref="I57:J57"/>
    <mergeCell ref="K57:L57"/>
    <mergeCell ref="M57:N57"/>
    <mergeCell ref="R57:S57"/>
    <mergeCell ref="U57:V57"/>
    <mergeCell ref="W57:X57"/>
    <mergeCell ref="Z57:AA57"/>
    <mergeCell ref="AB57:AC57"/>
    <mergeCell ref="E58:G58"/>
    <mergeCell ref="I58:J58"/>
    <mergeCell ref="K58:L58"/>
    <mergeCell ref="M58:N58"/>
    <mergeCell ref="R58:S58"/>
    <mergeCell ref="U58:V58"/>
    <mergeCell ref="W58:X58"/>
    <mergeCell ref="Z58:AA58"/>
    <mergeCell ref="AB58:AC58"/>
    <mergeCell ref="E59:G59"/>
    <mergeCell ref="I59:J59"/>
    <mergeCell ref="K59:L59"/>
    <mergeCell ref="M59:N59"/>
    <mergeCell ref="R59:S59"/>
    <mergeCell ref="U59:V59"/>
    <mergeCell ref="W59:X59"/>
    <mergeCell ref="Z59:AA59"/>
    <mergeCell ref="AB59:AC59"/>
    <mergeCell ref="E60:G60"/>
    <mergeCell ref="I60:J60"/>
    <mergeCell ref="K60:L60"/>
    <mergeCell ref="M60:N60"/>
    <mergeCell ref="R60:S60"/>
    <mergeCell ref="U60:V60"/>
    <mergeCell ref="W60:X60"/>
    <mergeCell ref="Z60:AA60"/>
    <mergeCell ref="AB60:AC60"/>
    <mergeCell ref="E61:G61"/>
    <mergeCell ref="I61:J61"/>
    <mergeCell ref="K61:L61"/>
    <mergeCell ref="M61:N61"/>
    <mergeCell ref="R61:S61"/>
    <mergeCell ref="U61:V61"/>
    <mergeCell ref="W61:X61"/>
    <mergeCell ref="Z61:AA61"/>
    <mergeCell ref="AB61:AC61"/>
    <mergeCell ref="E62:G62"/>
    <mergeCell ref="I62:J62"/>
    <mergeCell ref="K62:L62"/>
    <mergeCell ref="M62:N62"/>
    <mergeCell ref="R62:S62"/>
    <mergeCell ref="U62:V62"/>
    <mergeCell ref="W62:X62"/>
    <mergeCell ref="Z62:AA62"/>
    <mergeCell ref="AB62:AC62"/>
    <mergeCell ref="E65:G65"/>
    <mergeCell ref="I65:J65"/>
    <mergeCell ref="K65:L65"/>
    <mergeCell ref="M65:N65"/>
    <mergeCell ref="R65:S65"/>
    <mergeCell ref="U65:V65"/>
    <mergeCell ref="W65:X65"/>
    <mergeCell ref="Z65:AA65"/>
    <mergeCell ref="AB65:AC65"/>
    <mergeCell ref="E66:G66"/>
    <mergeCell ref="I66:J66"/>
    <mergeCell ref="K66:L66"/>
    <mergeCell ref="M66:N66"/>
    <mergeCell ref="R66:S66"/>
    <mergeCell ref="U66:V66"/>
    <mergeCell ref="W66:X66"/>
    <mergeCell ref="Z66:AA66"/>
    <mergeCell ref="AB66:AC66"/>
    <mergeCell ref="E67:G67"/>
    <mergeCell ref="I67:J67"/>
    <mergeCell ref="K67:L67"/>
    <mergeCell ref="M67:N67"/>
    <mergeCell ref="R67:S67"/>
    <mergeCell ref="U67:V67"/>
    <mergeCell ref="W67:X67"/>
    <mergeCell ref="Z67:AA67"/>
    <mergeCell ref="AB67:AC67"/>
    <mergeCell ref="AB78:AC78"/>
    <mergeCell ref="E79:G79"/>
    <mergeCell ref="I79:J79"/>
    <mergeCell ref="K79:L79"/>
    <mergeCell ref="M79:N79"/>
    <mergeCell ref="R79:S79"/>
    <mergeCell ref="U79:V79"/>
    <mergeCell ref="W79:X79"/>
    <mergeCell ref="Z79:AA79"/>
    <mergeCell ref="AB79:AC79"/>
    <mergeCell ref="R80:S80"/>
    <mergeCell ref="U80:V80"/>
    <mergeCell ref="W80:X80"/>
    <mergeCell ref="Z80:AA80"/>
    <mergeCell ref="AB80:AC80"/>
    <mergeCell ref="E81:G81"/>
    <mergeCell ref="I81:J81"/>
    <mergeCell ref="K81:L81"/>
    <mergeCell ref="M81:N81"/>
    <mergeCell ref="R81:S81"/>
    <mergeCell ref="U81:V81"/>
    <mergeCell ref="W81:X81"/>
    <mergeCell ref="Z81:AA81"/>
    <mergeCell ref="AB81:AC81"/>
    <mergeCell ref="I80:J80"/>
    <mergeCell ref="K80:L80"/>
    <mergeCell ref="M80:N80"/>
    <mergeCell ref="E82:G82"/>
    <mergeCell ref="I82:J82"/>
    <mergeCell ref="K82:L82"/>
    <mergeCell ref="M82:N82"/>
    <mergeCell ref="R82:S82"/>
    <mergeCell ref="U82:V82"/>
    <mergeCell ref="W82:X82"/>
    <mergeCell ref="Z82:AA82"/>
    <mergeCell ref="AB82:AC82"/>
    <mergeCell ref="E83:G83"/>
    <mergeCell ref="I83:J83"/>
    <mergeCell ref="K83:L83"/>
    <mergeCell ref="M83:N83"/>
    <mergeCell ref="R83:S83"/>
    <mergeCell ref="U83:V83"/>
    <mergeCell ref="W83:X83"/>
    <mergeCell ref="Z83:AA83"/>
    <mergeCell ref="AB83:AC83"/>
    <mergeCell ref="E84:G84"/>
    <mergeCell ref="I84:J84"/>
    <mergeCell ref="K84:L84"/>
    <mergeCell ref="M84:N84"/>
    <mergeCell ref="R84:S84"/>
    <mergeCell ref="U84:V84"/>
    <mergeCell ref="W84:X84"/>
    <mergeCell ref="Z84:AA84"/>
    <mergeCell ref="AB84:AC84"/>
    <mergeCell ref="E85:G85"/>
    <mergeCell ref="I85:J85"/>
    <mergeCell ref="K85:L85"/>
    <mergeCell ref="M85:N85"/>
    <mergeCell ref="R85:S85"/>
    <mergeCell ref="U85:V85"/>
    <mergeCell ref="W85:X85"/>
    <mergeCell ref="Z85:AA85"/>
    <mergeCell ref="AB85:AC85"/>
    <mergeCell ref="E86:G86"/>
    <mergeCell ref="I86:J86"/>
    <mergeCell ref="K86:L86"/>
    <mergeCell ref="M86:N86"/>
    <mergeCell ref="R86:S86"/>
    <mergeCell ref="U86:V86"/>
    <mergeCell ref="W86:X86"/>
    <mergeCell ref="Z86:AA86"/>
    <mergeCell ref="AB86:AC86"/>
    <mergeCell ref="E87:G87"/>
    <mergeCell ref="I87:J87"/>
    <mergeCell ref="K87:L87"/>
    <mergeCell ref="M87:N87"/>
    <mergeCell ref="R87:S87"/>
    <mergeCell ref="U87:V87"/>
    <mergeCell ref="W87:X87"/>
    <mergeCell ref="Z87:AA87"/>
    <mergeCell ref="AB87:AC87"/>
    <mergeCell ref="E88:G88"/>
    <mergeCell ref="I88:J88"/>
    <mergeCell ref="K88:L88"/>
    <mergeCell ref="M88:N88"/>
    <mergeCell ref="R88:S88"/>
    <mergeCell ref="U88:V88"/>
    <mergeCell ref="W88:X88"/>
    <mergeCell ref="Z88:AA88"/>
    <mergeCell ref="AB88:AC88"/>
    <mergeCell ref="E89:G89"/>
    <mergeCell ref="I89:J89"/>
    <mergeCell ref="K89:L89"/>
    <mergeCell ref="M89:N89"/>
    <mergeCell ref="R89:S89"/>
    <mergeCell ref="U89:V89"/>
    <mergeCell ref="W89:X89"/>
    <mergeCell ref="Z89:AA89"/>
    <mergeCell ref="AB89:AC89"/>
    <mergeCell ref="E90:G90"/>
    <mergeCell ref="I90:J90"/>
    <mergeCell ref="K90:L90"/>
    <mergeCell ref="M90:N90"/>
    <mergeCell ref="R90:S90"/>
    <mergeCell ref="U90:V90"/>
    <mergeCell ref="W90:X90"/>
    <mergeCell ref="Z90:AA90"/>
    <mergeCell ref="AB90:AC90"/>
    <mergeCell ref="E91:G91"/>
    <mergeCell ref="I91:J91"/>
    <mergeCell ref="K91:L91"/>
    <mergeCell ref="M91:N91"/>
    <mergeCell ref="R91:S91"/>
    <mergeCell ref="U91:V91"/>
    <mergeCell ref="W91:X91"/>
    <mergeCell ref="Z91:AA91"/>
    <mergeCell ref="AB91:AC91"/>
    <mergeCell ref="E92:G92"/>
    <mergeCell ref="I92:J92"/>
    <mergeCell ref="K92:L92"/>
    <mergeCell ref="M92:N92"/>
    <mergeCell ref="R92:S92"/>
    <mergeCell ref="U92:V92"/>
    <mergeCell ref="W92:X92"/>
    <mergeCell ref="Z92:AA92"/>
    <mergeCell ref="AB92:AC92"/>
    <mergeCell ref="E93:G93"/>
    <mergeCell ref="I93:J93"/>
    <mergeCell ref="K93:L93"/>
    <mergeCell ref="M93:N93"/>
    <mergeCell ref="R93:S93"/>
    <mergeCell ref="U93:V93"/>
    <mergeCell ref="W93:X93"/>
    <mergeCell ref="Z93:AA93"/>
    <mergeCell ref="AB93:AC93"/>
    <mergeCell ref="E94:G94"/>
    <mergeCell ref="I94:J94"/>
    <mergeCell ref="K94:L94"/>
    <mergeCell ref="M94:N94"/>
    <mergeCell ref="R94:S94"/>
    <mergeCell ref="U94:V94"/>
    <mergeCell ref="W94:X94"/>
    <mergeCell ref="Z94:AA94"/>
    <mergeCell ref="AB94:AC94"/>
    <mergeCell ref="E95:G95"/>
    <mergeCell ref="I95:J95"/>
    <mergeCell ref="K95:L95"/>
    <mergeCell ref="M95:N95"/>
    <mergeCell ref="R95:S95"/>
    <mergeCell ref="U95:V95"/>
    <mergeCell ref="W95:X95"/>
    <mergeCell ref="Z95:AA95"/>
    <mergeCell ref="AB95:AC95"/>
    <mergeCell ref="E96:G96"/>
    <mergeCell ref="I96:J96"/>
    <mergeCell ref="K96:L96"/>
    <mergeCell ref="M96:N96"/>
    <mergeCell ref="R96:S96"/>
    <mergeCell ref="U96:V96"/>
    <mergeCell ref="W96:X96"/>
    <mergeCell ref="Z96:AA96"/>
    <mergeCell ref="AB96:AC96"/>
    <mergeCell ref="E97:G97"/>
    <mergeCell ref="I97:J97"/>
    <mergeCell ref="K97:L97"/>
    <mergeCell ref="M97:N97"/>
    <mergeCell ref="R97:S97"/>
    <mergeCell ref="U97:V97"/>
    <mergeCell ref="W97:X97"/>
    <mergeCell ref="Z97:AA97"/>
    <mergeCell ref="AB97:AC97"/>
    <mergeCell ref="E98:G98"/>
    <mergeCell ref="I98:J98"/>
    <mergeCell ref="K98:L98"/>
    <mergeCell ref="M98:N98"/>
    <mergeCell ref="R98:S98"/>
    <mergeCell ref="U98:V98"/>
    <mergeCell ref="W98:X98"/>
    <mergeCell ref="Z98:AA98"/>
    <mergeCell ref="AB98:AC98"/>
    <mergeCell ref="E99:G99"/>
    <mergeCell ref="I99:J99"/>
    <mergeCell ref="K99:L99"/>
    <mergeCell ref="M99:N99"/>
    <mergeCell ref="R99:S99"/>
    <mergeCell ref="U99:V99"/>
    <mergeCell ref="W99:X99"/>
    <mergeCell ref="Z99:AA99"/>
    <mergeCell ref="AB99:AC99"/>
  </mergeCells>
  <printOptions horizontalCentered="1"/>
  <pageMargins left="0.31496062992125984" right="0.31496062992125984" top="0.55118110236220474" bottom="0.55118110236220474" header="0.31496062992125984" footer="0.31496062992125984"/>
  <pageSetup scale="74" orientation="landscape" r:id="rId1"/>
  <rowBreaks count="2" manualBreakCount="2">
    <brk id="38" min="2" max="34" man="1"/>
    <brk id="69" min="2" max="34" man="1"/>
  </rowBreaks>
  <colBreaks count="1" manualBreakCount="1">
    <brk id="35" max="1048575" man="1"/>
  </colBreaks>
  <ignoredErrors>
    <ignoredError sqref="I5:AG5 C100:G100 I100:O100 Q100:AG100 C8:G9 D16:D17 C38:D38 C14:D15 I40:AG40 C39:G40 D63:D64 D44 D68 I71:AG72 C69:D69 C41:D43 C70:G72 D74:D77 C73:D73 I7:AG8 J6:AG6 C11:G13 C10:D10 F10:G10 I39:J39 I70:J70 L101 N101 S101:T101 X101 AA101 AC101 AE10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Datos!$F$9:$F$13</xm:f>
          </x14:formula1>
          <xm:sqref>I9:J101</xm:sqref>
        </x14:dataValidation>
        <x14:dataValidation type="list" allowBlank="1" showInputMessage="1" showErrorMessage="1" xr:uid="{00000000-0002-0000-0600-000001000000}">
          <x14:formula1>
            <xm:f>Datos!$G$10:$G$13</xm:f>
          </x14:formula1>
          <xm:sqref>U9:U38 U40:U69 U71:U101</xm:sqref>
        </x14:dataValidation>
        <x14:dataValidation type="list" allowBlank="1" showInputMessage="1" showErrorMessage="1" xr:uid="{00000000-0002-0000-0600-000002000000}">
          <x14:formula1>
            <xm:f>Datos!$D$10:$D$13</xm:f>
          </x14:formula1>
          <xm:sqref>AI9:AI100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</sheetPr>
  <dimension ref="A3:AK147"/>
  <sheetViews>
    <sheetView defaultGridColor="0" view="pageBreakPreview" colorId="9" zoomScale="90" zoomScaleNormal="90" zoomScaleSheetLayoutView="90" workbookViewId="0">
      <selection activeCell="M8" sqref="M8"/>
    </sheetView>
  </sheetViews>
  <sheetFormatPr baseColWidth="10" defaultColWidth="11.42578125" defaultRowHeight="13.5" x14ac:dyDescent="0.25"/>
  <cols>
    <col min="1" max="1" width="3.7109375" style="88" customWidth="1"/>
    <col min="2" max="2" width="1.5703125" style="88" customWidth="1"/>
    <col min="3" max="3" width="4.140625" style="249" customWidth="1"/>
    <col min="4" max="4" width="4.7109375" style="249" customWidth="1"/>
    <col min="5" max="5" width="2.5703125" style="249" customWidth="1"/>
    <col min="6" max="6" width="0.28515625" style="249" customWidth="1"/>
    <col min="7" max="7" width="11.140625" style="249" customWidth="1"/>
    <col min="8" max="8" width="0.42578125" style="249" customWidth="1"/>
    <col min="9" max="9" width="6.85546875" style="249" customWidth="1"/>
    <col min="10" max="10" width="0.42578125" style="88" customWidth="1"/>
    <col min="11" max="11" width="7.85546875" style="249" customWidth="1"/>
    <col min="12" max="12" width="0.28515625" style="88" customWidth="1"/>
    <col min="13" max="13" width="8.85546875" style="249" customWidth="1"/>
    <col min="14" max="14" width="0.42578125" style="88" customWidth="1"/>
    <col min="15" max="15" width="8.42578125" style="249" customWidth="1"/>
    <col min="16" max="16" width="9.28515625" style="249" customWidth="1"/>
    <col min="17" max="17" width="5" style="249" customWidth="1"/>
    <col min="18" max="18" width="4.140625" style="249" customWidth="1"/>
    <col min="19" max="19" width="9.42578125" style="249" customWidth="1"/>
    <col min="20" max="22" width="5" style="249" customWidth="1"/>
    <col min="23" max="23" width="4" style="249" customWidth="1"/>
    <col min="24" max="24" width="8.42578125" style="249" customWidth="1"/>
    <col min="25" max="25" width="8.28515625" style="249" customWidth="1"/>
    <col min="26" max="26" width="1.5703125" style="249" customWidth="1"/>
    <col min="27" max="16384" width="11.42578125" style="88"/>
  </cols>
  <sheetData>
    <row r="3" spans="2:37" s="73" customFormat="1" ht="20.100000000000001" customHeight="1" x14ac:dyDescent="0.25">
      <c r="C3" s="581" t="s">
        <v>30</v>
      </c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1"/>
      <c r="X3" s="581"/>
      <c r="Y3" s="581"/>
      <c r="Z3" s="75"/>
      <c r="AA3" s="75"/>
      <c r="AG3" s="170"/>
      <c r="AH3" s="170"/>
    </row>
    <row r="4" spans="2:37" s="99" customFormat="1" ht="20.100000000000001" customHeight="1" x14ac:dyDescent="0.25">
      <c r="B4" s="73"/>
      <c r="C4" s="581" t="s">
        <v>644</v>
      </c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81"/>
      <c r="U4" s="581"/>
      <c r="V4" s="581"/>
      <c r="W4" s="581"/>
      <c r="X4" s="581"/>
      <c r="Y4" s="581"/>
      <c r="Z4" s="75"/>
      <c r="AG4" s="235"/>
      <c r="AH4" s="170"/>
    </row>
    <row r="5" spans="2:37" s="99" customFormat="1" ht="23.25" customHeight="1" x14ac:dyDescent="0.25">
      <c r="B5" s="73"/>
      <c r="C5" s="597" t="s">
        <v>82</v>
      </c>
      <c r="D5" s="597"/>
      <c r="E5" s="597"/>
      <c r="F5" s="216"/>
      <c r="G5" s="597" t="s">
        <v>410</v>
      </c>
      <c r="H5" s="597"/>
      <c r="I5" s="597"/>
      <c r="J5" s="114"/>
      <c r="K5" s="597" t="s">
        <v>143</v>
      </c>
      <c r="L5" s="114"/>
      <c r="M5" s="597" t="s">
        <v>144</v>
      </c>
      <c r="N5" s="114"/>
      <c r="O5" s="597" t="s">
        <v>139</v>
      </c>
      <c r="P5" s="597" t="s">
        <v>149</v>
      </c>
      <c r="Q5" s="1069" t="s">
        <v>136</v>
      </c>
      <c r="R5" s="1070"/>
      <c r="S5" s="397" t="s">
        <v>138</v>
      </c>
      <c r="T5" s="1071" t="s">
        <v>148</v>
      </c>
      <c r="U5" s="1072"/>
      <c r="V5" s="1069" t="s">
        <v>137</v>
      </c>
      <c r="W5" s="1070"/>
      <c r="X5" s="597" t="s">
        <v>150</v>
      </c>
      <c r="Y5" s="597"/>
      <c r="Z5" s="167"/>
      <c r="AB5" s="236"/>
      <c r="AG5" s="235"/>
      <c r="AH5" s="170"/>
      <c r="AK5" s="237"/>
    </row>
    <row r="6" spans="2:37" s="99" customFormat="1" ht="18.75" customHeight="1" x14ac:dyDescent="0.25">
      <c r="B6" s="73"/>
      <c r="C6" s="597"/>
      <c r="D6" s="597"/>
      <c r="E6" s="597"/>
      <c r="F6" s="216"/>
      <c r="G6" s="597"/>
      <c r="H6" s="597"/>
      <c r="I6" s="597"/>
      <c r="J6" s="114"/>
      <c r="K6" s="597"/>
      <c r="L6" s="114"/>
      <c r="M6" s="597"/>
      <c r="N6" s="114"/>
      <c r="O6" s="597"/>
      <c r="P6" s="597"/>
      <c r="Q6" s="1077"/>
      <c r="R6" s="1078"/>
      <c r="S6" s="238"/>
      <c r="T6" s="1073"/>
      <c r="U6" s="1074"/>
      <c r="V6" s="1075"/>
      <c r="W6" s="1076"/>
      <c r="X6" s="597"/>
      <c r="Y6" s="597"/>
      <c r="Z6" s="167"/>
      <c r="AB6" s="236"/>
      <c r="AG6" s="235"/>
      <c r="AH6" s="170"/>
      <c r="AK6" s="237"/>
    </row>
    <row r="7" spans="2:37" s="99" customFormat="1" ht="16.5" customHeight="1" x14ac:dyDescent="0.25">
      <c r="B7" s="73"/>
      <c r="C7" s="1045" t="s">
        <v>63</v>
      </c>
      <c r="D7" s="1045"/>
      <c r="E7" s="1045"/>
      <c r="F7" s="172"/>
      <c r="G7" s="1055" t="s">
        <v>64</v>
      </c>
      <c r="H7" s="1055"/>
      <c r="I7" s="1055"/>
      <c r="J7" s="114"/>
      <c r="K7" s="254"/>
      <c r="L7" s="101"/>
      <c r="M7" s="255"/>
      <c r="N7" s="114"/>
      <c r="O7" s="255"/>
      <c r="P7" s="256">
        <f>SUM(P8:P17)</f>
        <v>0</v>
      </c>
      <c r="Q7" s="1006">
        <f>SUM(Q8:R17)</f>
        <v>0</v>
      </c>
      <c r="R7" s="1007"/>
      <c r="S7" s="256">
        <f>SUM(S8:S17)</f>
        <v>0</v>
      </c>
      <c r="T7" s="1079">
        <f>SUM(T8:U17)</f>
        <v>0</v>
      </c>
      <c r="U7" s="1080"/>
      <c r="V7" s="1079">
        <f>SUM(V8:W17)</f>
        <v>0</v>
      </c>
      <c r="W7" s="1080"/>
      <c r="X7" s="998">
        <f>SUM(X8:Y17)</f>
        <v>0</v>
      </c>
      <c r="Y7" s="998"/>
      <c r="Z7" s="385"/>
      <c r="AG7" s="235"/>
      <c r="AH7" s="170"/>
      <c r="AK7" s="237"/>
    </row>
    <row r="8" spans="2:37" s="99" customFormat="1" ht="16.5" customHeight="1" x14ac:dyDescent="0.25">
      <c r="B8" s="73"/>
      <c r="C8" s="1045"/>
      <c r="D8" s="1045"/>
      <c r="E8" s="1045"/>
      <c r="F8" s="172"/>
      <c r="G8" s="1021" t="s">
        <v>409</v>
      </c>
      <c r="H8" s="1022"/>
      <c r="I8" s="1023"/>
      <c r="J8" s="114"/>
      <c r="K8" s="257" t="s">
        <v>27</v>
      </c>
      <c r="L8" s="101"/>
      <c r="M8" s="416"/>
      <c r="N8" s="101"/>
      <c r="O8" s="416"/>
      <c r="P8" s="258">
        <f t="shared" ref="P8:P17" si="0">+O8*M8</f>
        <v>0</v>
      </c>
      <c r="Q8" s="994">
        <f t="shared" ref="Q8:Q17" si="1">+$Q$6*P8</f>
        <v>0</v>
      </c>
      <c r="R8" s="995"/>
      <c r="S8" s="258">
        <f t="shared" ref="S8:S17" si="2">+P8*$S$6</f>
        <v>0</v>
      </c>
      <c r="T8" s="994">
        <f t="shared" ref="T8:T17" si="3">+P8+Q8+S8</f>
        <v>0</v>
      </c>
      <c r="U8" s="995"/>
      <c r="V8" s="994">
        <f t="shared" ref="V8:V17" si="4">+T8*$V$6</f>
        <v>0</v>
      </c>
      <c r="W8" s="995"/>
      <c r="X8" s="989">
        <f t="shared" ref="X8:X17" si="5">+V8+T8</f>
        <v>0</v>
      </c>
      <c r="Y8" s="989"/>
      <c r="Z8" s="386"/>
      <c r="AG8" s="235"/>
      <c r="AH8" s="170"/>
      <c r="AK8" s="237"/>
    </row>
    <row r="9" spans="2:37" s="99" customFormat="1" ht="16.5" customHeight="1" x14ac:dyDescent="0.25">
      <c r="B9" s="73"/>
      <c r="C9" s="1045"/>
      <c r="D9" s="1045"/>
      <c r="E9" s="1045"/>
      <c r="F9" s="172"/>
      <c r="G9" s="1021" t="s">
        <v>405</v>
      </c>
      <c r="H9" s="1022"/>
      <c r="I9" s="1023"/>
      <c r="J9" s="114"/>
      <c r="K9" s="257" t="s">
        <v>27</v>
      </c>
      <c r="L9" s="101"/>
      <c r="M9" s="416"/>
      <c r="N9" s="101"/>
      <c r="O9" s="416"/>
      <c r="P9" s="258">
        <f t="shared" si="0"/>
        <v>0</v>
      </c>
      <c r="Q9" s="994">
        <f t="shared" si="1"/>
        <v>0</v>
      </c>
      <c r="R9" s="995"/>
      <c r="S9" s="258">
        <f t="shared" si="2"/>
        <v>0</v>
      </c>
      <c r="T9" s="994">
        <f t="shared" si="3"/>
        <v>0</v>
      </c>
      <c r="U9" s="995"/>
      <c r="V9" s="994">
        <f t="shared" si="4"/>
        <v>0</v>
      </c>
      <c r="W9" s="995"/>
      <c r="X9" s="989">
        <f t="shared" si="5"/>
        <v>0</v>
      </c>
      <c r="Y9" s="989"/>
      <c r="Z9" s="386"/>
      <c r="AG9" s="235"/>
      <c r="AH9" s="170"/>
      <c r="AK9" s="237"/>
    </row>
    <row r="10" spans="2:37" s="99" customFormat="1" ht="16.5" customHeight="1" x14ac:dyDescent="0.25">
      <c r="B10" s="73"/>
      <c r="C10" s="1045"/>
      <c r="D10" s="1045"/>
      <c r="E10" s="1045"/>
      <c r="F10" s="172"/>
      <c r="G10" s="1021" t="s">
        <v>433</v>
      </c>
      <c r="H10" s="1022"/>
      <c r="I10" s="1023"/>
      <c r="J10" s="114"/>
      <c r="K10" s="257" t="s">
        <v>31</v>
      </c>
      <c r="L10" s="101"/>
      <c r="M10" s="416"/>
      <c r="N10" s="101"/>
      <c r="O10" s="416"/>
      <c r="P10" s="258">
        <f t="shared" si="0"/>
        <v>0</v>
      </c>
      <c r="Q10" s="994">
        <f t="shared" si="1"/>
        <v>0</v>
      </c>
      <c r="R10" s="995"/>
      <c r="S10" s="258">
        <f t="shared" si="2"/>
        <v>0</v>
      </c>
      <c r="T10" s="994">
        <f t="shared" si="3"/>
        <v>0</v>
      </c>
      <c r="U10" s="995"/>
      <c r="V10" s="994">
        <f t="shared" si="4"/>
        <v>0</v>
      </c>
      <c r="W10" s="995"/>
      <c r="X10" s="989">
        <f t="shared" si="5"/>
        <v>0</v>
      </c>
      <c r="Y10" s="989"/>
      <c r="Z10" s="386"/>
      <c r="AG10" s="235"/>
      <c r="AH10" s="170"/>
      <c r="AK10" s="237"/>
    </row>
    <row r="11" spans="2:37" s="99" customFormat="1" ht="16.5" customHeight="1" x14ac:dyDescent="0.25">
      <c r="B11" s="73"/>
      <c r="C11" s="1045"/>
      <c r="D11" s="1045"/>
      <c r="E11" s="1045"/>
      <c r="F11" s="172"/>
      <c r="G11" s="1021" t="s">
        <v>434</v>
      </c>
      <c r="H11" s="1022"/>
      <c r="I11" s="1023"/>
      <c r="J11" s="114"/>
      <c r="K11" s="257" t="s">
        <v>31</v>
      </c>
      <c r="L11" s="101"/>
      <c r="M11" s="416"/>
      <c r="N11" s="101"/>
      <c r="O11" s="416"/>
      <c r="P11" s="258">
        <f t="shared" si="0"/>
        <v>0</v>
      </c>
      <c r="Q11" s="994">
        <f t="shared" si="1"/>
        <v>0</v>
      </c>
      <c r="R11" s="995"/>
      <c r="S11" s="258">
        <f t="shared" si="2"/>
        <v>0</v>
      </c>
      <c r="T11" s="994">
        <f t="shared" si="3"/>
        <v>0</v>
      </c>
      <c r="U11" s="995"/>
      <c r="V11" s="994">
        <f t="shared" si="4"/>
        <v>0</v>
      </c>
      <c r="W11" s="995"/>
      <c r="X11" s="989">
        <f t="shared" si="5"/>
        <v>0</v>
      </c>
      <c r="Y11" s="989"/>
      <c r="Z11" s="386"/>
      <c r="AG11" s="235"/>
      <c r="AH11" s="170"/>
      <c r="AK11" s="237"/>
    </row>
    <row r="12" spans="2:37" s="99" customFormat="1" ht="16.5" customHeight="1" x14ac:dyDescent="0.25">
      <c r="B12" s="73"/>
      <c r="C12" s="1045"/>
      <c r="D12" s="1045"/>
      <c r="E12" s="1045"/>
      <c r="F12" s="172"/>
      <c r="G12" s="1021" t="s">
        <v>421</v>
      </c>
      <c r="H12" s="1022"/>
      <c r="I12" s="1023"/>
      <c r="J12" s="114"/>
      <c r="K12" s="257" t="s">
        <v>31</v>
      </c>
      <c r="L12" s="101"/>
      <c r="M12" s="416"/>
      <c r="N12" s="101"/>
      <c r="O12" s="416"/>
      <c r="P12" s="258">
        <f t="shared" si="0"/>
        <v>0</v>
      </c>
      <c r="Q12" s="994">
        <f t="shared" si="1"/>
        <v>0</v>
      </c>
      <c r="R12" s="995"/>
      <c r="S12" s="258">
        <f>+P12*$S$6</f>
        <v>0</v>
      </c>
      <c r="T12" s="994">
        <f t="shared" si="3"/>
        <v>0</v>
      </c>
      <c r="U12" s="995"/>
      <c r="V12" s="994">
        <f t="shared" si="4"/>
        <v>0</v>
      </c>
      <c r="W12" s="995"/>
      <c r="X12" s="989">
        <f t="shared" si="5"/>
        <v>0</v>
      </c>
      <c r="Y12" s="989"/>
      <c r="Z12" s="386"/>
      <c r="AG12" s="235"/>
      <c r="AH12" s="170"/>
      <c r="AK12" s="237"/>
    </row>
    <row r="13" spans="2:37" s="99" customFormat="1" ht="16.5" customHeight="1" x14ac:dyDescent="0.25">
      <c r="B13" s="73"/>
      <c r="C13" s="1045"/>
      <c r="D13" s="1045"/>
      <c r="E13" s="1045"/>
      <c r="F13" s="172"/>
      <c r="G13" s="1021" t="s">
        <v>435</v>
      </c>
      <c r="H13" s="1022"/>
      <c r="I13" s="1023"/>
      <c r="J13" s="114"/>
      <c r="K13" s="257" t="s">
        <v>27</v>
      </c>
      <c r="L13" s="101"/>
      <c r="M13" s="416"/>
      <c r="N13" s="101"/>
      <c r="O13" s="416"/>
      <c r="P13" s="258">
        <f t="shared" si="0"/>
        <v>0</v>
      </c>
      <c r="Q13" s="994">
        <f t="shared" si="1"/>
        <v>0</v>
      </c>
      <c r="R13" s="995"/>
      <c r="S13" s="258">
        <f t="shared" si="2"/>
        <v>0</v>
      </c>
      <c r="T13" s="994">
        <f t="shared" si="3"/>
        <v>0</v>
      </c>
      <c r="U13" s="995"/>
      <c r="V13" s="994">
        <f t="shared" si="4"/>
        <v>0</v>
      </c>
      <c r="W13" s="995"/>
      <c r="X13" s="989">
        <f t="shared" si="5"/>
        <v>0</v>
      </c>
      <c r="Y13" s="989"/>
      <c r="Z13" s="386"/>
      <c r="AG13" s="235"/>
      <c r="AH13" s="170"/>
      <c r="AK13" s="237"/>
    </row>
    <row r="14" spans="2:37" s="99" customFormat="1" ht="22.5" customHeight="1" x14ac:dyDescent="0.25">
      <c r="B14" s="73"/>
      <c r="C14" s="1045"/>
      <c r="D14" s="1045"/>
      <c r="E14" s="1045"/>
      <c r="F14" s="172"/>
      <c r="G14" s="1040"/>
      <c r="H14" s="1041"/>
      <c r="I14" s="1042"/>
      <c r="J14" s="101"/>
      <c r="K14" s="239"/>
      <c r="L14" s="101"/>
      <c r="M14" s="416"/>
      <c r="N14" s="101"/>
      <c r="O14" s="416"/>
      <c r="P14" s="258">
        <f t="shared" si="0"/>
        <v>0</v>
      </c>
      <c r="Q14" s="994">
        <f t="shared" si="1"/>
        <v>0</v>
      </c>
      <c r="R14" s="995"/>
      <c r="S14" s="258">
        <f t="shared" si="2"/>
        <v>0</v>
      </c>
      <c r="T14" s="994">
        <f t="shared" si="3"/>
        <v>0</v>
      </c>
      <c r="U14" s="995"/>
      <c r="V14" s="994">
        <f t="shared" si="4"/>
        <v>0</v>
      </c>
      <c r="W14" s="995"/>
      <c r="X14" s="989">
        <f t="shared" si="5"/>
        <v>0</v>
      </c>
      <c r="Y14" s="989"/>
      <c r="Z14" s="386"/>
      <c r="AG14" s="235"/>
      <c r="AH14" s="170"/>
      <c r="AK14" s="237"/>
    </row>
    <row r="15" spans="2:37" s="99" customFormat="1" ht="22.5" customHeight="1" x14ac:dyDescent="0.25">
      <c r="B15" s="73"/>
      <c r="C15" s="1045"/>
      <c r="D15" s="1045"/>
      <c r="E15" s="1045"/>
      <c r="F15" s="172"/>
      <c r="G15" s="1040"/>
      <c r="H15" s="1041"/>
      <c r="I15" s="1042"/>
      <c r="J15" s="101"/>
      <c r="K15" s="239"/>
      <c r="L15" s="101"/>
      <c r="M15" s="416"/>
      <c r="N15" s="101"/>
      <c r="O15" s="416"/>
      <c r="P15" s="258">
        <f t="shared" si="0"/>
        <v>0</v>
      </c>
      <c r="Q15" s="994">
        <f t="shared" si="1"/>
        <v>0</v>
      </c>
      <c r="R15" s="995"/>
      <c r="S15" s="258">
        <f t="shared" si="2"/>
        <v>0</v>
      </c>
      <c r="T15" s="994">
        <f t="shared" si="3"/>
        <v>0</v>
      </c>
      <c r="U15" s="995"/>
      <c r="V15" s="994">
        <f t="shared" si="4"/>
        <v>0</v>
      </c>
      <c r="W15" s="995"/>
      <c r="X15" s="989">
        <f t="shared" si="5"/>
        <v>0</v>
      </c>
      <c r="Y15" s="989"/>
      <c r="Z15" s="386"/>
      <c r="AG15" s="235"/>
      <c r="AH15" s="170"/>
      <c r="AK15" s="237"/>
    </row>
    <row r="16" spans="2:37" s="99" customFormat="1" ht="22.5" customHeight="1" x14ac:dyDescent="0.25">
      <c r="B16" s="73"/>
      <c r="C16" s="1045"/>
      <c r="D16" s="1045"/>
      <c r="E16" s="1045"/>
      <c r="F16" s="172"/>
      <c r="G16" s="1059"/>
      <c r="H16" s="1060"/>
      <c r="I16" s="1061"/>
      <c r="J16" s="101"/>
      <c r="K16" s="239"/>
      <c r="L16" s="101"/>
      <c r="M16" s="416"/>
      <c r="N16" s="101"/>
      <c r="O16" s="416"/>
      <c r="P16" s="258">
        <f t="shared" si="0"/>
        <v>0</v>
      </c>
      <c r="Q16" s="994">
        <f t="shared" si="1"/>
        <v>0</v>
      </c>
      <c r="R16" s="995"/>
      <c r="S16" s="258">
        <f t="shared" si="2"/>
        <v>0</v>
      </c>
      <c r="T16" s="994">
        <f t="shared" si="3"/>
        <v>0</v>
      </c>
      <c r="U16" s="995"/>
      <c r="V16" s="994">
        <f t="shared" si="4"/>
        <v>0</v>
      </c>
      <c r="W16" s="995"/>
      <c r="X16" s="989">
        <f t="shared" si="5"/>
        <v>0</v>
      </c>
      <c r="Y16" s="989"/>
      <c r="Z16" s="386"/>
      <c r="AG16" s="235"/>
      <c r="AH16" s="170"/>
      <c r="AK16" s="237"/>
    </row>
    <row r="17" spans="2:37" s="99" customFormat="1" ht="22.5" customHeight="1" x14ac:dyDescent="0.25">
      <c r="B17" s="73"/>
      <c r="C17" s="1045"/>
      <c r="D17" s="1045"/>
      <c r="E17" s="1045"/>
      <c r="F17" s="172"/>
      <c r="G17" s="1059"/>
      <c r="H17" s="1060"/>
      <c r="I17" s="1061"/>
      <c r="J17" s="101"/>
      <c r="K17" s="239"/>
      <c r="L17" s="101"/>
      <c r="M17" s="416"/>
      <c r="N17" s="101"/>
      <c r="O17" s="416"/>
      <c r="P17" s="258">
        <f t="shared" si="0"/>
        <v>0</v>
      </c>
      <c r="Q17" s="994">
        <f t="shared" si="1"/>
        <v>0</v>
      </c>
      <c r="R17" s="995"/>
      <c r="S17" s="258">
        <f t="shared" si="2"/>
        <v>0</v>
      </c>
      <c r="T17" s="994">
        <f t="shared" si="3"/>
        <v>0</v>
      </c>
      <c r="U17" s="995"/>
      <c r="V17" s="994">
        <f t="shared" si="4"/>
        <v>0</v>
      </c>
      <c r="W17" s="995"/>
      <c r="X17" s="989">
        <f t="shared" si="5"/>
        <v>0</v>
      </c>
      <c r="Y17" s="989"/>
      <c r="Z17" s="386"/>
      <c r="AG17" s="235"/>
      <c r="AH17" s="170"/>
      <c r="AK17" s="237"/>
    </row>
    <row r="18" spans="2:37" s="99" customFormat="1" ht="17.25" customHeight="1" x14ac:dyDescent="0.25">
      <c r="B18" s="73"/>
      <c r="C18" s="1046" t="s">
        <v>56</v>
      </c>
      <c r="D18" s="1047"/>
      <c r="E18" s="1048"/>
      <c r="F18" s="172"/>
      <c r="G18" s="1056" t="s">
        <v>67</v>
      </c>
      <c r="H18" s="1057"/>
      <c r="I18" s="1058"/>
      <c r="J18" s="114"/>
      <c r="K18" s="259"/>
      <c r="L18" s="114"/>
      <c r="M18" s="415"/>
      <c r="N18" s="114"/>
      <c r="O18" s="255"/>
      <c r="P18" s="256">
        <f>SUM(P19:P25)</f>
        <v>0</v>
      </c>
      <c r="Q18" s="1006">
        <f>SUM(Q19:R25)</f>
        <v>0</v>
      </c>
      <c r="R18" s="1007"/>
      <c r="S18" s="256">
        <f>SUM(S19:S25)</f>
        <v>0</v>
      </c>
      <c r="T18" s="1006">
        <f>SUM(T19:U25)</f>
        <v>0</v>
      </c>
      <c r="U18" s="1007"/>
      <c r="V18" s="1006">
        <f>SUM(V19:W25)</f>
        <v>0</v>
      </c>
      <c r="W18" s="1007"/>
      <c r="X18" s="998">
        <f>SUM(X19:Y25)</f>
        <v>0</v>
      </c>
      <c r="Y18" s="998"/>
      <c r="Z18" s="386"/>
      <c r="AG18" s="235"/>
      <c r="AH18" s="170"/>
      <c r="AK18" s="237"/>
    </row>
    <row r="19" spans="2:37" s="99" customFormat="1" ht="17.25" customHeight="1" x14ac:dyDescent="0.25">
      <c r="B19" s="73"/>
      <c r="C19" s="1049"/>
      <c r="D19" s="1050"/>
      <c r="E19" s="1051"/>
      <c r="F19" s="172"/>
      <c r="G19" s="1021" t="s">
        <v>56</v>
      </c>
      <c r="H19" s="1022"/>
      <c r="I19" s="1023"/>
      <c r="J19" s="114"/>
      <c r="K19" s="257" t="s">
        <v>27</v>
      </c>
      <c r="L19" s="101"/>
      <c r="M19" s="416"/>
      <c r="N19" s="101"/>
      <c r="O19" s="416"/>
      <c r="P19" s="258">
        <f t="shared" ref="P19:P25" si="6">+O19*M19</f>
        <v>0</v>
      </c>
      <c r="Q19" s="994">
        <f t="shared" ref="Q19:Q25" si="7">+$Q$6*P19</f>
        <v>0</v>
      </c>
      <c r="R19" s="995"/>
      <c r="S19" s="258">
        <f t="shared" ref="S19:S25" si="8">+P19*$S$6</f>
        <v>0</v>
      </c>
      <c r="T19" s="994">
        <f t="shared" ref="T19:T25" si="9">+P19+Q19+S19</f>
        <v>0</v>
      </c>
      <c r="U19" s="995"/>
      <c r="V19" s="994">
        <f t="shared" ref="V19:V25" si="10">+T19*$V$6</f>
        <v>0</v>
      </c>
      <c r="W19" s="995"/>
      <c r="X19" s="989">
        <f t="shared" ref="X19:X25" si="11">+V19+T19</f>
        <v>0</v>
      </c>
      <c r="Y19" s="989"/>
      <c r="Z19" s="386"/>
      <c r="AG19" s="235"/>
      <c r="AH19" s="170"/>
      <c r="AK19" s="237"/>
    </row>
    <row r="20" spans="2:37" s="99" customFormat="1" ht="17.25" customHeight="1" x14ac:dyDescent="0.25">
      <c r="B20" s="73"/>
      <c r="C20" s="1049"/>
      <c r="D20" s="1050"/>
      <c r="E20" s="1051"/>
      <c r="F20" s="172"/>
      <c r="G20" s="1021" t="s">
        <v>434</v>
      </c>
      <c r="H20" s="1022"/>
      <c r="I20" s="1023"/>
      <c r="J20" s="114"/>
      <c r="K20" s="257" t="s">
        <v>31</v>
      </c>
      <c r="L20" s="101"/>
      <c r="M20" s="416"/>
      <c r="N20" s="101"/>
      <c r="O20" s="416"/>
      <c r="P20" s="258">
        <f t="shared" si="6"/>
        <v>0</v>
      </c>
      <c r="Q20" s="994">
        <f t="shared" si="7"/>
        <v>0</v>
      </c>
      <c r="R20" s="995"/>
      <c r="S20" s="258">
        <f t="shared" si="8"/>
        <v>0</v>
      </c>
      <c r="T20" s="994">
        <f t="shared" si="9"/>
        <v>0</v>
      </c>
      <c r="U20" s="995"/>
      <c r="V20" s="994">
        <f t="shared" si="10"/>
        <v>0</v>
      </c>
      <c r="W20" s="995"/>
      <c r="X20" s="989">
        <f t="shared" si="11"/>
        <v>0</v>
      </c>
      <c r="Y20" s="989"/>
      <c r="Z20" s="386"/>
      <c r="AG20" s="235"/>
      <c r="AH20" s="170"/>
      <c r="AK20" s="237"/>
    </row>
    <row r="21" spans="2:37" s="99" customFormat="1" ht="17.25" customHeight="1" x14ac:dyDescent="0.25">
      <c r="B21" s="73"/>
      <c r="C21" s="1049"/>
      <c r="D21" s="1050"/>
      <c r="E21" s="1051"/>
      <c r="F21" s="172"/>
      <c r="G21" s="1021" t="s">
        <v>435</v>
      </c>
      <c r="H21" s="1022"/>
      <c r="I21" s="1023"/>
      <c r="J21" s="114"/>
      <c r="K21" s="257" t="s">
        <v>27</v>
      </c>
      <c r="L21" s="101"/>
      <c r="M21" s="416"/>
      <c r="N21" s="101"/>
      <c r="O21" s="416"/>
      <c r="P21" s="258">
        <f t="shared" si="6"/>
        <v>0</v>
      </c>
      <c r="Q21" s="994">
        <f t="shared" si="7"/>
        <v>0</v>
      </c>
      <c r="R21" s="995"/>
      <c r="S21" s="258">
        <f t="shared" si="8"/>
        <v>0</v>
      </c>
      <c r="T21" s="994">
        <f t="shared" si="9"/>
        <v>0</v>
      </c>
      <c r="U21" s="995"/>
      <c r="V21" s="994">
        <f t="shared" si="10"/>
        <v>0</v>
      </c>
      <c r="W21" s="995"/>
      <c r="X21" s="989">
        <f t="shared" si="11"/>
        <v>0</v>
      </c>
      <c r="Y21" s="989"/>
      <c r="Z21" s="386"/>
      <c r="AG21" s="235"/>
      <c r="AH21" s="170"/>
      <c r="AK21" s="237"/>
    </row>
    <row r="22" spans="2:37" s="99" customFormat="1" ht="17.25" customHeight="1" x14ac:dyDescent="0.25">
      <c r="B22" s="73"/>
      <c r="C22" s="1049"/>
      <c r="D22" s="1050"/>
      <c r="E22" s="1051"/>
      <c r="F22" s="172"/>
      <c r="G22" s="1021" t="s">
        <v>425</v>
      </c>
      <c r="H22" s="1022"/>
      <c r="I22" s="1023"/>
      <c r="J22" s="114"/>
      <c r="K22" s="257" t="s">
        <v>32</v>
      </c>
      <c r="L22" s="101"/>
      <c r="M22" s="416"/>
      <c r="N22" s="101"/>
      <c r="O22" s="416"/>
      <c r="P22" s="258">
        <f t="shared" si="6"/>
        <v>0</v>
      </c>
      <c r="Q22" s="994">
        <f t="shared" si="7"/>
        <v>0</v>
      </c>
      <c r="R22" s="995"/>
      <c r="S22" s="258">
        <f t="shared" si="8"/>
        <v>0</v>
      </c>
      <c r="T22" s="994">
        <f t="shared" si="9"/>
        <v>0</v>
      </c>
      <c r="U22" s="995"/>
      <c r="V22" s="994">
        <f t="shared" si="10"/>
        <v>0</v>
      </c>
      <c r="W22" s="995"/>
      <c r="X22" s="989">
        <f t="shared" si="11"/>
        <v>0</v>
      </c>
      <c r="Y22" s="989"/>
      <c r="Z22" s="386"/>
      <c r="AG22" s="235"/>
      <c r="AH22" s="170"/>
      <c r="AK22" s="237"/>
    </row>
    <row r="23" spans="2:37" s="99" customFormat="1" ht="17.25" customHeight="1" x14ac:dyDescent="0.25">
      <c r="B23" s="73"/>
      <c r="C23" s="1049"/>
      <c r="D23" s="1050"/>
      <c r="E23" s="1051"/>
      <c r="F23" s="172"/>
      <c r="G23" s="1021" t="s">
        <v>444</v>
      </c>
      <c r="H23" s="1022"/>
      <c r="I23" s="1023"/>
      <c r="J23" s="114"/>
      <c r="K23" s="257" t="s">
        <v>32</v>
      </c>
      <c r="L23" s="101"/>
      <c r="M23" s="416"/>
      <c r="N23" s="101"/>
      <c r="O23" s="416"/>
      <c r="P23" s="258">
        <f t="shared" si="6"/>
        <v>0</v>
      </c>
      <c r="Q23" s="994">
        <f t="shared" si="7"/>
        <v>0</v>
      </c>
      <c r="R23" s="995"/>
      <c r="S23" s="258">
        <f t="shared" si="8"/>
        <v>0</v>
      </c>
      <c r="T23" s="994">
        <f t="shared" si="9"/>
        <v>0</v>
      </c>
      <c r="U23" s="995"/>
      <c r="V23" s="994">
        <f t="shared" si="10"/>
        <v>0</v>
      </c>
      <c r="W23" s="995"/>
      <c r="X23" s="989">
        <f t="shared" si="11"/>
        <v>0</v>
      </c>
      <c r="Y23" s="989"/>
      <c r="Z23" s="386"/>
      <c r="AG23" s="235"/>
      <c r="AH23" s="170"/>
      <c r="AK23" s="237"/>
    </row>
    <row r="24" spans="2:37" s="99" customFormat="1" ht="17.25" customHeight="1" x14ac:dyDescent="0.25">
      <c r="B24" s="73"/>
      <c r="C24" s="1049"/>
      <c r="D24" s="1050"/>
      <c r="E24" s="1051"/>
      <c r="F24" s="172"/>
      <c r="G24" s="1040"/>
      <c r="H24" s="1041"/>
      <c r="I24" s="1042"/>
      <c r="J24" s="101"/>
      <c r="K24" s="239"/>
      <c r="L24" s="101"/>
      <c r="M24" s="416"/>
      <c r="N24" s="101"/>
      <c r="O24" s="416"/>
      <c r="P24" s="258">
        <f t="shared" si="6"/>
        <v>0</v>
      </c>
      <c r="Q24" s="994">
        <f t="shared" si="7"/>
        <v>0</v>
      </c>
      <c r="R24" s="995"/>
      <c r="S24" s="258">
        <f t="shared" si="8"/>
        <v>0</v>
      </c>
      <c r="T24" s="994">
        <f t="shared" si="9"/>
        <v>0</v>
      </c>
      <c r="U24" s="995"/>
      <c r="V24" s="994">
        <f t="shared" si="10"/>
        <v>0</v>
      </c>
      <c r="W24" s="995"/>
      <c r="X24" s="989">
        <f t="shared" si="11"/>
        <v>0</v>
      </c>
      <c r="Y24" s="989"/>
      <c r="Z24" s="386"/>
      <c r="AG24" s="235"/>
      <c r="AH24" s="170"/>
      <c r="AK24" s="237"/>
    </row>
    <row r="25" spans="2:37" s="99" customFormat="1" ht="17.25" customHeight="1" x14ac:dyDescent="0.25">
      <c r="B25" s="73"/>
      <c r="C25" s="1052"/>
      <c r="D25" s="1053"/>
      <c r="E25" s="1054"/>
      <c r="F25" s="172"/>
      <c r="G25" s="1040"/>
      <c r="H25" s="1041"/>
      <c r="I25" s="1042"/>
      <c r="J25" s="101"/>
      <c r="K25" s="239"/>
      <c r="L25" s="101"/>
      <c r="M25" s="416"/>
      <c r="N25" s="101"/>
      <c r="O25" s="416"/>
      <c r="P25" s="258">
        <f t="shared" si="6"/>
        <v>0</v>
      </c>
      <c r="Q25" s="994">
        <f t="shared" si="7"/>
        <v>0</v>
      </c>
      <c r="R25" s="995"/>
      <c r="S25" s="258">
        <f t="shared" si="8"/>
        <v>0</v>
      </c>
      <c r="T25" s="994">
        <f t="shared" si="9"/>
        <v>0</v>
      </c>
      <c r="U25" s="995"/>
      <c r="V25" s="994">
        <f t="shared" si="10"/>
        <v>0</v>
      </c>
      <c r="W25" s="995"/>
      <c r="X25" s="989">
        <f t="shared" si="11"/>
        <v>0</v>
      </c>
      <c r="Y25" s="989"/>
      <c r="Z25" s="386"/>
      <c r="AG25" s="235"/>
      <c r="AH25" s="170"/>
      <c r="AK25" s="237"/>
    </row>
    <row r="26" spans="2:37" s="99" customFormat="1" ht="17.25" customHeight="1" x14ac:dyDescent="0.25">
      <c r="B26" s="73"/>
      <c r="C26" s="1046" t="s">
        <v>451</v>
      </c>
      <c r="D26" s="1047"/>
      <c r="E26" s="1048"/>
      <c r="F26" s="172"/>
      <c r="G26" s="1062" t="s">
        <v>456</v>
      </c>
      <c r="H26" s="1063"/>
      <c r="I26" s="1064"/>
      <c r="J26" s="114"/>
      <c r="K26" s="259"/>
      <c r="L26" s="101"/>
      <c r="M26" s="415"/>
      <c r="N26" s="114"/>
      <c r="O26" s="255"/>
      <c r="P26" s="256">
        <f>SUM(P27:P34)</f>
        <v>0</v>
      </c>
      <c r="Q26" s="1006">
        <f>SUM(Q27:R34)</f>
        <v>0</v>
      </c>
      <c r="R26" s="1007"/>
      <c r="S26" s="256">
        <f>SUM(S27:S34)</f>
        <v>0</v>
      </c>
      <c r="T26" s="1006">
        <f>SUM(T27:U34)</f>
        <v>0</v>
      </c>
      <c r="U26" s="1007"/>
      <c r="V26" s="1006">
        <f>SUM(V27:W34)</f>
        <v>0</v>
      </c>
      <c r="W26" s="1007"/>
      <c r="X26" s="998">
        <f>SUM(X27:Y34)</f>
        <v>0</v>
      </c>
      <c r="Y26" s="998"/>
      <c r="Z26" s="386"/>
      <c r="AG26" s="235"/>
      <c r="AH26" s="170"/>
      <c r="AK26" s="237"/>
    </row>
    <row r="27" spans="2:37" s="99" customFormat="1" ht="17.25" customHeight="1" x14ac:dyDescent="0.25">
      <c r="B27" s="73"/>
      <c r="C27" s="1049"/>
      <c r="D27" s="1050"/>
      <c r="E27" s="1051"/>
      <c r="F27" s="172"/>
      <c r="G27" s="1021" t="s">
        <v>452</v>
      </c>
      <c r="H27" s="1022"/>
      <c r="I27" s="1023"/>
      <c r="J27" s="114"/>
      <c r="K27" s="257" t="s">
        <v>27</v>
      </c>
      <c r="L27" s="101"/>
      <c r="M27" s="416"/>
      <c r="N27" s="101"/>
      <c r="O27" s="416"/>
      <c r="P27" s="258">
        <f t="shared" ref="P27:P34" si="12">+O27*M27</f>
        <v>0</v>
      </c>
      <c r="Q27" s="994">
        <f t="shared" ref="Q27:Q34" si="13">+$Q$6*P27</f>
        <v>0</v>
      </c>
      <c r="R27" s="995"/>
      <c r="S27" s="258">
        <f t="shared" ref="S27:S34" si="14">+P27*$S$6</f>
        <v>0</v>
      </c>
      <c r="T27" s="994">
        <f t="shared" ref="T27:T34" si="15">+P27+Q27+S27</f>
        <v>0</v>
      </c>
      <c r="U27" s="995"/>
      <c r="V27" s="994">
        <f t="shared" ref="V27:V34" si="16">+T27*$V$6</f>
        <v>0</v>
      </c>
      <c r="W27" s="995"/>
      <c r="X27" s="989">
        <f t="shared" ref="X27:X34" si="17">+V27+T27</f>
        <v>0</v>
      </c>
      <c r="Y27" s="989"/>
      <c r="Z27" s="386"/>
      <c r="AG27" s="235"/>
      <c r="AH27" s="170"/>
      <c r="AK27" s="237"/>
    </row>
    <row r="28" spans="2:37" s="99" customFormat="1" ht="17.25" customHeight="1" x14ac:dyDescent="0.25">
      <c r="B28" s="73"/>
      <c r="C28" s="1049"/>
      <c r="D28" s="1050"/>
      <c r="E28" s="1051"/>
      <c r="F28" s="172"/>
      <c r="G28" s="1021" t="s">
        <v>417</v>
      </c>
      <c r="H28" s="1022"/>
      <c r="I28" s="1023"/>
      <c r="J28" s="114"/>
      <c r="K28" s="257" t="s">
        <v>32</v>
      </c>
      <c r="L28" s="101"/>
      <c r="M28" s="416"/>
      <c r="N28" s="101"/>
      <c r="O28" s="416"/>
      <c r="P28" s="258">
        <f t="shared" si="12"/>
        <v>0</v>
      </c>
      <c r="Q28" s="994">
        <f t="shared" si="13"/>
        <v>0</v>
      </c>
      <c r="R28" s="995"/>
      <c r="S28" s="258">
        <f t="shared" si="14"/>
        <v>0</v>
      </c>
      <c r="T28" s="994">
        <f t="shared" si="15"/>
        <v>0</v>
      </c>
      <c r="U28" s="995"/>
      <c r="V28" s="994">
        <f t="shared" si="16"/>
        <v>0</v>
      </c>
      <c r="W28" s="995"/>
      <c r="X28" s="989">
        <f t="shared" si="17"/>
        <v>0</v>
      </c>
      <c r="Y28" s="989"/>
      <c r="Z28" s="386"/>
      <c r="AG28" s="235"/>
      <c r="AH28" s="170"/>
      <c r="AK28" s="237"/>
    </row>
    <row r="29" spans="2:37" s="99" customFormat="1" ht="17.25" customHeight="1" x14ac:dyDescent="0.25">
      <c r="B29" s="73"/>
      <c r="C29" s="1049"/>
      <c r="D29" s="1050"/>
      <c r="E29" s="1051"/>
      <c r="F29" s="172"/>
      <c r="G29" s="1021" t="s">
        <v>444</v>
      </c>
      <c r="H29" s="1022"/>
      <c r="I29" s="1023"/>
      <c r="J29" s="114"/>
      <c r="K29" s="257" t="s">
        <v>32</v>
      </c>
      <c r="L29" s="101"/>
      <c r="M29" s="416"/>
      <c r="N29" s="101"/>
      <c r="O29" s="416"/>
      <c r="P29" s="258">
        <f t="shared" si="12"/>
        <v>0</v>
      </c>
      <c r="Q29" s="994">
        <f t="shared" si="13"/>
        <v>0</v>
      </c>
      <c r="R29" s="995"/>
      <c r="S29" s="258">
        <f t="shared" si="14"/>
        <v>0</v>
      </c>
      <c r="T29" s="994">
        <f t="shared" si="15"/>
        <v>0</v>
      </c>
      <c r="U29" s="995"/>
      <c r="V29" s="994">
        <f t="shared" si="16"/>
        <v>0</v>
      </c>
      <c r="W29" s="995"/>
      <c r="X29" s="989">
        <f t="shared" si="17"/>
        <v>0</v>
      </c>
      <c r="Y29" s="989"/>
      <c r="Z29" s="386"/>
      <c r="AG29" s="235"/>
      <c r="AH29" s="170"/>
      <c r="AK29" s="237"/>
    </row>
    <row r="30" spans="2:37" s="99" customFormat="1" ht="17.25" customHeight="1" x14ac:dyDescent="0.25">
      <c r="B30" s="73"/>
      <c r="C30" s="1049"/>
      <c r="D30" s="1050"/>
      <c r="E30" s="1051"/>
      <c r="F30" s="172"/>
      <c r="G30" s="1021" t="s">
        <v>454</v>
      </c>
      <c r="H30" s="1022"/>
      <c r="I30" s="1023"/>
      <c r="J30" s="114"/>
      <c r="K30" s="257" t="s">
        <v>32</v>
      </c>
      <c r="L30" s="101"/>
      <c r="M30" s="416"/>
      <c r="N30" s="101"/>
      <c r="O30" s="416"/>
      <c r="P30" s="258">
        <f t="shared" si="12"/>
        <v>0</v>
      </c>
      <c r="Q30" s="994">
        <f t="shared" si="13"/>
        <v>0</v>
      </c>
      <c r="R30" s="995"/>
      <c r="S30" s="258">
        <f t="shared" si="14"/>
        <v>0</v>
      </c>
      <c r="T30" s="994">
        <f t="shared" si="15"/>
        <v>0</v>
      </c>
      <c r="U30" s="995"/>
      <c r="V30" s="994">
        <f t="shared" si="16"/>
        <v>0</v>
      </c>
      <c r="W30" s="995"/>
      <c r="X30" s="989">
        <f t="shared" si="17"/>
        <v>0</v>
      </c>
      <c r="Y30" s="989"/>
      <c r="Z30" s="386"/>
      <c r="AG30" s="235"/>
      <c r="AH30" s="170"/>
      <c r="AK30" s="237"/>
    </row>
    <row r="31" spans="2:37" s="99" customFormat="1" ht="17.25" customHeight="1" x14ac:dyDescent="0.25">
      <c r="B31" s="73"/>
      <c r="C31" s="1049"/>
      <c r="D31" s="1050"/>
      <c r="E31" s="1051"/>
      <c r="F31" s="172"/>
      <c r="G31" s="1021" t="s">
        <v>455</v>
      </c>
      <c r="H31" s="1022"/>
      <c r="I31" s="1023"/>
      <c r="J31" s="114"/>
      <c r="K31" s="257" t="s">
        <v>32</v>
      </c>
      <c r="L31" s="101"/>
      <c r="M31" s="416"/>
      <c r="N31" s="101"/>
      <c r="O31" s="416"/>
      <c r="P31" s="258">
        <f t="shared" si="12"/>
        <v>0</v>
      </c>
      <c r="Q31" s="994">
        <f t="shared" si="13"/>
        <v>0</v>
      </c>
      <c r="R31" s="995"/>
      <c r="S31" s="258">
        <f t="shared" si="14"/>
        <v>0</v>
      </c>
      <c r="T31" s="994">
        <f t="shared" si="15"/>
        <v>0</v>
      </c>
      <c r="U31" s="995"/>
      <c r="V31" s="994">
        <f t="shared" si="16"/>
        <v>0</v>
      </c>
      <c r="W31" s="995"/>
      <c r="X31" s="989">
        <f t="shared" si="17"/>
        <v>0</v>
      </c>
      <c r="Y31" s="989"/>
      <c r="Z31" s="386"/>
      <c r="AG31" s="235"/>
      <c r="AH31" s="170"/>
      <c r="AK31" s="237"/>
    </row>
    <row r="32" spans="2:37" s="99" customFormat="1" ht="17.25" customHeight="1" x14ac:dyDescent="0.25">
      <c r="B32" s="73"/>
      <c r="C32" s="1049"/>
      <c r="D32" s="1050"/>
      <c r="E32" s="1051"/>
      <c r="F32" s="172"/>
      <c r="G32" s="1021" t="s">
        <v>414</v>
      </c>
      <c r="H32" s="1022"/>
      <c r="I32" s="1023"/>
      <c r="J32" s="114"/>
      <c r="K32" s="257" t="s">
        <v>27</v>
      </c>
      <c r="L32" s="101"/>
      <c r="M32" s="416"/>
      <c r="N32" s="101"/>
      <c r="O32" s="416"/>
      <c r="P32" s="258">
        <f t="shared" si="12"/>
        <v>0</v>
      </c>
      <c r="Q32" s="994">
        <f t="shared" si="13"/>
        <v>0</v>
      </c>
      <c r="R32" s="995"/>
      <c r="S32" s="258">
        <f t="shared" si="14"/>
        <v>0</v>
      </c>
      <c r="T32" s="994">
        <f t="shared" si="15"/>
        <v>0</v>
      </c>
      <c r="U32" s="995"/>
      <c r="V32" s="994">
        <f t="shared" si="16"/>
        <v>0</v>
      </c>
      <c r="W32" s="995"/>
      <c r="X32" s="989">
        <f t="shared" si="17"/>
        <v>0</v>
      </c>
      <c r="Y32" s="989"/>
      <c r="Z32" s="386"/>
      <c r="AG32" s="235"/>
      <c r="AH32" s="170"/>
      <c r="AK32" s="237"/>
    </row>
    <row r="33" spans="2:37" s="99" customFormat="1" ht="17.25" customHeight="1" x14ac:dyDescent="0.25">
      <c r="B33" s="73"/>
      <c r="C33" s="1049"/>
      <c r="D33" s="1050"/>
      <c r="E33" s="1051"/>
      <c r="F33" s="172"/>
      <c r="G33" s="1040"/>
      <c r="H33" s="1041"/>
      <c r="I33" s="1042"/>
      <c r="J33" s="101"/>
      <c r="K33" s="239"/>
      <c r="L33" s="101"/>
      <c r="M33" s="416"/>
      <c r="N33" s="101"/>
      <c r="O33" s="416"/>
      <c r="P33" s="258">
        <f t="shared" si="12"/>
        <v>0</v>
      </c>
      <c r="Q33" s="994">
        <f t="shared" si="13"/>
        <v>0</v>
      </c>
      <c r="R33" s="995"/>
      <c r="S33" s="258">
        <f t="shared" si="14"/>
        <v>0</v>
      </c>
      <c r="T33" s="994">
        <f t="shared" si="15"/>
        <v>0</v>
      </c>
      <c r="U33" s="995"/>
      <c r="V33" s="994">
        <f t="shared" si="16"/>
        <v>0</v>
      </c>
      <c r="W33" s="995"/>
      <c r="X33" s="989">
        <f t="shared" si="17"/>
        <v>0</v>
      </c>
      <c r="Y33" s="989"/>
      <c r="Z33" s="386"/>
      <c r="AG33" s="235"/>
      <c r="AH33" s="170"/>
      <c r="AK33" s="237"/>
    </row>
    <row r="34" spans="2:37" s="99" customFormat="1" ht="17.25" customHeight="1" x14ac:dyDescent="0.25">
      <c r="B34" s="73"/>
      <c r="C34" s="1052"/>
      <c r="D34" s="1053"/>
      <c r="E34" s="1054"/>
      <c r="F34" s="172"/>
      <c r="G34" s="1040"/>
      <c r="H34" s="1041"/>
      <c r="I34" s="1042"/>
      <c r="J34" s="101"/>
      <c r="K34" s="239"/>
      <c r="L34" s="101"/>
      <c r="M34" s="416"/>
      <c r="N34" s="101"/>
      <c r="O34" s="416"/>
      <c r="P34" s="258">
        <f t="shared" si="12"/>
        <v>0</v>
      </c>
      <c r="Q34" s="994">
        <f t="shared" si="13"/>
        <v>0</v>
      </c>
      <c r="R34" s="995"/>
      <c r="S34" s="258">
        <f t="shared" si="14"/>
        <v>0</v>
      </c>
      <c r="T34" s="994">
        <f t="shared" si="15"/>
        <v>0</v>
      </c>
      <c r="U34" s="995"/>
      <c r="V34" s="994">
        <f t="shared" si="16"/>
        <v>0</v>
      </c>
      <c r="W34" s="995"/>
      <c r="X34" s="989">
        <f t="shared" si="17"/>
        <v>0</v>
      </c>
      <c r="Y34" s="989"/>
      <c r="Z34" s="386"/>
      <c r="AG34" s="235"/>
      <c r="AH34" s="170"/>
      <c r="AK34" s="237"/>
    </row>
    <row r="35" spans="2:37" s="99" customFormat="1" ht="17.25" customHeight="1" x14ac:dyDescent="0.25">
      <c r="B35" s="73"/>
      <c r="C35" s="1046" t="s">
        <v>450</v>
      </c>
      <c r="D35" s="1047"/>
      <c r="E35" s="1048"/>
      <c r="F35" s="172"/>
      <c r="G35" s="1056" t="s">
        <v>461</v>
      </c>
      <c r="H35" s="1057"/>
      <c r="I35" s="1058"/>
      <c r="J35" s="101"/>
      <c r="K35" s="259"/>
      <c r="L35" s="101"/>
      <c r="M35" s="415"/>
      <c r="N35" s="114"/>
      <c r="O35" s="255"/>
      <c r="P35" s="256">
        <f>SUM(P36:P40)</f>
        <v>0</v>
      </c>
      <c r="Q35" s="1006">
        <f>SUM(Q36:R40)</f>
        <v>0</v>
      </c>
      <c r="R35" s="1007"/>
      <c r="S35" s="256">
        <f>SUM(S36:S40)</f>
        <v>0</v>
      </c>
      <c r="T35" s="1006">
        <f>SUM(T36:U40)</f>
        <v>0</v>
      </c>
      <c r="U35" s="1007"/>
      <c r="V35" s="1006">
        <f>SUM(V36:W40)</f>
        <v>0</v>
      </c>
      <c r="W35" s="1007"/>
      <c r="X35" s="998">
        <f>SUM(X36:Y40)</f>
        <v>0</v>
      </c>
      <c r="Y35" s="998"/>
      <c r="Z35" s="386"/>
      <c r="AG35" s="235"/>
      <c r="AH35" s="170"/>
      <c r="AK35" s="237"/>
    </row>
    <row r="36" spans="2:37" s="99" customFormat="1" ht="17.25" customHeight="1" x14ac:dyDescent="0.25">
      <c r="B36" s="73"/>
      <c r="C36" s="1049"/>
      <c r="D36" s="1050"/>
      <c r="E36" s="1051"/>
      <c r="F36" s="172"/>
      <c r="G36" s="1021" t="s">
        <v>409</v>
      </c>
      <c r="H36" s="1022"/>
      <c r="I36" s="1023"/>
      <c r="J36" s="101"/>
      <c r="K36" s="257" t="s">
        <v>27</v>
      </c>
      <c r="L36" s="101"/>
      <c r="M36" s="416"/>
      <c r="N36" s="101"/>
      <c r="O36" s="416"/>
      <c r="P36" s="258">
        <f t="shared" ref="P36:P42" si="18">+O36*M36</f>
        <v>0</v>
      </c>
      <c r="Q36" s="994">
        <f t="shared" ref="Q36:Q42" si="19">+$Q$6*P36</f>
        <v>0</v>
      </c>
      <c r="R36" s="995"/>
      <c r="S36" s="258">
        <f t="shared" ref="S36:S42" si="20">+P36*$S$6</f>
        <v>0</v>
      </c>
      <c r="T36" s="994">
        <f t="shared" ref="T36:T42" si="21">+P36+Q36+S36</f>
        <v>0</v>
      </c>
      <c r="U36" s="995"/>
      <c r="V36" s="994">
        <f t="shared" ref="V36:V42" si="22">+T36*$V$6</f>
        <v>0</v>
      </c>
      <c r="W36" s="995"/>
      <c r="X36" s="989">
        <f t="shared" ref="X36:X42" si="23">+V36+T36</f>
        <v>0</v>
      </c>
      <c r="Y36" s="989"/>
      <c r="Z36" s="386"/>
      <c r="AG36" s="235"/>
      <c r="AH36" s="170"/>
      <c r="AK36" s="237"/>
    </row>
    <row r="37" spans="2:37" s="99" customFormat="1" ht="17.25" customHeight="1" x14ac:dyDescent="0.25">
      <c r="B37" s="73"/>
      <c r="C37" s="1049"/>
      <c r="D37" s="1050"/>
      <c r="E37" s="1051"/>
      <c r="F37" s="172"/>
      <c r="G37" s="1021" t="s">
        <v>459</v>
      </c>
      <c r="H37" s="1022"/>
      <c r="I37" s="1023"/>
      <c r="J37" s="101"/>
      <c r="K37" s="257" t="s">
        <v>31</v>
      </c>
      <c r="L37" s="101"/>
      <c r="M37" s="416"/>
      <c r="N37" s="101"/>
      <c r="O37" s="416"/>
      <c r="P37" s="258">
        <f t="shared" si="18"/>
        <v>0</v>
      </c>
      <c r="Q37" s="994">
        <f t="shared" si="19"/>
        <v>0</v>
      </c>
      <c r="R37" s="995"/>
      <c r="S37" s="258">
        <f t="shared" si="20"/>
        <v>0</v>
      </c>
      <c r="T37" s="994">
        <f t="shared" si="21"/>
        <v>0</v>
      </c>
      <c r="U37" s="995"/>
      <c r="V37" s="994">
        <f t="shared" si="22"/>
        <v>0</v>
      </c>
      <c r="W37" s="995"/>
      <c r="X37" s="989">
        <f t="shared" si="23"/>
        <v>0</v>
      </c>
      <c r="Y37" s="989"/>
      <c r="Z37" s="386"/>
      <c r="AG37" s="235"/>
      <c r="AH37" s="170"/>
      <c r="AK37" s="237"/>
    </row>
    <row r="38" spans="2:37" s="99" customFormat="1" ht="17.25" customHeight="1" x14ac:dyDescent="0.25">
      <c r="B38" s="73"/>
      <c r="C38" s="1049"/>
      <c r="D38" s="1050"/>
      <c r="E38" s="1051"/>
      <c r="F38" s="172"/>
      <c r="G38" s="1021" t="s">
        <v>458</v>
      </c>
      <c r="H38" s="1022"/>
      <c r="I38" s="1023"/>
      <c r="J38" s="101"/>
      <c r="K38" s="257" t="s">
        <v>418</v>
      </c>
      <c r="L38" s="101"/>
      <c r="M38" s="416"/>
      <c r="N38" s="101"/>
      <c r="O38" s="416"/>
      <c r="P38" s="258">
        <f t="shared" si="18"/>
        <v>0</v>
      </c>
      <c r="Q38" s="994">
        <f t="shared" si="19"/>
        <v>0</v>
      </c>
      <c r="R38" s="995"/>
      <c r="S38" s="258">
        <f t="shared" si="20"/>
        <v>0</v>
      </c>
      <c r="T38" s="994">
        <f t="shared" si="21"/>
        <v>0</v>
      </c>
      <c r="U38" s="995"/>
      <c r="V38" s="994">
        <f t="shared" si="22"/>
        <v>0</v>
      </c>
      <c r="W38" s="995"/>
      <c r="X38" s="989">
        <f t="shared" si="23"/>
        <v>0</v>
      </c>
      <c r="Y38" s="989"/>
      <c r="Z38" s="386"/>
      <c r="AG38" s="235"/>
      <c r="AH38" s="170"/>
      <c r="AK38" s="237"/>
    </row>
    <row r="39" spans="2:37" s="99" customFormat="1" ht="17.25" customHeight="1" x14ac:dyDescent="0.25">
      <c r="B39" s="73"/>
      <c r="C39" s="1049"/>
      <c r="D39" s="1050"/>
      <c r="E39" s="1051"/>
      <c r="F39" s="172"/>
      <c r="G39" s="1021" t="s">
        <v>436</v>
      </c>
      <c r="H39" s="1022"/>
      <c r="I39" s="1023"/>
      <c r="J39" s="101"/>
      <c r="K39" s="239"/>
      <c r="L39" s="101"/>
      <c r="M39" s="416"/>
      <c r="N39" s="101"/>
      <c r="O39" s="416"/>
      <c r="P39" s="258">
        <f t="shared" si="18"/>
        <v>0</v>
      </c>
      <c r="Q39" s="994">
        <f t="shared" si="19"/>
        <v>0</v>
      </c>
      <c r="R39" s="995"/>
      <c r="S39" s="258">
        <f t="shared" si="20"/>
        <v>0</v>
      </c>
      <c r="T39" s="994">
        <f t="shared" si="21"/>
        <v>0</v>
      </c>
      <c r="U39" s="995"/>
      <c r="V39" s="994">
        <f t="shared" si="22"/>
        <v>0</v>
      </c>
      <c r="W39" s="995"/>
      <c r="X39" s="989">
        <f t="shared" si="23"/>
        <v>0</v>
      </c>
      <c r="Y39" s="989"/>
      <c r="Z39" s="386"/>
      <c r="AG39" s="235"/>
      <c r="AH39" s="170"/>
      <c r="AK39" s="237"/>
    </row>
    <row r="40" spans="2:37" s="99" customFormat="1" ht="17.25" customHeight="1" x14ac:dyDescent="0.25">
      <c r="B40" s="73"/>
      <c r="C40" s="1049"/>
      <c r="D40" s="1050"/>
      <c r="E40" s="1051"/>
      <c r="F40" s="172"/>
      <c r="G40" s="1081"/>
      <c r="H40" s="1082"/>
      <c r="I40" s="1083"/>
      <c r="J40" s="101"/>
      <c r="K40" s="239"/>
      <c r="L40" s="101"/>
      <c r="M40" s="416"/>
      <c r="N40" s="101"/>
      <c r="O40" s="416"/>
      <c r="P40" s="258">
        <f t="shared" si="18"/>
        <v>0</v>
      </c>
      <c r="Q40" s="994">
        <f t="shared" si="19"/>
        <v>0</v>
      </c>
      <c r="R40" s="995"/>
      <c r="S40" s="258">
        <f t="shared" si="20"/>
        <v>0</v>
      </c>
      <c r="T40" s="994">
        <f t="shared" si="21"/>
        <v>0</v>
      </c>
      <c r="U40" s="995"/>
      <c r="V40" s="994">
        <f t="shared" si="22"/>
        <v>0</v>
      </c>
      <c r="W40" s="995"/>
      <c r="X40" s="989">
        <f t="shared" si="23"/>
        <v>0</v>
      </c>
      <c r="Y40" s="989"/>
      <c r="Z40" s="386"/>
      <c r="AG40" s="235"/>
      <c r="AH40" s="170"/>
      <c r="AK40" s="237"/>
    </row>
    <row r="41" spans="2:37" s="99" customFormat="1" ht="17.25" customHeight="1" x14ac:dyDescent="0.25">
      <c r="B41" s="73"/>
      <c r="C41" s="1000" t="s">
        <v>581</v>
      </c>
      <c r="D41" s="1001"/>
      <c r="E41" s="1001"/>
      <c r="F41" s="1001"/>
      <c r="G41" s="1001"/>
      <c r="H41" s="1001"/>
      <c r="I41" s="1002"/>
      <c r="J41" s="101"/>
      <c r="K41" s="239"/>
      <c r="L41" s="101"/>
      <c r="M41" s="416"/>
      <c r="N41" s="101"/>
      <c r="O41" s="416"/>
      <c r="P41" s="258">
        <f t="shared" si="18"/>
        <v>0</v>
      </c>
      <c r="Q41" s="994">
        <f t="shared" si="19"/>
        <v>0</v>
      </c>
      <c r="R41" s="995"/>
      <c r="S41" s="258">
        <f t="shared" si="20"/>
        <v>0</v>
      </c>
      <c r="T41" s="994">
        <f t="shared" si="21"/>
        <v>0</v>
      </c>
      <c r="U41" s="995"/>
      <c r="V41" s="994">
        <f t="shared" si="22"/>
        <v>0</v>
      </c>
      <c r="W41" s="995"/>
      <c r="X41" s="989">
        <f t="shared" si="23"/>
        <v>0</v>
      </c>
      <c r="Y41" s="989"/>
      <c r="Z41" s="386"/>
      <c r="AG41" s="235"/>
      <c r="AH41" s="170"/>
      <c r="AK41" s="237"/>
    </row>
    <row r="42" spans="2:37" s="99" customFormat="1" ht="17.25" customHeight="1" x14ac:dyDescent="0.25">
      <c r="B42" s="73"/>
      <c r="C42" s="1003" t="s">
        <v>582</v>
      </c>
      <c r="D42" s="1004"/>
      <c r="E42" s="1004"/>
      <c r="F42" s="1004"/>
      <c r="G42" s="1004"/>
      <c r="H42" s="1004"/>
      <c r="I42" s="1005"/>
      <c r="J42" s="101"/>
      <c r="K42" s="239"/>
      <c r="L42" s="101"/>
      <c r="M42" s="416"/>
      <c r="N42" s="101"/>
      <c r="O42" s="416"/>
      <c r="P42" s="258">
        <f t="shared" si="18"/>
        <v>0</v>
      </c>
      <c r="Q42" s="994">
        <f t="shared" si="19"/>
        <v>0</v>
      </c>
      <c r="R42" s="995"/>
      <c r="S42" s="258">
        <f t="shared" si="20"/>
        <v>0</v>
      </c>
      <c r="T42" s="994">
        <f t="shared" si="21"/>
        <v>0</v>
      </c>
      <c r="U42" s="995"/>
      <c r="V42" s="994">
        <f t="shared" si="22"/>
        <v>0</v>
      </c>
      <c r="W42" s="995"/>
      <c r="X42" s="989">
        <f t="shared" si="23"/>
        <v>0</v>
      </c>
      <c r="Y42" s="989"/>
      <c r="Z42" s="386"/>
      <c r="AG42" s="235"/>
      <c r="AH42" s="170"/>
      <c r="AK42" s="237"/>
    </row>
    <row r="43" spans="2:37" s="99" customFormat="1" ht="17.25" customHeight="1" x14ac:dyDescent="0.25">
      <c r="B43" s="73"/>
      <c r="C43" s="1020" t="s">
        <v>580</v>
      </c>
      <c r="D43" s="1020"/>
      <c r="E43" s="1020"/>
      <c r="F43" s="1020"/>
      <c r="G43" s="1020"/>
      <c r="H43" s="1020"/>
      <c r="I43" s="1020"/>
      <c r="J43" s="101"/>
      <c r="K43" s="511"/>
      <c r="L43" s="101"/>
      <c r="M43" s="512"/>
      <c r="N43" s="101"/>
      <c r="O43" s="513"/>
      <c r="P43" s="260">
        <f>++P7+P18+P26+P35+P41+P42</f>
        <v>0</v>
      </c>
      <c r="Q43" s="1065">
        <f>++Q7+Q18+Q26+Q35+Q41+Q42</f>
        <v>0</v>
      </c>
      <c r="R43" s="1066"/>
      <c r="S43" s="260">
        <f>++S7+S18+S26+S35+S41+S42</f>
        <v>0</v>
      </c>
      <c r="T43" s="996">
        <f>++T7+T18+T26+T35+T41+T42</f>
        <v>0</v>
      </c>
      <c r="U43" s="997"/>
      <c r="V43" s="996">
        <f>++V7+V18+V26+V35+V41+V42</f>
        <v>0</v>
      </c>
      <c r="W43" s="997"/>
      <c r="X43" s="1026">
        <f>+X7+X18+X26+X35+X41+X42</f>
        <v>0</v>
      </c>
      <c r="Y43" s="1026"/>
      <c r="Z43" s="167"/>
      <c r="AG43" s="235"/>
      <c r="AH43" s="170"/>
      <c r="AK43" s="237"/>
    </row>
    <row r="44" spans="2:37" s="99" customFormat="1" ht="17.25" customHeight="1" x14ac:dyDescent="0.25">
      <c r="B44" s="73"/>
      <c r="C44" s="1024" t="s">
        <v>140</v>
      </c>
      <c r="D44" s="1024"/>
      <c r="E44" s="1024"/>
      <c r="F44" s="1024"/>
      <c r="G44" s="1024"/>
      <c r="H44" s="1024"/>
      <c r="I44" s="1024"/>
      <c r="J44" s="114"/>
      <c r="K44" s="257" t="s">
        <v>68</v>
      </c>
      <c r="L44" s="114"/>
      <c r="M44" s="261">
        <v>1</v>
      </c>
      <c r="N44" s="101"/>
      <c r="O44" s="1027"/>
      <c r="P44" s="1028"/>
      <c r="Q44" s="1028"/>
      <c r="R44" s="1028"/>
      <c r="S44" s="1028"/>
      <c r="T44" s="1028"/>
      <c r="U44" s="1028"/>
      <c r="V44" s="1028"/>
      <c r="W44" s="1029"/>
      <c r="X44" s="999"/>
      <c r="Y44" s="999"/>
      <c r="Z44" s="387"/>
      <c r="AG44" s="235"/>
      <c r="AH44" s="170"/>
      <c r="AK44" s="237"/>
    </row>
    <row r="45" spans="2:37" s="99" customFormat="1" ht="17.25" customHeight="1" x14ac:dyDescent="0.25">
      <c r="B45" s="73"/>
      <c r="C45" s="1024" t="s">
        <v>39</v>
      </c>
      <c r="D45" s="1024"/>
      <c r="E45" s="1024"/>
      <c r="F45" s="1024"/>
      <c r="G45" s="1024"/>
      <c r="H45" s="1024"/>
      <c r="I45" s="1024"/>
      <c r="J45" s="114"/>
      <c r="K45" s="257" t="s">
        <v>69</v>
      </c>
      <c r="L45" s="114"/>
      <c r="M45" s="262" t="e">
        <f>+X45/X43</f>
        <v>#DIV/0!</v>
      </c>
      <c r="N45" s="101"/>
      <c r="O45" s="1030"/>
      <c r="P45" s="1031"/>
      <c r="Q45" s="1031"/>
      <c r="R45" s="1031"/>
      <c r="S45" s="1031"/>
      <c r="T45" s="1031"/>
      <c r="U45" s="1031"/>
      <c r="V45" s="1031"/>
      <c r="W45" s="1032"/>
      <c r="X45" s="999"/>
      <c r="Y45" s="999"/>
      <c r="Z45" s="387"/>
      <c r="AG45" s="235"/>
      <c r="AH45" s="170"/>
      <c r="AK45" s="237"/>
    </row>
    <row r="46" spans="2:37" s="99" customFormat="1" ht="17.25" customHeight="1" x14ac:dyDescent="0.25">
      <c r="B46" s="73"/>
      <c r="C46" s="1024" t="s">
        <v>142</v>
      </c>
      <c r="D46" s="1024"/>
      <c r="E46" s="1024"/>
      <c r="F46" s="1024"/>
      <c r="G46" s="1024"/>
      <c r="H46" s="1024"/>
      <c r="I46" s="1024"/>
      <c r="J46" s="114"/>
      <c r="K46" s="257" t="s">
        <v>141</v>
      </c>
      <c r="L46" s="114"/>
      <c r="M46" s="263">
        <v>1</v>
      </c>
      <c r="N46" s="101"/>
      <c r="O46" s="1030"/>
      <c r="P46" s="1031"/>
      <c r="Q46" s="1031"/>
      <c r="R46" s="1031"/>
      <c r="S46" s="1031"/>
      <c r="T46" s="1031"/>
      <c r="U46" s="1031"/>
      <c r="V46" s="1031"/>
      <c r="W46" s="1032"/>
      <c r="X46" s="999"/>
      <c r="Y46" s="999"/>
      <c r="Z46" s="167"/>
      <c r="AG46" s="235"/>
      <c r="AH46" s="170"/>
      <c r="AK46" s="237"/>
    </row>
    <row r="47" spans="2:37" s="99" customFormat="1" ht="17.25" customHeight="1" x14ac:dyDescent="0.25">
      <c r="B47" s="73"/>
      <c r="C47" s="1024" t="s">
        <v>217</v>
      </c>
      <c r="D47" s="1024"/>
      <c r="E47" s="1024"/>
      <c r="F47" s="1024"/>
      <c r="G47" s="1024"/>
      <c r="H47" s="1024"/>
      <c r="I47" s="1024"/>
      <c r="J47" s="114"/>
      <c r="K47" s="257" t="s">
        <v>81</v>
      </c>
      <c r="L47" s="114"/>
      <c r="M47" s="262" t="e">
        <f>+X47/X43</f>
        <v>#DIV/0!</v>
      </c>
      <c r="N47" s="101"/>
      <c r="O47" s="1033"/>
      <c r="P47" s="1034"/>
      <c r="Q47" s="1034"/>
      <c r="R47" s="1034"/>
      <c r="S47" s="1034"/>
      <c r="T47" s="1034"/>
      <c r="U47" s="1034"/>
      <c r="V47" s="1034"/>
      <c r="W47" s="1035"/>
      <c r="X47" s="999"/>
      <c r="Y47" s="999"/>
      <c r="Z47" s="167"/>
      <c r="AG47" s="235"/>
      <c r="AH47" s="170"/>
      <c r="AK47" s="237"/>
    </row>
    <row r="48" spans="2:37" s="99" customFormat="1" ht="19.5" customHeight="1" x14ac:dyDescent="0.25">
      <c r="B48" s="73"/>
      <c r="C48" s="1020" t="s">
        <v>33</v>
      </c>
      <c r="D48" s="1020"/>
      <c r="E48" s="1020"/>
      <c r="F48" s="1020"/>
      <c r="G48" s="1020"/>
      <c r="H48" s="1020"/>
      <c r="I48" s="1020"/>
      <c r="J48" s="1020"/>
      <c r="K48" s="1020"/>
      <c r="L48" s="1020"/>
      <c r="M48" s="1020"/>
      <c r="N48" s="101"/>
      <c r="O48" s="1036"/>
      <c r="P48" s="1037"/>
      <c r="Q48" s="1037"/>
      <c r="R48" s="1037"/>
      <c r="S48" s="1037"/>
      <c r="T48" s="1037"/>
      <c r="U48" s="1037"/>
      <c r="V48" s="1037"/>
      <c r="W48" s="1038"/>
      <c r="X48" s="1026">
        <f>SUM(X43:Y47)</f>
        <v>0</v>
      </c>
      <c r="Y48" s="1026"/>
      <c r="Z48" s="167"/>
      <c r="AG48" s="235"/>
      <c r="AH48" s="170"/>
      <c r="AK48" s="237"/>
    </row>
    <row r="49" spans="2:34" s="99" customFormat="1" ht="12" customHeight="1" x14ac:dyDescent="0.25">
      <c r="B49" s="73"/>
      <c r="C49" s="1067"/>
      <c r="D49" s="1067"/>
      <c r="E49" s="1067"/>
      <c r="F49" s="1067"/>
      <c r="G49" s="1067"/>
      <c r="H49" s="1067"/>
      <c r="I49" s="1067"/>
      <c r="J49" s="1067"/>
      <c r="K49" s="1067"/>
      <c r="L49" s="1067"/>
      <c r="M49" s="1067"/>
      <c r="N49" s="1067"/>
      <c r="O49" s="1067"/>
      <c r="P49" s="1067"/>
      <c r="Q49" s="1067"/>
      <c r="R49" s="1067"/>
      <c r="S49" s="1067"/>
      <c r="T49" s="1067"/>
      <c r="U49" s="1067"/>
      <c r="V49" s="1067"/>
      <c r="W49" s="1067"/>
      <c r="X49" s="1067"/>
      <c r="Y49" s="1067"/>
      <c r="Z49" s="73"/>
      <c r="AG49" s="235"/>
      <c r="AH49" s="170"/>
    </row>
    <row r="50" spans="2:34" s="99" customFormat="1" ht="20.100000000000001" customHeight="1" x14ac:dyDescent="0.25">
      <c r="B50" s="73"/>
      <c r="C50" s="581" t="s">
        <v>583</v>
      </c>
      <c r="D50" s="581"/>
      <c r="E50" s="581"/>
      <c r="F50" s="581"/>
      <c r="G50" s="581"/>
      <c r="H50" s="581"/>
      <c r="I50" s="581"/>
      <c r="J50" s="581"/>
      <c r="K50" s="581"/>
      <c r="L50" s="581"/>
      <c r="M50" s="581"/>
      <c r="N50" s="581"/>
      <c r="O50" s="581"/>
      <c r="P50" s="581"/>
      <c r="Q50" s="581"/>
      <c r="R50" s="581"/>
      <c r="S50" s="581"/>
      <c r="T50" s="581"/>
      <c r="U50" s="581"/>
      <c r="V50" s="581"/>
      <c r="W50" s="581"/>
      <c r="X50" s="581"/>
      <c r="Y50" s="581"/>
      <c r="Z50" s="73"/>
      <c r="AG50" s="235"/>
      <c r="AH50" s="170"/>
    </row>
    <row r="51" spans="2:34" s="99" customFormat="1" ht="20.100000000000001" customHeight="1" x14ac:dyDescent="0.25">
      <c r="B51" s="73"/>
      <c r="C51" s="407"/>
      <c r="D51" s="396" t="s">
        <v>627</v>
      </c>
      <c r="E51" s="396"/>
      <c r="F51" s="407"/>
      <c r="G51" s="396"/>
      <c r="H51" s="407"/>
      <c r="I51" s="391"/>
      <c r="J51" s="407"/>
      <c r="K51" s="407"/>
      <c r="L51" s="407"/>
      <c r="M51" s="396" t="s">
        <v>628</v>
      </c>
      <c r="N51" s="407"/>
      <c r="O51" s="396"/>
      <c r="P51" s="416"/>
      <c r="Q51" s="407"/>
      <c r="R51" s="407"/>
      <c r="S51" s="407"/>
      <c r="T51" s="407"/>
      <c r="U51" s="407"/>
      <c r="V51" s="407"/>
      <c r="W51" s="407"/>
      <c r="X51" s="407"/>
      <c r="Y51" s="407"/>
      <c r="Z51" s="73"/>
      <c r="AG51" s="235"/>
      <c r="AH51" s="170"/>
    </row>
    <row r="52" spans="2:34" s="99" customFormat="1" ht="9.75" customHeight="1" x14ac:dyDescent="0.25">
      <c r="B52" s="73"/>
      <c r="C52" s="407"/>
      <c r="D52" s="407"/>
      <c r="E52" s="407"/>
      <c r="F52" s="407"/>
      <c r="G52" s="407"/>
      <c r="H52" s="407"/>
      <c r="I52" s="407"/>
      <c r="J52" s="407"/>
      <c r="K52" s="407"/>
      <c r="L52" s="407"/>
      <c r="M52" s="407"/>
      <c r="N52" s="407"/>
      <c r="O52" s="407"/>
      <c r="P52" s="407"/>
      <c r="Q52" s="407"/>
      <c r="R52" s="407"/>
      <c r="S52" s="407"/>
      <c r="T52" s="407"/>
      <c r="U52" s="407"/>
      <c r="V52" s="407"/>
      <c r="W52" s="407"/>
      <c r="X52" s="407"/>
      <c r="Y52" s="407"/>
      <c r="Z52" s="73"/>
      <c r="AG52" s="235"/>
      <c r="AH52" s="170"/>
    </row>
    <row r="53" spans="2:34" s="99" customFormat="1" ht="21.75" customHeight="1" x14ac:dyDescent="0.25">
      <c r="B53" s="73"/>
      <c r="C53" s="579" t="s">
        <v>82</v>
      </c>
      <c r="D53" s="580"/>
      <c r="E53" s="579" t="s">
        <v>83</v>
      </c>
      <c r="F53" s="775"/>
      <c r="G53" s="580"/>
      <c r="H53" s="264"/>
      <c r="I53" s="784" t="s">
        <v>16</v>
      </c>
      <c r="J53" s="515"/>
      <c r="K53" s="712" t="s">
        <v>35</v>
      </c>
      <c r="L53" s="712"/>
      <c r="M53" s="712" t="s">
        <v>36</v>
      </c>
      <c r="N53" s="712"/>
      <c r="O53" s="1025"/>
      <c r="P53" s="1025"/>
      <c r="Q53" s="1025"/>
      <c r="R53" s="1025"/>
      <c r="S53" s="1025"/>
      <c r="T53" s="1025"/>
      <c r="U53" s="1025"/>
      <c r="V53" s="1025"/>
      <c r="W53" s="1025"/>
      <c r="X53" s="574" t="s">
        <v>37</v>
      </c>
      <c r="Y53" s="574"/>
      <c r="Z53" s="167"/>
      <c r="AG53" s="235"/>
      <c r="AH53" s="170"/>
    </row>
    <row r="54" spans="2:34" s="99" customFormat="1" ht="20.25" customHeight="1" x14ac:dyDescent="0.25">
      <c r="B54" s="73"/>
      <c r="C54" s="640"/>
      <c r="D54" s="642"/>
      <c r="E54" s="640"/>
      <c r="F54" s="641"/>
      <c r="G54" s="642"/>
      <c r="H54" s="264"/>
      <c r="I54" s="960"/>
      <c r="J54" s="515"/>
      <c r="K54" s="712"/>
      <c r="L54" s="712"/>
      <c r="M54" s="712"/>
      <c r="N54" s="712"/>
      <c r="O54" s="421">
        <v>1</v>
      </c>
      <c r="P54" s="421">
        <v>2</v>
      </c>
      <c r="Q54" s="1039">
        <v>3</v>
      </c>
      <c r="R54" s="1039"/>
      <c r="S54" s="421">
        <v>4</v>
      </c>
      <c r="T54" s="1039">
        <v>5</v>
      </c>
      <c r="U54" s="1039"/>
      <c r="V54" s="1039">
        <v>6</v>
      </c>
      <c r="W54" s="1039"/>
      <c r="X54" s="574"/>
      <c r="Y54" s="574"/>
      <c r="Z54" s="167"/>
      <c r="AG54" s="235"/>
      <c r="AH54" s="170"/>
    </row>
    <row r="55" spans="2:34" s="99" customFormat="1" ht="16.5" customHeight="1" x14ac:dyDescent="0.25">
      <c r="B55" s="73"/>
      <c r="C55" s="583" t="str">
        <f>+C7</f>
        <v>Pista</v>
      </c>
      <c r="D55" s="585"/>
      <c r="E55" s="1016" t="str">
        <f t="shared" ref="E55:E64" si="24">IF(G8="","",G8)</f>
        <v>Calzada</v>
      </c>
      <c r="F55" s="1016"/>
      <c r="G55" s="1016"/>
      <c r="H55" s="265"/>
      <c r="I55" s="405" t="str">
        <f t="shared" ref="I55:I64" si="25">+K8</f>
        <v>m2</v>
      </c>
      <c r="J55" s="241"/>
      <c r="K55" s="1013"/>
      <c r="L55" s="1013"/>
      <c r="M55" s="1013"/>
      <c r="N55" s="1013"/>
      <c r="O55" s="413"/>
      <c r="P55" s="413"/>
      <c r="Q55" s="991"/>
      <c r="R55" s="991"/>
      <c r="S55" s="413"/>
      <c r="T55" s="991"/>
      <c r="U55" s="991"/>
      <c r="V55" s="991"/>
      <c r="W55" s="991"/>
      <c r="X55" s="992">
        <f t="shared" ref="X55:X64" si="26">+IF(SUM(O55:V55)=M8,SUM(O55:V55),"Diferente a la meta")</f>
        <v>0</v>
      </c>
      <c r="Y55" s="993"/>
      <c r="Z55" s="385"/>
      <c r="AA55" s="236"/>
      <c r="AB55" s="236"/>
      <c r="AG55" s="235"/>
      <c r="AH55" s="170"/>
    </row>
    <row r="56" spans="2:34" s="99" customFormat="1" ht="16.5" customHeight="1" x14ac:dyDescent="0.25">
      <c r="B56" s="73"/>
      <c r="C56" s="1043"/>
      <c r="D56" s="1044"/>
      <c r="E56" s="1016" t="str">
        <f t="shared" si="24"/>
        <v>Berma</v>
      </c>
      <c r="F56" s="1016"/>
      <c r="G56" s="1016"/>
      <c r="H56" s="265"/>
      <c r="I56" s="405" t="str">
        <f t="shared" si="25"/>
        <v>m2</v>
      </c>
      <c r="J56" s="241"/>
      <c r="K56" s="1013"/>
      <c r="L56" s="1013"/>
      <c r="M56" s="1013"/>
      <c r="N56" s="1013"/>
      <c r="O56" s="418"/>
      <c r="P56" s="418"/>
      <c r="Q56" s="1017"/>
      <c r="R56" s="1017"/>
      <c r="S56" s="418"/>
      <c r="T56" s="1017"/>
      <c r="U56" s="1017"/>
      <c r="V56" s="1017"/>
      <c r="W56" s="1017"/>
      <c r="X56" s="992">
        <f t="shared" si="26"/>
        <v>0</v>
      </c>
      <c r="Y56" s="993"/>
      <c r="Z56" s="385"/>
      <c r="AG56" s="235"/>
      <c r="AH56" s="170"/>
    </row>
    <row r="57" spans="2:34" s="99" customFormat="1" ht="16.5" customHeight="1" x14ac:dyDescent="0.25">
      <c r="B57" s="73"/>
      <c r="C57" s="1043"/>
      <c r="D57" s="1044"/>
      <c r="E57" s="1016" t="str">
        <f t="shared" si="24"/>
        <v>Cunetas</v>
      </c>
      <c r="F57" s="1016"/>
      <c r="G57" s="1016"/>
      <c r="H57" s="265"/>
      <c r="I57" s="266" t="str">
        <f t="shared" si="25"/>
        <v>m</v>
      </c>
      <c r="J57" s="241"/>
      <c r="K57" s="1013"/>
      <c r="L57" s="1013"/>
      <c r="M57" s="1013"/>
      <c r="N57" s="1013"/>
      <c r="O57" s="418"/>
      <c r="P57" s="418"/>
      <c r="Q57" s="1017"/>
      <c r="R57" s="1017"/>
      <c r="S57" s="418"/>
      <c r="T57" s="1017"/>
      <c r="U57" s="1017"/>
      <c r="V57" s="1017"/>
      <c r="W57" s="1017"/>
      <c r="X57" s="992">
        <f t="shared" si="26"/>
        <v>0</v>
      </c>
      <c r="Y57" s="993"/>
      <c r="Z57" s="385"/>
      <c r="AG57" s="235"/>
      <c r="AH57" s="170"/>
    </row>
    <row r="58" spans="2:34" s="99" customFormat="1" ht="16.5" customHeight="1" x14ac:dyDescent="0.25">
      <c r="B58" s="73"/>
      <c r="C58" s="1043"/>
      <c r="D58" s="1044"/>
      <c r="E58" s="1016" t="str">
        <f t="shared" si="24"/>
        <v>Sardineles</v>
      </c>
      <c r="F58" s="1016"/>
      <c r="G58" s="1016"/>
      <c r="H58" s="265"/>
      <c r="I58" s="405" t="str">
        <f t="shared" si="25"/>
        <v>m</v>
      </c>
      <c r="J58" s="241"/>
      <c r="K58" s="1013"/>
      <c r="L58" s="1013"/>
      <c r="M58" s="1013"/>
      <c r="N58" s="1013"/>
      <c r="O58" s="418"/>
      <c r="P58" s="418"/>
      <c r="Q58" s="1017"/>
      <c r="R58" s="1017"/>
      <c r="S58" s="418"/>
      <c r="T58" s="1017"/>
      <c r="U58" s="1017"/>
      <c r="V58" s="1017"/>
      <c r="W58" s="1017"/>
      <c r="X58" s="992">
        <f t="shared" si="26"/>
        <v>0</v>
      </c>
      <c r="Y58" s="993"/>
      <c r="Z58" s="385"/>
      <c r="AG58" s="235"/>
      <c r="AH58" s="170"/>
    </row>
    <row r="59" spans="2:34" s="99" customFormat="1" ht="16.5" customHeight="1" x14ac:dyDescent="0.25">
      <c r="B59" s="73"/>
      <c r="C59" s="1043"/>
      <c r="D59" s="1044"/>
      <c r="E59" s="1016" t="str">
        <f t="shared" si="24"/>
        <v>Alcantarillas</v>
      </c>
      <c r="F59" s="1016"/>
      <c r="G59" s="1016"/>
      <c r="H59" s="265"/>
      <c r="I59" s="405" t="str">
        <f t="shared" si="25"/>
        <v>m</v>
      </c>
      <c r="J59" s="241"/>
      <c r="K59" s="1013"/>
      <c r="L59" s="1013"/>
      <c r="M59" s="1013"/>
      <c r="N59" s="1013"/>
      <c r="O59" s="418"/>
      <c r="P59" s="418"/>
      <c r="Q59" s="1017"/>
      <c r="R59" s="1017"/>
      <c r="S59" s="418"/>
      <c r="T59" s="1017"/>
      <c r="U59" s="1017"/>
      <c r="V59" s="1017"/>
      <c r="W59" s="1017"/>
      <c r="X59" s="992">
        <f t="shared" si="26"/>
        <v>0</v>
      </c>
      <c r="Y59" s="993"/>
      <c r="Z59" s="385"/>
      <c r="AG59" s="235"/>
      <c r="AH59" s="170"/>
    </row>
    <row r="60" spans="2:34" s="99" customFormat="1" ht="16.5" customHeight="1" x14ac:dyDescent="0.25">
      <c r="B60" s="73"/>
      <c r="C60" s="1043"/>
      <c r="D60" s="1044"/>
      <c r="E60" s="1016" t="str">
        <f t="shared" si="24"/>
        <v>Áreas verdes</v>
      </c>
      <c r="F60" s="1016"/>
      <c r="G60" s="1016"/>
      <c r="H60" s="265"/>
      <c r="I60" s="405" t="str">
        <f t="shared" si="25"/>
        <v>m2</v>
      </c>
      <c r="J60" s="241"/>
      <c r="K60" s="1013"/>
      <c r="L60" s="1013"/>
      <c r="M60" s="1013"/>
      <c r="N60" s="1013"/>
      <c r="O60" s="418"/>
      <c r="P60" s="418"/>
      <c r="Q60" s="1017"/>
      <c r="R60" s="1017"/>
      <c r="S60" s="418"/>
      <c r="T60" s="1017"/>
      <c r="U60" s="1017"/>
      <c r="V60" s="1017"/>
      <c r="W60" s="1017"/>
      <c r="X60" s="992">
        <f t="shared" si="26"/>
        <v>0</v>
      </c>
      <c r="Y60" s="993"/>
      <c r="Z60" s="385"/>
      <c r="AG60" s="235"/>
      <c r="AH60" s="170"/>
    </row>
    <row r="61" spans="2:34" s="99" customFormat="1" ht="23.25" customHeight="1" x14ac:dyDescent="0.25">
      <c r="B61" s="73"/>
      <c r="C61" s="1043"/>
      <c r="D61" s="1044"/>
      <c r="E61" s="1016" t="str">
        <f t="shared" si="24"/>
        <v/>
      </c>
      <c r="F61" s="1016"/>
      <c r="G61" s="1016"/>
      <c r="H61" s="265"/>
      <c r="I61" s="405">
        <f t="shared" si="25"/>
        <v>0</v>
      </c>
      <c r="J61" s="241"/>
      <c r="K61" s="1013"/>
      <c r="L61" s="1013"/>
      <c r="M61" s="1013"/>
      <c r="N61" s="1013"/>
      <c r="O61" s="418"/>
      <c r="P61" s="418"/>
      <c r="Q61" s="1017"/>
      <c r="R61" s="1017"/>
      <c r="S61" s="418"/>
      <c r="T61" s="1017"/>
      <c r="U61" s="1017"/>
      <c r="V61" s="1017"/>
      <c r="W61" s="1017"/>
      <c r="X61" s="992">
        <f t="shared" si="26"/>
        <v>0</v>
      </c>
      <c r="Y61" s="993"/>
      <c r="Z61" s="385"/>
      <c r="AG61" s="235"/>
      <c r="AH61" s="170"/>
    </row>
    <row r="62" spans="2:34" s="99" customFormat="1" ht="23.25" customHeight="1" x14ac:dyDescent="0.25">
      <c r="B62" s="73"/>
      <c r="C62" s="1043"/>
      <c r="D62" s="1044"/>
      <c r="E62" s="1016" t="str">
        <f t="shared" si="24"/>
        <v/>
      </c>
      <c r="F62" s="1016"/>
      <c r="G62" s="1016"/>
      <c r="H62" s="265"/>
      <c r="I62" s="405">
        <f t="shared" si="25"/>
        <v>0</v>
      </c>
      <c r="J62" s="241"/>
      <c r="K62" s="1013"/>
      <c r="L62" s="1013"/>
      <c r="M62" s="1013"/>
      <c r="N62" s="1013"/>
      <c r="O62" s="418"/>
      <c r="P62" s="418"/>
      <c r="Q62" s="1017"/>
      <c r="R62" s="1017"/>
      <c r="S62" s="418"/>
      <c r="T62" s="1017"/>
      <c r="U62" s="1017"/>
      <c r="V62" s="1017"/>
      <c r="W62" s="1017"/>
      <c r="X62" s="992">
        <f t="shared" si="26"/>
        <v>0</v>
      </c>
      <c r="Y62" s="993"/>
      <c r="Z62" s="385"/>
      <c r="AG62" s="235"/>
      <c r="AH62" s="170"/>
    </row>
    <row r="63" spans="2:34" s="99" customFormat="1" ht="23.25" customHeight="1" x14ac:dyDescent="0.25">
      <c r="B63" s="73"/>
      <c r="C63" s="1043"/>
      <c r="D63" s="1044"/>
      <c r="E63" s="1016" t="str">
        <f t="shared" si="24"/>
        <v/>
      </c>
      <c r="F63" s="1016"/>
      <c r="G63" s="1016"/>
      <c r="H63" s="265"/>
      <c r="I63" s="405">
        <f t="shared" si="25"/>
        <v>0</v>
      </c>
      <c r="J63" s="241"/>
      <c r="K63" s="1013"/>
      <c r="L63" s="1013"/>
      <c r="M63" s="1013"/>
      <c r="N63" s="1013"/>
      <c r="O63" s="418"/>
      <c r="P63" s="418"/>
      <c r="Q63" s="1017"/>
      <c r="R63" s="1017"/>
      <c r="S63" s="418"/>
      <c r="T63" s="1017"/>
      <c r="U63" s="1017"/>
      <c r="V63" s="1017"/>
      <c r="W63" s="1017"/>
      <c r="X63" s="992">
        <f t="shared" si="26"/>
        <v>0</v>
      </c>
      <c r="Y63" s="993"/>
      <c r="Z63" s="385"/>
      <c r="AG63" s="235"/>
      <c r="AH63" s="170"/>
    </row>
    <row r="64" spans="2:34" s="99" customFormat="1" ht="23.25" customHeight="1" x14ac:dyDescent="0.25">
      <c r="B64" s="73"/>
      <c r="C64" s="586"/>
      <c r="D64" s="588"/>
      <c r="E64" s="1016" t="str">
        <f t="shared" si="24"/>
        <v/>
      </c>
      <c r="F64" s="1016"/>
      <c r="G64" s="1016"/>
      <c r="H64" s="265"/>
      <c r="I64" s="405">
        <f t="shared" si="25"/>
        <v>0</v>
      </c>
      <c r="J64" s="241"/>
      <c r="K64" s="1013"/>
      <c r="L64" s="1013"/>
      <c r="M64" s="1013"/>
      <c r="N64" s="1013"/>
      <c r="O64" s="419"/>
      <c r="P64" s="419"/>
      <c r="Q64" s="1018"/>
      <c r="R64" s="1018"/>
      <c r="S64" s="419"/>
      <c r="T64" s="1018"/>
      <c r="U64" s="1018"/>
      <c r="V64" s="1018"/>
      <c r="W64" s="1018"/>
      <c r="X64" s="992">
        <f t="shared" si="26"/>
        <v>0</v>
      </c>
      <c r="Y64" s="993"/>
      <c r="Z64" s="385"/>
      <c r="AG64" s="235"/>
      <c r="AH64" s="170"/>
    </row>
    <row r="65" spans="2:34" s="99" customFormat="1" ht="16.5" customHeight="1" x14ac:dyDescent="0.25">
      <c r="B65" s="73"/>
      <c r="C65" s="583" t="str">
        <f>+C18</f>
        <v>Vereda</v>
      </c>
      <c r="D65" s="585"/>
      <c r="E65" s="582" t="str">
        <f t="shared" ref="E65:E71" si="27">IF(G19="","",G19)</f>
        <v>Vereda</v>
      </c>
      <c r="F65" s="582"/>
      <c r="G65" s="582"/>
      <c r="H65" s="265"/>
      <c r="I65" s="405" t="str">
        <f t="shared" ref="I65:I71" si="28">+K19</f>
        <v>m2</v>
      </c>
      <c r="J65" s="241"/>
      <c r="K65" s="1013"/>
      <c r="L65" s="1013"/>
      <c r="M65" s="1013"/>
      <c r="N65" s="1013"/>
      <c r="O65" s="413"/>
      <c r="P65" s="413"/>
      <c r="Q65" s="991"/>
      <c r="R65" s="991"/>
      <c r="S65" s="413"/>
      <c r="T65" s="991"/>
      <c r="U65" s="991"/>
      <c r="V65" s="1017"/>
      <c r="W65" s="1084"/>
      <c r="X65" s="992">
        <f t="shared" ref="X65:X71" si="29">+IF(SUM(O65:W65)=M19,SUM(O65:W65),"Diferente a la meta")</f>
        <v>0</v>
      </c>
      <c r="Y65" s="993"/>
      <c r="Z65" s="385"/>
      <c r="AG65" s="235"/>
      <c r="AH65" s="170"/>
    </row>
    <row r="66" spans="2:34" s="99" customFormat="1" ht="16.5" customHeight="1" x14ac:dyDescent="0.25">
      <c r="B66" s="73"/>
      <c r="C66" s="1043"/>
      <c r="D66" s="1044"/>
      <c r="E66" s="582" t="str">
        <f t="shared" si="27"/>
        <v>Sardineles</v>
      </c>
      <c r="F66" s="582"/>
      <c r="G66" s="582"/>
      <c r="H66" s="265"/>
      <c r="I66" s="405" t="str">
        <f t="shared" si="28"/>
        <v>m</v>
      </c>
      <c r="J66" s="241"/>
      <c r="K66" s="1013"/>
      <c r="L66" s="1013"/>
      <c r="M66" s="1013"/>
      <c r="N66" s="1013"/>
      <c r="O66" s="418"/>
      <c r="P66" s="418"/>
      <c r="Q66" s="1017"/>
      <c r="R66" s="1017"/>
      <c r="S66" s="418"/>
      <c r="T66" s="1017"/>
      <c r="U66" s="1017"/>
      <c r="V66" s="1017"/>
      <c r="W66" s="1017"/>
      <c r="X66" s="992">
        <f t="shared" si="29"/>
        <v>0</v>
      </c>
      <c r="Y66" s="993"/>
      <c r="Z66" s="385"/>
      <c r="AG66" s="235"/>
      <c r="AH66" s="170"/>
    </row>
    <row r="67" spans="2:34" s="99" customFormat="1" ht="16.5" customHeight="1" x14ac:dyDescent="0.25">
      <c r="B67" s="73"/>
      <c r="C67" s="1043"/>
      <c r="D67" s="1044"/>
      <c r="E67" s="582" t="str">
        <f t="shared" si="27"/>
        <v>Áreas verdes</v>
      </c>
      <c r="F67" s="582"/>
      <c r="G67" s="582"/>
      <c r="H67" s="265"/>
      <c r="I67" s="405" t="str">
        <f t="shared" si="28"/>
        <v>m2</v>
      </c>
      <c r="J67" s="241"/>
      <c r="K67" s="1013"/>
      <c r="L67" s="1013"/>
      <c r="M67" s="1013"/>
      <c r="N67" s="1013"/>
      <c r="O67" s="418"/>
      <c r="P67" s="418"/>
      <c r="Q67" s="1017"/>
      <c r="R67" s="1017"/>
      <c r="S67" s="418"/>
      <c r="T67" s="1017"/>
      <c r="U67" s="1017"/>
      <c r="V67" s="1017"/>
      <c r="W67" s="1017"/>
      <c r="X67" s="992">
        <f t="shared" si="29"/>
        <v>0</v>
      </c>
      <c r="Y67" s="993"/>
      <c r="Z67" s="385"/>
      <c r="AG67" s="235"/>
      <c r="AH67" s="170"/>
    </row>
    <row r="68" spans="2:34" s="99" customFormat="1" ht="16.5" customHeight="1" x14ac:dyDescent="0.25">
      <c r="B68" s="73"/>
      <c r="C68" s="1043"/>
      <c r="D68" s="1044"/>
      <c r="E68" s="582" t="str">
        <f t="shared" si="27"/>
        <v>Muro de contención</v>
      </c>
      <c r="F68" s="582"/>
      <c r="G68" s="582"/>
      <c r="H68" s="265"/>
      <c r="I68" s="405" t="str">
        <f t="shared" si="28"/>
        <v>Und.</v>
      </c>
      <c r="J68" s="241"/>
      <c r="K68" s="1013"/>
      <c r="L68" s="1013"/>
      <c r="M68" s="1013"/>
      <c r="N68" s="1013"/>
      <c r="O68" s="418"/>
      <c r="P68" s="418"/>
      <c r="Q68" s="1017"/>
      <c r="R68" s="1017"/>
      <c r="S68" s="418"/>
      <c r="T68" s="1017"/>
      <c r="U68" s="1017"/>
      <c r="V68" s="1017"/>
      <c r="W68" s="1017"/>
      <c r="X68" s="992">
        <f t="shared" si="29"/>
        <v>0</v>
      </c>
      <c r="Y68" s="993"/>
      <c r="Z68" s="385"/>
      <c r="AG68" s="235"/>
      <c r="AH68" s="170"/>
    </row>
    <row r="69" spans="2:34" s="99" customFormat="1" ht="16.5" customHeight="1" x14ac:dyDescent="0.25">
      <c r="B69" s="73"/>
      <c r="C69" s="1043"/>
      <c r="D69" s="1044"/>
      <c r="E69" s="582" t="str">
        <f t="shared" si="27"/>
        <v>Tachos de basura</v>
      </c>
      <c r="F69" s="582"/>
      <c r="G69" s="582"/>
      <c r="H69" s="265"/>
      <c r="I69" s="405" t="str">
        <f t="shared" si="28"/>
        <v>Und.</v>
      </c>
      <c r="J69" s="241"/>
      <c r="K69" s="1013"/>
      <c r="L69" s="1013"/>
      <c r="M69" s="1013"/>
      <c r="N69" s="1013"/>
      <c r="O69" s="418"/>
      <c r="P69" s="418"/>
      <c r="Q69" s="1017"/>
      <c r="R69" s="1017"/>
      <c r="S69" s="418"/>
      <c r="T69" s="1017"/>
      <c r="U69" s="1017"/>
      <c r="V69" s="1017"/>
      <c r="W69" s="1017"/>
      <c r="X69" s="992">
        <f t="shared" si="29"/>
        <v>0</v>
      </c>
      <c r="Y69" s="993"/>
      <c r="Z69" s="385"/>
      <c r="AG69" s="235"/>
      <c r="AH69" s="170"/>
    </row>
    <row r="70" spans="2:34" s="99" customFormat="1" ht="16.5" customHeight="1" x14ac:dyDescent="0.25">
      <c r="B70" s="73"/>
      <c r="C70" s="1043"/>
      <c r="D70" s="1044"/>
      <c r="E70" s="582" t="str">
        <f t="shared" si="27"/>
        <v/>
      </c>
      <c r="F70" s="582"/>
      <c r="G70" s="582"/>
      <c r="H70" s="265"/>
      <c r="I70" s="405">
        <f t="shared" si="28"/>
        <v>0</v>
      </c>
      <c r="J70" s="241"/>
      <c r="K70" s="1013"/>
      <c r="L70" s="1013"/>
      <c r="M70" s="1013"/>
      <c r="N70" s="1013"/>
      <c r="O70" s="418"/>
      <c r="P70" s="418"/>
      <c r="Q70" s="1017"/>
      <c r="R70" s="1017"/>
      <c r="S70" s="418"/>
      <c r="T70" s="1017"/>
      <c r="U70" s="1017"/>
      <c r="V70" s="1017"/>
      <c r="W70" s="1017"/>
      <c r="X70" s="992">
        <f t="shared" si="29"/>
        <v>0</v>
      </c>
      <c r="Y70" s="993"/>
      <c r="Z70" s="385"/>
      <c r="AG70" s="235"/>
      <c r="AH70" s="170"/>
    </row>
    <row r="71" spans="2:34" s="99" customFormat="1" ht="16.5" customHeight="1" x14ac:dyDescent="0.25">
      <c r="B71" s="73"/>
      <c r="C71" s="1043"/>
      <c r="D71" s="1044"/>
      <c r="E71" s="582" t="str">
        <f t="shared" si="27"/>
        <v/>
      </c>
      <c r="F71" s="582"/>
      <c r="G71" s="582"/>
      <c r="H71" s="265"/>
      <c r="I71" s="405">
        <f t="shared" si="28"/>
        <v>0</v>
      </c>
      <c r="J71" s="241"/>
      <c r="K71" s="1019"/>
      <c r="L71" s="1019"/>
      <c r="M71" s="1019"/>
      <c r="N71" s="1019"/>
      <c r="O71" s="419"/>
      <c r="P71" s="419"/>
      <c r="Q71" s="1018"/>
      <c r="R71" s="1018"/>
      <c r="S71" s="419"/>
      <c r="T71" s="1018"/>
      <c r="U71" s="1018"/>
      <c r="V71" s="1017"/>
      <c r="W71" s="1017"/>
      <c r="X71" s="992">
        <f t="shared" si="29"/>
        <v>0</v>
      </c>
      <c r="Y71" s="993"/>
      <c r="Z71" s="385"/>
      <c r="AG71" s="235"/>
      <c r="AH71" s="170"/>
    </row>
    <row r="72" spans="2:34" s="99" customFormat="1" ht="16.5" customHeight="1" x14ac:dyDescent="0.25">
      <c r="B72" s="73"/>
      <c r="C72" s="1008" t="str">
        <f>+C26</f>
        <v>Pasajes peatonales</v>
      </c>
      <c r="D72" s="1008"/>
      <c r="E72" s="582" t="str">
        <f t="shared" ref="E72:E79" si="30">IF(G27="","",G27)</f>
        <v>Pavimento</v>
      </c>
      <c r="F72" s="582"/>
      <c r="G72" s="582"/>
      <c r="H72" s="265"/>
      <c r="I72" s="405" t="str">
        <f t="shared" ref="I72:I79" si="31">+K27</f>
        <v>m2</v>
      </c>
      <c r="J72" s="241"/>
      <c r="K72" s="1013"/>
      <c r="L72" s="1013"/>
      <c r="M72" s="1013"/>
      <c r="N72" s="1013"/>
      <c r="O72" s="413"/>
      <c r="P72" s="413"/>
      <c r="Q72" s="991"/>
      <c r="R72" s="991"/>
      <c r="S72" s="413"/>
      <c r="T72" s="991"/>
      <c r="U72" s="991"/>
      <c r="V72" s="991"/>
      <c r="W72" s="991"/>
      <c r="X72" s="992">
        <f t="shared" ref="X72:X79" si="32">+IF(SUM(O72:W72)=M27,SUM(O72:W72),"Diferente a la meta")</f>
        <v>0</v>
      </c>
      <c r="Y72" s="993"/>
      <c r="Z72" s="385"/>
      <c r="AG72" s="235"/>
      <c r="AH72" s="170"/>
    </row>
    <row r="73" spans="2:34" s="99" customFormat="1" ht="16.5" customHeight="1" x14ac:dyDescent="0.25">
      <c r="B73" s="73"/>
      <c r="C73" s="1008"/>
      <c r="D73" s="1008"/>
      <c r="E73" s="582" t="str">
        <f t="shared" si="30"/>
        <v>Señalización vertical</v>
      </c>
      <c r="F73" s="582"/>
      <c r="G73" s="582"/>
      <c r="H73" s="265"/>
      <c r="I73" s="405" t="str">
        <f t="shared" si="31"/>
        <v>Und.</v>
      </c>
      <c r="J73" s="241"/>
      <c r="K73" s="1013"/>
      <c r="L73" s="1013"/>
      <c r="M73" s="1013"/>
      <c r="N73" s="1013"/>
      <c r="O73" s="418"/>
      <c r="P73" s="418"/>
      <c r="Q73" s="1017"/>
      <c r="R73" s="1017"/>
      <c r="S73" s="418"/>
      <c r="T73" s="1017"/>
      <c r="U73" s="1017"/>
      <c r="V73" s="1017"/>
      <c r="W73" s="1017"/>
      <c r="X73" s="992">
        <f t="shared" si="32"/>
        <v>0</v>
      </c>
      <c r="Y73" s="993"/>
      <c r="Z73" s="385"/>
      <c r="AG73" s="235"/>
      <c r="AH73" s="170"/>
    </row>
    <row r="74" spans="2:34" s="99" customFormat="1" ht="16.5" customHeight="1" x14ac:dyDescent="0.25">
      <c r="B74" s="73"/>
      <c r="C74" s="1008"/>
      <c r="D74" s="1008"/>
      <c r="E74" s="582" t="str">
        <f t="shared" si="30"/>
        <v>Tachos de basura</v>
      </c>
      <c r="F74" s="582"/>
      <c r="G74" s="582"/>
      <c r="H74" s="265"/>
      <c r="I74" s="405" t="str">
        <f t="shared" si="31"/>
        <v>Und.</v>
      </c>
      <c r="J74" s="241"/>
      <c r="K74" s="1013"/>
      <c r="L74" s="1013"/>
      <c r="M74" s="1013"/>
      <c r="N74" s="1013"/>
      <c r="O74" s="418"/>
      <c r="P74" s="418"/>
      <c r="Q74" s="1017"/>
      <c r="R74" s="1017"/>
      <c r="S74" s="418"/>
      <c r="T74" s="1017"/>
      <c r="U74" s="1017"/>
      <c r="V74" s="1017"/>
      <c r="W74" s="1017"/>
      <c r="X74" s="992">
        <f t="shared" si="32"/>
        <v>0</v>
      </c>
      <c r="Y74" s="993"/>
      <c r="Z74" s="385"/>
      <c r="AG74" s="235"/>
      <c r="AH74" s="170"/>
    </row>
    <row r="75" spans="2:34" s="99" customFormat="1" ht="16.5" customHeight="1" x14ac:dyDescent="0.25">
      <c r="B75" s="73"/>
      <c r="C75" s="1008"/>
      <c r="D75" s="1008"/>
      <c r="E75" s="582" t="str">
        <f t="shared" si="30"/>
        <v>Luminarias / faroles</v>
      </c>
      <c r="F75" s="582"/>
      <c r="G75" s="582"/>
      <c r="H75" s="265"/>
      <c r="I75" s="405" t="str">
        <f t="shared" si="31"/>
        <v>Und.</v>
      </c>
      <c r="J75" s="241"/>
      <c r="K75" s="1013"/>
      <c r="L75" s="1013"/>
      <c r="M75" s="1013"/>
      <c r="N75" s="1013"/>
      <c r="O75" s="418"/>
      <c r="P75" s="418"/>
      <c r="Q75" s="1017"/>
      <c r="R75" s="1017"/>
      <c r="S75" s="418"/>
      <c r="T75" s="1017"/>
      <c r="U75" s="1017"/>
      <c r="V75" s="1017"/>
      <c r="W75" s="1017"/>
      <c r="X75" s="992">
        <f t="shared" si="32"/>
        <v>0</v>
      </c>
      <c r="Y75" s="993"/>
      <c r="Z75" s="385"/>
      <c r="AG75" s="235"/>
      <c r="AH75" s="170"/>
    </row>
    <row r="76" spans="2:34" s="99" customFormat="1" ht="16.5" customHeight="1" x14ac:dyDescent="0.25">
      <c r="B76" s="73"/>
      <c r="C76" s="1008"/>
      <c r="D76" s="1008"/>
      <c r="E76" s="582" t="str">
        <f t="shared" si="30"/>
        <v>Bancas</v>
      </c>
      <c r="F76" s="582"/>
      <c r="G76" s="582"/>
      <c r="H76" s="265"/>
      <c r="I76" s="405" t="str">
        <f t="shared" si="31"/>
        <v>Und.</v>
      </c>
      <c r="J76" s="241"/>
      <c r="K76" s="1013"/>
      <c r="L76" s="1013"/>
      <c r="M76" s="1013"/>
      <c r="N76" s="1013"/>
      <c r="O76" s="418"/>
      <c r="P76" s="418"/>
      <c r="Q76" s="1017"/>
      <c r="R76" s="1017"/>
      <c r="S76" s="418"/>
      <c r="T76" s="1017"/>
      <c r="U76" s="1017"/>
      <c r="V76" s="1017"/>
      <c r="W76" s="1017"/>
      <c r="X76" s="992">
        <f t="shared" si="32"/>
        <v>0</v>
      </c>
      <c r="Y76" s="993"/>
      <c r="Z76" s="385"/>
      <c r="AG76" s="235"/>
      <c r="AH76" s="170"/>
    </row>
    <row r="77" spans="2:34" s="99" customFormat="1" ht="16.5" customHeight="1" x14ac:dyDescent="0.25">
      <c r="B77" s="73"/>
      <c r="C77" s="1008"/>
      <c r="D77" s="1008"/>
      <c r="E77" s="582" t="str">
        <f t="shared" si="30"/>
        <v>Área verde</v>
      </c>
      <c r="F77" s="582"/>
      <c r="G77" s="582"/>
      <c r="H77" s="265"/>
      <c r="I77" s="405" t="str">
        <f t="shared" si="31"/>
        <v>m2</v>
      </c>
      <c r="J77" s="241"/>
      <c r="K77" s="1013"/>
      <c r="L77" s="1013"/>
      <c r="M77" s="1013"/>
      <c r="N77" s="1013"/>
      <c r="O77" s="418"/>
      <c r="P77" s="418"/>
      <c r="Q77" s="1017"/>
      <c r="R77" s="1017"/>
      <c r="S77" s="418"/>
      <c r="T77" s="1017"/>
      <c r="U77" s="1017"/>
      <c r="V77" s="1017"/>
      <c r="W77" s="1017"/>
      <c r="X77" s="992">
        <f t="shared" si="32"/>
        <v>0</v>
      </c>
      <c r="Y77" s="993"/>
      <c r="Z77" s="385"/>
      <c r="AG77" s="235"/>
      <c r="AH77" s="170"/>
    </row>
    <row r="78" spans="2:34" s="99" customFormat="1" ht="16.5" customHeight="1" x14ac:dyDescent="0.25">
      <c r="B78" s="73"/>
      <c r="C78" s="1008"/>
      <c r="D78" s="1008"/>
      <c r="E78" s="582" t="str">
        <f t="shared" si="30"/>
        <v/>
      </c>
      <c r="F78" s="582"/>
      <c r="G78" s="582"/>
      <c r="H78" s="265"/>
      <c r="I78" s="267">
        <f t="shared" si="31"/>
        <v>0</v>
      </c>
      <c r="J78" s="241"/>
      <c r="K78" s="1013"/>
      <c r="L78" s="1013"/>
      <c r="M78" s="1013"/>
      <c r="N78" s="1013"/>
      <c r="O78" s="418"/>
      <c r="P78" s="418"/>
      <c r="Q78" s="1017"/>
      <c r="R78" s="1017"/>
      <c r="S78" s="418"/>
      <c r="T78" s="1017"/>
      <c r="U78" s="1017"/>
      <c r="V78" s="1017"/>
      <c r="W78" s="1017"/>
      <c r="X78" s="992">
        <f t="shared" si="32"/>
        <v>0</v>
      </c>
      <c r="Y78" s="993"/>
      <c r="Z78" s="385"/>
      <c r="AG78" s="235"/>
      <c r="AH78" s="170"/>
    </row>
    <row r="79" spans="2:34" s="99" customFormat="1" ht="16.5" customHeight="1" x14ac:dyDescent="0.25">
      <c r="B79" s="73"/>
      <c r="C79" s="1008"/>
      <c r="D79" s="1008"/>
      <c r="E79" s="582" t="str">
        <f t="shared" si="30"/>
        <v/>
      </c>
      <c r="F79" s="582"/>
      <c r="G79" s="582"/>
      <c r="H79" s="265"/>
      <c r="I79" s="268">
        <f t="shared" si="31"/>
        <v>0</v>
      </c>
      <c r="J79" s="241"/>
      <c r="K79" s="1019"/>
      <c r="L79" s="1019"/>
      <c r="M79" s="1019"/>
      <c r="N79" s="1019"/>
      <c r="O79" s="418"/>
      <c r="P79" s="418"/>
      <c r="Q79" s="1017"/>
      <c r="R79" s="1017"/>
      <c r="S79" s="418"/>
      <c r="T79" s="1017"/>
      <c r="U79" s="1017"/>
      <c r="V79" s="1017"/>
      <c r="W79" s="1017"/>
      <c r="X79" s="992">
        <f t="shared" si="32"/>
        <v>0</v>
      </c>
      <c r="Y79" s="993"/>
      <c r="Z79" s="385"/>
      <c r="AG79" s="235"/>
      <c r="AH79" s="170"/>
    </row>
    <row r="80" spans="2:34" s="99" customFormat="1" ht="16.5" customHeight="1" x14ac:dyDescent="0.25">
      <c r="B80" s="73"/>
      <c r="C80" s="1008" t="str">
        <f>+C35</f>
        <v>Ciclovía</v>
      </c>
      <c r="D80" s="1008"/>
      <c r="E80" s="582" t="str">
        <f>IF(G36="","",G36)</f>
        <v>Calzada</v>
      </c>
      <c r="F80" s="582"/>
      <c r="G80" s="582"/>
      <c r="H80" s="265"/>
      <c r="I80" s="268" t="str">
        <f>+K36</f>
        <v>m2</v>
      </c>
      <c r="J80" s="241"/>
      <c r="K80" s="1013"/>
      <c r="L80" s="1013"/>
      <c r="M80" s="1013"/>
      <c r="N80" s="1013"/>
      <c r="O80" s="413"/>
      <c r="P80" s="413"/>
      <c r="Q80" s="991"/>
      <c r="R80" s="991"/>
      <c r="S80" s="413"/>
      <c r="T80" s="991"/>
      <c r="U80" s="991"/>
      <c r="V80" s="991"/>
      <c r="W80" s="991"/>
      <c r="X80" s="992">
        <f>+IF(SUM(O80:W80)=M36,SUM(O80:W80),"Diferente a la meta")</f>
        <v>0</v>
      </c>
      <c r="Y80" s="993"/>
      <c r="Z80" s="385"/>
      <c r="AG80" s="235"/>
      <c r="AH80" s="170"/>
    </row>
    <row r="81" spans="2:34" s="99" customFormat="1" ht="16.5" customHeight="1" x14ac:dyDescent="0.25">
      <c r="B81" s="73"/>
      <c r="C81" s="1008"/>
      <c r="D81" s="1008"/>
      <c r="E81" s="582" t="str">
        <f>IF(G37="","",G37)</f>
        <v xml:space="preserve">Sardineles </v>
      </c>
      <c r="F81" s="582"/>
      <c r="G81" s="582"/>
      <c r="H81" s="265"/>
      <c r="I81" s="268" t="str">
        <f>+K37</f>
        <v>m</v>
      </c>
      <c r="J81" s="241"/>
      <c r="K81" s="1013"/>
      <c r="L81" s="1013"/>
      <c r="M81" s="1013"/>
      <c r="N81" s="1013"/>
      <c r="O81" s="418"/>
      <c r="P81" s="418"/>
      <c r="Q81" s="1017"/>
      <c r="R81" s="1017"/>
      <c r="S81" s="418"/>
      <c r="T81" s="1017"/>
      <c r="U81" s="1017"/>
      <c r="V81" s="1017"/>
      <c r="W81" s="1017"/>
      <c r="X81" s="992">
        <f>+IF(SUM(O81:W81)=M37,SUM(O81:W81),"Diferente a la meta")</f>
        <v>0</v>
      </c>
      <c r="Y81" s="993"/>
      <c r="Z81" s="385"/>
      <c r="AG81" s="235"/>
      <c r="AH81" s="170"/>
    </row>
    <row r="82" spans="2:34" s="99" customFormat="1" ht="16.5" customHeight="1" x14ac:dyDescent="0.25">
      <c r="B82" s="73"/>
      <c r="C82" s="1008"/>
      <c r="D82" s="1008"/>
      <c r="E82" s="582" t="str">
        <f>IF(G38="","",G38)</f>
        <v>Tachones reflectivos</v>
      </c>
      <c r="F82" s="582"/>
      <c r="G82" s="582"/>
      <c r="H82" s="265"/>
      <c r="I82" s="268" t="str">
        <f>+K38</f>
        <v>und</v>
      </c>
      <c r="J82" s="241"/>
      <c r="K82" s="1013"/>
      <c r="L82" s="1013"/>
      <c r="M82" s="1013"/>
      <c r="N82" s="1013"/>
      <c r="O82" s="418"/>
      <c r="P82" s="418"/>
      <c r="Q82" s="1017"/>
      <c r="R82" s="1017"/>
      <c r="S82" s="418"/>
      <c r="T82" s="1017"/>
      <c r="U82" s="1017"/>
      <c r="V82" s="1017"/>
      <c r="W82" s="1017"/>
      <c r="X82" s="992">
        <f>+IF(SUM(O82:W82)=M38,SUM(O82:W82),"Diferente a la meta")</f>
        <v>0</v>
      </c>
      <c r="Y82" s="993"/>
      <c r="Z82" s="385"/>
      <c r="AG82" s="235"/>
      <c r="AH82" s="170"/>
    </row>
    <row r="83" spans="2:34" s="99" customFormat="1" ht="16.5" customHeight="1" x14ac:dyDescent="0.25">
      <c r="B83" s="73"/>
      <c r="C83" s="1008"/>
      <c r="D83" s="1008"/>
      <c r="E83" s="582" t="str">
        <f>IF(G39="","",G39)</f>
        <v>Señalización</v>
      </c>
      <c r="F83" s="582"/>
      <c r="G83" s="582"/>
      <c r="H83" s="265"/>
      <c r="I83" s="268">
        <f>+K39</f>
        <v>0</v>
      </c>
      <c r="J83" s="241"/>
      <c r="K83" s="1013"/>
      <c r="L83" s="1013"/>
      <c r="M83" s="1013"/>
      <c r="N83" s="1013"/>
      <c r="O83" s="418"/>
      <c r="P83" s="418"/>
      <c r="Q83" s="1017"/>
      <c r="R83" s="1017"/>
      <c r="S83" s="418"/>
      <c r="T83" s="1017"/>
      <c r="U83" s="1017"/>
      <c r="V83" s="1017"/>
      <c r="W83" s="1017"/>
      <c r="X83" s="992">
        <f>+IF(SUM(O83:W83)=M39,SUM(O83:W83),"Diferente a la meta")</f>
        <v>0</v>
      </c>
      <c r="Y83" s="993"/>
      <c r="Z83" s="385"/>
      <c r="AG83" s="235"/>
      <c r="AH83" s="170"/>
    </row>
    <row r="84" spans="2:34" s="99" customFormat="1" ht="16.5" customHeight="1" x14ac:dyDescent="0.25">
      <c r="B84" s="73"/>
      <c r="C84" s="1008"/>
      <c r="D84" s="1008"/>
      <c r="E84" s="582" t="str">
        <f>IF(G40="","",G40)</f>
        <v/>
      </c>
      <c r="F84" s="582"/>
      <c r="G84" s="582"/>
      <c r="H84" s="265"/>
      <c r="I84" s="269">
        <f>+K40</f>
        <v>0</v>
      </c>
      <c r="J84" s="241"/>
      <c r="K84" s="1013"/>
      <c r="L84" s="1013"/>
      <c r="M84" s="1013"/>
      <c r="N84" s="1013"/>
      <c r="O84" s="419"/>
      <c r="P84" s="419"/>
      <c r="Q84" s="1018"/>
      <c r="R84" s="1018"/>
      <c r="S84" s="419"/>
      <c r="T84" s="1018"/>
      <c r="U84" s="1018"/>
      <c r="V84" s="1017"/>
      <c r="W84" s="1017"/>
      <c r="X84" s="1086">
        <f>+IF(SUM(O84:W84)=M40,SUM(O84:W84),"Diferente a la meta")</f>
        <v>0</v>
      </c>
      <c r="Y84" s="1087"/>
      <c r="Z84" s="385"/>
      <c r="AG84" s="235"/>
      <c r="AH84" s="170"/>
    </row>
    <row r="85" spans="2:34" s="99" customFormat="1" ht="16.5" customHeight="1" x14ac:dyDescent="0.25">
      <c r="B85" s="73"/>
      <c r="C85" s="582" t="s">
        <v>38</v>
      </c>
      <c r="D85" s="582"/>
      <c r="E85" s="582"/>
      <c r="F85" s="582"/>
      <c r="G85" s="582"/>
      <c r="H85" s="265"/>
      <c r="I85" s="426" t="str">
        <f>+K44</f>
        <v>Estudio</v>
      </c>
      <c r="J85" s="241"/>
      <c r="K85" s="1013"/>
      <c r="L85" s="1013"/>
      <c r="M85" s="1013"/>
      <c r="N85" s="1013"/>
      <c r="O85" s="424"/>
      <c r="P85" s="424"/>
      <c r="Q85" s="1088"/>
      <c r="R85" s="1088"/>
      <c r="S85" s="424"/>
      <c r="T85" s="991"/>
      <c r="U85" s="991"/>
      <c r="V85" s="1088"/>
      <c r="W85" s="1088"/>
      <c r="X85" s="981">
        <f>SUM(O85:V85)</f>
        <v>0</v>
      </c>
      <c r="Y85" s="981"/>
      <c r="Z85" s="167"/>
      <c r="AG85" s="235"/>
      <c r="AH85" s="170"/>
    </row>
    <row r="86" spans="2:34" s="99" customFormat="1" ht="16.5" customHeight="1" x14ac:dyDescent="0.25">
      <c r="B86" s="73"/>
      <c r="C86" s="582" t="s">
        <v>39</v>
      </c>
      <c r="D86" s="582"/>
      <c r="E86" s="582"/>
      <c r="F86" s="582"/>
      <c r="G86" s="582"/>
      <c r="H86" s="265"/>
      <c r="I86" s="426" t="str">
        <f>+K45</f>
        <v>%.</v>
      </c>
      <c r="J86" s="241"/>
      <c r="K86" s="1013"/>
      <c r="L86" s="1013"/>
      <c r="M86" s="1013"/>
      <c r="N86" s="1013"/>
      <c r="O86" s="423"/>
      <c r="P86" s="423"/>
      <c r="Q86" s="1085"/>
      <c r="R86" s="1085"/>
      <c r="S86" s="423"/>
      <c r="T86" s="1085"/>
      <c r="U86" s="1085"/>
      <c r="V86" s="1085"/>
      <c r="W86" s="1085"/>
      <c r="X86" s="1012">
        <f>SUM(O86:V86)</f>
        <v>0</v>
      </c>
      <c r="Y86" s="1012"/>
      <c r="Z86" s="167"/>
      <c r="AG86" s="235"/>
      <c r="AH86" s="170"/>
    </row>
    <row r="87" spans="2:34" s="99" customFormat="1" ht="16.5" customHeight="1" x14ac:dyDescent="0.25">
      <c r="B87" s="73"/>
      <c r="C87" s="582" t="str">
        <f>+C46</f>
        <v>Gestión para la ejecución del proyecto</v>
      </c>
      <c r="D87" s="582"/>
      <c r="E87" s="582"/>
      <c r="F87" s="582"/>
      <c r="G87" s="582"/>
      <c r="H87" s="265"/>
      <c r="I87" s="426" t="s">
        <v>81</v>
      </c>
      <c r="J87" s="241"/>
      <c r="K87" s="1013"/>
      <c r="L87" s="1013"/>
      <c r="M87" s="1013"/>
      <c r="N87" s="1013"/>
      <c r="O87" s="423"/>
      <c r="P87" s="423"/>
      <c r="Q87" s="1085"/>
      <c r="R87" s="1085"/>
      <c r="S87" s="423"/>
      <c r="T87" s="1085"/>
      <c r="U87" s="1085"/>
      <c r="V87" s="1085"/>
      <c r="W87" s="1085"/>
      <c r="X87" s="1012">
        <f>SUM(O87:V87)</f>
        <v>0</v>
      </c>
      <c r="Y87" s="1012"/>
      <c r="Z87" s="167"/>
      <c r="AG87" s="235"/>
      <c r="AH87" s="170"/>
    </row>
    <row r="88" spans="2:34" s="99" customFormat="1" ht="16.5" customHeight="1" x14ac:dyDescent="0.25">
      <c r="B88" s="73"/>
      <c r="C88" s="582" t="s">
        <v>217</v>
      </c>
      <c r="D88" s="582"/>
      <c r="E88" s="582"/>
      <c r="F88" s="582"/>
      <c r="G88" s="582"/>
      <c r="H88" s="265"/>
      <c r="I88" s="426" t="s">
        <v>81</v>
      </c>
      <c r="J88" s="241"/>
      <c r="K88" s="1013"/>
      <c r="L88" s="1013"/>
      <c r="M88" s="1013"/>
      <c r="N88" s="1013"/>
      <c r="O88" s="423"/>
      <c r="P88" s="423"/>
      <c r="Q88" s="1085"/>
      <c r="R88" s="1085"/>
      <c r="S88" s="423"/>
      <c r="T88" s="1085"/>
      <c r="U88" s="1085"/>
      <c r="V88" s="1085"/>
      <c r="W88" s="1085"/>
      <c r="X88" s="1012">
        <f>SUM(O88:V88)</f>
        <v>0</v>
      </c>
      <c r="Y88" s="1012"/>
      <c r="Z88" s="167"/>
      <c r="AG88" s="235"/>
      <c r="AH88" s="170"/>
    </row>
    <row r="89" spans="2:34" s="99" customFormat="1" ht="14.25" customHeight="1" x14ac:dyDescent="0.25">
      <c r="B89" s="73"/>
      <c r="C89" s="1068" t="s">
        <v>145</v>
      </c>
      <c r="D89" s="1068"/>
      <c r="E89" s="1068"/>
      <c r="F89" s="1068"/>
      <c r="G89" s="1068"/>
      <c r="H89" s="1068"/>
      <c r="I89" s="1068"/>
      <c r="J89" s="1068"/>
      <c r="K89" s="1068"/>
      <c r="L89" s="1068"/>
      <c r="M89" s="1068"/>
      <c r="N89" s="1068"/>
      <c r="O89" s="1068"/>
      <c r="P89" s="1068"/>
      <c r="Q89" s="1068"/>
      <c r="R89" s="1068"/>
      <c r="S89" s="1068"/>
      <c r="T89" s="1068"/>
      <c r="U89" s="1068"/>
      <c r="V89" s="1068"/>
      <c r="W89" s="1068"/>
      <c r="X89" s="1068"/>
      <c r="Y89" s="1068"/>
      <c r="Z89" s="73"/>
      <c r="AG89" s="235"/>
      <c r="AH89" s="170"/>
    </row>
    <row r="90" spans="2:34" s="99" customFormat="1" ht="29.25" customHeight="1" x14ac:dyDescent="0.25">
      <c r="B90" s="73"/>
      <c r="C90" s="605" t="s">
        <v>584</v>
      </c>
      <c r="D90" s="605"/>
      <c r="E90" s="605"/>
      <c r="F90" s="605"/>
      <c r="G90" s="605"/>
      <c r="H90" s="605"/>
      <c r="I90" s="605"/>
      <c r="J90" s="605"/>
      <c r="K90" s="605"/>
      <c r="L90" s="605"/>
      <c r="M90" s="605"/>
      <c r="N90" s="605"/>
      <c r="O90" s="605"/>
      <c r="P90" s="605"/>
      <c r="Q90" s="605"/>
      <c r="R90" s="605"/>
      <c r="S90" s="605"/>
      <c r="T90" s="605"/>
      <c r="U90" s="605"/>
      <c r="V90" s="605"/>
      <c r="W90" s="605"/>
      <c r="X90" s="605"/>
      <c r="Y90" s="605"/>
      <c r="Z90" s="73"/>
      <c r="AG90" s="235"/>
      <c r="AH90" s="170"/>
    </row>
    <row r="91" spans="2:34" s="99" customFormat="1" ht="13.5" customHeight="1" x14ac:dyDescent="0.25">
      <c r="B91" s="73"/>
      <c r="C91" s="613" t="s">
        <v>82</v>
      </c>
      <c r="D91" s="613"/>
      <c r="E91" s="613"/>
      <c r="F91" s="514"/>
      <c r="G91" s="613" t="s">
        <v>83</v>
      </c>
      <c r="H91" s="613"/>
      <c r="I91" s="613"/>
      <c r="J91" s="613"/>
      <c r="K91" s="613"/>
      <c r="L91" s="613"/>
      <c r="M91" s="613"/>
      <c r="N91" s="240"/>
      <c r="O91" s="990">
        <f>+O53</f>
        <v>0</v>
      </c>
      <c r="P91" s="990"/>
      <c r="Q91" s="990"/>
      <c r="R91" s="990"/>
      <c r="S91" s="990"/>
      <c r="T91" s="990"/>
      <c r="U91" s="990"/>
      <c r="V91" s="990"/>
      <c r="W91" s="990"/>
      <c r="X91" s="990" t="s">
        <v>37</v>
      </c>
      <c r="Y91" s="990"/>
      <c r="Z91" s="167"/>
      <c r="AG91" s="235"/>
      <c r="AH91" s="170"/>
    </row>
    <row r="92" spans="2:34" s="99" customFormat="1" ht="14.25" customHeight="1" x14ac:dyDescent="0.25">
      <c r="B92" s="73"/>
      <c r="C92" s="613"/>
      <c r="D92" s="613"/>
      <c r="E92" s="613"/>
      <c r="F92" s="514"/>
      <c r="G92" s="613"/>
      <c r="H92" s="613"/>
      <c r="I92" s="613"/>
      <c r="J92" s="613"/>
      <c r="K92" s="613"/>
      <c r="L92" s="613"/>
      <c r="M92" s="613"/>
      <c r="N92" s="240"/>
      <c r="O92" s="412">
        <v>1</v>
      </c>
      <c r="P92" s="412">
        <v>2</v>
      </c>
      <c r="Q92" s="990">
        <v>3</v>
      </c>
      <c r="R92" s="990"/>
      <c r="S92" s="412">
        <v>4</v>
      </c>
      <c r="T92" s="990">
        <v>5</v>
      </c>
      <c r="U92" s="990"/>
      <c r="V92" s="990">
        <v>6</v>
      </c>
      <c r="W92" s="990"/>
      <c r="X92" s="990"/>
      <c r="Y92" s="990"/>
      <c r="Z92" s="167"/>
      <c r="AG92" s="235"/>
      <c r="AH92" s="170"/>
    </row>
    <row r="93" spans="2:34" s="99" customFormat="1" ht="15.75" customHeight="1" x14ac:dyDescent="0.25">
      <c r="B93" s="73"/>
      <c r="C93" s="1008" t="s">
        <v>63</v>
      </c>
      <c r="D93" s="1008"/>
      <c r="E93" s="1008"/>
      <c r="F93" s="264"/>
      <c r="G93" s="1010" t="s">
        <v>146</v>
      </c>
      <c r="H93" s="1010"/>
      <c r="I93" s="1010"/>
      <c r="J93" s="1010"/>
      <c r="K93" s="1010"/>
      <c r="L93" s="1010"/>
      <c r="M93" s="1010"/>
      <c r="N93" s="240"/>
      <c r="O93" s="414">
        <f>SUM(O94:O103)</f>
        <v>0</v>
      </c>
      <c r="P93" s="414">
        <f>SUM(P94:P103)</f>
        <v>0</v>
      </c>
      <c r="Q93" s="1009">
        <f>SUM(Q94:R103)</f>
        <v>0</v>
      </c>
      <c r="R93" s="1009"/>
      <c r="S93" s="414">
        <f>SUM(S94:S103)</f>
        <v>0</v>
      </c>
      <c r="T93" s="1011">
        <f>SUM(T94:U103)</f>
        <v>0</v>
      </c>
      <c r="U93" s="1011"/>
      <c r="V93" s="1009">
        <f>SUM(V94:W103)</f>
        <v>0</v>
      </c>
      <c r="W93" s="1009"/>
      <c r="X93" s="1009">
        <f>SUM(X94:Y103)</f>
        <v>0</v>
      </c>
      <c r="Y93" s="1009"/>
      <c r="Z93" s="385"/>
      <c r="AG93" s="235"/>
      <c r="AH93" s="170"/>
    </row>
    <row r="94" spans="2:34" s="99" customFormat="1" ht="15.75" customHeight="1" x14ac:dyDescent="0.25">
      <c r="B94" s="73"/>
      <c r="C94" s="1008"/>
      <c r="D94" s="1008"/>
      <c r="E94" s="1008"/>
      <c r="F94" s="264"/>
      <c r="G94" s="582" t="str">
        <f t="shared" ref="G94:G103" si="33">IF(G8="","",G8)</f>
        <v>Calzada</v>
      </c>
      <c r="H94" s="582"/>
      <c r="I94" s="582"/>
      <c r="J94" s="582"/>
      <c r="K94" s="582"/>
      <c r="L94" s="582"/>
      <c r="M94" s="582"/>
      <c r="N94" s="240"/>
      <c r="O94" s="410"/>
      <c r="P94" s="410"/>
      <c r="Q94" s="980"/>
      <c r="R94" s="980"/>
      <c r="S94" s="243"/>
      <c r="T94" s="980"/>
      <c r="U94" s="980"/>
      <c r="V94" s="979"/>
      <c r="W94" s="979"/>
      <c r="X94" s="981">
        <f t="shared" ref="X94:X103" si="34">+IF(SUM(O94:V94)=X8,SUM(O94:V94),"Diferente a la meta")</f>
        <v>0</v>
      </c>
      <c r="Y94" s="981"/>
      <c r="Z94" s="385"/>
      <c r="AG94" s="235"/>
      <c r="AH94" s="170"/>
    </row>
    <row r="95" spans="2:34" s="99" customFormat="1" ht="15.75" customHeight="1" x14ac:dyDescent="0.25">
      <c r="B95" s="73"/>
      <c r="C95" s="1008"/>
      <c r="D95" s="1008"/>
      <c r="E95" s="1008"/>
      <c r="F95" s="264"/>
      <c r="G95" s="582" t="str">
        <f t="shared" si="33"/>
        <v>Berma</v>
      </c>
      <c r="H95" s="582"/>
      <c r="I95" s="582"/>
      <c r="J95" s="582"/>
      <c r="K95" s="582"/>
      <c r="L95" s="582"/>
      <c r="M95" s="582"/>
      <c r="N95" s="240"/>
      <c r="O95" s="410"/>
      <c r="P95" s="410"/>
      <c r="Q95" s="980"/>
      <c r="R95" s="980"/>
      <c r="S95" s="243"/>
      <c r="T95" s="980"/>
      <c r="U95" s="980"/>
      <c r="V95" s="979"/>
      <c r="W95" s="979"/>
      <c r="X95" s="981">
        <f t="shared" si="34"/>
        <v>0</v>
      </c>
      <c r="Y95" s="981"/>
      <c r="Z95" s="385"/>
      <c r="AG95" s="235"/>
      <c r="AH95" s="170"/>
    </row>
    <row r="96" spans="2:34" s="99" customFormat="1" ht="15.75" customHeight="1" x14ac:dyDescent="0.25">
      <c r="B96" s="73"/>
      <c r="C96" s="1008"/>
      <c r="D96" s="1008"/>
      <c r="E96" s="1008"/>
      <c r="F96" s="264"/>
      <c r="G96" s="582" t="str">
        <f t="shared" si="33"/>
        <v>Cunetas</v>
      </c>
      <c r="H96" s="582"/>
      <c r="I96" s="582"/>
      <c r="J96" s="582"/>
      <c r="K96" s="582"/>
      <c r="L96" s="582"/>
      <c r="M96" s="582"/>
      <c r="N96" s="240"/>
      <c r="O96" s="410"/>
      <c r="P96" s="410"/>
      <c r="Q96" s="980"/>
      <c r="R96" s="980"/>
      <c r="S96" s="243"/>
      <c r="T96" s="980"/>
      <c r="U96" s="980"/>
      <c r="V96" s="979"/>
      <c r="W96" s="979"/>
      <c r="X96" s="981">
        <f t="shared" si="34"/>
        <v>0</v>
      </c>
      <c r="Y96" s="981"/>
      <c r="Z96" s="385"/>
      <c r="AG96" s="235"/>
      <c r="AH96" s="170"/>
    </row>
    <row r="97" spans="2:34" s="99" customFormat="1" ht="15.75" customHeight="1" x14ac:dyDescent="0.25">
      <c r="B97" s="73"/>
      <c r="C97" s="1008"/>
      <c r="D97" s="1008"/>
      <c r="E97" s="1008"/>
      <c r="F97" s="264"/>
      <c r="G97" s="582" t="str">
        <f t="shared" si="33"/>
        <v>Sardineles</v>
      </c>
      <c r="H97" s="582"/>
      <c r="I97" s="582"/>
      <c r="J97" s="582"/>
      <c r="K97" s="582"/>
      <c r="L97" s="582"/>
      <c r="M97" s="582"/>
      <c r="N97" s="240"/>
      <c r="O97" s="410"/>
      <c r="P97" s="410"/>
      <c r="Q97" s="979"/>
      <c r="R97" s="979"/>
      <c r="S97" s="410"/>
      <c r="T97" s="979"/>
      <c r="U97" s="979"/>
      <c r="V97" s="979"/>
      <c r="W97" s="979"/>
      <c r="X97" s="981">
        <f t="shared" si="34"/>
        <v>0</v>
      </c>
      <c r="Y97" s="981"/>
      <c r="Z97" s="385"/>
      <c r="AG97" s="235"/>
      <c r="AH97" s="170"/>
    </row>
    <row r="98" spans="2:34" s="99" customFormat="1" ht="15.75" customHeight="1" x14ac:dyDescent="0.25">
      <c r="B98" s="73"/>
      <c r="C98" s="1008"/>
      <c r="D98" s="1008"/>
      <c r="E98" s="1008"/>
      <c r="F98" s="264"/>
      <c r="G98" s="582" t="str">
        <f t="shared" si="33"/>
        <v>Alcantarillas</v>
      </c>
      <c r="H98" s="582"/>
      <c r="I98" s="582"/>
      <c r="J98" s="582"/>
      <c r="K98" s="582"/>
      <c r="L98" s="582"/>
      <c r="M98" s="582"/>
      <c r="N98" s="240"/>
      <c r="O98" s="410"/>
      <c r="P98" s="410"/>
      <c r="Q98" s="979"/>
      <c r="R98" s="979"/>
      <c r="S98" s="410"/>
      <c r="T98" s="979"/>
      <c r="U98" s="979"/>
      <c r="V98" s="979"/>
      <c r="W98" s="979"/>
      <c r="X98" s="981">
        <f t="shared" si="34"/>
        <v>0</v>
      </c>
      <c r="Y98" s="981"/>
      <c r="Z98" s="385"/>
      <c r="AG98" s="235"/>
      <c r="AH98" s="170"/>
    </row>
    <row r="99" spans="2:34" s="99" customFormat="1" ht="15.75" customHeight="1" x14ac:dyDescent="0.25">
      <c r="B99" s="73"/>
      <c r="C99" s="1008"/>
      <c r="D99" s="1008"/>
      <c r="E99" s="1008"/>
      <c r="F99" s="264"/>
      <c r="G99" s="582" t="str">
        <f t="shared" si="33"/>
        <v>Áreas verdes</v>
      </c>
      <c r="H99" s="582"/>
      <c r="I99" s="582"/>
      <c r="J99" s="582"/>
      <c r="K99" s="582"/>
      <c r="L99" s="582"/>
      <c r="M99" s="582"/>
      <c r="N99" s="240"/>
      <c r="O99" s="410"/>
      <c r="P99" s="410"/>
      <c r="Q99" s="979"/>
      <c r="R99" s="979"/>
      <c r="S99" s="410"/>
      <c r="T99" s="979"/>
      <c r="U99" s="979"/>
      <c r="V99" s="979"/>
      <c r="W99" s="979"/>
      <c r="X99" s="981">
        <f t="shared" si="34"/>
        <v>0</v>
      </c>
      <c r="Y99" s="981"/>
      <c r="Z99" s="385"/>
      <c r="AG99" s="235"/>
      <c r="AH99" s="170"/>
    </row>
    <row r="100" spans="2:34" s="99" customFormat="1" ht="15.75" customHeight="1" x14ac:dyDescent="0.25">
      <c r="B100" s="73"/>
      <c r="C100" s="1008"/>
      <c r="D100" s="1008"/>
      <c r="E100" s="1008"/>
      <c r="F100" s="264"/>
      <c r="G100" s="582" t="str">
        <f t="shared" si="33"/>
        <v/>
      </c>
      <c r="H100" s="582"/>
      <c r="I100" s="582"/>
      <c r="J100" s="582"/>
      <c r="K100" s="582"/>
      <c r="L100" s="582"/>
      <c r="M100" s="582"/>
      <c r="N100" s="240"/>
      <c r="O100" s="410"/>
      <c r="P100" s="410"/>
      <c r="Q100" s="979"/>
      <c r="R100" s="979"/>
      <c r="S100" s="410"/>
      <c r="T100" s="979"/>
      <c r="U100" s="979"/>
      <c r="V100" s="979"/>
      <c r="W100" s="979"/>
      <c r="X100" s="981">
        <f t="shared" si="34"/>
        <v>0</v>
      </c>
      <c r="Y100" s="981"/>
      <c r="Z100" s="385"/>
      <c r="AG100" s="235"/>
      <c r="AH100" s="170"/>
    </row>
    <row r="101" spans="2:34" s="99" customFormat="1" ht="15.75" customHeight="1" x14ac:dyDescent="0.25">
      <c r="B101" s="73"/>
      <c r="C101" s="1008"/>
      <c r="D101" s="1008"/>
      <c r="E101" s="1008"/>
      <c r="F101" s="264"/>
      <c r="G101" s="582" t="str">
        <f t="shared" si="33"/>
        <v/>
      </c>
      <c r="H101" s="582"/>
      <c r="I101" s="582"/>
      <c r="J101" s="582"/>
      <c r="K101" s="582"/>
      <c r="L101" s="582"/>
      <c r="M101" s="582"/>
      <c r="N101" s="240"/>
      <c r="O101" s="410"/>
      <c r="P101" s="410"/>
      <c r="Q101" s="979"/>
      <c r="R101" s="979"/>
      <c r="S101" s="410"/>
      <c r="T101" s="979"/>
      <c r="U101" s="979"/>
      <c r="V101" s="979"/>
      <c r="W101" s="979"/>
      <c r="X101" s="981">
        <f t="shared" si="34"/>
        <v>0</v>
      </c>
      <c r="Y101" s="981"/>
      <c r="Z101" s="385"/>
      <c r="AG101" s="235"/>
      <c r="AH101" s="170"/>
    </row>
    <row r="102" spans="2:34" s="99" customFormat="1" ht="15.75" customHeight="1" x14ac:dyDescent="0.25">
      <c r="B102" s="73"/>
      <c r="C102" s="1008"/>
      <c r="D102" s="1008"/>
      <c r="E102" s="1008"/>
      <c r="F102" s="264"/>
      <c r="G102" s="582" t="str">
        <f t="shared" si="33"/>
        <v/>
      </c>
      <c r="H102" s="582"/>
      <c r="I102" s="582"/>
      <c r="J102" s="582"/>
      <c r="K102" s="582"/>
      <c r="L102" s="582"/>
      <c r="M102" s="582"/>
      <c r="N102" s="240"/>
      <c r="O102" s="410"/>
      <c r="P102" s="410"/>
      <c r="Q102" s="979"/>
      <c r="R102" s="979"/>
      <c r="S102" s="410"/>
      <c r="T102" s="979"/>
      <c r="U102" s="979"/>
      <c r="V102" s="979"/>
      <c r="W102" s="979"/>
      <c r="X102" s="981">
        <f t="shared" si="34"/>
        <v>0</v>
      </c>
      <c r="Y102" s="981"/>
      <c r="Z102" s="385"/>
      <c r="AG102" s="235"/>
      <c r="AH102" s="170"/>
    </row>
    <row r="103" spans="2:34" s="99" customFormat="1" ht="15.75" customHeight="1" x14ac:dyDescent="0.25">
      <c r="B103" s="73"/>
      <c r="C103" s="1008"/>
      <c r="D103" s="1008"/>
      <c r="E103" s="1008"/>
      <c r="F103" s="264"/>
      <c r="G103" s="582" t="str">
        <f t="shared" si="33"/>
        <v/>
      </c>
      <c r="H103" s="582"/>
      <c r="I103" s="582"/>
      <c r="J103" s="582"/>
      <c r="K103" s="582"/>
      <c r="L103" s="582"/>
      <c r="M103" s="582"/>
      <c r="N103" s="240"/>
      <c r="O103" s="410"/>
      <c r="P103" s="410"/>
      <c r="Q103" s="979"/>
      <c r="R103" s="979"/>
      <c r="S103" s="410"/>
      <c r="T103" s="979"/>
      <c r="U103" s="979"/>
      <c r="V103" s="979"/>
      <c r="W103" s="979"/>
      <c r="X103" s="981">
        <f t="shared" si="34"/>
        <v>0</v>
      </c>
      <c r="Y103" s="981"/>
      <c r="Z103" s="385"/>
      <c r="AG103" s="235"/>
      <c r="AH103" s="170"/>
    </row>
    <row r="104" spans="2:34" s="99" customFormat="1" ht="15.75" customHeight="1" x14ac:dyDescent="0.25">
      <c r="B104" s="73"/>
      <c r="C104" s="1008" t="s">
        <v>56</v>
      </c>
      <c r="D104" s="1008"/>
      <c r="E104" s="1008"/>
      <c r="F104" s="514"/>
      <c r="G104" s="1010" t="s">
        <v>147</v>
      </c>
      <c r="H104" s="1010"/>
      <c r="I104" s="1010"/>
      <c r="J104" s="1010"/>
      <c r="K104" s="1010"/>
      <c r="L104" s="1010"/>
      <c r="M104" s="1010"/>
      <c r="N104" s="240"/>
      <c r="O104" s="414">
        <f>SUM(O105:O111)</f>
        <v>0</v>
      </c>
      <c r="P104" s="414">
        <f>SUM(P105:P111)</f>
        <v>0</v>
      </c>
      <c r="Q104" s="1009">
        <f>SUM(Q105:R111)</f>
        <v>0</v>
      </c>
      <c r="R104" s="1009"/>
      <c r="S104" s="414">
        <f>SUM(S105:S111)</f>
        <v>0</v>
      </c>
      <c r="T104" s="1011">
        <f>SUM(T105:U111)</f>
        <v>0</v>
      </c>
      <c r="U104" s="1011"/>
      <c r="V104" s="1009">
        <f>SUM(V105:W111)</f>
        <v>0</v>
      </c>
      <c r="W104" s="1009"/>
      <c r="X104" s="1009">
        <f>SUM(X105:Y111)</f>
        <v>0</v>
      </c>
      <c r="Y104" s="1009"/>
      <c r="Z104" s="385"/>
      <c r="AG104" s="235"/>
      <c r="AH104" s="170"/>
    </row>
    <row r="105" spans="2:34" s="99" customFormat="1" ht="15.75" customHeight="1" x14ac:dyDescent="0.25">
      <c r="B105" s="73"/>
      <c r="C105" s="1008"/>
      <c r="D105" s="1008"/>
      <c r="E105" s="1008"/>
      <c r="F105" s="514"/>
      <c r="G105" s="582" t="str">
        <f t="shared" ref="G105:G111" si="35">IF(G19="","",G19)</f>
        <v>Vereda</v>
      </c>
      <c r="H105" s="582"/>
      <c r="I105" s="582"/>
      <c r="J105" s="582"/>
      <c r="K105" s="582"/>
      <c r="L105" s="582"/>
      <c r="M105" s="582"/>
      <c r="N105" s="240"/>
      <c r="O105" s="410"/>
      <c r="P105" s="410"/>
      <c r="Q105" s="979"/>
      <c r="R105" s="979"/>
      <c r="S105" s="243"/>
      <c r="T105" s="980"/>
      <c r="U105" s="980"/>
      <c r="V105" s="979"/>
      <c r="W105" s="979"/>
      <c r="X105" s="981">
        <f t="shared" ref="X105:X111" si="36">+IF(SUM(O105:V105)=X19,SUM(O105:V105),"Diferente a la meta")</f>
        <v>0</v>
      </c>
      <c r="Y105" s="981"/>
      <c r="Z105" s="385"/>
      <c r="AG105" s="235"/>
      <c r="AH105" s="170"/>
    </row>
    <row r="106" spans="2:34" s="99" customFormat="1" ht="15.75" customHeight="1" x14ac:dyDescent="0.25">
      <c r="B106" s="73"/>
      <c r="C106" s="1008"/>
      <c r="D106" s="1008"/>
      <c r="E106" s="1008"/>
      <c r="F106" s="514"/>
      <c r="G106" s="582" t="str">
        <f t="shared" si="35"/>
        <v>Sardineles</v>
      </c>
      <c r="H106" s="582"/>
      <c r="I106" s="582"/>
      <c r="J106" s="582"/>
      <c r="K106" s="582"/>
      <c r="L106" s="582"/>
      <c r="M106" s="582"/>
      <c r="N106" s="240"/>
      <c r="O106" s="410"/>
      <c r="P106" s="410"/>
      <c r="Q106" s="979"/>
      <c r="R106" s="979"/>
      <c r="S106" s="243"/>
      <c r="T106" s="980"/>
      <c r="U106" s="980"/>
      <c r="V106" s="979"/>
      <c r="W106" s="979"/>
      <c r="X106" s="981">
        <f t="shared" si="36"/>
        <v>0</v>
      </c>
      <c r="Y106" s="981"/>
      <c r="Z106" s="385"/>
      <c r="AG106" s="235"/>
      <c r="AH106" s="170"/>
    </row>
    <row r="107" spans="2:34" s="99" customFormat="1" ht="15.75" customHeight="1" x14ac:dyDescent="0.25">
      <c r="B107" s="73"/>
      <c r="C107" s="1008"/>
      <c r="D107" s="1008"/>
      <c r="E107" s="1008"/>
      <c r="F107" s="514"/>
      <c r="G107" s="582" t="str">
        <f t="shared" si="35"/>
        <v>Áreas verdes</v>
      </c>
      <c r="H107" s="582"/>
      <c r="I107" s="582"/>
      <c r="J107" s="582"/>
      <c r="K107" s="582"/>
      <c r="L107" s="582"/>
      <c r="M107" s="582"/>
      <c r="N107" s="240"/>
      <c r="O107" s="410"/>
      <c r="P107" s="410"/>
      <c r="Q107" s="979"/>
      <c r="R107" s="979"/>
      <c r="S107" s="410"/>
      <c r="T107" s="980"/>
      <c r="U107" s="980"/>
      <c r="V107" s="979"/>
      <c r="W107" s="979"/>
      <c r="X107" s="981">
        <f t="shared" si="36"/>
        <v>0</v>
      </c>
      <c r="Y107" s="981"/>
      <c r="Z107" s="385"/>
      <c r="AG107" s="235"/>
      <c r="AH107" s="170"/>
    </row>
    <row r="108" spans="2:34" s="99" customFormat="1" ht="15.75" customHeight="1" x14ac:dyDescent="0.25">
      <c r="B108" s="73"/>
      <c r="C108" s="1008"/>
      <c r="D108" s="1008"/>
      <c r="E108" s="1008"/>
      <c r="F108" s="514"/>
      <c r="G108" s="582" t="str">
        <f t="shared" si="35"/>
        <v>Muro de contención</v>
      </c>
      <c r="H108" s="582"/>
      <c r="I108" s="582"/>
      <c r="J108" s="582"/>
      <c r="K108" s="582"/>
      <c r="L108" s="582"/>
      <c r="M108" s="582"/>
      <c r="N108" s="240"/>
      <c r="O108" s="410"/>
      <c r="P108" s="410"/>
      <c r="Q108" s="979"/>
      <c r="R108" s="979"/>
      <c r="S108" s="410"/>
      <c r="T108" s="979"/>
      <c r="U108" s="979"/>
      <c r="V108" s="979"/>
      <c r="W108" s="979"/>
      <c r="X108" s="981">
        <f t="shared" si="36"/>
        <v>0</v>
      </c>
      <c r="Y108" s="981"/>
      <c r="Z108" s="385"/>
      <c r="AG108" s="235"/>
      <c r="AH108" s="170"/>
    </row>
    <row r="109" spans="2:34" s="99" customFormat="1" ht="15.75" customHeight="1" x14ac:dyDescent="0.25">
      <c r="B109" s="73"/>
      <c r="C109" s="1008"/>
      <c r="D109" s="1008"/>
      <c r="E109" s="1008"/>
      <c r="F109" s="514"/>
      <c r="G109" s="582" t="str">
        <f t="shared" si="35"/>
        <v>Tachos de basura</v>
      </c>
      <c r="H109" s="582"/>
      <c r="I109" s="582"/>
      <c r="J109" s="582"/>
      <c r="K109" s="582"/>
      <c r="L109" s="582"/>
      <c r="M109" s="582"/>
      <c r="N109" s="240"/>
      <c r="O109" s="410"/>
      <c r="P109" s="410"/>
      <c r="Q109" s="979"/>
      <c r="R109" s="979"/>
      <c r="S109" s="410"/>
      <c r="T109" s="980"/>
      <c r="U109" s="980"/>
      <c r="V109" s="979"/>
      <c r="W109" s="979"/>
      <c r="X109" s="981">
        <f t="shared" si="36"/>
        <v>0</v>
      </c>
      <c r="Y109" s="981"/>
      <c r="Z109" s="385"/>
      <c r="AG109" s="235"/>
      <c r="AH109" s="170"/>
    </row>
    <row r="110" spans="2:34" s="99" customFormat="1" ht="15.75" customHeight="1" x14ac:dyDescent="0.25">
      <c r="B110" s="73"/>
      <c r="C110" s="1008"/>
      <c r="D110" s="1008"/>
      <c r="E110" s="1008"/>
      <c r="F110" s="514"/>
      <c r="G110" s="582" t="str">
        <f t="shared" si="35"/>
        <v/>
      </c>
      <c r="H110" s="582"/>
      <c r="I110" s="582"/>
      <c r="J110" s="582"/>
      <c r="K110" s="582"/>
      <c r="L110" s="582"/>
      <c r="M110" s="582"/>
      <c r="N110" s="240"/>
      <c r="O110" s="410"/>
      <c r="P110" s="410"/>
      <c r="Q110" s="979"/>
      <c r="R110" s="979"/>
      <c r="S110" s="410"/>
      <c r="T110" s="979"/>
      <c r="U110" s="979"/>
      <c r="V110" s="979"/>
      <c r="W110" s="979"/>
      <c r="X110" s="981">
        <f t="shared" si="36"/>
        <v>0</v>
      </c>
      <c r="Y110" s="981"/>
      <c r="Z110" s="385"/>
      <c r="AG110" s="235"/>
      <c r="AH110" s="170"/>
    </row>
    <row r="111" spans="2:34" s="99" customFormat="1" ht="15.75" customHeight="1" x14ac:dyDescent="0.25">
      <c r="B111" s="73"/>
      <c r="C111" s="1008"/>
      <c r="D111" s="1008"/>
      <c r="E111" s="1008"/>
      <c r="F111" s="514"/>
      <c r="G111" s="582" t="str">
        <f t="shared" si="35"/>
        <v/>
      </c>
      <c r="H111" s="582"/>
      <c r="I111" s="582"/>
      <c r="J111" s="582"/>
      <c r="K111" s="582"/>
      <c r="L111" s="582"/>
      <c r="M111" s="582"/>
      <c r="N111" s="240"/>
      <c r="O111" s="410"/>
      <c r="P111" s="410"/>
      <c r="Q111" s="979"/>
      <c r="R111" s="979"/>
      <c r="S111" s="410"/>
      <c r="T111" s="979"/>
      <c r="U111" s="979"/>
      <c r="V111" s="979"/>
      <c r="W111" s="979"/>
      <c r="X111" s="981">
        <f t="shared" si="36"/>
        <v>0</v>
      </c>
      <c r="Y111" s="981"/>
      <c r="Z111" s="385"/>
      <c r="AG111" s="235"/>
      <c r="AH111" s="170"/>
    </row>
    <row r="112" spans="2:34" s="99" customFormat="1" ht="15.75" customHeight="1" x14ac:dyDescent="0.25">
      <c r="B112" s="73"/>
      <c r="C112" s="583" t="str">
        <f>+C26</f>
        <v>Pasajes peatonales</v>
      </c>
      <c r="D112" s="584"/>
      <c r="E112" s="585"/>
      <c r="F112" s="270"/>
      <c r="G112" s="1010" t="s">
        <v>462</v>
      </c>
      <c r="H112" s="1010"/>
      <c r="I112" s="1010"/>
      <c r="J112" s="1010"/>
      <c r="K112" s="1010"/>
      <c r="L112" s="1010"/>
      <c r="M112" s="1010"/>
      <c r="N112" s="240"/>
      <c r="O112" s="414">
        <f>SUM(O113:O120)</f>
        <v>0</v>
      </c>
      <c r="P112" s="414">
        <f>SUM(P113:P120)</f>
        <v>0</v>
      </c>
      <c r="Q112" s="1009">
        <f>SUM(Q113:R120)</f>
        <v>0</v>
      </c>
      <c r="R112" s="1009"/>
      <c r="S112" s="414">
        <f>SUM(S113:S120)</f>
        <v>0</v>
      </c>
      <c r="T112" s="1011">
        <f>SUM(T113:U120)</f>
        <v>0</v>
      </c>
      <c r="U112" s="1011"/>
      <c r="V112" s="1009">
        <f>SUM(V113:W120)</f>
        <v>0</v>
      </c>
      <c r="W112" s="1009"/>
      <c r="X112" s="1009">
        <f>SUM(X113:Y120)</f>
        <v>0</v>
      </c>
      <c r="Y112" s="1009"/>
      <c r="Z112" s="385"/>
      <c r="AG112" s="235"/>
      <c r="AH112" s="170"/>
    </row>
    <row r="113" spans="2:34" s="99" customFormat="1" ht="15.75" customHeight="1" x14ac:dyDescent="0.25">
      <c r="B113" s="73"/>
      <c r="C113" s="1043"/>
      <c r="D113" s="1050"/>
      <c r="E113" s="1044"/>
      <c r="F113" s="270"/>
      <c r="G113" s="582" t="str">
        <f t="shared" ref="G113:G120" si="37">IF(G27="","",G27)</f>
        <v>Pavimento</v>
      </c>
      <c r="H113" s="582"/>
      <c r="I113" s="582"/>
      <c r="J113" s="582"/>
      <c r="K113" s="582"/>
      <c r="L113" s="582"/>
      <c r="M113" s="582"/>
      <c r="N113" s="244"/>
      <c r="O113" s="410"/>
      <c r="P113" s="410"/>
      <c r="Q113" s="979"/>
      <c r="R113" s="979"/>
      <c r="S113" s="410"/>
      <c r="T113" s="979"/>
      <c r="U113" s="979"/>
      <c r="V113" s="979"/>
      <c r="W113" s="979"/>
      <c r="X113" s="981">
        <f t="shared" ref="X113:X120" si="38">+IF(SUM(O113:V113)=X27,SUM(O113:V113),"Diferente a la meta")</f>
        <v>0</v>
      </c>
      <c r="Y113" s="981"/>
      <c r="Z113" s="385"/>
      <c r="AG113" s="235"/>
      <c r="AH113" s="170"/>
    </row>
    <row r="114" spans="2:34" s="99" customFormat="1" ht="15.75" customHeight="1" x14ac:dyDescent="0.25">
      <c r="B114" s="73"/>
      <c r="C114" s="1043"/>
      <c r="D114" s="1050"/>
      <c r="E114" s="1044"/>
      <c r="F114" s="270"/>
      <c r="G114" s="582" t="str">
        <f t="shared" si="37"/>
        <v>Señalización vertical</v>
      </c>
      <c r="H114" s="582"/>
      <c r="I114" s="582"/>
      <c r="J114" s="582"/>
      <c r="K114" s="582"/>
      <c r="L114" s="582"/>
      <c r="M114" s="582"/>
      <c r="N114" s="244"/>
      <c r="O114" s="410"/>
      <c r="P114" s="410"/>
      <c r="Q114" s="979"/>
      <c r="R114" s="979"/>
      <c r="S114" s="410"/>
      <c r="T114" s="979"/>
      <c r="U114" s="979"/>
      <c r="V114" s="979"/>
      <c r="W114" s="979"/>
      <c r="X114" s="981">
        <f t="shared" si="38"/>
        <v>0</v>
      </c>
      <c r="Y114" s="981"/>
      <c r="Z114" s="385"/>
      <c r="AG114" s="235"/>
      <c r="AH114" s="170"/>
    </row>
    <row r="115" spans="2:34" s="99" customFormat="1" ht="15.75" customHeight="1" x14ac:dyDescent="0.25">
      <c r="B115" s="73"/>
      <c r="C115" s="1043"/>
      <c r="D115" s="1050"/>
      <c r="E115" s="1044"/>
      <c r="F115" s="270"/>
      <c r="G115" s="582" t="str">
        <f t="shared" si="37"/>
        <v>Tachos de basura</v>
      </c>
      <c r="H115" s="582"/>
      <c r="I115" s="582"/>
      <c r="J115" s="582"/>
      <c r="K115" s="582"/>
      <c r="L115" s="582"/>
      <c r="M115" s="582"/>
      <c r="N115" s="244"/>
      <c r="O115" s="410"/>
      <c r="P115" s="410"/>
      <c r="Q115" s="979"/>
      <c r="R115" s="979"/>
      <c r="S115" s="410"/>
      <c r="T115" s="979"/>
      <c r="U115" s="979"/>
      <c r="V115" s="979"/>
      <c r="W115" s="979"/>
      <c r="X115" s="981">
        <f t="shared" si="38"/>
        <v>0</v>
      </c>
      <c r="Y115" s="981"/>
      <c r="Z115" s="385"/>
      <c r="AG115" s="235"/>
      <c r="AH115" s="170"/>
    </row>
    <row r="116" spans="2:34" s="99" customFormat="1" ht="15.75" customHeight="1" x14ac:dyDescent="0.25">
      <c r="B116" s="73"/>
      <c r="C116" s="1043"/>
      <c r="D116" s="1050"/>
      <c r="E116" s="1044"/>
      <c r="F116" s="270"/>
      <c r="G116" s="582" t="str">
        <f t="shared" si="37"/>
        <v>Luminarias / faroles</v>
      </c>
      <c r="H116" s="582"/>
      <c r="I116" s="582"/>
      <c r="J116" s="582"/>
      <c r="K116" s="582"/>
      <c r="L116" s="582"/>
      <c r="M116" s="582"/>
      <c r="N116" s="244"/>
      <c r="O116" s="410"/>
      <c r="P116" s="410"/>
      <c r="Q116" s="979"/>
      <c r="R116" s="979"/>
      <c r="S116" s="410"/>
      <c r="T116" s="979"/>
      <c r="U116" s="979"/>
      <c r="V116" s="979"/>
      <c r="W116" s="979"/>
      <c r="X116" s="981">
        <f t="shared" si="38"/>
        <v>0</v>
      </c>
      <c r="Y116" s="981"/>
      <c r="Z116" s="385"/>
      <c r="AG116" s="235"/>
      <c r="AH116" s="170"/>
    </row>
    <row r="117" spans="2:34" s="99" customFormat="1" ht="15.75" customHeight="1" x14ac:dyDescent="0.25">
      <c r="B117" s="73"/>
      <c r="C117" s="1043"/>
      <c r="D117" s="1050"/>
      <c r="E117" s="1044"/>
      <c r="F117" s="270"/>
      <c r="G117" s="582" t="str">
        <f t="shared" si="37"/>
        <v>Bancas</v>
      </c>
      <c r="H117" s="582"/>
      <c r="I117" s="582"/>
      <c r="J117" s="582"/>
      <c r="K117" s="582"/>
      <c r="L117" s="582"/>
      <c r="M117" s="582"/>
      <c r="N117" s="244"/>
      <c r="O117" s="410"/>
      <c r="P117" s="410"/>
      <c r="Q117" s="979"/>
      <c r="R117" s="979"/>
      <c r="S117" s="410"/>
      <c r="T117" s="979"/>
      <c r="U117" s="979"/>
      <c r="V117" s="979"/>
      <c r="W117" s="979"/>
      <c r="X117" s="981">
        <f t="shared" si="38"/>
        <v>0</v>
      </c>
      <c r="Y117" s="981"/>
      <c r="Z117" s="385"/>
      <c r="AG117" s="235"/>
      <c r="AH117" s="170"/>
    </row>
    <row r="118" spans="2:34" s="99" customFormat="1" ht="15.75" customHeight="1" x14ac:dyDescent="0.25">
      <c r="B118" s="73"/>
      <c r="C118" s="1043"/>
      <c r="D118" s="1050"/>
      <c r="E118" s="1044"/>
      <c r="F118" s="270"/>
      <c r="G118" s="582" t="str">
        <f t="shared" si="37"/>
        <v>Área verde</v>
      </c>
      <c r="H118" s="582"/>
      <c r="I118" s="582"/>
      <c r="J118" s="582"/>
      <c r="K118" s="582"/>
      <c r="L118" s="582"/>
      <c r="M118" s="582"/>
      <c r="N118" s="244"/>
      <c r="O118" s="410"/>
      <c r="P118" s="410"/>
      <c r="Q118" s="979"/>
      <c r="R118" s="979"/>
      <c r="S118" s="410"/>
      <c r="T118" s="979"/>
      <c r="U118" s="979"/>
      <c r="V118" s="979"/>
      <c r="W118" s="979"/>
      <c r="X118" s="981">
        <f t="shared" si="38"/>
        <v>0</v>
      </c>
      <c r="Y118" s="981"/>
      <c r="Z118" s="385"/>
      <c r="AG118" s="235"/>
      <c r="AH118" s="170"/>
    </row>
    <row r="119" spans="2:34" s="99" customFormat="1" ht="15.75" customHeight="1" x14ac:dyDescent="0.25">
      <c r="B119" s="73"/>
      <c r="C119" s="1043"/>
      <c r="D119" s="1050"/>
      <c r="E119" s="1044"/>
      <c r="F119" s="270"/>
      <c r="G119" s="582" t="str">
        <f t="shared" si="37"/>
        <v/>
      </c>
      <c r="H119" s="582"/>
      <c r="I119" s="582"/>
      <c r="J119" s="582"/>
      <c r="K119" s="582"/>
      <c r="L119" s="582"/>
      <c r="M119" s="582"/>
      <c r="N119" s="244"/>
      <c r="O119" s="410"/>
      <c r="P119" s="410"/>
      <c r="Q119" s="979"/>
      <c r="R119" s="979"/>
      <c r="S119" s="410"/>
      <c r="T119" s="979"/>
      <c r="U119" s="979"/>
      <c r="V119" s="979"/>
      <c r="W119" s="979"/>
      <c r="X119" s="981">
        <f t="shared" si="38"/>
        <v>0</v>
      </c>
      <c r="Y119" s="981"/>
      <c r="Z119" s="385"/>
      <c r="AG119" s="235"/>
      <c r="AH119" s="170"/>
    </row>
    <row r="120" spans="2:34" s="99" customFormat="1" ht="15.75" customHeight="1" x14ac:dyDescent="0.25">
      <c r="B120" s="73"/>
      <c r="C120" s="586"/>
      <c r="D120" s="587"/>
      <c r="E120" s="588"/>
      <c r="F120" s="270"/>
      <c r="G120" s="582" t="str">
        <f t="shared" si="37"/>
        <v/>
      </c>
      <c r="H120" s="582"/>
      <c r="I120" s="582"/>
      <c r="J120" s="582"/>
      <c r="K120" s="582"/>
      <c r="L120" s="582"/>
      <c r="M120" s="582"/>
      <c r="N120" s="244"/>
      <c r="O120" s="410"/>
      <c r="P120" s="410"/>
      <c r="Q120" s="979"/>
      <c r="R120" s="979"/>
      <c r="S120" s="410"/>
      <c r="T120" s="979"/>
      <c r="U120" s="979"/>
      <c r="V120" s="979"/>
      <c r="W120" s="979"/>
      <c r="X120" s="981">
        <f t="shared" si="38"/>
        <v>0</v>
      </c>
      <c r="Y120" s="981"/>
      <c r="Z120" s="385"/>
      <c r="AG120" s="235"/>
      <c r="AH120" s="170"/>
    </row>
    <row r="121" spans="2:34" s="99" customFormat="1" ht="15.75" customHeight="1" x14ac:dyDescent="0.25">
      <c r="B121" s="73"/>
      <c r="C121" s="583" t="str">
        <f>+C35</f>
        <v>Ciclovía</v>
      </c>
      <c r="D121" s="584"/>
      <c r="E121" s="585"/>
      <c r="F121" s="270"/>
      <c r="G121" s="1010" t="s">
        <v>463</v>
      </c>
      <c r="H121" s="1010"/>
      <c r="I121" s="1010"/>
      <c r="J121" s="1010"/>
      <c r="K121" s="1010"/>
      <c r="L121" s="1010"/>
      <c r="M121" s="1010"/>
      <c r="N121" s="240"/>
      <c r="O121" s="414">
        <f>SUM(O122:O126)</f>
        <v>0</v>
      </c>
      <c r="P121" s="414">
        <f>SUM(P122:P126)</f>
        <v>0</v>
      </c>
      <c r="Q121" s="1009">
        <f>SUM(Q122:R126)</f>
        <v>0</v>
      </c>
      <c r="R121" s="1009"/>
      <c r="S121" s="414">
        <f>SUM(S122:S126)</f>
        <v>0</v>
      </c>
      <c r="T121" s="1011">
        <f>SUM(T122:U126)</f>
        <v>0</v>
      </c>
      <c r="U121" s="1011"/>
      <c r="V121" s="1009">
        <f>SUM(V122:W126)</f>
        <v>0</v>
      </c>
      <c r="W121" s="1009"/>
      <c r="X121" s="1009">
        <f>SUM(X122:Y126)</f>
        <v>0</v>
      </c>
      <c r="Y121" s="1009"/>
      <c r="Z121" s="385"/>
      <c r="AG121" s="235"/>
      <c r="AH121" s="170"/>
    </row>
    <row r="122" spans="2:34" s="99" customFormat="1" ht="15.75" customHeight="1" x14ac:dyDescent="0.25">
      <c r="B122" s="73"/>
      <c r="C122" s="1043"/>
      <c r="D122" s="1050"/>
      <c r="E122" s="1044"/>
      <c r="F122" s="270"/>
      <c r="G122" s="582" t="str">
        <f>IF(G36="","",G36)</f>
        <v>Calzada</v>
      </c>
      <c r="H122" s="582"/>
      <c r="I122" s="582"/>
      <c r="J122" s="582"/>
      <c r="K122" s="582"/>
      <c r="L122" s="582"/>
      <c r="M122" s="582"/>
      <c r="N122" s="244"/>
      <c r="O122" s="410"/>
      <c r="P122" s="410"/>
      <c r="Q122" s="980"/>
      <c r="R122" s="980"/>
      <c r="S122" s="243"/>
      <c r="T122" s="980"/>
      <c r="U122" s="980"/>
      <c r="V122" s="979"/>
      <c r="W122" s="979"/>
      <c r="X122" s="981">
        <f t="shared" ref="X122:X128" si="39">+IF(SUM(O122:V122)=X36,SUM(O122:V122),"Diferente a la meta")</f>
        <v>0</v>
      </c>
      <c r="Y122" s="981"/>
      <c r="Z122" s="385"/>
      <c r="AG122" s="235"/>
      <c r="AH122" s="170"/>
    </row>
    <row r="123" spans="2:34" s="99" customFormat="1" ht="15.75" customHeight="1" x14ac:dyDescent="0.25">
      <c r="B123" s="73"/>
      <c r="C123" s="1043"/>
      <c r="D123" s="1050"/>
      <c r="E123" s="1044"/>
      <c r="F123" s="270"/>
      <c r="G123" s="582" t="str">
        <f>IF(G37="","",G37)</f>
        <v xml:space="preserve">Sardineles </v>
      </c>
      <c r="H123" s="582"/>
      <c r="I123" s="582"/>
      <c r="J123" s="582"/>
      <c r="K123" s="582"/>
      <c r="L123" s="582"/>
      <c r="M123" s="582"/>
      <c r="N123" s="244"/>
      <c r="O123" s="410"/>
      <c r="P123" s="410"/>
      <c r="Q123" s="980"/>
      <c r="R123" s="980"/>
      <c r="S123" s="243"/>
      <c r="T123" s="980"/>
      <c r="U123" s="980"/>
      <c r="V123" s="979"/>
      <c r="W123" s="979"/>
      <c r="X123" s="981">
        <f t="shared" si="39"/>
        <v>0</v>
      </c>
      <c r="Y123" s="981"/>
      <c r="Z123" s="385"/>
      <c r="AG123" s="235"/>
      <c r="AH123" s="170"/>
    </row>
    <row r="124" spans="2:34" s="99" customFormat="1" ht="15.75" customHeight="1" x14ac:dyDescent="0.25">
      <c r="B124" s="73"/>
      <c r="C124" s="1043"/>
      <c r="D124" s="1050"/>
      <c r="E124" s="1044"/>
      <c r="F124" s="270"/>
      <c r="G124" s="582" t="str">
        <f>IF(G38="","",G38)</f>
        <v>Tachones reflectivos</v>
      </c>
      <c r="H124" s="582"/>
      <c r="I124" s="582"/>
      <c r="J124" s="582"/>
      <c r="K124" s="582"/>
      <c r="L124" s="582"/>
      <c r="M124" s="582"/>
      <c r="N124" s="244"/>
      <c r="O124" s="410"/>
      <c r="P124" s="410"/>
      <c r="Q124" s="979"/>
      <c r="R124" s="979"/>
      <c r="S124" s="410"/>
      <c r="T124" s="980"/>
      <c r="U124" s="980"/>
      <c r="V124" s="979"/>
      <c r="W124" s="979"/>
      <c r="X124" s="981">
        <f t="shared" si="39"/>
        <v>0</v>
      </c>
      <c r="Y124" s="981"/>
      <c r="Z124" s="385"/>
      <c r="AG124" s="235"/>
      <c r="AH124" s="170"/>
    </row>
    <row r="125" spans="2:34" s="99" customFormat="1" ht="15.75" customHeight="1" x14ac:dyDescent="0.25">
      <c r="B125" s="73"/>
      <c r="C125" s="1043"/>
      <c r="D125" s="1050"/>
      <c r="E125" s="1044"/>
      <c r="F125" s="270"/>
      <c r="G125" s="582" t="str">
        <f>IF(G39="","",G39)</f>
        <v>Señalización</v>
      </c>
      <c r="H125" s="582"/>
      <c r="I125" s="582"/>
      <c r="J125" s="582"/>
      <c r="K125" s="582"/>
      <c r="L125" s="582"/>
      <c r="M125" s="582"/>
      <c r="N125" s="244"/>
      <c r="O125" s="410"/>
      <c r="P125" s="410"/>
      <c r="Q125" s="979"/>
      <c r="R125" s="979"/>
      <c r="S125" s="410"/>
      <c r="T125" s="980"/>
      <c r="U125" s="980"/>
      <c r="V125" s="979"/>
      <c r="W125" s="979"/>
      <c r="X125" s="981">
        <f t="shared" si="39"/>
        <v>0</v>
      </c>
      <c r="Y125" s="981"/>
      <c r="Z125" s="385"/>
      <c r="AG125" s="235"/>
      <c r="AH125" s="170"/>
    </row>
    <row r="126" spans="2:34" s="99" customFormat="1" ht="15.75" customHeight="1" x14ac:dyDescent="0.25">
      <c r="B126" s="73"/>
      <c r="C126" s="586"/>
      <c r="D126" s="587"/>
      <c r="E126" s="588"/>
      <c r="F126" s="270"/>
      <c r="G126" s="582" t="str">
        <f>IF(G40="","",G40)</f>
        <v/>
      </c>
      <c r="H126" s="582"/>
      <c r="I126" s="582"/>
      <c r="J126" s="582"/>
      <c r="K126" s="582"/>
      <c r="L126" s="582"/>
      <c r="M126" s="582"/>
      <c r="N126" s="244"/>
      <c r="O126" s="410"/>
      <c r="P126" s="410"/>
      <c r="Q126" s="979"/>
      <c r="R126" s="979"/>
      <c r="S126" s="410"/>
      <c r="T126" s="980"/>
      <c r="U126" s="980"/>
      <c r="V126" s="979"/>
      <c r="W126" s="979"/>
      <c r="X126" s="981">
        <f t="shared" si="39"/>
        <v>0</v>
      </c>
      <c r="Y126" s="981"/>
      <c r="Z126" s="385"/>
      <c r="AG126" s="235"/>
      <c r="AH126" s="170"/>
    </row>
    <row r="127" spans="2:34" s="99" customFormat="1" ht="15.75" customHeight="1" x14ac:dyDescent="0.25">
      <c r="B127" s="73"/>
      <c r="C127" s="976" t="s">
        <v>581</v>
      </c>
      <c r="D127" s="977"/>
      <c r="E127" s="977"/>
      <c r="F127" s="977"/>
      <c r="G127" s="977"/>
      <c r="H127" s="977"/>
      <c r="I127" s="977"/>
      <c r="J127" s="977"/>
      <c r="K127" s="977"/>
      <c r="L127" s="977"/>
      <c r="M127" s="978"/>
      <c r="N127" s="244"/>
      <c r="O127" s="410"/>
      <c r="P127" s="410"/>
      <c r="Q127" s="979"/>
      <c r="R127" s="979"/>
      <c r="S127" s="410"/>
      <c r="T127" s="980"/>
      <c r="U127" s="980"/>
      <c r="V127" s="979"/>
      <c r="W127" s="979"/>
      <c r="X127" s="981">
        <f t="shared" si="39"/>
        <v>0</v>
      </c>
      <c r="Y127" s="981"/>
      <c r="Z127" s="385"/>
      <c r="AG127" s="235"/>
      <c r="AH127" s="170"/>
    </row>
    <row r="128" spans="2:34" s="99" customFormat="1" ht="15.75" customHeight="1" x14ac:dyDescent="0.25">
      <c r="B128" s="73"/>
      <c r="C128" s="976" t="s">
        <v>582</v>
      </c>
      <c r="D128" s="977"/>
      <c r="E128" s="977"/>
      <c r="F128" s="977"/>
      <c r="G128" s="977"/>
      <c r="H128" s="977"/>
      <c r="I128" s="977"/>
      <c r="J128" s="977"/>
      <c r="K128" s="977"/>
      <c r="L128" s="977"/>
      <c r="M128" s="978"/>
      <c r="N128" s="244"/>
      <c r="O128" s="410"/>
      <c r="P128" s="410"/>
      <c r="Q128" s="979"/>
      <c r="R128" s="979"/>
      <c r="S128" s="410"/>
      <c r="T128" s="980"/>
      <c r="U128" s="980"/>
      <c r="V128" s="979"/>
      <c r="W128" s="979"/>
      <c r="X128" s="981">
        <f t="shared" si="39"/>
        <v>0</v>
      </c>
      <c r="Y128" s="981"/>
      <c r="Z128" s="385"/>
      <c r="AG128" s="235"/>
      <c r="AH128" s="170"/>
    </row>
    <row r="129" spans="1:34" s="99" customFormat="1" ht="15.75" customHeight="1" x14ac:dyDescent="0.25">
      <c r="B129" s="73"/>
      <c r="C129" s="986" t="s">
        <v>151</v>
      </c>
      <c r="D129" s="986"/>
      <c r="E129" s="986"/>
      <c r="F129" s="987"/>
      <c r="G129" s="986"/>
      <c r="H129" s="986"/>
      <c r="I129" s="986"/>
      <c r="J129" s="986"/>
      <c r="K129" s="986"/>
      <c r="L129" s="986"/>
      <c r="M129" s="986"/>
      <c r="N129" s="244"/>
      <c r="O129" s="411">
        <f>+O93+O104+O112+O121+O127+O128</f>
        <v>0</v>
      </c>
      <c r="P129" s="411">
        <f>+P93+P104+P112+P121+P127+P128</f>
        <v>0</v>
      </c>
      <c r="Q129" s="984">
        <f>+Q93+Q104+Q112+Q121+Q127+Q128</f>
        <v>0</v>
      </c>
      <c r="R129" s="984"/>
      <c r="S129" s="411">
        <f>+S93+S104+S112+S121+S127+S128</f>
        <v>0</v>
      </c>
      <c r="T129" s="984">
        <f>+T93+T104+T112+T121+T127+T128</f>
        <v>0</v>
      </c>
      <c r="U129" s="984"/>
      <c r="V129" s="984">
        <f>+V93+V104+V112+V121+V127+V128</f>
        <v>0</v>
      </c>
      <c r="W129" s="984"/>
      <c r="X129" s="985">
        <f>+X93+X104+X112+X121+X127+X128</f>
        <v>0</v>
      </c>
      <c r="Y129" s="985"/>
      <c r="Z129" s="385"/>
      <c r="AG129" s="235"/>
      <c r="AH129" s="170"/>
    </row>
    <row r="130" spans="1:34" s="99" customFormat="1" ht="15.75" customHeight="1" x14ac:dyDescent="0.25">
      <c r="B130" s="73"/>
      <c r="C130" s="582" t="str">
        <f>+C85</f>
        <v>Expediente Técnico</v>
      </c>
      <c r="D130" s="582"/>
      <c r="E130" s="582"/>
      <c r="F130" s="582"/>
      <c r="G130" s="582"/>
      <c r="H130" s="582"/>
      <c r="I130" s="582"/>
      <c r="J130" s="582"/>
      <c r="K130" s="582"/>
      <c r="L130" s="582"/>
      <c r="M130" s="582"/>
      <c r="N130" s="244"/>
      <c r="O130" s="410"/>
      <c r="P130" s="410"/>
      <c r="Q130" s="979"/>
      <c r="R130" s="979"/>
      <c r="S130" s="410"/>
      <c r="T130" s="979"/>
      <c r="U130" s="979"/>
      <c r="V130" s="979"/>
      <c r="W130" s="979"/>
      <c r="X130" s="981">
        <f>+IF(SUM(O130:V130)=X44,SUM(O130:V130),"Diferente a la meta")</f>
        <v>0</v>
      </c>
      <c r="Y130" s="981"/>
      <c r="Z130" s="385"/>
      <c r="AG130" s="235"/>
      <c r="AH130" s="170"/>
    </row>
    <row r="131" spans="1:34" s="99" customFormat="1" ht="15.75" customHeight="1" x14ac:dyDescent="0.25">
      <c r="B131" s="73"/>
      <c r="C131" s="582" t="str">
        <f>+C86</f>
        <v>Supervisión</v>
      </c>
      <c r="D131" s="582"/>
      <c r="E131" s="582"/>
      <c r="F131" s="582"/>
      <c r="G131" s="582"/>
      <c r="H131" s="582"/>
      <c r="I131" s="582"/>
      <c r="J131" s="582"/>
      <c r="K131" s="582"/>
      <c r="L131" s="582"/>
      <c r="M131" s="582"/>
      <c r="N131" s="244"/>
      <c r="O131" s="410"/>
      <c r="P131" s="410"/>
      <c r="Q131" s="979"/>
      <c r="R131" s="979"/>
      <c r="S131" s="410"/>
      <c r="T131" s="979"/>
      <c r="U131" s="979"/>
      <c r="V131" s="979"/>
      <c r="W131" s="979"/>
      <c r="X131" s="981">
        <f>+IF(SUM(O131:V131)=X45,SUM(O131:V131),"Diferente a la meta")</f>
        <v>0</v>
      </c>
      <c r="Y131" s="981"/>
      <c r="Z131" s="385"/>
      <c r="AG131" s="235"/>
      <c r="AH131" s="170"/>
    </row>
    <row r="132" spans="1:34" s="99" customFormat="1" ht="15.75" customHeight="1" x14ac:dyDescent="0.25">
      <c r="B132" s="73"/>
      <c r="C132" s="582" t="str">
        <f>+C87</f>
        <v>Gestión para la ejecución del proyecto</v>
      </c>
      <c r="D132" s="582"/>
      <c r="E132" s="582"/>
      <c r="F132" s="582"/>
      <c r="G132" s="582"/>
      <c r="H132" s="582"/>
      <c r="I132" s="582"/>
      <c r="J132" s="582"/>
      <c r="K132" s="582"/>
      <c r="L132" s="582"/>
      <c r="M132" s="582"/>
      <c r="N132" s="244"/>
      <c r="O132" s="410"/>
      <c r="P132" s="410"/>
      <c r="Q132" s="979"/>
      <c r="R132" s="979"/>
      <c r="S132" s="410"/>
      <c r="T132" s="979"/>
      <c r="U132" s="979"/>
      <c r="V132" s="979"/>
      <c r="W132" s="979"/>
      <c r="X132" s="981">
        <f>+IF(SUM(O132:V132)=X46,SUM(O132:V132),"Diferente a la meta")</f>
        <v>0</v>
      </c>
      <c r="Y132" s="981"/>
      <c r="Z132" s="385"/>
      <c r="AG132" s="235"/>
      <c r="AH132" s="170"/>
    </row>
    <row r="133" spans="1:34" s="99" customFormat="1" ht="15.75" customHeight="1" x14ac:dyDescent="0.25">
      <c r="B133" s="73"/>
      <c r="C133" s="582" t="str">
        <f>+C88</f>
        <v>Liquidación</v>
      </c>
      <c r="D133" s="582"/>
      <c r="E133" s="582"/>
      <c r="F133" s="582"/>
      <c r="G133" s="582"/>
      <c r="H133" s="582"/>
      <c r="I133" s="582"/>
      <c r="J133" s="582"/>
      <c r="K133" s="582"/>
      <c r="L133" s="582"/>
      <c r="M133" s="582"/>
      <c r="N133" s="244"/>
      <c r="O133" s="410"/>
      <c r="P133" s="410"/>
      <c r="Q133" s="979"/>
      <c r="R133" s="979"/>
      <c r="S133" s="410"/>
      <c r="T133" s="979"/>
      <c r="U133" s="979"/>
      <c r="V133" s="979"/>
      <c r="W133" s="979"/>
      <c r="X133" s="981">
        <f>+IF(SUM(O133:V133)=X47,SUM(O133:V133),"Diferente a la meta")</f>
        <v>0</v>
      </c>
      <c r="Y133" s="981"/>
      <c r="Z133" s="385"/>
      <c r="AG133" s="235"/>
      <c r="AH133" s="170"/>
    </row>
    <row r="134" spans="1:34" s="99" customFormat="1" ht="15.75" customHeight="1" x14ac:dyDescent="0.25">
      <c r="B134" s="73"/>
      <c r="C134" s="986" t="s">
        <v>61</v>
      </c>
      <c r="D134" s="986"/>
      <c r="E134" s="986"/>
      <c r="F134" s="986"/>
      <c r="G134" s="986"/>
      <c r="H134" s="986"/>
      <c r="I134" s="986"/>
      <c r="J134" s="986"/>
      <c r="K134" s="986"/>
      <c r="L134" s="986"/>
      <c r="M134" s="986"/>
      <c r="N134" s="244"/>
      <c r="O134" s="411">
        <f>SUM(O129:O133)</f>
        <v>0</v>
      </c>
      <c r="P134" s="411">
        <f>SUM(P129:P133)</f>
        <v>0</v>
      </c>
      <c r="Q134" s="988">
        <f>SUM(Q129:R133)</f>
        <v>0</v>
      </c>
      <c r="R134" s="988"/>
      <c r="S134" s="417">
        <f>SUM(S129:S133)</f>
        <v>0</v>
      </c>
      <c r="T134" s="988">
        <f>SUM(T129:U133)</f>
        <v>0</v>
      </c>
      <c r="U134" s="988"/>
      <c r="V134" s="988">
        <f>SUM(V129:W133)</f>
        <v>0</v>
      </c>
      <c r="W134" s="988"/>
      <c r="X134" s="1015">
        <f>SUM(X129:Y133)</f>
        <v>0</v>
      </c>
      <c r="Y134" s="1015"/>
      <c r="Z134" s="385"/>
      <c r="AA134" s="271" t="s">
        <v>152</v>
      </c>
      <c r="AC134" s="982">
        <f>+X134-X48</f>
        <v>0</v>
      </c>
      <c r="AD134" s="982"/>
      <c r="AG134" s="235"/>
      <c r="AH134" s="170"/>
    </row>
    <row r="135" spans="1:34" s="99" customFormat="1" ht="28.5" customHeight="1" x14ac:dyDescent="0.25">
      <c r="B135" s="73"/>
      <c r="C135" s="422"/>
      <c r="D135" s="422"/>
      <c r="E135" s="422"/>
      <c r="F135" s="422"/>
      <c r="G135" s="422"/>
      <c r="H135" s="422"/>
      <c r="I135" s="422"/>
      <c r="J135" s="422"/>
      <c r="K135" s="422"/>
      <c r="L135" s="422"/>
      <c r="M135" s="422"/>
      <c r="N135" s="422"/>
      <c r="O135" s="422"/>
      <c r="P135" s="422"/>
      <c r="Q135" s="73"/>
      <c r="R135" s="73"/>
      <c r="S135" s="170"/>
      <c r="T135" s="170"/>
      <c r="U135" s="170"/>
      <c r="V135" s="983" t="str">
        <f>+IF(X134=X48,"","Costo diferente al costo de inversión ítem 3.4.1")</f>
        <v/>
      </c>
      <c r="W135" s="983"/>
      <c r="X135" s="983"/>
      <c r="Y135" s="983"/>
      <c r="Z135" s="73"/>
      <c r="AG135" s="235"/>
      <c r="AH135" s="170"/>
    </row>
    <row r="136" spans="1:34" s="99" customFormat="1" ht="20.100000000000001" customHeight="1" x14ac:dyDescent="0.25">
      <c r="B136" s="73"/>
      <c r="C136" s="581" t="s">
        <v>657</v>
      </c>
      <c r="D136" s="581"/>
      <c r="E136" s="581"/>
      <c r="F136" s="581"/>
      <c r="G136" s="581"/>
      <c r="H136" s="581"/>
      <c r="I136" s="581"/>
      <c r="J136" s="581"/>
      <c r="K136" s="581"/>
      <c r="L136" s="581"/>
      <c r="M136" s="581"/>
      <c r="N136" s="581"/>
      <c r="O136" s="581"/>
      <c r="P136" s="581"/>
      <c r="Q136" s="581"/>
      <c r="R136" s="581"/>
      <c r="S136" s="581"/>
      <c r="T136" s="581"/>
      <c r="U136" s="581"/>
      <c r="V136" s="581"/>
      <c r="W136" s="581"/>
      <c r="X136" s="581"/>
      <c r="Y136" s="581"/>
      <c r="Z136" s="73"/>
      <c r="AG136" s="235"/>
      <c r="AH136" s="170"/>
    </row>
    <row r="137" spans="1:34" s="99" customFormat="1" ht="13.5" customHeight="1" x14ac:dyDescent="0.25">
      <c r="B137" s="73"/>
      <c r="C137" s="990" t="s">
        <v>84</v>
      </c>
      <c r="D137" s="990"/>
      <c r="E137" s="990"/>
      <c r="F137" s="990"/>
      <c r="G137" s="990"/>
      <c r="H137" s="990"/>
      <c r="I137" s="990"/>
      <c r="J137" s="245"/>
      <c r="K137" s="1089" t="s">
        <v>658</v>
      </c>
      <c r="L137" s="1090"/>
      <c r="M137" s="1091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G137" s="235"/>
      <c r="AH137" s="170"/>
    </row>
    <row r="138" spans="1:34" s="99" customFormat="1" ht="12" customHeight="1" x14ac:dyDescent="0.25">
      <c r="B138" s="73"/>
      <c r="C138" s="990"/>
      <c r="D138" s="990"/>
      <c r="E138" s="990"/>
      <c r="F138" s="990"/>
      <c r="G138" s="990"/>
      <c r="H138" s="990"/>
      <c r="I138" s="990"/>
      <c r="J138" s="245"/>
      <c r="K138" s="1092"/>
      <c r="L138" s="1093"/>
      <c r="M138" s="1094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G138" s="235"/>
      <c r="AH138" s="170"/>
    </row>
    <row r="139" spans="1:34" s="99" customFormat="1" ht="17.25" customHeight="1" x14ac:dyDescent="0.25">
      <c r="B139" s="73"/>
      <c r="C139" s="1008" t="s">
        <v>70</v>
      </c>
      <c r="D139" s="1008"/>
      <c r="E139" s="1008"/>
      <c r="F139" s="272"/>
      <c r="G139" s="1014" t="s">
        <v>585</v>
      </c>
      <c r="H139" s="1014"/>
      <c r="I139" s="1014"/>
      <c r="J139" s="241"/>
      <c r="K139" s="627"/>
      <c r="L139" s="628"/>
      <c r="M139" s="628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G139" s="235"/>
      <c r="AH139" s="170"/>
    </row>
    <row r="140" spans="1:34" s="99" customFormat="1" ht="17.25" customHeight="1" x14ac:dyDescent="0.25">
      <c r="B140" s="73"/>
      <c r="C140" s="1008"/>
      <c r="D140" s="1008"/>
      <c r="E140" s="1008"/>
      <c r="F140" s="264"/>
      <c r="G140" s="1014" t="s">
        <v>586</v>
      </c>
      <c r="H140" s="1014"/>
      <c r="I140" s="1014"/>
      <c r="J140" s="241"/>
      <c r="K140" s="627"/>
      <c r="L140" s="628"/>
      <c r="M140" s="628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G140" s="235"/>
      <c r="AH140" s="170"/>
    </row>
    <row r="141" spans="1:34" s="99" customFormat="1" ht="17.25" customHeight="1" x14ac:dyDescent="0.25">
      <c r="B141" s="73"/>
      <c r="C141" s="1008" t="s">
        <v>71</v>
      </c>
      <c r="D141" s="1008"/>
      <c r="E141" s="1008"/>
      <c r="F141" s="264"/>
      <c r="G141" s="1014" t="s">
        <v>585</v>
      </c>
      <c r="H141" s="1014"/>
      <c r="I141" s="1014"/>
      <c r="J141" s="241"/>
      <c r="K141" s="627"/>
      <c r="L141" s="628"/>
      <c r="M141" s="628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G141" s="235"/>
      <c r="AH141" s="170"/>
    </row>
    <row r="142" spans="1:34" s="99" customFormat="1" ht="17.25" customHeight="1" x14ac:dyDescent="0.25">
      <c r="B142" s="73"/>
      <c r="C142" s="1008"/>
      <c r="D142" s="1008"/>
      <c r="E142" s="1008"/>
      <c r="F142" s="264"/>
      <c r="G142" s="1014" t="s">
        <v>586</v>
      </c>
      <c r="H142" s="1014"/>
      <c r="I142" s="1014"/>
      <c r="J142" s="241"/>
      <c r="K142" s="627"/>
      <c r="L142" s="628"/>
      <c r="M142" s="628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G142" s="235"/>
      <c r="AH142" s="170"/>
    </row>
    <row r="143" spans="1:34" s="73" customFormat="1" ht="3.75" customHeight="1" x14ac:dyDescent="0.25">
      <c r="A143" s="99"/>
      <c r="C143" s="273"/>
      <c r="D143" s="273"/>
      <c r="E143" s="273"/>
      <c r="F143" s="420"/>
      <c r="G143" s="425"/>
      <c r="H143" s="425"/>
      <c r="I143" s="425"/>
      <c r="J143" s="242"/>
      <c r="K143" s="246"/>
      <c r="L143" s="246"/>
      <c r="M143" s="247"/>
      <c r="AA143" s="99"/>
      <c r="AG143" s="170"/>
      <c r="AH143" s="170"/>
    </row>
    <row r="144" spans="1:34" s="99" customFormat="1" ht="18" customHeight="1" x14ac:dyDescent="0.25">
      <c r="B144" s="73"/>
      <c r="C144" s="583" t="s">
        <v>85</v>
      </c>
      <c r="D144" s="584"/>
      <c r="E144" s="585"/>
      <c r="F144" s="264"/>
      <c r="G144" s="1014" t="s">
        <v>585</v>
      </c>
      <c r="H144" s="1014"/>
      <c r="I144" s="1014"/>
      <c r="J144" s="241"/>
      <c r="K144" s="1095">
        <f>+K141-K139</f>
        <v>0</v>
      </c>
      <c r="L144" s="1096"/>
      <c r="M144" s="1097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G144" s="235"/>
      <c r="AH144" s="170"/>
    </row>
    <row r="145" spans="2:34" s="99" customFormat="1" ht="18" customHeight="1" x14ac:dyDescent="0.25">
      <c r="B145" s="73"/>
      <c r="C145" s="1043"/>
      <c r="D145" s="1050"/>
      <c r="E145" s="1044"/>
      <c r="F145" s="264"/>
      <c r="G145" s="1014" t="s">
        <v>586</v>
      </c>
      <c r="H145" s="1014"/>
      <c r="I145" s="1014"/>
      <c r="J145" s="241"/>
      <c r="K145" s="1095">
        <f>+K142-K140</f>
        <v>0</v>
      </c>
      <c r="L145" s="1096"/>
      <c r="M145" s="1097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G145" s="235"/>
      <c r="AH145" s="170"/>
    </row>
    <row r="146" spans="2:34" s="99" customFormat="1" ht="23.25" customHeight="1" x14ac:dyDescent="0.25">
      <c r="B146" s="73"/>
      <c r="C146" s="586"/>
      <c r="D146" s="587"/>
      <c r="E146" s="588"/>
      <c r="F146" s="264"/>
      <c r="G146" s="1101" t="s">
        <v>61</v>
      </c>
      <c r="H146" s="1101"/>
      <c r="I146" s="1101"/>
      <c r="J146" s="248"/>
      <c r="K146" s="1098">
        <f>SUM(K144:K145)</f>
        <v>0</v>
      </c>
      <c r="L146" s="1099"/>
      <c r="M146" s="1100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G146" s="235"/>
      <c r="AH146" s="170"/>
    </row>
    <row r="147" spans="2:34" s="99" customFormat="1" ht="6.75" customHeight="1" x14ac:dyDescent="0.25"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G147" s="235"/>
      <c r="AH147" s="170"/>
    </row>
  </sheetData>
  <sheetProtection algorithmName="SHA-512" hashValue="ytb0h2zXa8aux5xz0ogspmG9UwFld2bShAYLaX4KvpBpENMqJqvkA5bGb73/WMDrKhV6jfvH7YYqNVV7amD/Sw==" saltValue="hVLWLpxFSrykiz9yn0CHaQ==" spinCount="100000" sheet="1" objects="1" scenarios="1"/>
  <protectedRanges>
    <protectedRange sqref="I51 P51" name="Rango4"/>
    <protectedRange sqref="G14:I17" name="Rango2"/>
    <protectedRange algorithmName="SHA-512" hashValue="KEuDkfB5BFi0K/hAfsUbjGwV6l8sVtbdyR1AzpgwMeJyfyfjU15nqGZtc2KEjlic8kkscdoTviD8ptUye0yF/g==" saltValue="v7GvYNQt1FdWpvu90tAEXA==" spinCount="100000" sqref="M8:M17 M19:M25 O19:O25 Q6:T6 P51 K55:M88 O55:V88 O113:V120 Q129:Y129 X44:Y47 M27:M34 O27:O34 M36:M42 O94:V103 O105:V111 O130:V133 O122:V128 O8:O17 O36:O42 K139:M142" name="Formulación"/>
    <protectedRange sqref="K14:K17" name="Rango3"/>
  </protectedRanges>
  <mergeCells count="714">
    <mergeCell ref="Q121:R121"/>
    <mergeCell ref="T112:U112"/>
    <mergeCell ref="V112:W112"/>
    <mergeCell ref="C144:E146"/>
    <mergeCell ref="K137:M138"/>
    <mergeCell ref="K139:M139"/>
    <mergeCell ref="K140:M140"/>
    <mergeCell ref="K141:M141"/>
    <mergeCell ref="K142:M142"/>
    <mergeCell ref="K144:M144"/>
    <mergeCell ref="K145:M145"/>
    <mergeCell ref="K146:M146"/>
    <mergeCell ref="C141:E142"/>
    <mergeCell ref="G144:I144"/>
    <mergeCell ref="G145:I145"/>
    <mergeCell ref="G146:I146"/>
    <mergeCell ref="G117:M117"/>
    <mergeCell ref="G118:M118"/>
    <mergeCell ref="G119:M119"/>
    <mergeCell ref="G120:M120"/>
    <mergeCell ref="G125:M125"/>
    <mergeCell ref="Q113:R113"/>
    <mergeCell ref="T113:U113"/>
    <mergeCell ref="V113:W113"/>
    <mergeCell ref="X107:Y107"/>
    <mergeCell ref="V122:W122"/>
    <mergeCell ref="Q123:R123"/>
    <mergeCell ref="T123:U123"/>
    <mergeCell ref="V123:W123"/>
    <mergeCell ref="T120:U120"/>
    <mergeCell ref="C112:E120"/>
    <mergeCell ref="C121:E126"/>
    <mergeCell ref="V129:W129"/>
    <mergeCell ref="Q122:R122"/>
    <mergeCell ref="T122:U122"/>
    <mergeCell ref="Q125:R125"/>
    <mergeCell ref="T125:U125"/>
    <mergeCell ref="V125:W125"/>
    <mergeCell ref="Q126:R126"/>
    <mergeCell ref="T126:U126"/>
    <mergeCell ref="V126:W126"/>
    <mergeCell ref="Q115:R115"/>
    <mergeCell ref="Q117:R117"/>
    <mergeCell ref="Q124:R124"/>
    <mergeCell ref="T124:U124"/>
    <mergeCell ref="V124:W124"/>
    <mergeCell ref="Q119:R119"/>
    <mergeCell ref="T119:U119"/>
    <mergeCell ref="T111:U111"/>
    <mergeCell ref="V111:W111"/>
    <mergeCell ref="Q109:R109"/>
    <mergeCell ref="T109:U109"/>
    <mergeCell ref="V109:W109"/>
    <mergeCell ref="Q112:R112"/>
    <mergeCell ref="X111:Y111"/>
    <mergeCell ref="Q102:R102"/>
    <mergeCell ref="Q130:R130"/>
    <mergeCell ref="T130:U130"/>
    <mergeCell ref="V130:W130"/>
    <mergeCell ref="X113:Y113"/>
    <mergeCell ref="Q104:R104"/>
    <mergeCell ref="T104:U104"/>
    <mergeCell ref="V104:W104"/>
    <mergeCell ref="Q105:R105"/>
    <mergeCell ref="T105:U105"/>
    <mergeCell ref="V105:W105"/>
    <mergeCell ref="X124:Y124"/>
    <mergeCell ref="X125:Y125"/>
    <mergeCell ref="X126:Y126"/>
    <mergeCell ref="T121:U121"/>
    <mergeCell ref="V121:W121"/>
    <mergeCell ref="V103:W103"/>
    <mergeCell ref="X118:Y118"/>
    <mergeCell ref="X119:Y119"/>
    <mergeCell ref="X120:Y120"/>
    <mergeCell ref="Q118:R118"/>
    <mergeCell ref="T118:U118"/>
    <mergeCell ref="V118:W118"/>
    <mergeCell ref="X117:Y117"/>
    <mergeCell ref="T117:U117"/>
    <mergeCell ref="V117:W117"/>
    <mergeCell ref="V119:W119"/>
    <mergeCell ref="Q120:R120"/>
    <mergeCell ref="V120:W120"/>
    <mergeCell ref="T87:U87"/>
    <mergeCell ref="V87:W87"/>
    <mergeCell ref="K88:L88"/>
    <mergeCell ref="Q107:R107"/>
    <mergeCell ref="Q108:R108"/>
    <mergeCell ref="Q116:R116"/>
    <mergeCell ref="X121:Y121"/>
    <mergeCell ref="X122:Y122"/>
    <mergeCell ref="X123:Y123"/>
    <mergeCell ref="X114:Y114"/>
    <mergeCell ref="X115:Y115"/>
    <mergeCell ref="X116:Y116"/>
    <mergeCell ref="V98:W98"/>
    <mergeCell ref="V99:W99"/>
    <mergeCell ref="V116:W116"/>
    <mergeCell ref="T114:U114"/>
    <mergeCell ref="V114:W114"/>
    <mergeCell ref="T115:U115"/>
    <mergeCell ref="V115:W115"/>
    <mergeCell ref="T116:U116"/>
    <mergeCell ref="X108:Y108"/>
    <mergeCell ref="X109:Y109"/>
    <mergeCell ref="X112:Y112"/>
    <mergeCell ref="G116:M116"/>
    <mergeCell ref="Q114:R114"/>
    <mergeCell ref="T83:U83"/>
    <mergeCell ref="V83:W83"/>
    <mergeCell ref="C88:G88"/>
    <mergeCell ref="K85:L85"/>
    <mergeCell ref="M85:N85"/>
    <mergeCell ref="Q85:R85"/>
    <mergeCell ref="T85:U85"/>
    <mergeCell ref="V85:W85"/>
    <mergeCell ref="K87:L87"/>
    <mergeCell ref="M87:N87"/>
    <mergeCell ref="Q87:R87"/>
    <mergeCell ref="T107:U107"/>
    <mergeCell ref="V107:W107"/>
    <mergeCell ref="T108:U108"/>
    <mergeCell ref="V108:W108"/>
    <mergeCell ref="T106:U106"/>
    <mergeCell ref="T110:U110"/>
    <mergeCell ref="V110:W110"/>
    <mergeCell ref="Q111:R111"/>
    <mergeCell ref="Q88:R88"/>
    <mergeCell ref="T88:U88"/>
    <mergeCell ref="V88:W88"/>
    <mergeCell ref="K86:L86"/>
    <mergeCell ref="E82:G82"/>
    <mergeCell ref="E83:G83"/>
    <mergeCell ref="E84:G84"/>
    <mergeCell ref="Q83:R83"/>
    <mergeCell ref="Q80:R80"/>
    <mergeCell ref="K82:L82"/>
    <mergeCell ref="Q82:R82"/>
    <mergeCell ref="T82:U82"/>
    <mergeCell ref="X79:Y79"/>
    <mergeCell ref="X80:Y80"/>
    <mergeCell ref="X81:Y81"/>
    <mergeCell ref="X82:Y82"/>
    <mergeCell ref="X83:Y83"/>
    <mergeCell ref="X84:Y84"/>
    <mergeCell ref="K80:L80"/>
    <mergeCell ref="M80:N80"/>
    <mergeCell ref="V82:W82"/>
    <mergeCell ref="K83:L83"/>
    <mergeCell ref="M83:N83"/>
    <mergeCell ref="K79:L79"/>
    <mergeCell ref="M79:N79"/>
    <mergeCell ref="Q79:R79"/>
    <mergeCell ref="T79:U79"/>
    <mergeCell ref="V79:W79"/>
    <mergeCell ref="M86:N86"/>
    <mergeCell ref="Q86:R86"/>
    <mergeCell ref="T86:U86"/>
    <mergeCell ref="V86:W86"/>
    <mergeCell ref="C72:D79"/>
    <mergeCell ref="C80:D84"/>
    <mergeCell ref="M84:N84"/>
    <mergeCell ref="Q84:R84"/>
    <mergeCell ref="T84:U84"/>
    <mergeCell ref="V84:W84"/>
    <mergeCell ref="T80:U80"/>
    <mergeCell ref="V80:W80"/>
    <mergeCell ref="K81:L81"/>
    <mergeCell ref="Q78:R78"/>
    <mergeCell ref="T78:U78"/>
    <mergeCell ref="V78:W78"/>
    <mergeCell ref="K84:L84"/>
    <mergeCell ref="Q76:R76"/>
    <mergeCell ref="E80:G80"/>
    <mergeCell ref="E81:G81"/>
    <mergeCell ref="M78:N78"/>
    <mergeCell ref="Q81:R81"/>
    <mergeCell ref="T81:U81"/>
    <mergeCell ref="V81:W81"/>
    <mergeCell ref="K73:L73"/>
    <mergeCell ref="M73:N73"/>
    <mergeCell ref="Q73:R73"/>
    <mergeCell ref="T73:U73"/>
    <mergeCell ref="V73:W73"/>
    <mergeCell ref="T76:U76"/>
    <mergeCell ref="V76:W76"/>
    <mergeCell ref="K75:L75"/>
    <mergeCell ref="K77:L77"/>
    <mergeCell ref="M77:N77"/>
    <mergeCell ref="Q77:R77"/>
    <mergeCell ref="T77:U77"/>
    <mergeCell ref="V77:W77"/>
    <mergeCell ref="T75:U75"/>
    <mergeCell ref="V75:W75"/>
    <mergeCell ref="Q74:R74"/>
    <mergeCell ref="T74:U74"/>
    <mergeCell ref="V74:W74"/>
    <mergeCell ref="M75:N75"/>
    <mergeCell ref="Q75:R75"/>
    <mergeCell ref="K76:L76"/>
    <mergeCell ref="M76:N76"/>
    <mergeCell ref="Q71:R71"/>
    <mergeCell ref="T71:U71"/>
    <mergeCell ref="V71:W71"/>
    <mergeCell ref="K72:L72"/>
    <mergeCell ref="K67:L67"/>
    <mergeCell ref="M67:N67"/>
    <mergeCell ref="Q72:R72"/>
    <mergeCell ref="T72:U72"/>
    <mergeCell ref="V72:W72"/>
    <mergeCell ref="V67:W67"/>
    <mergeCell ref="K68:L68"/>
    <mergeCell ref="M68:N68"/>
    <mergeCell ref="V69:W69"/>
    <mergeCell ref="Q67:R67"/>
    <mergeCell ref="T67:U67"/>
    <mergeCell ref="M72:N72"/>
    <mergeCell ref="K66:L66"/>
    <mergeCell ref="M66:N66"/>
    <mergeCell ref="Q66:R66"/>
    <mergeCell ref="T66:U66"/>
    <mergeCell ref="V66:W66"/>
    <mergeCell ref="Q62:R62"/>
    <mergeCell ref="T62:U62"/>
    <mergeCell ref="V62:W62"/>
    <mergeCell ref="T65:U65"/>
    <mergeCell ref="K63:L63"/>
    <mergeCell ref="M63:N63"/>
    <mergeCell ref="Q63:R63"/>
    <mergeCell ref="T63:U63"/>
    <mergeCell ref="V63:W63"/>
    <mergeCell ref="V65:W65"/>
    <mergeCell ref="V7:W7"/>
    <mergeCell ref="V8:W8"/>
    <mergeCell ref="V9:W9"/>
    <mergeCell ref="V10:W10"/>
    <mergeCell ref="V11:W11"/>
    <mergeCell ref="V12:W12"/>
    <mergeCell ref="V13:W13"/>
    <mergeCell ref="G40:I40"/>
    <mergeCell ref="Q37:R37"/>
    <mergeCell ref="T37:U37"/>
    <mergeCell ref="V37:W37"/>
    <mergeCell ref="G35:I35"/>
    <mergeCell ref="Q35:R35"/>
    <mergeCell ref="T35:U35"/>
    <mergeCell ref="V35:W35"/>
    <mergeCell ref="G36:I36"/>
    <mergeCell ref="G37:I37"/>
    <mergeCell ref="Q36:R36"/>
    <mergeCell ref="Q39:R39"/>
    <mergeCell ref="Q38:R38"/>
    <mergeCell ref="T38:U38"/>
    <mergeCell ref="V38:W38"/>
    <mergeCell ref="T39:U39"/>
    <mergeCell ref="V39:W39"/>
    <mergeCell ref="X9:Y9"/>
    <mergeCell ref="X16:Y16"/>
    <mergeCell ref="X14:Y14"/>
    <mergeCell ref="X15:Y15"/>
    <mergeCell ref="X22:Y22"/>
    <mergeCell ref="X23:Y23"/>
    <mergeCell ref="X11:Y11"/>
    <mergeCell ref="X12:Y12"/>
    <mergeCell ref="X13:Y13"/>
    <mergeCell ref="V6:W6"/>
    <mergeCell ref="Q6:R6"/>
    <mergeCell ref="Q7:R7"/>
    <mergeCell ref="T7:U7"/>
    <mergeCell ref="Q8:R8"/>
    <mergeCell ref="T8:U8"/>
    <mergeCell ref="Q24:R24"/>
    <mergeCell ref="X5:Y6"/>
    <mergeCell ref="X20:Y20"/>
    <mergeCell ref="X18:Y18"/>
    <mergeCell ref="X21:Y21"/>
    <mergeCell ref="X17:Y17"/>
    <mergeCell ref="V22:W22"/>
    <mergeCell ref="Q23:R23"/>
    <mergeCell ref="T23:U23"/>
    <mergeCell ref="V23:W23"/>
    <mergeCell ref="X7:Y7"/>
    <mergeCell ref="X8:Y8"/>
    <mergeCell ref="X10:Y10"/>
    <mergeCell ref="Q20:R20"/>
    <mergeCell ref="T20:U20"/>
    <mergeCell ref="T21:U21"/>
    <mergeCell ref="V21:W21"/>
    <mergeCell ref="T9:U9"/>
    <mergeCell ref="C4:Y4"/>
    <mergeCell ref="C49:Y49"/>
    <mergeCell ref="C50:Y50"/>
    <mergeCell ref="C89:Y89"/>
    <mergeCell ref="C90:Y90"/>
    <mergeCell ref="G9:I9"/>
    <mergeCell ref="G16:I16"/>
    <mergeCell ref="Q5:R5"/>
    <mergeCell ref="T5:U6"/>
    <mergeCell ref="V5:W5"/>
    <mergeCell ref="T22:U22"/>
    <mergeCell ref="T14:U14"/>
    <mergeCell ref="T15:U15"/>
    <mergeCell ref="T16:U16"/>
    <mergeCell ref="T17:U17"/>
    <mergeCell ref="T10:U10"/>
    <mergeCell ref="T11:U11"/>
    <mergeCell ref="T12:U12"/>
    <mergeCell ref="T13:U13"/>
    <mergeCell ref="Q9:R9"/>
    <mergeCell ref="Q10:R10"/>
    <mergeCell ref="Q11:R11"/>
    <mergeCell ref="Q12:R12"/>
    <mergeCell ref="Q13:R13"/>
    <mergeCell ref="X25:Y25"/>
    <mergeCell ref="Q17:R17"/>
    <mergeCell ref="Q18:R18"/>
    <mergeCell ref="V14:W14"/>
    <mergeCell ref="V15:W15"/>
    <mergeCell ref="T18:U18"/>
    <mergeCell ref="Q14:R14"/>
    <mergeCell ref="V16:W16"/>
    <mergeCell ref="V17:W17"/>
    <mergeCell ref="V18:W18"/>
    <mergeCell ref="Q15:R15"/>
    <mergeCell ref="Q16:R16"/>
    <mergeCell ref="X24:Y24"/>
    <mergeCell ref="T19:U19"/>
    <mergeCell ref="V19:W19"/>
    <mergeCell ref="G19:I19"/>
    <mergeCell ref="G20:I20"/>
    <mergeCell ref="G21:I21"/>
    <mergeCell ref="Q22:R22"/>
    <mergeCell ref="Q19:R19"/>
    <mergeCell ref="G25:I25"/>
    <mergeCell ref="G32:I32"/>
    <mergeCell ref="G33:I33"/>
    <mergeCell ref="Q25:R25"/>
    <mergeCell ref="V43:W43"/>
    <mergeCell ref="Q56:R56"/>
    <mergeCell ref="T56:U56"/>
    <mergeCell ref="V56:W56"/>
    <mergeCell ref="E55:G55"/>
    <mergeCell ref="E56:G56"/>
    <mergeCell ref="Q57:R57"/>
    <mergeCell ref="T57:U57"/>
    <mergeCell ref="V57:W57"/>
    <mergeCell ref="E57:G57"/>
    <mergeCell ref="Q43:R43"/>
    <mergeCell ref="M57:N57"/>
    <mergeCell ref="T26:U26"/>
    <mergeCell ref="V26:W26"/>
    <mergeCell ref="Q27:R27"/>
    <mergeCell ref="T27:U27"/>
    <mergeCell ref="V27:W27"/>
    <mergeCell ref="Q34:R34"/>
    <mergeCell ref="T24:U24"/>
    <mergeCell ref="V24:W24"/>
    <mergeCell ref="V20:W20"/>
    <mergeCell ref="Q21:R21"/>
    <mergeCell ref="T33:U33"/>
    <mergeCell ref="V33:W33"/>
    <mergeCell ref="T34:U34"/>
    <mergeCell ref="V34:W34"/>
    <mergeCell ref="Q33:R33"/>
    <mergeCell ref="T25:U25"/>
    <mergeCell ref="V25:W25"/>
    <mergeCell ref="C26:E34"/>
    <mergeCell ref="G11:I11"/>
    <mergeCell ref="P5:P6"/>
    <mergeCell ref="E62:G62"/>
    <mergeCell ref="E63:G63"/>
    <mergeCell ref="K55:L55"/>
    <mergeCell ref="M55:N55"/>
    <mergeCell ref="K58:L58"/>
    <mergeCell ref="M58:N58"/>
    <mergeCell ref="K61:L61"/>
    <mergeCell ref="M61:N61"/>
    <mergeCell ref="C18:E25"/>
    <mergeCell ref="O5:O6"/>
    <mergeCell ref="G12:I12"/>
    <mergeCell ref="G7:I7"/>
    <mergeCell ref="G18:I18"/>
    <mergeCell ref="G13:I13"/>
    <mergeCell ref="G14:I14"/>
    <mergeCell ref="G15:I15"/>
    <mergeCell ref="G17:I17"/>
    <mergeCell ref="C35:E40"/>
    <mergeCell ref="G26:I26"/>
    <mergeCell ref="K60:L60"/>
    <mergeCell ref="M60:N60"/>
    <mergeCell ref="C65:D71"/>
    <mergeCell ref="E69:G69"/>
    <mergeCell ref="G141:I141"/>
    <mergeCell ref="M5:M6"/>
    <mergeCell ref="C5:E6"/>
    <mergeCell ref="G5:I6"/>
    <mergeCell ref="K5:K6"/>
    <mergeCell ref="C46:I46"/>
    <mergeCell ref="C7:E17"/>
    <mergeCell ref="E75:G75"/>
    <mergeCell ref="C55:D64"/>
    <mergeCell ref="E76:G76"/>
    <mergeCell ref="G110:M110"/>
    <mergeCell ref="G139:I139"/>
    <mergeCell ref="G22:I22"/>
    <mergeCell ref="G24:I24"/>
    <mergeCell ref="G8:I8"/>
    <mergeCell ref="G10:I10"/>
    <mergeCell ref="E77:G77"/>
    <mergeCell ref="E78:G78"/>
    <mergeCell ref="E79:G79"/>
    <mergeCell ref="C44:I44"/>
    <mergeCell ref="C45:I45"/>
    <mergeCell ref="M56:N56"/>
    <mergeCell ref="X34:Y34"/>
    <mergeCell ref="X40:Y40"/>
    <mergeCell ref="X35:Y35"/>
    <mergeCell ref="X37:Y37"/>
    <mergeCell ref="X38:Y38"/>
    <mergeCell ref="X39:Y39"/>
    <mergeCell ref="G142:I142"/>
    <mergeCell ref="C130:M130"/>
    <mergeCell ref="G23:I23"/>
    <mergeCell ref="G27:I27"/>
    <mergeCell ref="G28:I28"/>
    <mergeCell ref="G29:I29"/>
    <mergeCell ref="G30:I30"/>
    <mergeCell ref="G31:I31"/>
    <mergeCell ref="K65:L65"/>
    <mergeCell ref="M65:N65"/>
    <mergeCell ref="K69:L69"/>
    <mergeCell ref="G34:I34"/>
    <mergeCell ref="E60:G60"/>
    <mergeCell ref="E61:G61"/>
    <mergeCell ref="C48:M48"/>
    <mergeCell ref="E65:G65"/>
    <mergeCell ref="M53:N54"/>
    <mergeCell ref="K53:L54"/>
    <mergeCell ref="T36:U36"/>
    <mergeCell ref="V36:W36"/>
    <mergeCell ref="C43:I43"/>
    <mergeCell ref="G38:I38"/>
    <mergeCell ref="G39:I39"/>
    <mergeCell ref="C47:I47"/>
    <mergeCell ref="X53:Y54"/>
    <mergeCell ref="C53:D54"/>
    <mergeCell ref="O53:W53"/>
    <mergeCell ref="X47:Y47"/>
    <mergeCell ref="E53:G54"/>
    <mergeCell ref="X46:Y46"/>
    <mergeCell ref="X48:Y48"/>
    <mergeCell ref="X36:Y36"/>
    <mergeCell ref="X43:Y43"/>
    <mergeCell ref="X44:Y44"/>
    <mergeCell ref="X42:Y42"/>
    <mergeCell ref="O44:W47"/>
    <mergeCell ref="O48:W48"/>
    <mergeCell ref="Q54:R54"/>
    <mergeCell ref="T54:U54"/>
    <mergeCell ref="V54:W54"/>
    <mergeCell ref="Q40:R40"/>
    <mergeCell ref="T40:U40"/>
    <mergeCell ref="G112:M112"/>
    <mergeCell ref="G111:M111"/>
    <mergeCell ref="C91:E92"/>
    <mergeCell ref="C86:G86"/>
    <mergeCell ref="C85:G85"/>
    <mergeCell ref="M69:N69"/>
    <mergeCell ref="E70:G70"/>
    <mergeCell ref="I53:I54"/>
    <mergeCell ref="G100:M100"/>
    <mergeCell ref="G91:M92"/>
    <mergeCell ref="G95:M95"/>
    <mergeCell ref="C87:G87"/>
    <mergeCell ref="E66:G66"/>
    <mergeCell ref="K64:L64"/>
    <mergeCell ref="M64:N64"/>
    <mergeCell ref="E71:G71"/>
    <mergeCell ref="M74:N74"/>
    <mergeCell ref="K78:L78"/>
    <mergeCell ref="K56:L56"/>
    <mergeCell ref="K62:L62"/>
    <mergeCell ref="M62:N62"/>
    <mergeCell ref="K57:L57"/>
    <mergeCell ref="M81:N81"/>
    <mergeCell ref="M82:N82"/>
    <mergeCell ref="G98:M98"/>
    <mergeCell ref="Q64:R64"/>
    <mergeCell ref="T64:U64"/>
    <mergeCell ref="V64:W64"/>
    <mergeCell ref="K71:L71"/>
    <mergeCell ref="M71:N71"/>
    <mergeCell ref="M88:N88"/>
    <mergeCell ref="G97:M97"/>
    <mergeCell ref="E64:G64"/>
    <mergeCell ref="E67:G67"/>
    <mergeCell ref="E68:G68"/>
    <mergeCell ref="K70:L70"/>
    <mergeCell ref="M70:N70"/>
    <mergeCell ref="Q70:R70"/>
    <mergeCell ref="T70:U70"/>
    <mergeCell ref="V70:W70"/>
    <mergeCell ref="Q68:R68"/>
    <mergeCell ref="T68:U68"/>
    <mergeCell ref="V68:W68"/>
    <mergeCell ref="Q69:R69"/>
    <mergeCell ref="T69:U69"/>
    <mergeCell ref="E72:G72"/>
    <mergeCell ref="E73:G73"/>
    <mergeCell ref="E74:G74"/>
    <mergeCell ref="E59:G59"/>
    <mergeCell ref="V58:W58"/>
    <mergeCell ref="V59:W59"/>
    <mergeCell ref="Q60:R60"/>
    <mergeCell ref="T60:U60"/>
    <mergeCell ref="V60:W60"/>
    <mergeCell ref="Q58:R58"/>
    <mergeCell ref="T59:U59"/>
    <mergeCell ref="Q65:R65"/>
    <mergeCell ref="E58:G58"/>
    <mergeCell ref="T58:U58"/>
    <mergeCell ref="K59:L59"/>
    <mergeCell ref="M59:N59"/>
    <mergeCell ref="Q59:R59"/>
    <mergeCell ref="Q61:R61"/>
    <mergeCell ref="T61:U61"/>
    <mergeCell ref="V61:W61"/>
    <mergeCell ref="X97:Y97"/>
    <mergeCell ref="C139:E140"/>
    <mergeCell ref="G140:I140"/>
    <mergeCell ref="G121:M121"/>
    <mergeCell ref="G122:M122"/>
    <mergeCell ref="G108:M108"/>
    <mergeCell ref="X110:Y110"/>
    <mergeCell ref="C137:I138"/>
    <mergeCell ref="C134:M134"/>
    <mergeCell ref="C133:M133"/>
    <mergeCell ref="X133:Y133"/>
    <mergeCell ref="G123:M123"/>
    <mergeCell ref="G113:M113"/>
    <mergeCell ref="G114:M114"/>
    <mergeCell ref="G124:M124"/>
    <mergeCell ref="G126:M126"/>
    <mergeCell ref="X134:Y134"/>
    <mergeCell ref="X100:Y100"/>
    <mergeCell ref="G115:M115"/>
    <mergeCell ref="G106:M106"/>
    <mergeCell ref="X105:Y105"/>
    <mergeCell ref="G102:M102"/>
    <mergeCell ref="G103:M103"/>
    <mergeCell ref="X101:Y101"/>
    <mergeCell ref="Q92:R92"/>
    <mergeCell ref="T92:U92"/>
    <mergeCell ref="X60:Y60"/>
    <mergeCell ref="X65:Y65"/>
    <mergeCell ref="X85:Y85"/>
    <mergeCell ref="X69:Y69"/>
    <mergeCell ref="K74:L74"/>
    <mergeCell ref="X104:Y104"/>
    <mergeCell ref="V101:W101"/>
    <mergeCell ref="G99:M99"/>
    <mergeCell ref="G94:M94"/>
    <mergeCell ref="Q99:R99"/>
    <mergeCell ref="T99:U99"/>
    <mergeCell ref="Q100:R100"/>
    <mergeCell ref="X95:Y95"/>
    <mergeCell ref="T100:U100"/>
    <mergeCell ref="V100:W100"/>
    <mergeCell ref="T102:U102"/>
    <mergeCell ref="V102:W102"/>
    <mergeCell ref="Q95:R95"/>
    <mergeCell ref="T95:U95"/>
    <mergeCell ref="V95:W95"/>
    <mergeCell ref="G101:M101"/>
    <mergeCell ref="X98:Y98"/>
    <mergeCell ref="X102:Y102"/>
    <mergeCell ref="G104:M104"/>
    <mergeCell ref="X103:Y103"/>
    <mergeCell ref="X106:Y106"/>
    <mergeCell ref="Q103:R103"/>
    <mergeCell ref="T103:U103"/>
    <mergeCell ref="V106:W106"/>
    <mergeCell ref="Q106:R106"/>
    <mergeCell ref="X99:Y99"/>
    <mergeCell ref="X56:Y56"/>
    <mergeCell ref="X93:Y93"/>
    <mergeCell ref="X88:Y88"/>
    <mergeCell ref="X57:Y57"/>
    <mergeCell ref="X87:Y87"/>
    <mergeCell ref="X94:Y94"/>
    <mergeCell ref="X71:Y71"/>
    <mergeCell ref="X72:Y72"/>
    <mergeCell ref="X86:Y86"/>
    <mergeCell ref="X59:Y59"/>
    <mergeCell ref="X66:Y66"/>
    <mergeCell ref="X67:Y67"/>
    <mergeCell ref="X96:Y96"/>
    <mergeCell ref="X68:Y68"/>
    <mergeCell ref="X70:Y70"/>
    <mergeCell ref="X62:Y62"/>
    <mergeCell ref="X63:Y63"/>
    <mergeCell ref="X73:Y73"/>
    <mergeCell ref="X74:Y74"/>
    <mergeCell ref="X75:Y75"/>
    <mergeCell ref="X76:Y76"/>
    <mergeCell ref="X77:Y77"/>
    <mergeCell ref="X78:Y78"/>
    <mergeCell ref="C93:E103"/>
    <mergeCell ref="C104:E111"/>
    <mergeCell ref="V93:W93"/>
    <mergeCell ref="Q94:R94"/>
    <mergeCell ref="T94:U94"/>
    <mergeCell ref="V94:W94"/>
    <mergeCell ref="Q96:R96"/>
    <mergeCell ref="T96:U96"/>
    <mergeCell ref="V96:W96"/>
    <mergeCell ref="Q97:R97"/>
    <mergeCell ref="T97:U97"/>
    <mergeCell ref="V97:W97"/>
    <mergeCell ref="Q98:R98"/>
    <mergeCell ref="T98:U98"/>
    <mergeCell ref="G96:M96"/>
    <mergeCell ref="G93:M93"/>
    <mergeCell ref="Q101:R101"/>
    <mergeCell ref="T101:U101"/>
    <mergeCell ref="G109:M109"/>
    <mergeCell ref="Q93:R93"/>
    <mergeCell ref="G107:M107"/>
    <mergeCell ref="G105:M105"/>
    <mergeCell ref="T93:U93"/>
    <mergeCell ref="Q110:R110"/>
    <mergeCell ref="C3:Y3"/>
    <mergeCell ref="C41:I41"/>
    <mergeCell ref="C42:I42"/>
    <mergeCell ref="Q41:R41"/>
    <mergeCell ref="T41:U41"/>
    <mergeCell ref="V41:W41"/>
    <mergeCell ref="X41:Y41"/>
    <mergeCell ref="Q42:R42"/>
    <mergeCell ref="T42:U42"/>
    <mergeCell ref="V42:W42"/>
    <mergeCell ref="Q26:R26"/>
    <mergeCell ref="Q30:R30"/>
    <mergeCell ref="T30:U30"/>
    <mergeCell ref="V30:W30"/>
    <mergeCell ref="X30:Y30"/>
    <mergeCell ref="T31:U31"/>
    <mergeCell ref="V31:W31"/>
    <mergeCell ref="X31:Y31"/>
    <mergeCell ref="Q31:R31"/>
    <mergeCell ref="Q28:R28"/>
    <mergeCell ref="T28:U28"/>
    <mergeCell ref="V28:W28"/>
    <mergeCell ref="X28:Y28"/>
    <mergeCell ref="Q29:R29"/>
    <mergeCell ref="X33:Y33"/>
    <mergeCell ref="X27:Y27"/>
    <mergeCell ref="X19:Y19"/>
    <mergeCell ref="X91:Y92"/>
    <mergeCell ref="Q55:R55"/>
    <mergeCell ref="T55:U55"/>
    <mergeCell ref="V55:W55"/>
    <mergeCell ref="X55:Y55"/>
    <mergeCell ref="T29:U29"/>
    <mergeCell ref="V29:W29"/>
    <mergeCell ref="X29:Y29"/>
    <mergeCell ref="T32:U32"/>
    <mergeCell ref="V32:W32"/>
    <mergeCell ref="X32:Y32"/>
    <mergeCell ref="Q32:R32"/>
    <mergeCell ref="T43:U43"/>
    <mergeCell ref="V40:W40"/>
    <mergeCell ref="V92:W92"/>
    <mergeCell ref="X26:Y26"/>
    <mergeCell ref="X45:Y45"/>
    <mergeCell ref="X61:Y61"/>
    <mergeCell ref="X64:Y64"/>
    <mergeCell ref="X58:Y58"/>
    <mergeCell ref="O91:W91"/>
    <mergeCell ref="AC134:AD134"/>
    <mergeCell ref="V135:Y135"/>
    <mergeCell ref="Q129:R129"/>
    <mergeCell ref="T129:U129"/>
    <mergeCell ref="X129:Y129"/>
    <mergeCell ref="V132:W132"/>
    <mergeCell ref="C132:M132"/>
    <mergeCell ref="C129:M129"/>
    <mergeCell ref="Q133:R133"/>
    <mergeCell ref="T133:U133"/>
    <mergeCell ref="V133:W133"/>
    <mergeCell ref="Q134:R134"/>
    <mergeCell ref="X131:Y131"/>
    <mergeCell ref="X132:Y132"/>
    <mergeCell ref="Q132:R132"/>
    <mergeCell ref="Q131:R131"/>
    <mergeCell ref="T131:U131"/>
    <mergeCell ref="V131:W131"/>
    <mergeCell ref="C131:M131"/>
    <mergeCell ref="T134:U134"/>
    <mergeCell ref="V134:W134"/>
    <mergeCell ref="T132:U132"/>
    <mergeCell ref="X130:Y130"/>
    <mergeCell ref="C136:Y136"/>
    <mergeCell ref="C128:M128"/>
    <mergeCell ref="Q127:R127"/>
    <mergeCell ref="T127:U127"/>
    <mergeCell ref="V127:W127"/>
    <mergeCell ref="X127:Y127"/>
    <mergeCell ref="Q128:R128"/>
    <mergeCell ref="T128:U128"/>
    <mergeCell ref="V128:W128"/>
    <mergeCell ref="X128:Y128"/>
    <mergeCell ref="C127:M127"/>
  </mergeCells>
  <dataValidations count="5">
    <dataValidation type="list" allowBlank="1" showInputMessage="1" showErrorMessage="1" sqref="K39:K40" xr:uid="{00000000-0002-0000-0700-000000000000}">
      <formula1>"m,m2,und"</formula1>
    </dataValidation>
    <dataValidation type="list" allowBlank="1" showInputMessage="1" showErrorMessage="1" sqref="K17" xr:uid="{00000000-0002-0000-0700-000001000000}">
      <formula1>"m,m2,und.,Eventos"</formula1>
    </dataValidation>
    <dataValidation type="list" allowBlank="1" showInputMessage="1" showErrorMessage="1" sqref="O53" xr:uid="{00000000-0002-0000-0700-000002000000}">
      <formula1>"Cronograma mensual, Cronograma trimestral"</formula1>
    </dataValidation>
    <dataValidation type="list" allowBlank="1" showInputMessage="1" showErrorMessage="1" sqref="K14:K16" xr:uid="{00000000-0002-0000-0700-000003000000}">
      <formula1>"m3,m2,m,Und,Eventos"</formula1>
    </dataValidation>
    <dataValidation type="list" allowBlank="1" showInputMessage="1" showErrorMessage="1" sqref="I51" xr:uid="{00000000-0002-0000-0700-000004000000}">
      <formula1>"SI,NO"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0" orientation="portrait" r:id="rId1"/>
  <rowBreaks count="2" manualBreakCount="2">
    <brk id="49" min="1" max="25" man="1"/>
    <brk id="89" min="1" max="25" man="1"/>
  </rowBreaks>
  <ignoredErrors>
    <ignoredError sqref="C7:Y7 C25:Y26 C18:O18 C54:Y54 C35:O35 C55:J55 C122:O128 C121:W121 Y121 C134:Y135 C129:W129 Y129 C111:Y111 C104:W104 Y104 C113:Y120 C112:W112 Y112 C70:Y79 C61:J61 V61:Y61 C17:F17 C14:F14 C15:F15 L14 L15 C16:F16 L16 L17 C34:Y34 C33:F33 J33:Y33 P17:Y17 C43:Y43 C57:J60 C56:J56 V56:Y56 K145:L145 K144 K146 K143:L143 C49:Y50 C10:L10 C9:F9 H9:L9 C13:L13 C11:F11 H11:L11 C12:J12 L12 P12:R12 T12:Y12 C8:L8 P8:Y8 P14:Y14 P15:Y15 P16:Y16 P10:Y10 P9:Y9 P13:Y13 P11:Y11 C19:L24 P19:Y24 C36:L38 P36:Y42 C39:J39 L39:L42 C41:J42 C40:F40 J40 C48:Y48 C44:W47 V55:Y55 C62:J69 V62:Y69 V57:Y60 C53:N53 X53:Y53 C89:Y93 C80:J88 V80:Y87 X88:Y88 C94:O103 V94:Y103 C105:P110 V105:Y110 V122:Y128 C130:N133 X130:Y133 C28:Y32 C27:L27 N27:Y27" unlockedFormula="1"/>
    <ignoredError sqref="P18:Y18 P35:Y35 X121 X129 X104 X112" formula="1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700-000005000000}">
          <x14:formula1>
            <xm:f>Datos!$C$214:$C$215</xm:f>
          </x14:formula1>
          <xm:sqref>G40:I40 G42:I42 G128:I128</xm:sqref>
        </x14:dataValidation>
        <x14:dataValidation type="list" allowBlank="1" showInputMessage="1" showErrorMessage="1" xr:uid="{00000000-0002-0000-0700-000006000000}">
          <x14:formula1>
            <xm:f>Datos!$D$206:$D$208</xm:f>
          </x14:formula1>
          <xm:sqref>K33:K34</xm:sqref>
        </x14:dataValidation>
        <x14:dataValidation type="list" allowBlank="1" showInputMessage="1" showErrorMessage="1" xr:uid="{00000000-0002-0000-0700-000007000000}">
          <x14:formula1>
            <xm:f>Datos!$C$206:$C$209</xm:f>
          </x14:formula1>
          <xm:sqref>G33:I34</xm:sqref>
        </x14:dataValidation>
        <x14:dataValidation type="list" allowBlank="1" showInputMessage="1" showErrorMessage="1" xr:uid="{00000000-0002-0000-0700-000008000000}">
          <x14:formula1>
            <xm:f>Datos!$D$196:$D$198</xm:f>
          </x14:formula1>
          <xm:sqref>K24:K25</xm:sqref>
        </x14:dataValidation>
        <x14:dataValidation type="list" allowBlank="1" showInputMessage="1" showErrorMessage="1" xr:uid="{00000000-0002-0000-0700-000009000000}">
          <x14:formula1>
            <xm:f>Datos!$C$194:$C$198</xm:f>
          </x14:formula1>
          <xm:sqref>G24:I25</xm:sqref>
        </x14:dataValidation>
        <x14:dataValidation type="list" allowBlank="1" showInputMessage="1" showErrorMessage="1" xr:uid="{00000000-0002-0000-0700-00000A000000}">
          <x14:formula1>
            <xm:f>Datos!$C$176:$C$184</xm:f>
          </x14:formula1>
          <xm:sqref>G14:I14 G16:I17</xm:sqref>
        </x14:dataValidation>
        <x14:dataValidation type="list" allowBlank="1" showInputMessage="1" showErrorMessage="1" xr:uid="{00000000-0002-0000-0700-00000B000000}">
          <x14:formula1>
            <xm:f>Datos!$C$177:$C$184</xm:f>
          </x14:formula1>
          <xm:sqref>G15:I15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</sheetPr>
  <dimension ref="A2:X286"/>
  <sheetViews>
    <sheetView defaultGridColor="0" view="pageBreakPreview" colorId="9" zoomScaleNormal="100" zoomScaleSheetLayoutView="100" workbookViewId="0">
      <selection activeCell="L281" sqref="L281:O286"/>
    </sheetView>
  </sheetViews>
  <sheetFormatPr baseColWidth="10" defaultColWidth="11.42578125" defaultRowHeight="12.75" x14ac:dyDescent="0.2"/>
  <cols>
    <col min="1" max="1" width="11.7109375" style="516" bestFit="1" customWidth="1"/>
    <col min="2" max="2" width="2" style="205" customWidth="1"/>
    <col min="3" max="3" width="5.5703125" style="205" customWidth="1"/>
    <col min="4" max="4" width="4.5703125" style="205" customWidth="1"/>
    <col min="5" max="5" width="0.85546875" style="205" customWidth="1"/>
    <col min="6" max="6" width="6.5703125" style="205" customWidth="1"/>
    <col min="7" max="7" width="5" style="205" customWidth="1"/>
    <col min="8" max="8" width="5.42578125" style="205" customWidth="1"/>
    <col min="9" max="9" width="0.42578125" style="205" customWidth="1"/>
    <col min="10" max="10" width="7.28515625" style="205" customWidth="1"/>
    <col min="11" max="11" width="0.42578125" style="205" customWidth="1"/>
    <col min="12" max="12" width="4.5703125" style="205" customWidth="1"/>
    <col min="13" max="13" width="0.42578125" style="205" customWidth="1"/>
    <col min="14" max="14" width="10.5703125" style="205" customWidth="1"/>
    <col min="15" max="15" width="10.28515625" style="205" customWidth="1"/>
    <col min="16" max="16" width="0.5703125" style="205" customWidth="1"/>
    <col min="17" max="17" width="6.42578125" style="205" customWidth="1"/>
    <col min="18" max="18" width="7.7109375" style="205" customWidth="1"/>
    <col min="19" max="19" width="7.140625" style="205" customWidth="1"/>
    <col min="20" max="20" width="4.85546875" style="205" customWidth="1"/>
    <col min="21" max="21" width="1.5703125" style="205" customWidth="1"/>
    <col min="22" max="22" width="4.85546875" style="205" customWidth="1"/>
    <col min="23" max="24" width="6.85546875" style="205" customWidth="1"/>
    <col min="25" max="16384" width="11.42578125" style="205"/>
  </cols>
  <sheetData>
    <row r="2" spans="2:24" ht="13.5" x14ac:dyDescent="0.25">
      <c r="B2" s="1182"/>
      <c r="C2" s="1182"/>
      <c r="D2" s="1182"/>
      <c r="E2" s="1182"/>
      <c r="F2" s="1182"/>
      <c r="G2" s="1182"/>
      <c r="H2" s="1182"/>
      <c r="I2" s="1182"/>
      <c r="J2" s="1182"/>
      <c r="K2" s="1182"/>
      <c r="L2" s="1182"/>
      <c r="M2" s="1182"/>
      <c r="N2" s="1182"/>
      <c r="O2" s="1182"/>
      <c r="P2" s="1182"/>
      <c r="Q2" s="1182"/>
      <c r="R2" s="1182"/>
      <c r="S2" s="1182"/>
      <c r="T2" s="1182"/>
      <c r="U2" s="1182"/>
      <c r="V2" s="94"/>
      <c r="W2" s="88"/>
      <c r="X2" s="88"/>
    </row>
    <row r="3" spans="2:24" ht="15.75" x14ac:dyDescent="0.25">
      <c r="B3" s="95"/>
      <c r="C3" s="894" t="s">
        <v>645</v>
      </c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4"/>
      <c r="O3" s="894"/>
      <c r="P3" s="894"/>
      <c r="Q3" s="894"/>
      <c r="R3" s="894"/>
      <c r="S3" s="894"/>
      <c r="T3" s="894"/>
      <c r="U3" s="95"/>
      <c r="V3" s="95"/>
      <c r="W3" s="88"/>
      <c r="X3" s="88"/>
    </row>
    <row r="4" spans="2:24" ht="13.5" x14ac:dyDescent="0.25">
      <c r="B4" s="95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95"/>
      <c r="V4" s="95"/>
      <c r="W4" s="88"/>
      <c r="X4" s="88"/>
    </row>
    <row r="5" spans="2:24" ht="13.5" x14ac:dyDescent="0.25">
      <c r="B5" s="73"/>
      <c r="C5" s="1104" t="s">
        <v>646</v>
      </c>
      <c r="D5" s="1104"/>
      <c r="E5" s="1104"/>
      <c r="F5" s="1104"/>
      <c r="G5" s="1104"/>
      <c r="H5" s="1104"/>
      <c r="I5" s="1104"/>
      <c r="J5" s="1104"/>
      <c r="K5" s="1104"/>
      <c r="L5" s="1104"/>
      <c r="M5" s="1104"/>
      <c r="N5" s="1104"/>
      <c r="O5" s="1104"/>
      <c r="P5" s="1104"/>
      <c r="Q5" s="1104"/>
      <c r="R5" s="1104"/>
      <c r="S5" s="1104"/>
      <c r="T5" s="1104"/>
      <c r="U5" s="73"/>
      <c r="V5" s="73"/>
      <c r="W5" s="99"/>
      <c r="X5" s="99"/>
    </row>
    <row r="6" spans="2:24" ht="13.5" customHeight="1" x14ac:dyDescent="0.25">
      <c r="B6" s="73"/>
      <c r="C6" s="1105" t="s">
        <v>588</v>
      </c>
      <c r="D6" s="1106"/>
      <c r="E6" s="1106"/>
      <c r="F6" s="1106"/>
      <c r="G6" s="1106"/>
      <c r="H6" s="1106"/>
      <c r="I6" s="1106"/>
      <c r="J6" s="1106"/>
      <c r="K6" s="1106"/>
      <c r="L6" s="1106"/>
      <c r="M6" s="1106"/>
      <c r="N6" s="1106"/>
      <c r="O6" s="1106"/>
      <c r="P6" s="1106"/>
      <c r="Q6" s="1106"/>
      <c r="R6" s="1106"/>
      <c r="S6" s="1106"/>
      <c r="T6" s="1107"/>
      <c r="U6" s="73"/>
      <c r="V6" s="73"/>
      <c r="W6" s="99"/>
      <c r="X6" s="99"/>
    </row>
    <row r="7" spans="2:24" ht="13.5" customHeight="1" x14ac:dyDescent="0.25">
      <c r="B7" s="73"/>
      <c r="C7" s="1105" t="s">
        <v>589</v>
      </c>
      <c r="D7" s="1106"/>
      <c r="E7" s="1106"/>
      <c r="F7" s="1106"/>
      <c r="G7" s="1106"/>
      <c r="H7" s="1106"/>
      <c r="I7" s="1106"/>
      <c r="J7" s="1106"/>
      <c r="K7" s="1106"/>
      <c r="L7" s="1106"/>
      <c r="M7" s="1106"/>
      <c r="N7" s="1106"/>
      <c r="O7" s="1106"/>
      <c r="P7" s="1106"/>
      <c r="Q7" s="1106"/>
      <c r="R7" s="1106"/>
      <c r="S7" s="1106"/>
      <c r="T7" s="1107"/>
      <c r="U7" s="73"/>
      <c r="V7" s="73"/>
      <c r="W7" s="99"/>
      <c r="X7" s="99"/>
    </row>
    <row r="8" spans="2:24" ht="13.5" customHeight="1" x14ac:dyDescent="0.25">
      <c r="B8" s="73"/>
      <c r="C8" s="1105" t="s">
        <v>591</v>
      </c>
      <c r="D8" s="1106"/>
      <c r="E8" s="1106"/>
      <c r="F8" s="1106"/>
      <c r="G8" s="1106"/>
      <c r="H8" s="1106"/>
      <c r="I8" s="1106"/>
      <c r="J8" s="1106"/>
      <c r="K8" s="1106"/>
      <c r="L8" s="1106"/>
      <c r="M8" s="1106"/>
      <c r="N8" s="1106"/>
      <c r="O8" s="1106"/>
      <c r="P8" s="1106"/>
      <c r="Q8" s="1106"/>
      <c r="R8" s="1106"/>
      <c r="S8" s="1106"/>
      <c r="T8" s="1107"/>
      <c r="U8" s="73"/>
      <c r="V8" s="73"/>
      <c r="W8" s="99"/>
      <c r="X8" s="99"/>
    </row>
    <row r="9" spans="2:24" ht="13.5" customHeight="1" x14ac:dyDescent="0.25">
      <c r="B9" s="73"/>
      <c r="C9" s="1105" t="s">
        <v>590</v>
      </c>
      <c r="D9" s="1106"/>
      <c r="E9" s="1106"/>
      <c r="F9" s="1106"/>
      <c r="G9" s="1106"/>
      <c r="H9" s="1106"/>
      <c r="I9" s="1106"/>
      <c r="J9" s="1106"/>
      <c r="K9" s="1106"/>
      <c r="L9" s="1106"/>
      <c r="M9" s="1106"/>
      <c r="N9" s="1106"/>
      <c r="O9" s="1106"/>
      <c r="P9" s="1106"/>
      <c r="Q9" s="1106"/>
      <c r="R9" s="1106"/>
      <c r="S9" s="1106"/>
      <c r="T9" s="1107"/>
      <c r="U9" s="73"/>
      <c r="V9" s="73"/>
      <c r="W9" s="99"/>
      <c r="X9" s="99"/>
    </row>
    <row r="10" spans="2:24" ht="13.5" x14ac:dyDescent="0.25">
      <c r="B10" s="73"/>
      <c r="C10" s="1102" t="s">
        <v>647</v>
      </c>
      <c r="D10" s="1103"/>
      <c r="E10" s="1103"/>
      <c r="F10" s="1103"/>
      <c r="G10" s="1174"/>
      <c r="H10" s="1174"/>
      <c r="I10" s="1174"/>
      <c r="J10" s="1174"/>
      <c r="K10" s="1174"/>
      <c r="L10" s="1174"/>
      <c r="M10" s="1174"/>
      <c r="N10" s="1174"/>
      <c r="O10" s="1174"/>
      <c r="P10" s="1174"/>
      <c r="Q10" s="1174"/>
      <c r="R10" s="1174"/>
      <c r="S10" s="1174"/>
      <c r="T10" s="1175"/>
      <c r="U10" s="73"/>
      <c r="V10" s="73"/>
      <c r="W10" s="99"/>
      <c r="X10" s="99"/>
    </row>
    <row r="11" spans="2:24" ht="13.5" x14ac:dyDescent="0.25">
      <c r="B11" s="73"/>
      <c r="C11" s="1176"/>
      <c r="D11" s="1177"/>
      <c r="E11" s="1177"/>
      <c r="F11" s="1177"/>
      <c r="G11" s="1177"/>
      <c r="H11" s="1177"/>
      <c r="I11" s="1177"/>
      <c r="J11" s="1177"/>
      <c r="K11" s="1177"/>
      <c r="L11" s="1177"/>
      <c r="M11" s="1177"/>
      <c r="N11" s="1177"/>
      <c r="O11" s="1177"/>
      <c r="P11" s="1177"/>
      <c r="Q11" s="1177"/>
      <c r="R11" s="1177"/>
      <c r="S11" s="1177"/>
      <c r="T11" s="1178"/>
      <c r="U11" s="73"/>
      <c r="V11" s="73"/>
      <c r="W11" s="99"/>
      <c r="X11" s="99"/>
    </row>
    <row r="12" spans="2:24" ht="13.5" x14ac:dyDescent="0.25">
      <c r="B12" s="73"/>
      <c r="C12" s="1179"/>
      <c r="D12" s="1180"/>
      <c r="E12" s="1180"/>
      <c r="F12" s="1180"/>
      <c r="G12" s="1180"/>
      <c r="H12" s="1180"/>
      <c r="I12" s="1180"/>
      <c r="J12" s="1180"/>
      <c r="K12" s="1180"/>
      <c r="L12" s="1180"/>
      <c r="M12" s="1180"/>
      <c r="N12" s="1180"/>
      <c r="O12" s="1180"/>
      <c r="P12" s="1180"/>
      <c r="Q12" s="1180"/>
      <c r="R12" s="1180"/>
      <c r="S12" s="1180"/>
      <c r="T12" s="1181"/>
      <c r="U12" s="73"/>
      <c r="V12" s="73"/>
      <c r="W12" s="99"/>
      <c r="X12" s="99"/>
    </row>
    <row r="13" spans="2:24" ht="13.5" x14ac:dyDescent="0.25">
      <c r="B13" s="73"/>
      <c r="C13" s="451"/>
      <c r="D13" s="451"/>
      <c r="E13" s="451"/>
      <c r="F13" s="451"/>
      <c r="G13" s="451"/>
      <c r="H13" s="451"/>
      <c r="I13" s="451"/>
      <c r="J13" s="451"/>
      <c r="K13" s="451"/>
      <c r="L13" s="451"/>
      <c r="M13" s="451"/>
      <c r="N13" s="451"/>
      <c r="O13" s="451"/>
      <c r="P13" s="451"/>
      <c r="Q13" s="451"/>
      <c r="R13" s="451"/>
      <c r="S13" s="451"/>
      <c r="T13" s="451"/>
      <c r="U13" s="73"/>
      <c r="V13" s="73"/>
      <c r="W13" s="99"/>
      <c r="X13" s="99"/>
    </row>
    <row r="14" spans="2:24" ht="13.5" x14ac:dyDescent="0.25">
      <c r="B14" s="73"/>
      <c r="C14" s="605" t="s">
        <v>674</v>
      </c>
      <c r="D14" s="605"/>
      <c r="E14" s="605"/>
      <c r="F14" s="605"/>
      <c r="G14" s="605"/>
      <c r="H14" s="605"/>
      <c r="I14" s="605"/>
      <c r="J14" s="605"/>
      <c r="K14" s="605"/>
      <c r="L14" s="605"/>
      <c r="M14" s="605"/>
      <c r="N14" s="605"/>
      <c r="O14" s="605"/>
      <c r="P14" s="605"/>
      <c r="Q14" s="605"/>
      <c r="R14" s="605"/>
      <c r="S14" s="605"/>
      <c r="T14" s="605"/>
      <c r="U14" s="605"/>
      <c r="V14" s="73"/>
      <c r="W14" s="99"/>
      <c r="X14" s="99"/>
    </row>
    <row r="15" spans="2:24" ht="5.25" customHeight="1" x14ac:dyDescent="0.25">
      <c r="B15" s="73"/>
      <c r="C15" s="517"/>
      <c r="D15" s="517"/>
      <c r="E15" s="517"/>
      <c r="F15" s="517"/>
      <c r="G15" s="517"/>
      <c r="H15" s="517"/>
      <c r="I15" s="517"/>
      <c r="J15" s="517"/>
      <c r="K15" s="517"/>
      <c r="L15" s="517"/>
      <c r="M15" s="517"/>
      <c r="N15" s="517"/>
      <c r="O15" s="517"/>
      <c r="P15" s="517"/>
      <c r="Q15" s="517"/>
      <c r="R15" s="517"/>
      <c r="S15" s="517"/>
      <c r="T15" s="517"/>
      <c r="U15" s="517"/>
      <c r="V15" s="73"/>
      <c r="W15" s="99"/>
      <c r="X15" s="99"/>
    </row>
    <row r="16" spans="2:24" ht="13.5" x14ac:dyDescent="0.25">
      <c r="C16" s="605" t="s">
        <v>675</v>
      </c>
      <c r="D16" s="605"/>
      <c r="E16" s="605"/>
      <c r="F16" s="605"/>
      <c r="G16" s="605"/>
      <c r="H16" s="605"/>
      <c r="I16" s="605"/>
      <c r="J16" s="605"/>
      <c r="K16" s="605"/>
      <c r="L16" s="605"/>
      <c r="M16" s="605"/>
      <c r="N16" s="605"/>
      <c r="O16" s="605"/>
      <c r="P16" s="605"/>
      <c r="Q16" s="605"/>
      <c r="R16" s="605"/>
      <c r="S16" s="605"/>
      <c r="T16" s="605"/>
      <c r="U16" s="605"/>
    </row>
    <row r="17" spans="1:24" ht="23.25" customHeight="1" x14ac:dyDescent="0.25">
      <c r="C17" s="597" t="s">
        <v>82</v>
      </c>
      <c r="D17" s="597"/>
      <c r="E17" s="216"/>
      <c r="F17" s="1111" t="s">
        <v>410</v>
      </c>
      <c r="G17" s="1112"/>
      <c r="H17" s="1112"/>
      <c r="I17" s="1112"/>
      <c r="J17" s="1113"/>
      <c r="K17" s="114"/>
      <c r="L17" s="1111" t="s">
        <v>650</v>
      </c>
      <c r="M17" s="1112"/>
      <c r="N17" s="1113"/>
      <c r="O17" s="1070" t="s">
        <v>648</v>
      </c>
      <c r="P17" s="216"/>
      <c r="Q17" s="597" t="s">
        <v>649</v>
      </c>
      <c r="R17" s="597"/>
      <c r="S17" s="517"/>
      <c r="T17" s="517"/>
      <c r="U17" s="517"/>
      <c r="V17" s="73"/>
      <c r="W17" s="99"/>
      <c r="X17" s="99"/>
    </row>
    <row r="18" spans="1:24" ht="18.75" customHeight="1" x14ac:dyDescent="0.25">
      <c r="C18" s="1122"/>
      <c r="D18" s="1122"/>
      <c r="E18" s="216"/>
      <c r="F18" s="1114"/>
      <c r="G18" s="1115"/>
      <c r="H18" s="1115"/>
      <c r="I18" s="1115"/>
      <c r="J18" s="1116"/>
      <c r="K18" s="114"/>
      <c r="L18" s="1114"/>
      <c r="M18" s="1115"/>
      <c r="N18" s="1116"/>
      <c r="O18" s="1070"/>
      <c r="P18" s="216"/>
      <c r="Q18" s="1122"/>
      <c r="R18" s="1122"/>
      <c r="S18" s="517"/>
      <c r="T18" s="517"/>
      <c r="U18" s="517"/>
      <c r="V18" s="73"/>
      <c r="W18" s="99"/>
      <c r="X18" s="99"/>
    </row>
    <row r="19" spans="1:24" ht="13.5" customHeight="1" x14ac:dyDescent="0.25">
      <c r="C19" s="583" t="s">
        <v>673</v>
      </c>
      <c r="D19" s="585"/>
      <c r="E19" s="172"/>
      <c r="F19" s="568" t="s">
        <v>64</v>
      </c>
      <c r="G19" s="1117"/>
      <c r="H19" s="1117"/>
      <c r="I19" s="1117"/>
      <c r="J19" s="569"/>
      <c r="K19" s="114"/>
      <c r="L19" s="1137">
        <f>+L20+L27+L34+L41+L48+L55+L62+L69+L76+L83</f>
        <v>0</v>
      </c>
      <c r="M19" s="1138"/>
      <c r="N19" s="1139"/>
      <c r="O19" s="256"/>
      <c r="P19" s="216"/>
      <c r="Q19" s="1123">
        <f>+Q20+Q27+Q34+Q41+Q48+Q55+Q62+Q69+Q76+Q83</f>
        <v>0</v>
      </c>
      <c r="R19" s="1124"/>
      <c r="S19" s="517"/>
      <c r="T19" s="517"/>
      <c r="U19" s="517"/>
      <c r="V19" s="73"/>
      <c r="W19" s="99"/>
      <c r="X19" s="99"/>
    </row>
    <row r="20" spans="1:24" ht="13.5" x14ac:dyDescent="0.25">
      <c r="C20" s="1043"/>
      <c r="D20" s="1044"/>
      <c r="E20" s="172"/>
      <c r="F20" s="1119" t="str">
        <f>IF('Formulación 3'!G8="","",'Formulación 3'!G8)</f>
        <v>Calzada</v>
      </c>
      <c r="G20" s="1120"/>
      <c r="H20" s="1120"/>
      <c r="I20" s="1120"/>
      <c r="J20" s="1121"/>
      <c r="K20" s="114"/>
      <c r="L20" s="1134">
        <f>SUM(L21:N26)</f>
        <v>0</v>
      </c>
      <c r="M20" s="1135"/>
      <c r="N20" s="1136"/>
      <c r="O20" s="446"/>
      <c r="P20" s="216"/>
      <c r="Q20" s="1125">
        <f>SUM(Q21:R26)</f>
        <v>0</v>
      </c>
      <c r="R20" s="1126"/>
      <c r="S20" s="448" t="str">
        <f>+IF(L20='Formulación 3'!X8,"","Revisar: Costo a precio de mercado diferente al ítem 3.4.1")</f>
        <v/>
      </c>
      <c r="T20" s="517"/>
      <c r="U20" s="517"/>
      <c r="V20" s="73"/>
      <c r="W20" s="99"/>
      <c r="X20" s="99"/>
    </row>
    <row r="21" spans="1:24" ht="13.5" x14ac:dyDescent="0.25">
      <c r="A21" s="520"/>
      <c r="C21" s="1043"/>
      <c r="D21" s="1044"/>
      <c r="E21" s="172"/>
      <c r="F21" s="1108" t="s">
        <v>651</v>
      </c>
      <c r="G21" s="1109"/>
      <c r="H21" s="1109"/>
      <c r="I21" s="1109"/>
      <c r="J21" s="1110"/>
      <c r="K21" s="101"/>
      <c r="L21" s="948"/>
      <c r="M21" s="1118"/>
      <c r="N21" s="949"/>
      <c r="O21" s="521"/>
      <c r="P21" s="172"/>
      <c r="Q21" s="1095">
        <f t="shared" ref="Q21:Q26" si="0">+O21*L21</f>
        <v>0</v>
      </c>
      <c r="R21" s="1097"/>
      <c r="S21" s="398"/>
      <c r="T21" s="517"/>
      <c r="U21" s="517"/>
      <c r="V21" s="73"/>
      <c r="W21" s="99"/>
      <c r="X21" s="99"/>
    </row>
    <row r="22" spans="1:24" ht="13.5" x14ac:dyDescent="0.25">
      <c r="A22" s="520"/>
      <c r="C22" s="1043"/>
      <c r="D22" s="1044"/>
      <c r="E22" s="172"/>
      <c r="F22" s="1108" t="s">
        <v>652</v>
      </c>
      <c r="G22" s="1109"/>
      <c r="H22" s="1109"/>
      <c r="I22" s="1109"/>
      <c r="J22" s="1110"/>
      <c r="K22" s="101"/>
      <c r="L22" s="948"/>
      <c r="M22" s="1118"/>
      <c r="N22" s="949"/>
      <c r="O22" s="521"/>
      <c r="P22" s="172"/>
      <c r="Q22" s="1095">
        <f t="shared" si="0"/>
        <v>0</v>
      </c>
      <c r="R22" s="1097"/>
      <c r="S22" s="517"/>
      <c r="T22" s="517"/>
      <c r="U22" s="517"/>
      <c r="V22" s="73"/>
      <c r="W22" s="99"/>
      <c r="X22" s="99"/>
    </row>
    <row r="23" spans="1:24" ht="13.5" x14ac:dyDescent="0.25">
      <c r="A23" s="520"/>
      <c r="C23" s="1043"/>
      <c r="D23" s="1044"/>
      <c r="E23" s="172"/>
      <c r="F23" s="1108" t="s">
        <v>653</v>
      </c>
      <c r="G23" s="1109"/>
      <c r="H23" s="1109"/>
      <c r="I23" s="1109"/>
      <c r="J23" s="1110"/>
      <c r="K23" s="101"/>
      <c r="L23" s="948"/>
      <c r="M23" s="1118"/>
      <c r="N23" s="949"/>
      <c r="O23" s="522"/>
      <c r="P23" s="172"/>
      <c r="Q23" s="1095">
        <f t="shared" si="0"/>
        <v>0</v>
      </c>
      <c r="R23" s="1097"/>
      <c r="S23" s="517"/>
      <c r="T23" s="517"/>
      <c r="U23" s="517"/>
      <c r="V23" s="73"/>
      <c r="W23" s="99"/>
      <c r="X23" s="99"/>
    </row>
    <row r="24" spans="1:24" ht="13.5" x14ac:dyDescent="0.25">
      <c r="A24" s="520"/>
      <c r="C24" s="1043"/>
      <c r="D24" s="1044"/>
      <c r="E24" s="172"/>
      <c r="F24" s="1108" t="s">
        <v>655</v>
      </c>
      <c r="G24" s="1109"/>
      <c r="H24" s="1109"/>
      <c r="I24" s="1109"/>
      <c r="J24" s="1110"/>
      <c r="K24" s="101"/>
      <c r="L24" s="948"/>
      <c r="M24" s="1118"/>
      <c r="N24" s="949"/>
      <c r="O24" s="522"/>
      <c r="P24" s="172"/>
      <c r="Q24" s="1095">
        <f t="shared" si="0"/>
        <v>0</v>
      </c>
      <c r="R24" s="1097"/>
      <c r="S24" s="517"/>
      <c r="T24" s="517"/>
      <c r="U24" s="517"/>
      <c r="V24" s="73"/>
      <c r="W24" s="99"/>
      <c r="X24" s="99"/>
    </row>
    <row r="25" spans="1:24" ht="13.5" x14ac:dyDescent="0.25">
      <c r="A25" s="520"/>
      <c r="C25" s="1043"/>
      <c r="D25" s="1044"/>
      <c r="E25" s="172"/>
      <c r="F25" s="1108" t="s">
        <v>654</v>
      </c>
      <c r="G25" s="1109"/>
      <c r="H25" s="1109"/>
      <c r="I25" s="1109"/>
      <c r="J25" s="1110"/>
      <c r="K25" s="101"/>
      <c r="L25" s="948"/>
      <c r="M25" s="1118"/>
      <c r="N25" s="949"/>
      <c r="O25" s="522"/>
      <c r="P25" s="172"/>
      <c r="Q25" s="1095">
        <f t="shared" si="0"/>
        <v>0</v>
      </c>
      <c r="R25" s="1097"/>
      <c r="S25" s="517"/>
      <c r="T25" s="517"/>
      <c r="U25" s="517"/>
      <c r="V25" s="73"/>
      <c r="W25" s="99"/>
      <c r="X25" s="99"/>
    </row>
    <row r="26" spans="1:24" ht="13.5" x14ac:dyDescent="0.25">
      <c r="A26" s="520"/>
      <c r="C26" s="1043"/>
      <c r="D26" s="1044"/>
      <c r="E26" s="172"/>
      <c r="F26" s="1108" t="s">
        <v>656</v>
      </c>
      <c r="G26" s="1109"/>
      <c r="H26" s="1109"/>
      <c r="I26" s="1109"/>
      <c r="J26" s="1110"/>
      <c r="K26" s="101"/>
      <c r="L26" s="948"/>
      <c r="M26" s="1118"/>
      <c r="N26" s="949"/>
      <c r="O26" s="521"/>
      <c r="P26" s="172"/>
      <c r="Q26" s="1095">
        <f t="shared" si="0"/>
        <v>0</v>
      </c>
      <c r="R26" s="1097"/>
      <c r="S26" s="517"/>
      <c r="T26" s="517"/>
      <c r="U26" s="517"/>
      <c r="V26" s="73"/>
      <c r="W26" s="99"/>
      <c r="X26" s="99"/>
    </row>
    <row r="27" spans="1:24" ht="13.5" x14ac:dyDescent="0.25">
      <c r="A27" s="523"/>
      <c r="C27" s="1043"/>
      <c r="D27" s="1044"/>
      <c r="E27" s="172"/>
      <c r="F27" s="1119" t="str">
        <f>IF('Formulación 3'!G9="","",'Formulación 3'!G9)</f>
        <v>Berma</v>
      </c>
      <c r="G27" s="1120"/>
      <c r="H27" s="1120"/>
      <c r="I27" s="1120"/>
      <c r="J27" s="1121"/>
      <c r="K27" s="101"/>
      <c r="L27" s="1134">
        <f>SUM(L28:N33)</f>
        <v>0</v>
      </c>
      <c r="M27" s="1135"/>
      <c r="N27" s="1136"/>
      <c r="O27" s="518"/>
      <c r="P27" s="172"/>
      <c r="Q27" s="1125">
        <f>SUM(Q28:R33)</f>
        <v>0</v>
      </c>
      <c r="R27" s="1126"/>
      <c r="S27" s="448" t="str">
        <f>+IF(L27='Formulación 3'!X9,"","Revisar: Costo a precio de mercado diferente al ítem 3.4.1")</f>
        <v/>
      </c>
      <c r="T27" s="517"/>
      <c r="U27" s="517"/>
      <c r="V27" s="73"/>
      <c r="W27" s="99"/>
      <c r="X27" s="99"/>
    </row>
    <row r="28" spans="1:24" ht="13.5" x14ac:dyDescent="0.25">
      <c r="A28" s="520"/>
      <c r="C28" s="1043"/>
      <c r="D28" s="1044"/>
      <c r="E28" s="172"/>
      <c r="F28" s="1108" t="s">
        <v>651</v>
      </c>
      <c r="G28" s="1109"/>
      <c r="H28" s="1109"/>
      <c r="I28" s="1109"/>
      <c r="J28" s="1110"/>
      <c r="K28" s="101"/>
      <c r="L28" s="948"/>
      <c r="M28" s="1118"/>
      <c r="N28" s="949"/>
      <c r="O28" s="521"/>
      <c r="P28" s="172"/>
      <c r="Q28" s="1095">
        <f t="shared" ref="Q28:Q33" si="1">+O28*L28</f>
        <v>0</v>
      </c>
      <c r="R28" s="1097"/>
      <c r="S28" s="517"/>
      <c r="T28" s="517"/>
      <c r="U28" s="517"/>
      <c r="V28" s="73"/>
      <c r="W28" s="99"/>
      <c r="X28" s="99"/>
    </row>
    <row r="29" spans="1:24" ht="13.5" x14ac:dyDescent="0.25">
      <c r="A29" s="520"/>
      <c r="C29" s="1043"/>
      <c r="D29" s="1044"/>
      <c r="E29" s="172"/>
      <c r="F29" s="1108" t="s">
        <v>652</v>
      </c>
      <c r="G29" s="1109"/>
      <c r="H29" s="1109"/>
      <c r="I29" s="1109"/>
      <c r="J29" s="1110"/>
      <c r="K29" s="101"/>
      <c r="L29" s="948"/>
      <c r="M29" s="1118"/>
      <c r="N29" s="949"/>
      <c r="O29" s="521"/>
      <c r="P29" s="172"/>
      <c r="Q29" s="1095">
        <f t="shared" si="1"/>
        <v>0</v>
      </c>
      <c r="R29" s="1097"/>
      <c r="S29" s="517"/>
      <c r="T29" s="517"/>
      <c r="U29" s="517"/>
      <c r="V29" s="73"/>
      <c r="W29" s="99"/>
      <c r="X29" s="99"/>
    </row>
    <row r="30" spans="1:24" ht="13.5" x14ac:dyDescent="0.25">
      <c r="A30" s="520"/>
      <c r="C30" s="1043"/>
      <c r="D30" s="1044"/>
      <c r="E30" s="172"/>
      <c r="F30" s="1108" t="s">
        <v>653</v>
      </c>
      <c r="G30" s="1109"/>
      <c r="H30" s="1109"/>
      <c r="I30" s="1109"/>
      <c r="J30" s="1110"/>
      <c r="K30" s="101"/>
      <c r="L30" s="948"/>
      <c r="M30" s="1118"/>
      <c r="N30" s="949"/>
      <c r="O30" s="522"/>
      <c r="P30" s="172"/>
      <c r="Q30" s="1095">
        <f t="shared" si="1"/>
        <v>0</v>
      </c>
      <c r="R30" s="1097"/>
      <c r="S30" s="517"/>
      <c r="T30" s="517"/>
      <c r="U30" s="517"/>
      <c r="V30" s="73"/>
      <c r="W30" s="99"/>
      <c r="X30" s="99"/>
    </row>
    <row r="31" spans="1:24" ht="13.5" x14ac:dyDescent="0.25">
      <c r="A31" s="520"/>
      <c r="C31" s="1043"/>
      <c r="D31" s="1044"/>
      <c r="E31" s="172"/>
      <c r="F31" s="1108" t="s">
        <v>654</v>
      </c>
      <c r="G31" s="1109"/>
      <c r="H31" s="1109"/>
      <c r="I31" s="1109"/>
      <c r="J31" s="1110"/>
      <c r="K31" s="101"/>
      <c r="L31" s="948"/>
      <c r="M31" s="1118"/>
      <c r="N31" s="949"/>
      <c r="O31" s="522"/>
      <c r="P31" s="172"/>
      <c r="Q31" s="1095">
        <f t="shared" si="1"/>
        <v>0</v>
      </c>
      <c r="R31" s="1097"/>
      <c r="S31" s="517"/>
      <c r="T31" s="517"/>
      <c r="U31" s="517"/>
      <c r="V31" s="73"/>
      <c r="W31" s="99"/>
      <c r="X31" s="99"/>
    </row>
    <row r="32" spans="1:24" ht="13.5" x14ac:dyDescent="0.25">
      <c r="A32" s="520"/>
      <c r="C32" s="1043"/>
      <c r="D32" s="1044"/>
      <c r="E32" s="172"/>
      <c r="F32" s="1108" t="s">
        <v>655</v>
      </c>
      <c r="G32" s="1109"/>
      <c r="H32" s="1109"/>
      <c r="I32" s="1109"/>
      <c r="J32" s="1110"/>
      <c r="K32" s="101"/>
      <c r="L32" s="948"/>
      <c r="M32" s="1118"/>
      <c r="N32" s="949"/>
      <c r="O32" s="522"/>
      <c r="P32" s="172"/>
      <c r="Q32" s="1095">
        <f t="shared" si="1"/>
        <v>0</v>
      </c>
      <c r="R32" s="1097"/>
      <c r="S32" s="517"/>
      <c r="T32" s="517"/>
      <c r="U32" s="517"/>
      <c r="V32" s="73"/>
      <c r="W32" s="99"/>
      <c r="X32" s="99"/>
    </row>
    <row r="33" spans="1:24" ht="13.5" x14ac:dyDescent="0.25">
      <c r="A33" s="520"/>
      <c r="C33" s="1043"/>
      <c r="D33" s="1044"/>
      <c r="E33" s="172"/>
      <c r="F33" s="1108" t="s">
        <v>656</v>
      </c>
      <c r="G33" s="1109"/>
      <c r="H33" s="1109"/>
      <c r="I33" s="1109"/>
      <c r="J33" s="1110"/>
      <c r="K33" s="101"/>
      <c r="L33" s="948"/>
      <c r="M33" s="1118"/>
      <c r="N33" s="949"/>
      <c r="O33" s="521"/>
      <c r="P33" s="172"/>
      <c r="Q33" s="1095">
        <f t="shared" si="1"/>
        <v>0</v>
      </c>
      <c r="R33" s="1097"/>
      <c r="S33" s="517"/>
      <c r="T33" s="517"/>
      <c r="U33" s="517"/>
      <c r="V33" s="73"/>
      <c r="W33" s="99"/>
      <c r="X33" s="99"/>
    </row>
    <row r="34" spans="1:24" ht="13.5" x14ac:dyDescent="0.25">
      <c r="A34" s="523"/>
      <c r="C34" s="1043"/>
      <c r="D34" s="1044"/>
      <c r="E34" s="172"/>
      <c r="F34" s="1119" t="str">
        <f>IF('Formulación 3'!G10="","",'Formulación 3'!G10)</f>
        <v>Cunetas</v>
      </c>
      <c r="G34" s="1120"/>
      <c r="H34" s="1120"/>
      <c r="I34" s="1120"/>
      <c r="J34" s="1121"/>
      <c r="K34" s="101"/>
      <c r="L34" s="1134">
        <f>SUM(L35:N40)</f>
        <v>0</v>
      </c>
      <c r="M34" s="1135"/>
      <c r="N34" s="1136"/>
      <c r="O34" s="518"/>
      <c r="P34" s="172"/>
      <c r="Q34" s="1125">
        <f>SUM(Q35:R40)</f>
        <v>0</v>
      </c>
      <c r="R34" s="1126"/>
      <c r="S34" s="448" t="str">
        <f>+IF(L34='Formulación 3'!X10,"","Revisar: Costo a precio de mercado diferente al ítem 3.4.1")</f>
        <v/>
      </c>
      <c r="T34" s="517"/>
      <c r="U34" s="517"/>
      <c r="V34" s="73"/>
      <c r="W34" s="99"/>
      <c r="X34" s="99"/>
    </row>
    <row r="35" spans="1:24" ht="13.5" x14ac:dyDescent="0.25">
      <c r="A35" s="520"/>
      <c r="C35" s="1043"/>
      <c r="D35" s="1044"/>
      <c r="E35" s="172"/>
      <c r="F35" s="1108" t="s">
        <v>651</v>
      </c>
      <c r="G35" s="1109"/>
      <c r="H35" s="1109"/>
      <c r="I35" s="1109"/>
      <c r="J35" s="1110"/>
      <c r="K35" s="101"/>
      <c r="L35" s="948"/>
      <c r="M35" s="1118"/>
      <c r="N35" s="949"/>
      <c r="O35" s="521"/>
      <c r="P35" s="172"/>
      <c r="Q35" s="1095">
        <f t="shared" ref="Q35:Q40" si="2">+O35*L35</f>
        <v>0</v>
      </c>
      <c r="R35" s="1097"/>
      <c r="S35" s="517"/>
      <c r="T35" s="517"/>
      <c r="U35" s="517"/>
      <c r="V35" s="73"/>
      <c r="W35" s="99"/>
      <c r="X35" s="99"/>
    </row>
    <row r="36" spans="1:24" ht="13.5" x14ac:dyDescent="0.25">
      <c r="A36" s="520"/>
      <c r="C36" s="1043"/>
      <c r="D36" s="1044"/>
      <c r="E36" s="172"/>
      <c r="F36" s="1108" t="s">
        <v>652</v>
      </c>
      <c r="G36" s="1109"/>
      <c r="H36" s="1109"/>
      <c r="I36" s="1109"/>
      <c r="J36" s="1110"/>
      <c r="K36" s="101"/>
      <c r="L36" s="948"/>
      <c r="M36" s="1118"/>
      <c r="N36" s="949"/>
      <c r="O36" s="521"/>
      <c r="P36" s="172"/>
      <c r="Q36" s="1095">
        <f t="shared" si="2"/>
        <v>0</v>
      </c>
      <c r="R36" s="1097"/>
      <c r="S36" s="517"/>
      <c r="T36" s="517"/>
      <c r="U36" s="517"/>
      <c r="V36" s="73"/>
      <c r="W36" s="99"/>
      <c r="X36" s="99"/>
    </row>
    <row r="37" spans="1:24" ht="13.5" x14ac:dyDescent="0.25">
      <c r="A37" s="520"/>
      <c r="C37" s="1043"/>
      <c r="D37" s="1044"/>
      <c r="E37" s="172"/>
      <c r="F37" s="1108" t="s">
        <v>653</v>
      </c>
      <c r="G37" s="1109"/>
      <c r="H37" s="1109"/>
      <c r="I37" s="1109"/>
      <c r="J37" s="1110"/>
      <c r="K37" s="101"/>
      <c r="L37" s="948"/>
      <c r="M37" s="1118"/>
      <c r="N37" s="949"/>
      <c r="O37" s="522"/>
      <c r="P37" s="172"/>
      <c r="Q37" s="1095">
        <f t="shared" si="2"/>
        <v>0</v>
      </c>
      <c r="R37" s="1097"/>
      <c r="S37" s="517"/>
      <c r="T37" s="517"/>
      <c r="U37" s="517"/>
      <c r="V37" s="73"/>
      <c r="W37" s="99"/>
      <c r="X37" s="99"/>
    </row>
    <row r="38" spans="1:24" ht="13.5" x14ac:dyDescent="0.25">
      <c r="A38" s="520"/>
      <c r="C38" s="1043"/>
      <c r="D38" s="1044"/>
      <c r="E38" s="172"/>
      <c r="F38" s="1108" t="s">
        <v>654</v>
      </c>
      <c r="G38" s="1109"/>
      <c r="H38" s="1109"/>
      <c r="I38" s="1109"/>
      <c r="J38" s="1110"/>
      <c r="K38" s="101"/>
      <c r="L38" s="948"/>
      <c r="M38" s="1118"/>
      <c r="N38" s="949"/>
      <c r="O38" s="522"/>
      <c r="P38" s="172"/>
      <c r="Q38" s="1095">
        <f t="shared" si="2"/>
        <v>0</v>
      </c>
      <c r="R38" s="1097"/>
      <c r="S38" s="517"/>
      <c r="T38" s="517"/>
      <c r="U38" s="517"/>
      <c r="V38" s="73"/>
      <c r="W38" s="99"/>
      <c r="X38" s="99"/>
    </row>
    <row r="39" spans="1:24" ht="13.5" x14ac:dyDescent="0.25">
      <c r="A39" s="520"/>
      <c r="C39" s="1043"/>
      <c r="D39" s="1044"/>
      <c r="E39" s="172"/>
      <c r="F39" s="1108" t="s">
        <v>655</v>
      </c>
      <c r="G39" s="1109"/>
      <c r="H39" s="1109"/>
      <c r="I39" s="1109"/>
      <c r="J39" s="1110"/>
      <c r="K39" s="101"/>
      <c r="L39" s="948"/>
      <c r="M39" s="1118"/>
      <c r="N39" s="949"/>
      <c r="O39" s="522"/>
      <c r="P39" s="172"/>
      <c r="Q39" s="1095">
        <f t="shared" si="2"/>
        <v>0</v>
      </c>
      <c r="R39" s="1097"/>
      <c r="S39" s="517"/>
      <c r="T39" s="517"/>
      <c r="U39" s="517"/>
      <c r="V39" s="73"/>
      <c r="W39" s="99"/>
      <c r="X39" s="99"/>
    </row>
    <row r="40" spans="1:24" ht="13.5" x14ac:dyDescent="0.25">
      <c r="A40" s="520"/>
      <c r="C40" s="1043"/>
      <c r="D40" s="1044"/>
      <c r="E40" s="172"/>
      <c r="F40" s="1108" t="s">
        <v>656</v>
      </c>
      <c r="G40" s="1109"/>
      <c r="H40" s="1109"/>
      <c r="I40" s="1109"/>
      <c r="J40" s="1110"/>
      <c r="K40" s="101"/>
      <c r="L40" s="948"/>
      <c r="M40" s="1118"/>
      <c r="N40" s="949"/>
      <c r="O40" s="521"/>
      <c r="P40" s="172"/>
      <c r="Q40" s="1095">
        <f t="shared" si="2"/>
        <v>0</v>
      </c>
      <c r="R40" s="1097"/>
      <c r="S40" s="517"/>
      <c r="T40" s="517"/>
      <c r="U40" s="517"/>
      <c r="V40" s="73"/>
      <c r="W40" s="99"/>
      <c r="X40" s="99"/>
    </row>
    <row r="41" spans="1:24" ht="13.5" x14ac:dyDescent="0.25">
      <c r="A41" s="523"/>
      <c r="C41" s="1043"/>
      <c r="D41" s="1044"/>
      <c r="E41" s="172"/>
      <c r="F41" s="1119" t="str">
        <f>IF('Formulación 3'!G11="","",'Formulación 3'!G11)</f>
        <v>Sardineles</v>
      </c>
      <c r="G41" s="1120"/>
      <c r="H41" s="1120"/>
      <c r="I41" s="1120"/>
      <c r="J41" s="1121"/>
      <c r="K41" s="101"/>
      <c r="L41" s="1134">
        <f>SUM(L42:N47)</f>
        <v>0</v>
      </c>
      <c r="M41" s="1135"/>
      <c r="N41" s="1136"/>
      <c r="O41" s="518"/>
      <c r="P41" s="172"/>
      <c r="Q41" s="1125">
        <f>SUM(Q42:R47)</f>
        <v>0</v>
      </c>
      <c r="R41" s="1126"/>
      <c r="S41" s="448" t="str">
        <f>+IF(L41='Formulación 3'!X11,"","Revisar: Costo a precio de mercado diferente al ítem 3.4.1")</f>
        <v/>
      </c>
      <c r="T41" s="517"/>
      <c r="U41" s="517"/>
      <c r="V41" s="73"/>
      <c r="W41" s="99"/>
      <c r="X41" s="99"/>
    </row>
    <row r="42" spans="1:24" ht="13.5" x14ac:dyDescent="0.25">
      <c r="A42" s="520"/>
      <c r="C42" s="1043"/>
      <c r="D42" s="1044"/>
      <c r="E42" s="172"/>
      <c r="F42" s="1108" t="s">
        <v>651</v>
      </c>
      <c r="G42" s="1109"/>
      <c r="H42" s="1109"/>
      <c r="I42" s="1109"/>
      <c r="J42" s="1110"/>
      <c r="K42" s="101"/>
      <c r="L42" s="948"/>
      <c r="M42" s="1118"/>
      <c r="N42" s="949"/>
      <c r="O42" s="521"/>
      <c r="P42" s="172"/>
      <c r="Q42" s="1095">
        <f t="shared" ref="Q42:Q47" si="3">+O42*L42</f>
        <v>0</v>
      </c>
      <c r="R42" s="1097"/>
      <c r="S42" s="517"/>
      <c r="T42" s="517"/>
      <c r="U42" s="517"/>
      <c r="V42" s="73"/>
      <c r="W42" s="99"/>
      <c r="X42" s="99"/>
    </row>
    <row r="43" spans="1:24" ht="13.5" x14ac:dyDescent="0.25">
      <c r="A43" s="520"/>
      <c r="C43" s="1043"/>
      <c r="D43" s="1044"/>
      <c r="E43" s="172"/>
      <c r="F43" s="1108" t="s">
        <v>652</v>
      </c>
      <c r="G43" s="1109"/>
      <c r="H43" s="1109"/>
      <c r="I43" s="1109"/>
      <c r="J43" s="1110"/>
      <c r="K43" s="101"/>
      <c r="L43" s="948"/>
      <c r="M43" s="1118"/>
      <c r="N43" s="949"/>
      <c r="O43" s="521"/>
      <c r="P43" s="172"/>
      <c r="Q43" s="1095">
        <f t="shared" si="3"/>
        <v>0</v>
      </c>
      <c r="R43" s="1097"/>
      <c r="S43" s="517"/>
      <c r="T43" s="517"/>
      <c r="U43" s="517"/>
      <c r="V43" s="73"/>
      <c r="W43" s="99"/>
      <c r="X43" s="99"/>
    </row>
    <row r="44" spans="1:24" ht="13.5" x14ac:dyDescent="0.25">
      <c r="A44" s="520"/>
      <c r="C44" s="1043"/>
      <c r="D44" s="1044"/>
      <c r="E44" s="172"/>
      <c r="F44" s="1108" t="s">
        <v>653</v>
      </c>
      <c r="G44" s="1109"/>
      <c r="H44" s="1109"/>
      <c r="I44" s="1109"/>
      <c r="J44" s="1110"/>
      <c r="K44" s="101"/>
      <c r="L44" s="948"/>
      <c r="M44" s="1118"/>
      <c r="N44" s="949"/>
      <c r="O44" s="522"/>
      <c r="P44" s="172"/>
      <c r="Q44" s="1095">
        <f t="shared" si="3"/>
        <v>0</v>
      </c>
      <c r="R44" s="1097"/>
      <c r="S44" s="517"/>
      <c r="T44" s="517"/>
      <c r="U44" s="517"/>
      <c r="V44" s="73"/>
      <c r="W44" s="99"/>
      <c r="X44" s="99"/>
    </row>
    <row r="45" spans="1:24" ht="13.5" x14ac:dyDescent="0.25">
      <c r="A45" s="520"/>
      <c r="C45" s="1043"/>
      <c r="D45" s="1044"/>
      <c r="E45" s="172"/>
      <c r="F45" s="1108" t="s">
        <v>654</v>
      </c>
      <c r="G45" s="1109"/>
      <c r="H45" s="1109"/>
      <c r="I45" s="1109"/>
      <c r="J45" s="1110"/>
      <c r="K45" s="101"/>
      <c r="L45" s="948"/>
      <c r="M45" s="1118"/>
      <c r="N45" s="949"/>
      <c r="O45" s="522"/>
      <c r="P45" s="172"/>
      <c r="Q45" s="1095">
        <f t="shared" si="3"/>
        <v>0</v>
      </c>
      <c r="R45" s="1097"/>
      <c r="S45" s="517"/>
      <c r="T45" s="517"/>
      <c r="U45" s="517"/>
      <c r="V45" s="73"/>
      <c r="W45" s="99"/>
      <c r="X45" s="99"/>
    </row>
    <row r="46" spans="1:24" ht="13.5" x14ac:dyDescent="0.25">
      <c r="A46" s="520"/>
      <c r="C46" s="1043"/>
      <c r="D46" s="1044"/>
      <c r="E46" s="172"/>
      <c r="F46" s="1108" t="s">
        <v>655</v>
      </c>
      <c r="G46" s="1109"/>
      <c r="H46" s="1109"/>
      <c r="I46" s="1109"/>
      <c r="J46" s="1110"/>
      <c r="K46" s="101"/>
      <c r="L46" s="948"/>
      <c r="M46" s="1118"/>
      <c r="N46" s="949"/>
      <c r="O46" s="522"/>
      <c r="P46" s="172"/>
      <c r="Q46" s="1095">
        <f t="shared" si="3"/>
        <v>0</v>
      </c>
      <c r="R46" s="1097"/>
      <c r="S46" s="517"/>
      <c r="T46" s="517"/>
      <c r="U46" s="517"/>
      <c r="V46" s="73"/>
      <c r="W46" s="99"/>
      <c r="X46" s="99"/>
    </row>
    <row r="47" spans="1:24" ht="13.5" x14ac:dyDescent="0.25">
      <c r="A47" s="520"/>
      <c r="C47" s="1043"/>
      <c r="D47" s="1044"/>
      <c r="E47" s="172"/>
      <c r="F47" s="1108" t="s">
        <v>656</v>
      </c>
      <c r="G47" s="1109"/>
      <c r="H47" s="1109"/>
      <c r="I47" s="1109"/>
      <c r="J47" s="1110"/>
      <c r="K47" s="101"/>
      <c r="L47" s="948"/>
      <c r="M47" s="1118"/>
      <c r="N47" s="949"/>
      <c r="O47" s="521"/>
      <c r="P47" s="172"/>
      <c r="Q47" s="1095">
        <f t="shared" si="3"/>
        <v>0</v>
      </c>
      <c r="R47" s="1097"/>
      <c r="S47" s="517"/>
      <c r="T47" s="517"/>
      <c r="U47" s="517"/>
      <c r="V47" s="73"/>
      <c r="W47" s="99"/>
      <c r="X47" s="99"/>
    </row>
    <row r="48" spans="1:24" ht="13.5" x14ac:dyDescent="0.25">
      <c r="A48" s="523"/>
      <c r="C48" s="1043"/>
      <c r="D48" s="1044"/>
      <c r="E48" s="172"/>
      <c r="F48" s="1119" t="str">
        <f>IF('Formulación 3'!G12="","",'Formulación 3'!G12)</f>
        <v>Alcantarillas</v>
      </c>
      <c r="G48" s="1120"/>
      <c r="H48" s="1120"/>
      <c r="I48" s="1120"/>
      <c r="J48" s="1121"/>
      <c r="K48" s="101"/>
      <c r="L48" s="1134">
        <f>SUM(L49:N54)</f>
        <v>0</v>
      </c>
      <c r="M48" s="1135"/>
      <c r="N48" s="1136"/>
      <c r="O48" s="518"/>
      <c r="P48" s="172"/>
      <c r="Q48" s="1125">
        <f>SUM(Q49:R54)</f>
        <v>0</v>
      </c>
      <c r="R48" s="1126"/>
      <c r="S48" s="448" t="str">
        <f>+IF(L48='Formulación 3'!X12,"","Revisar: Costo a precio de mercado diferente al ítem 3.4.1")</f>
        <v/>
      </c>
      <c r="T48" s="517"/>
      <c r="U48" s="517"/>
      <c r="V48" s="73"/>
      <c r="W48" s="99"/>
      <c r="X48" s="99"/>
    </row>
    <row r="49" spans="1:24" ht="13.5" x14ac:dyDescent="0.25">
      <c r="A49" s="520"/>
      <c r="C49" s="1043"/>
      <c r="D49" s="1044"/>
      <c r="E49" s="172"/>
      <c r="F49" s="1108" t="s">
        <v>651</v>
      </c>
      <c r="G49" s="1109"/>
      <c r="H49" s="1109"/>
      <c r="I49" s="1109"/>
      <c r="J49" s="1110"/>
      <c r="K49" s="101"/>
      <c r="L49" s="948"/>
      <c r="M49" s="1118"/>
      <c r="N49" s="949"/>
      <c r="O49" s="521"/>
      <c r="P49" s="172"/>
      <c r="Q49" s="1095">
        <f t="shared" ref="Q49:Q54" si="4">+O49*L49</f>
        <v>0</v>
      </c>
      <c r="R49" s="1097"/>
      <c r="S49" s="517"/>
      <c r="T49" s="517"/>
      <c r="U49" s="517"/>
      <c r="V49" s="73"/>
      <c r="W49" s="99"/>
      <c r="X49" s="99"/>
    </row>
    <row r="50" spans="1:24" ht="13.5" x14ac:dyDescent="0.25">
      <c r="A50" s="520"/>
      <c r="C50" s="1043"/>
      <c r="D50" s="1044"/>
      <c r="E50" s="172"/>
      <c r="F50" s="1108" t="s">
        <v>652</v>
      </c>
      <c r="G50" s="1109"/>
      <c r="H50" s="1109"/>
      <c r="I50" s="1109"/>
      <c r="J50" s="1110"/>
      <c r="K50" s="101"/>
      <c r="L50" s="948"/>
      <c r="M50" s="1118"/>
      <c r="N50" s="949"/>
      <c r="O50" s="521"/>
      <c r="P50" s="172"/>
      <c r="Q50" s="1095">
        <f t="shared" si="4"/>
        <v>0</v>
      </c>
      <c r="R50" s="1097"/>
      <c r="S50" s="517"/>
      <c r="T50" s="517"/>
      <c r="U50" s="517"/>
      <c r="V50" s="73"/>
      <c r="W50" s="99"/>
      <c r="X50" s="99"/>
    </row>
    <row r="51" spans="1:24" ht="13.5" x14ac:dyDescent="0.25">
      <c r="A51" s="520"/>
      <c r="C51" s="1043"/>
      <c r="D51" s="1044"/>
      <c r="E51" s="172"/>
      <c r="F51" s="1108" t="s">
        <v>653</v>
      </c>
      <c r="G51" s="1109"/>
      <c r="H51" s="1109"/>
      <c r="I51" s="1109"/>
      <c r="J51" s="1110"/>
      <c r="K51" s="101"/>
      <c r="L51" s="948"/>
      <c r="M51" s="1118"/>
      <c r="N51" s="949"/>
      <c r="O51" s="522"/>
      <c r="P51" s="172"/>
      <c r="Q51" s="1095">
        <f t="shared" si="4"/>
        <v>0</v>
      </c>
      <c r="R51" s="1097"/>
      <c r="S51" s="517"/>
      <c r="T51" s="517"/>
      <c r="U51" s="517"/>
      <c r="V51" s="73"/>
      <c r="W51" s="99"/>
      <c r="X51" s="99"/>
    </row>
    <row r="52" spans="1:24" ht="13.5" x14ac:dyDescent="0.25">
      <c r="A52" s="520"/>
      <c r="C52" s="1043"/>
      <c r="D52" s="1044"/>
      <c r="E52" s="172"/>
      <c r="F52" s="1108" t="s">
        <v>654</v>
      </c>
      <c r="G52" s="1109"/>
      <c r="H52" s="1109"/>
      <c r="I52" s="1109"/>
      <c r="J52" s="1110"/>
      <c r="K52" s="101"/>
      <c r="L52" s="948"/>
      <c r="M52" s="1118"/>
      <c r="N52" s="949"/>
      <c r="O52" s="522"/>
      <c r="P52" s="172"/>
      <c r="Q52" s="1095">
        <f t="shared" si="4"/>
        <v>0</v>
      </c>
      <c r="R52" s="1097"/>
      <c r="S52" s="517"/>
      <c r="T52" s="517"/>
      <c r="U52" s="517"/>
      <c r="V52" s="73"/>
      <c r="W52" s="99"/>
      <c r="X52" s="99"/>
    </row>
    <row r="53" spans="1:24" ht="13.5" x14ac:dyDescent="0.25">
      <c r="A53" s="520"/>
      <c r="C53" s="1043"/>
      <c r="D53" s="1044"/>
      <c r="E53" s="172"/>
      <c r="F53" s="1108" t="s">
        <v>655</v>
      </c>
      <c r="G53" s="1109"/>
      <c r="H53" s="1109"/>
      <c r="I53" s="1109"/>
      <c r="J53" s="1110"/>
      <c r="K53" s="101"/>
      <c r="L53" s="948"/>
      <c r="M53" s="1118"/>
      <c r="N53" s="949"/>
      <c r="O53" s="522"/>
      <c r="P53" s="172"/>
      <c r="Q53" s="1095">
        <f t="shared" si="4"/>
        <v>0</v>
      </c>
      <c r="R53" s="1097"/>
      <c r="S53" s="517"/>
      <c r="T53" s="517"/>
      <c r="U53" s="517"/>
      <c r="V53" s="73"/>
      <c r="W53" s="99"/>
      <c r="X53" s="99"/>
    </row>
    <row r="54" spans="1:24" ht="13.5" x14ac:dyDescent="0.25">
      <c r="A54" s="520"/>
      <c r="C54" s="1043"/>
      <c r="D54" s="1044"/>
      <c r="E54" s="172"/>
      <c r="F54" s="1108" t="s">
        <v>656</v>
      </c>
      <c r="G54" s="1109"/>
      <c r="H54" s="1109"/>
      <c r="I54" s="1109"/>
      <c r="J54" s="1110"/>
      <c r="K54" s="101"/>
      <c r="L54" s="948"/>
      <c r="M54" s="1118"/>
      <c r="N54" s="949"/>
      <c r="O54" s="521"/>
      <c r="P54" s="172"/>
      <c r="Q54" s="1095">
        <f t="shared" si="4"/>
        <v>0</v>
      </c>
      <c r="R54" s="1097"/>
      <c r="S54" s="517"/>
      <c r="T54" s="517"/>
      <c r="U54" s="517"/>
      <c r="V54" s="73"/>
      <c r="W54" s="99"/>
      <c r="X54" s="99"/>
    </row>
    <row r="55" spans="1:24" ht="13.5" x14ac:dyDescent="0.25">
      <c r="A55" s="523"/>
      <c r="C55" s="1043"/>
      <c r="D55" s="1044"/>
      <c r="E55" s="172"/>
      <c r="F55" s="1119" t="str">
        <f>IF('Formulación 3'!G13="","",'Formulación 3'!G13)</f>
        <v>Áreas verdes</v>
      </c>
      <c r="G55" s="1120"/>
      <c r="H55" s="1120"/>
      <c r="I55" s="1120"/>
      <c r="J55" s="1121"/>
      <c r="K55" s="101"/>
      <c r="L55" s="1134">
        <f>SUM(L56:N61)</f>
        <v>0</v>
      </c>
      <c r="M55" s="1135"/>
      <c r="N55" s="1136"/>
      <c r="O55" s="518"/>
      <c r="P55" s="172"/>
      <c r="Q55" s="1125">
        <f>SUM(Q56:R61)</f>
        <v>0</v>
      </c>
      <c r="R55" s="1126"/>
      <c r="S55" s="448" t="str">
        <f>+IF(L55='Formulación 3'!X13,"","Revisar: Costo a precio de mercado diferente al ítem 3.4.1")</f>
        <v/>
      </c>
      <c r="T55" s="517"/>
      <c r="U55" s="517"/>
      <c r="V55" s="73"/>
      <c r="W55" s="99"/>
      <c r="X55" s="99"/>
    </row>
    <row r="56" spans="1:24" ht="13.5" x14ac:dyDescent="0.25">
      <c r="A56" s="520"/>
      <c r="C56" s="1043"/>
      <c r="D56" s="1044"/>
      <c r="E56" s="172"/>
      <c r="F56" s="1108" t="s">
        <v>651</v>
      </c>
      <c r="G56" s="1109"/>
      <c r="H56" s="1109"/>
      <c r="I56" s="1109"/>
      <c r="J56" s="1110"/>
      <c r="K56" s="101"/>
      <c r="L56" s="948"/>
      <c r="M56" s="1118"/>
      <c r="N56" s="949"/>
      <c r="O56" s="521"/>
      <c r="P56" s="172"/>
      <c r="Q56" s="1095">
        <f t="shared" ref="Q56:Q61" si="5">+O56*L56</f>
        <v>0</v>
      </c>
      <c r="R56" s="1097"/>
      <c r="S56" s="517"/>
      <c r="T56" s="517"/>
      <c r="U56" s="517"/>
      <c r="V56" s="73"/>
      <c r="W56" s="99"/>
      <c r="X56" s="99"/>
    </row>
    <row r="57" spans="1:24" ht="13.5" x14ac:dyDescent="0.25">
      <c r="A57" s="520"/>
      <c r="C57" s="1043"/>
      <c r="D57" s="1044"/>
      <c r="E57" s="172"/>
      <c r="F57" s="1108" t="s">
        <v>652</v>
      </c>
      <c r="G57" s="1109"/>
      <c r="H57" s="1109"/>
      <c r="I57" s="1109"/>
      <c r="J57" s="1110"/>
      <c r="K57" s="101"/>
      <c r="L57" s="948"/>
      <c r="M57" s="1118"/>
      <c r="N57" s="949"/>
      <c r="O57" s="521"/>
      <c r="P57" s="172"/>
      <c r="Q57" s="1095">
        <f t="shared" si="5"/>
        <v>0</v>
      </c>
      <c r="R57" s="1097"/>
      <c r="S57" s="517"/>
      <c r="T57" s="517"/>
      <c r="U57" s="517"/>
      <c r="V57" s="73"/>
      <c r="W57" s="99"/>
      <c r="X57" s="99"/>
    </row>
    <row r="58" spans="1:24" ht="13.5" x14ac:dyDescent="0.25">
      <c r="A58" s="520"/>
      <c r="C58" s="1043"/>
      <c r="D58" s="1044"/>
      <c r="E58" s="172"/>
      <c r="F58" s="1108" t="s">
        <v>653</v>
      </c>
      <c r="G58" s="1109"/>
      <c r="H58" s="1109"/>
      <c r="I58" s="1109"/>
      <c r="J58" s="1110"/>
      <c r="K58" s="101"/>
      <c r="L58" s="948"/>
      <c r="M58" s="1118"/>
      <c r="N58" s="949"/>
      <c r="O58" s="522"/>
      <c r="P58" s="172"/>
      <c r="Q58" s="1095">
        <f t="shared" si="5"/>
        <v>0</v>
      </c>
      <c r="R58" s="1097"/>
      <c r="S58" s="517"/>
      <c r="T58" s="517"/>
      <c r="U58" s="517"/>
      <c r="V58" s="73"/>
      <c r="W58" s="99"/>
      <c r="X58" s="99"/>
    </row>
    <row r="59" spans="1:24" ht="13.5" x14ac:dyDescent="0.25">
      <c r="A59" s="520"/>
      <c r="C59" s="1043"/>
      <c r="D59" s="1044"/>
      <c r="E59" s="172"/>
      <c r="F59" s="1108" t="s">
        <v>654</v>
      </c>
      <c r="G59" s="1109"/>
      <c r="H59" s="1109"/>
      <c r="I59" s="1109"/>
      <c r="J59" s="1110"/>
      <c r="K59" s="101"/>
      <c r="L59" s="948"/>
      <c r="M59" s="1118"/>
      <c r="N59" s="949"/>
      <c r="O59" s="522"/>
      <c r="P59" s="172"/>
      <c r="Q59" s="1095">
        <f t="shared" si="5"/>
        <v>0</v>
      </c>
      <c r="R59" s="1097"/>
      <c r="S59" s="517"/>
      <c r="T59" s="517"/>
      <c r="U59" s="517"/>
      <c r="V59" s="73"/>
      <c r="W59" s="99"/>
      <c r="X59" s="99"/>
    </row>
    <row r="60" spans="1:24" ht="13.5" x14ac:dyDescent="0.25">
      <c r="A60" s="520"/>
      <c r="C60" s="1043"/>
      <c r="D60" s="1044"/>
      <c r="E60" s="172"/>
      <c r="F60" s="1108" t="s">
        <v>655</v>
      </c>
      <c r="G60" s="1109"/>
      <c r="H60" s="1109"/>
      <c r="I60" s="1109"/>
      <c r="J60" s="1110"/>
      <c r="K60" s="101"/>
      <c r="L60" s="948"/>
      <c r="M60" s="1118"/>
      <c r="N60" s="949"/>
      <c r="O60" s="522"/>
      <c r="P60" s="172"/>
      <c r="Q60" s="1095">
        <f t="shared" si="5"/>
        <v>0</v>
      </c>
      <c r="R60" s="1097"/>
      <c r="S60" s="517"/>
      <c r="T60" s="517"/>
      <c r="U60" s="517"/>
      <c r="V60" s="73"/>
      <c r="W60" s="99"/>
      <c r="X60" s="99"/>
    </row>
    <row r="61" spans="1:24" ht="13.5" x14ac:dyDescent="0.25">
      <c r="A61" s="520"/>
      <c r="C61" s="1043"/>
      <c r="D61" s="1044"/>
      <c r="E61" s="172"/>
      <c r="F61" s="1108" t="s">
        <v>656</v>
      </c>
      <c r="G61" s="1109"/>
      <c r="H61" s="1109"/>
      <c r="I61" s="1109"/>
      <c r="J61" s="1110"/>
      <c r="K61" s="101"/>
      <c r="L61" s="948"/>
      <c r="M61" s="1118"/>
      <c r="N61" s="949"/>
      <c r="O61" s="521"/>
      <c r="P61" s="172"/>
      <c r="Q61" s="1095">
        <f t="shared" si="5"/>
        <v>0</v>
      </c>
      <c r="R61" s="1097"/>
      <c r="S61" s="517"/>
      <c r="T61" s="517"/>
      <c r="U61" s="517"/>
      <c r="V61" s="73"/>
      <c r="W61" s="99"/>
      <c r="X61" s="99"/>
    </row>
    <row r="62" spans="1:24" ht="13.5" x14ac:dyDescent="0.25">
      <c r="A62" s="523"/>
      <c r="C62" s="1043"/>
      <c r="D62" s="1044"/>
      <c r="E62" s="172"/>
      <c r="F62" s="1119" t="str">
        <f>IF('Formulación 3'!G14="","",'Formulación 3'!G14)</f>
        <v/>
      </c>
      <c r="G62" s="1120"/>
      <c r="H62" s="1120"/>
      <c r="I62" s="1120"/>
      <c r="J62" s="1121"/>
      <c r="K62" s="101"/>
      <c r="L62" s="1134">
        <f>SUM(L63:N68)</f>
        <v>0</v>
      </c>
      <c r="M62" s="1135"/>
      <c r="N62" s="1136"/>
      <c r="O62" s="518"/>
      <c r="P62" s="172"/>
      <c r="Q62" s="1125">
        <f>SUM(Q63:R68)</f>
        <v>0</v>
      </c>
      <c r="R62" s="1126"/>
      <c r="S62" s="448" t="str">
        <f>+IF(L62='Formulación 3'!X14,"","Revisar: Costo a precio de mercado diferente al ítem 3.4.1")</f>
        <v/>
      </c>
      <c r="T62" s="517"/>
      <c r="U62" s="517"/>
      <c r="V62" s="73"/>
      <c r="W62" s="99"/>
      <c r="X62" s="99"/>
    </row>
    <row r="63" spans="1:24" ht="13.5" x14ac:dyDescent="0.25">
      <c r="A63" s="520"/>
      <c r="C63" s="1043"/>
      <c r="D63" s="1044"/>
      <c r="E63" s="172"/>
      <c r="F63" s="1108" t="s">
        <v>651</v>
      </c>
      <c r="G63" s="1109"/>
      <c r="H63" s="1109"/>
      <c r="I63" s="1109"/>
      <c r="J63" s="1110"/>
      <c r="K63" s="101"/>
      <c r="L63" s="1140"/>
      <c r="M63" s="1141"/>
      <c r="N63" s="1142"/>
      <c r="O63" s="522"/>
      <c r="P63" s="172"/>
      <c r="Q63" s="1095">
        <f t="shared" ref="Q63:Q68" si="6">+O63*L63</f>
        <v>0</v>
      </c>
      <c r="R63" s="1097"/>
      <c r="S63" s="517"/>
      <c r="T63" s="517"/>
      <c r="U63" s="517"/>
      <c r="V63" s="73"/>
      <c r="W63" s="99"/>
      <c r="X63" s="99"/>
    </row>
    <row r="64" spans="1:24" ht="13.5" x14ac:dyDescent="0.25">
      <c r="A64" s="520"/>
      <c r="C64" s="1043"/>
      <c r="D64" s="1044"/>
      <c r="E64" s="172"/>
      <c r="F64" s="1108" t="s">
        <v>652</v>
      </c>
      <c r="G64" s="1109"/>
      <c r="H64" s="1109"/>
      <c r="I64" s="1109"/>
      <c r="J64" s="1110"/>
      <c r="K64" s="101"/>
      <c r="L64" s="1140"/>
      <c r="M64" s="1141"/>
      <c r="N64" s="1142"/>
      <c r="O64" s="521"/>
      <c r="P64" s="172"/>
      <c r="Q64" s="1095">
        <f t="shared" si="6"/>
        <v>0</v>
      </c>
      <c r="R64" s="1097"/>
      <c r="S64" s="517"/>
      <c r="T64" s="517"/>
      <c r="U64" s="517"/>
      <c r="V64" s="73"/>
      <c r="W64" s="99"/>
      <c r="X64" s="99"/>
    </row>
    <row r="65" spans="1:24" ht="13.5" x14ac:dyDescent="0.25">
      <c r="A65" s="520"/>
      <c r="C65" s="1043"/>
      <c r="D65" s="1044"/>
      <c r="E65" s="172"/>
      <c r="F65" s="1108" t="s">
        <v>653</v>
      </c>
      <c r="G65" s="1109"/>
      <c r="H65" s="1109"/>
      <c r="I65" s="1109"/>
      <c r="J65" s="1110"/>
      <c r="K65" s="101"/>
      <c r="L65" s="1140"/>
      <c r="M65" s="1141"/>
      <c r="N65" s="1142"/>
      <c r="O65" s="524"/>
      <c r="P65" s="172"/>
      <c r="Q65" s="1095">
        <f t="shared" si="6"/>
        <v>0</v>
      </c>
      <c r="R65" s="1097"/>
      <c r="S65" s="517"/>
      <c r="T65" s="517"/>
      <c r="U65" s="517"/>
      <c r="V65" s="73"/>
      <c r="W65" s="99"/>
      <c r="X65" s="99"/>
    </row>
    <row r="66" spans="1:24" ht="13.5" x14ac:dyDescent="0.25">
      <c r="A66" s="520"/>
      <c r="C66" s="1043"/>
      <c r="D66" s="1044"/>
      <c r="E66" s="172"/>
      <c r="F66" s="1108" t="s">
        <v>654</v>
      </c>
      <c r="G66" s="1109"/>
      <c r="H66" s="1109"/>
      <c r="I66" s="1109"/>
      <c r="J66" s="1110"/>
      <c r="K66" s="101"/>
      <c r="L66" s="1140"/>
      <c r="M66" s="1141"/>
      <c r="N66" s="1142"/>
      <c r="O66" s="522"/>
      <c r="P66" s="172"/>
      <c r="Q66" s="1095">
        <f t="shared" si="6"/>
        <v>0</v>
      </c>
      <c r="R66" s="1097"/>
      <c r="S66" s="517"/>
      <c r="T66" s="517"/>
      <c r="U66" s="517"/>
      <c r="V66" s="73"/>
      <c r="W66" s="99"/>
      <c r="X66" s="99"/>
    </row>
    <row r="67" spans="1:24" ht="13.5" x14ac:dyDescent="0.25">
      <c r="A67" s="520"/>
      <c r="C67" s="1043"/>
      <c r="D67" s="1044"/>
      <c r="E67" s="172"/>
      <c r="F67" s="1108" t="s">
        <v>655</v>
      </c>
      <c r="G67" s="1109"/>
      <c r="H67" s="1109"/>
      <c r="I67" s="1109"/>
      <c r="J67" s="1110"/>
      <c r="K67" s="101"/>
      <c r="L67" s="1140"/>
      <c r="M67" s="1141"/>
      <c r="N67" s="1142"/>
      <c r="O67" s="522"/>
      <c r="P67" s="172"/>
      <c r="Q67" s="1095">
        <f t="shared" si="6"/>
        <v>0</v>
      </c>
      <c r="R67" s="1097"/>
      <c r="S67" s="517"/>
      <c r="T67" s="517"/>
      <c r="U67" s="517"/>
      <c r="V67" s="73"/>
      <c r="W67" s="99"/>
      <c r="X67" s="99"/>
    </row>
    <row r="68" spans="1:24" ht="13.5" x14ac:dyDescent="0.25">
      <c r="A68" s="520"/>
      <c r="C68" s="1043"/>
      <c r="D68" s="1044"/>
      <c r="E68" s="172"/>
      <c r="F68" s="1108" t="s">
        <v>656</v>
      </c>
      <c r="G68" s="1109"/>
      <c r="H68" s="1109"/>
      <c r="I68" s="1109"/>
      <c r="J68" s="1110"/>
      <c r="K68" s="101"/>
      <c r="L68" s="1140"/>
      <c r="M68" s="1141"/>
      <c r="N68" s="1142"/>
      <c r="O68" s="521"/>
      <c r="P68" s="172"/>
      <c r="Q68" s="1095">
        <f t="shared" si="6"/>
        <v>0</v>
      </c>
      <c r="R68" s="1097"/>
      <c r="S68" s="517"/>
      <c r="T68" s="517"/>
      <c r="U68" s="517"/>
      <c r="V68" s="73"/>
      <c r="W68" s="99"/>
      <c r="X68" s="99"/>
    </row>
    <row r="69" spans="1:24" ht="13.5" x14ac:dyDescent="0.25">
      <c r="A69" s="523"/>
      <c r="C69" s="1043"/>
      <c r="D69" s="1044"/>
      <c r="E69" s="172"/>
      <c r="F69" s="1119" t="str">
        <f>IF('Formulación 3'!G15="","",'Formulación 3'!G15)</f>
        <v/>
      </c>
      <c r="G69" s="1120"/>
      <c r="H69" s="1120"/>
      <c r="I69" s="1120"/>
      <c r="J69" s="1121"/>
      <c r="K69" s="101"/>
      <c r="L69" s="1134">
        <f>SUM(L70:N75)</f>
        <v>0</v>
      </c>
      <c r="M69" s="1135"/>
      <c r="N69" s="1136"/>
      <c r="O69" s="518"/>
      <c r="P69" s="172"/>
      <c r="Q69" s="1125">
        <f>SUM(Q70:R75)</f>
        <v>0</v>
      </c>
      <c r="R69" s="1126"/>
      <c r="S69" s="448" t="str">
        <f>+IF(L69='Formulación 3'!X15,"","Revisar: Costo a precio de mercado diferente al ítem 3.4.1")</f>
        <v/>
      </c>
      <c r="T69" s="517"/>
      <c r="U69" s="517"/>
      <c r="V69" s="73"/>
      <c r="W69" s="99"/>
      <c r="X69" s="99"/>
    </row>
    <row r="70" spans="1:24" ht="13.5" x14ac:dyDescent="0.25">
      <c r="A70" s="520"/>
      <c r="C70" s="1043"/>
      <c r="D70" s="1044"/>
      <c r="E70" s="172"/>
      <c r="F70" s="1108" t="s">
        <v>651</v>
      </c>
      <c r="G70" s="1109"/>
      <c r="H70" s="1109"/>
      <c r="I70" s="1109"/>
      <c r="J70" s="1110"/>
      <c r="K70" s="101"/>
      <c r="L70" s="948"/>
      <c r="M70" s="1118"/>
      <c r="N70" s="949"/>
      <c r="O70" s="521"/>
      <c r="P70" s="172"/>
      <c r="Q70" s="1095">
        <f t="shared" ref="Q70:Q75" si="7">+O70*L70</f>
        <v>0</v>
      </c>
      <c r="R70" s="1097"/>
      <c r="S70" s="517"/>
      <c r="T70" s="517"/>
      <c r="U70" s="517"/>
      <c r="V70" s="73"/>
      <c r="W70" s="99"/>
      <c r="X70" s="99"/>
    </row>
    <row r="71" spans="1:24" ht="13.5" x14ac:dyDescent="0.25">
      <c r="A71" s="520"/>
      <c r="C71" s="1043"/>
      <c r="D71" s="1044"/>
      <c r="E71" s="172"/>
      <c r="F71" s="1108" t="s">
        <v>652</v>
      </c>
      <c r="G71" s="1109"/>
      <c r="H71" s="1109"/>
      <c r="I71" s="1109"/>
      <c r="J71" s="1110"/>
      <c r="K71" s="101"/>
      <c r="L71" s="948"/>
      <c r="M71" s="1118"/>
      <c r="N71" s="949"/>
      <c r="O71" s="521"/>
      <c r="P71" s="172"/>
      <c r="Q71" s="1095">
        <f t="shared" si="7"/>
        <v>0</v>
      </c>
      <c r="R71" s="1097"/>
      <c r="S71" s="517"/>
      <c r="T71" s="517"/>
      <c r="U71" s="517"/>
      <c r="V71" s="73"/>
      <c r="W71" s="99"/>
      <c r="X71" s="99"/>
    </row>
    <row r="72" spans="1:24" ht="13.5" x14ac:dyDescent="0.25">
      <c r="A72" s="520"/>
      <c r="C72" s="1043"/>
      <c r="D72" s="1044"/>
      <c r="E72" s="172"/>
      <c r="F72" s="1108" t="s">
        <v>653</v>
      </c>
      <c r="G72" s="1109"/>
      <c r="H72" s="1109"/>
      <c r="I72" s="1109"/>
      <c r="J72" s="1110"/>
      <c r="K72" s="101"/>
      <c r="L72" s="948"/>
      <c r="M72" s="1118"/>
      <c r="N72" s="949"/>
      <c r="O72" s="522"/>
      <c r="P72" s="172"/>
      <c r="Q72" s="1095">
        <f t="shared" si="7"/>
        <v>0</v>
      </c>
      <c r="R72" s="1097"/>
      <c r="S72" s="517"/>
      <c r="T72" s="517"/>
      <c r="U72" s="517"/>
      <c r="V72" s="73"/>
      <c r="W72" s="99"/>
      <c r="X72" s="99"/>
    </row>
    <row r="73" spans="1:24" ht="13.5" x14ac:dyDescent="0.25">
      <c r="A73" s="520"/>
      <c r="C73" s="1043"/>
      <c r="D73" s="1044"/>
      <c r="E73" s="172"/>
      <c r="F73" s="1108" t="s">
        <v>654</v>
      </c>
      <c r="G73" s="1109"/>
      <c r="H73" s="1109"/>
      <c r="I73" s="1109"/>
      <c r="J73" s="1110"/>
      <c r="K73" s="101"/>
      <c r="L73" s="948"/>
      <c r="M73" s="1118"/>
      <c r="N73" s="949"/>
      <c r="O73" s="522"/>
      <c r="P73" s="172"/>
      <c r="Q73" s="1095">
        <f t="shared" si="7"/>
        <v>0</v>
      </c>
      <c r="R73" s="1097"/>
      <c r="S73" s="517"/>
      <c r="T73" s="517"/>
      <c r="U73" s="517"/>
      <c r="V73" s="73"/>
      <c r="W73" s="99"/>
      <c r="X73" s="99"/>
    </row>
    <row r="74" spans="1:24" ht="13.5" x14ac:dyDescent="0.25">
      <c r="A74" s="520"/>
      <c r="C74" s="1043"/>
      <c r="D74" s="1044"/>
      <c r="E74" s="172"/>
      <c r="F74" s="1108" t="s">
        <v>655</v>
      </c>
      <c r="G74" s="1109"/>
      <c r="H74" s="1109"/>
      <c r="I74" s="1109"/>
      <c r="J74" s="1110"/>
      <c r="K74" s="101"/>
      <c r="L74" s="948"/>
      <c r="M74" s="1118"/>
      <c r="N74" s="949"/>
      <c r="O74" s="522"/>
      <c r="P74" s="172"/>
      <c r="Q74" s="1095">
        <f t="shared" si="7"/>
        <v>0</v>
      </c>
      <c r="R74" s="1097"/>
      <c r="S74" s="517"/>
      <c r="T74" s="517"/>
      <c r="U74" s="517"/>
      <c r="V74" s="73"/>
      <c r="W74" s="99"/>
      <c r="X74" s="99"/>
    </row>
    <row r="75" spans="1:24" ht="13.5" x14ac:dyDescent="0.25">
      <c r="A75" s="520"/>
      <c r="C75" s="1043"/>
      <c r="D75" s="1044"/>
      <c r="E75" s="172"/>
      <c r="F75" s="1108" t="s">
        <v>656</v>
      </c>
      <c r="G75" s="1109"/>
      <c r="H75" s="1109"/>
      <c r="I75" s="1109"/>
      <c r="J75" s="1110"/>
      <c r="K75" s="101"/>
      <c r="L75" s="948"/>
      <c r="M75" s="1118"/>
      <c r="N75" s="949"/>
      <c r="O75" s="521"/>
      <c r="P75" s="172"/>
      <c r="Q75" s="1095">
        <f t="shared" si="7"/>
        <v>0</v>
      </c>
      <c r="R75" s="1097"/>
      <c r="S75" s="517"/>
      <c r="T75" s="517"/>
      <c r="U75" s="517"/>
      <c r="V75" s="73"/>
      <c r="W75" s="99"/>
      <c r="X75" s="99"/>
    </row>
    <row r="76" spans="1:24" ht="13.5" x14ac:dyDescent="0.25">
      <c r="A76" s="523"/>
      <c r="C76" s="1043"/>
      <c r="D76" s="1044"/>
      <c r="E76" s="172"/>
      <c r="F76" s="1119" t="str">
        <f>IF('Formulación 3'!G16="","",'Formulación 3'!G16)</f>
        <v/>
      </c>
      <c r="G76" s="1120"/>
      <c r="H76" s="1120"/>
      <c r="I76" s="1120"/>
      <c r="J76" s="1121"/>
      <c r="K76" s="101"/>
      <c r="L76" s="1134">
        <f>SUM(L77:N82)</f>
        <v>0</v>
      </c>
      <c r="M76" s="1135"/>
      <c r="N76" s="1136"/>
      <c r="O76" s="518"/>
      <c r="P76" s="172"/>
      <c r="Q76" s="1125">
        <f>SUM(Q77:R82)</f>
        <v>0</v>
      </c>
      <c r="R76" s="1126"/>
      <c r="S76" s="448" t="str">
        <f>+IF(L76='Formulación 3'!X16,"","Revisar: Costo a precio de mercado diferente al ítem 3.4.1")</f>
        <v/>
      </c>
      <c r="T76" s="517"/>
      <c r="U76" s="517"/>
      <c r="V76" s="73"/>
      <c r="W76" s="99"/>
      <c r="X76" s="99"/>
    </row>
    <row r="77" spans="1:24" ht="13.5" x14ac:dyDescent="0.25">
      <c r="A77" s="520"/>
      <c r="C77" s="1043"/>
      <c r="D77" s="1044"/>
      <c r="E77" s="172"/>
      <c r="F77" s="1108" t="s">
        <v>651</v>
      </c>
      <c r="G77" s="1109"/>
      <c r="H77" s="1109"/>
      <c r="I77" s="1109"/>
      <c r="J77" s="1110"/>
      <c r="K77" s="101"/>
      <c r="L77" s="948"/>
      <c r="M77" s="1118"/>
      <c r="N77" s="949"/>
      <c r="O77" s="521"/>
      <c r="P77" s="172"/>
      <c r="Q77" s="1095">
        <f t="shared" ref="Q77:Q82" si="8">+O77*L77</f>
        <v>0</v>
      </c>
      <c r="R77" s="1097"/>
      <c r="S77" s="517"/>
      <c r="T77" s="517"/>
      <c r="U77" s="517"/>
      <c r="V77" s="73"/>
      <c r="W77" s="99"/>
      <c r="X77" s="99"/>
    </row>
    <row r="78" spans="1:24" ht="13.5" x14ac:dyDescent="0.25">
      <c r="A78" s="520"/>
      <c r="C78" s="1043"/>
      <c r="D78" s="1044"/>
      <c r="E78" s="172"/>
      <c r="F78" s="1108" t="s">
        <v>652</v>
      </c>
      <c r="G78" s="1109"/>
      <c r="H78" s="1109"/>
      <c r="I78" s="1109"/>
      <c r="J78" s="1110"/>
      <c r="K78" s="101"/>
      <c r="L78" s="948"/>
      <c r="M78" s="1118"/>
      <c r="N78" s="949"/>
      <c r="O78" s="521"/>
      <c r="P78" s="172"/>
      <c r="Q78" s="1095">
        <f t="shared" si="8"/>
        <v>0</v>
      </c>
      <c r="R78" s="1097"/>
      <c r="S78" s="517"/>
      <c r="T78" s="517"/>
      <c r="U78" s="517"/>
      <c r="V78" s="73"/>
      <c r="W78" s="99"/>
      <c r="X78" s="99"/>
    </row>
    <row r="79" spans="1:24" ht="13.5" x14ac:dyDescent="0.25">
      <c r="A79" s="520"/>
      <c r="C79" s="1043"/>
      <c r="D79" s="1044"/>
      <c r="E79" s="172"/>
      <c r="F79" s="1108" t="s">
        <v>653</v>
      </c>
      <c r="G79" s="1109"/>
      <c r="H79" s="1109"/>
      <c r="I79" s="1109"/>
      <c r="J79" s="1110"/>
      <c r="K79" s="101"/>
      <c r="L79" s="948"/>
      <c r="M79" s="1118"/>
      <c r="N79" s="949"/>
      <c r="O79" s="522"/>
      <c r="P79" s="172"/>
      <c r="Q79" s="1095">
        <f t="shared" si="8"/>
        <v>0</v>
      </c>
      <c r="R79" s="1097"/>
      <c r="S79" s="517"/>
      <c r="T79" s="517"/>
      <c r="U79" s="517"/>
      <c r="V79" s="73"/>
      <c r="W79" s="99"/>
      <c r="X79" s="99"/>
    </row>
    <row r="80" spans="1:24" ht="13.5" x14ac:dyDescent="0.25">
      <c r="A80" s="520"/>
      <c r="C80" s="1043"/>
      <c r="D80" s="1044"/>
      <c r="E80" s="172"/>
      <c r="F80" s="1108" t="s">
        <v>654</v>
      </c>
      <c r="G80" s="1109"/>
      <c r="H80" s="1109"/>
      <c r="I80" s="1109"/>
      <c r="J80" s="1110"/>
      <c r="K80" s="101"/>
      <c r="L80" s="948"/>
      <c r="M80" s="1118"/>
      <c r="N80" s="949"/>
      <c r="O80" s="522"/>
      <c r="P80" s="172"/>
      <c r="Q80" s="1095">
        <f t="shared" si="8"/>
        <v>0</v>
      </c>
      <c r="R80" s="1097"/>
      <c r="S80" s="517"/>
      <c r="T80" s="517"/>
      <c r="U80" s="517"/>
      <c r="V80" s="73"/>
      <c r="W80" s="99"/>
      <c r="X80" s="99"/>
    </row>
    <row r="81" spans="1:24" ht="13.5" x14ac:dyDescent="0.25">
      <c r="A81" s="520"/>
      <c r="C81" s="1043"/>
      <c r="D81" s="1044"/>
      <c r="E81" s="172"/>
      <c r="F81" s="1108" t="s">
        <v>655</v>
      </c>
      <c r="G81" s="1109"/>
      <c r="H81" s="1109"/>
      <c r="I81" s="1109"/>
      <c r="J81" s="1110"/>
      <c r="K81" s="101"/>
      <c r="L81" s="948"/>
      <c r="M81" s="1118"/>
      <c r="N81" s="949"/>
      <c r="O81" s="522"/>
      <c r="P81" s="172"/>
      <c r="Q81" s="1095">
        <f t="shared" si="8"/>
        <v>0</v>
      </c>
      <c r="R81" s="1097"/>
      <c r="S81" s="517"/>
      <c r="T81" s="517"/>
      <c r="U81" s="517"/>
      <c r="V81" s="73"/>
      <c r="W81" s="99"/>
      <c r="X81" s="99"/>
    </row>
    <row r="82" spans="1:24" ht="13.5" x14ac:dyDescent="0.25">
      <c r="A82" s="520"/>
      <c r="C82" s="1043"/>
      <c r="D82" s="1044"/>
      <c r="E82" s="172"/>
      <c r="F82" s="1108" t="s">
        <v>656</v>
      </c>
      <c r="G82" s="1109"/>
      <c r="H82" s="1109"/>
      <c r="I82" s="1109"/>
      <c r="J82" s="1110"/>
      <c r="K82" s="101"/>
      <c r="L82" s="948"/>
      <c r="M82" s="1118"/>
      <c r="N82" s="949"/>
      <c r="O82" s="521"/>
      <c r="P82" s="172"/>
      <c r="Q82" s="1095">
        <f t="shared" si="8"/>
        <v>0</v>
      </c>
      <c r="R82" s="1097"/>
      <c r="S82" s="517"/>
      <c r="T82" s="517"/>
      <c r="U82" s="517"/>
      <c r="V82" s="73"/>
      <c r="W82" s="99"/>
      <c r="X82" s="99"/>
    </row>
    <row r="83" spans="1:24" ht="13.5" x14ac:dyDescent="0.25">
      <c r="C83" s="1043"/>
      <c r="D83" s="1044"/>
      <c r="E83" s="172"/>
      <c r="F83" s="1119" t="str">
        <f>IF('Formulación 3'!G17="","",'Formulación 3'!G17)</f>
        <v/>
      </c>
      <c r="G83" s="1120"/>
      <c r="H83" s="1120"/>
      <c r="I83" s="1120"/>
      <c r="J83" s="1121"/>
      <c r="K83" s="101"/>
      <c r="L83" s="1134">
        <f>SUM(L84:N89)</f>
        <v>0</v>
      </c>
      <c r="M83" s="1135"/>
      <c r="N83" s="1136"/>
      <c r="O83" s="518"/>
      <c r="P83" s="172"/>
      <c r="Q83" s="1125">
        <f>SUM(Q84:R89)</f>
        <v>0</v>
      </c>
      <c r="R83" s="1126"/>
      <c r="S83" s="448" t="str">
        <f>+IF(L83='Formulación 3'!X17,"","Revisar: Costo a precio de mercado diferente al ítem 3.4.1")</f>
        <v/>
      </c>
      <c r="T83" s="517"/>
      <c r="U83" s="517"/>
      <c r="V83" s="73"/>
      <c r="W83" s="99"/>
      <c r="X83" s="99"/>
    </row>
    <row r="84" spans="1:24" ht="13.5" x14ac:dyDescent="0.25">
      <c r="C84" s="1043"/>
      <c r="D84" s="1044"/>
      <c r="E84" s="172"/>
      <c r="F84" s="1108" t="s">
        <v>651</v>
      </c>
      <c r="G84" s="1109"/>
      <c r="H84" s="1109"/>
      <c r="I84" s="1109"/>
      <c r="J84" s="1110"/>
      <c r="K84" s="101"/>
      <c r="L84" s="1140"/>
      <c r="M84" s="1141"/>
      <c r="N84" s="1142"/>
      <c r="O84" s="522"/>
      <c r="P84" s="172"/>
      <c r="Q84" s="1095">
        <f t="shared" ref="Q84:Q89" si="9">+O84*L84</f>
        <v>0</v>
      </c>
      <c r="R84" s="1097"/>
      <c r="S84" s="517"/>
      <c r="T84" s="517"/>
      <c r="U84" s="517"/>
      <c r="V84" s="73"/>
      <c r="W84" s="99"/>
      <c r="X84" s="99"/>
    </row>
    <row r="85" spans="1:24" ht="13.5" x14ac:dyDescent="0.25">
      <c r="C85" s="1043"/>
      <c r="D85" s="1044"/>
      <c r="E85" s="172"/>
      <c r="F85" s="1108" t="s">
        <v>652</v>
      </c>
      <c r="G85" s="1109"/>
      <c r="H85" s="1109"/>
      <c r="I85" s="1109"/>
      <c r="J85" s="1110"/>
      <c r="K85" s="101"/>
      <c r="L85" s="1140"/>
      <c r="M85" s="1141"/>
      <c r="N85" s="1142"/>
      <c r="O85" s="521"/>
      <c r="P85" s="172"/>
      <c r="Q85" s="1095">
        <f t="shared" si="9"/>
        <v>0</v>
      </c>
      <c r="R85" s="1097"/>
      <c r="S85" s="517"/>
      <c r="T85" s="517"/>
      <c r="U85" s="517"/>
      <c r="V85" s="73"/>
      <c r="W85" s="99"/>
      <c r="X85" s="99"/>
    </row>
    <row r="86" spans="1:24" ht="13.5" x14ac:dyDescent="0.25">
      <c r="C86" s="1043"/>
      <c r="D86" s="1044"/>
      <c r="E86" s="172"/>
      <c r="F86" s="1108" t="s">
        <v>653</v>
      </c>
      <c r="G86" s="1109"/>
      <c r="H86" s="1109"/>
      <c r="I86" s="1109"/>
      <c r="J86" s="1110"/>
      <c r="K86" s="101"/>
      <c r="L86" s="1140"/>
      <c r="M86" s="1141"/>
      <c r="N86" s="1142"/>
      <c r="O86" s="524"/>
      <c r="P86" s="172"/>
      <c r="Q86" s="1095">
        <f t="shared" si="9"/>
        <v>0</v>
      </c>
      <c r="R86" s="1097"/>
      <c r="S86" s="517"/>
      <c r="T86" s="517"/>
      <c r="U86" s="517"/>
      <c r="V86" s="73"/>
      <c r="W86" s="99"/>
      <c r="X86" s="99"/>
    </row>
    <row r="87" spans="1:24" ht="13.5" x14ac:dyDescent="0.25">
      <c r="C87" s="1043"/>
      <c r="D87" s="1044"/>
      <c r="E87" s="172"/>
      <c r="F87" s="1108" t="s">
        <v>654</v>
      </c>
      <c r="G87" s="1109"/>
      <c r="H87" s="1109"/>
      <c r="I87" s="1109"/>
      <c r="J87" s="1110"/>
      <c r="K87" s="101"/>
      <c r="L87" s="1140"/>
      <c r="M87" s="1141"/>
      <c r="N87" s="1142"/>
      <c r="O87" s="522"/>
      <c r="P87" s="172"/>
      <c r="Q87" s="1095">
        <f t="shared" si="9"/>
        <v>0</v>
      </c>
      <c r="R87" s="1097"/>
      <c r="S87" s="517"/>
      <c r="T87" s="517"/>
      <c r="U87" s="517"/>
      <c r="V87" s="73"/>
      <c r="W87" s="99"/>
      <c r="X87" s="99"/>
    </row>
    <row r="88" spans="1:24" ht="13.5" x14ac:dyDescent="0.25">
      <c r="C88" s="1043"/>
      <c r="D88" s="1044"/>
      <c r="E88" s="172"/>
      <c r="F88" s="1108" t="s">
        <v>655</v>
      </c>
      <c r="G88" s="1109"/>
      <c r="H88" s="1109"/>
      <c r="I88" s="1109"/>
      <c r="J88" s="1110"/>
      <c r="K88" s="101"/>
      <c r="L88" s="1140"/>
      <c r="M88" s="1141"/>
      <c r="N88" s="1142"/>
      <c r="O88" s="522"/>
      <c r="P88" s="172"/>
      <c r="Q88" s="1095">
        <f t="shared" si="9"/>
        <v>0</v>
      </c>
      <c r="R88" s="1097"/>
      <c r="S88" s="517"/>
      <c r="T88" s="517"/>
      <c r="U88" s="517"/>
      <c r="V88" s="73"/>
      <c r="W88" s="99"/>
      <c r="X88" s="99"/>
    </row>
    <row r="89" spans="1:24" ht="13.5" x14ac:dyDescent="0.25">
      <c r="C89" s="586"/>
      <c r="D89" s="588"/>
      <c r="E89" s="172"/>
      <c r="F89" s="1108" t="s">
        <v>656</v>
      </c>
      <c r="G89" s="1109"/>
      <c r="H89" s="1109"/>
      <c r="I89" s="1109"/>
      <c r="J89" s="1110"/>
      <c r="K89" s="101"/>
      <c r="L89" s="1140"/>
      <c r="M89" s="1141"/>
      <c r="N89" s="1142"/>
      <c r="O89" s="521"/>
      <c r="P89" s="172"/>
      <c r="Q89" s="1095">
        <f t="shared" si="9"/>
        <v>0</v>
      </c>
      <c r="R89" s="1097"/>
      <c r="S89" s="517"/>
      <c r="T89" s="517"/>
      <c r="U89" s="517"/>
      <c r="V89" s="73"/>
      <c r="W89" s="99"/>
      <c r="X89" s="99"/>
    </row>
    <row r="90" spans="1:24" ht="13.5" x14ac:dyDescent="0.25">
      <c r="C90" s="583" t="s">
        <v>666</v>
      </c>
      <c r="D90" s="585"/>
      <c r="E90" s="172"/>
      <c r="F90" s="568" t="s">
        <v>67</v>
      </c>
      <c r="G90" s="1117"/>
      <c r="H90" s="1117"/>
      <c r="I90" s="1117"/>
      <c r="J90" s="569"/>
      <c r="K90" s="101"/>
      <c r="L90" s="1137">
        <f>+L91+L98+L105+L112+L119+L126+L133</f>
        <v>0</v>
      </c>
      <c r="M90" s="1138"/>
      <c r="N90" s="1139"/>
      <c r="O90" s="256"/>
      <c r="P90" s="172"/>
      <c r="Q90" s="1123">
        <f>+Q91+Q98+Q105+Q112+Q119+Q126+Q133</f>
        <v>0</v>
      </c>
      <c r="R90" s="1124"/>
      <c r="S90" s="517"/>
      <c r="T90" s="517"/>
      <c r="U90" s="517"/>
      <c r="V90" s="73"/>
      <c r="W90" s="99"/>
      <c r="X90" s="99"/>
    </row>
    <row r="91" spans="1:24" ht="13.5" x14ac:dyDescent="0.25">
      <c r="A91" s="523"/>
      <c r="C91" s="1043"/>
      <c r="D91" s="1044"/>
      <c r="E91" s="172"/>
      <c r="F91" s="1119" t="str">
        <f>IF('Formulación 3'!G19="","",'Formulación 3'!G19)</f>
        <v>Vereda</v>
      </c>
      <c r="G91" s="1120"/>
      <c r="H91" s="1120"/>
      <c r="I91" s="1120"/>
      <c r="J91" s="1121"/>
      <c r="K91" s="101"/>
      <c r="L91" s="1134">
        <f>SUM(L92:N97)</f>
        <v>0</v>
      </c>
      <c r="M91" s="1135"/>
      <c r="N91" s="1136"/>
      <c r="O91" s="446"/>
      <c r="P91" s="172"/>
      <c r="Q91" s="1125">
        <f>SUM(Q92:R97)</f>
        <v>0</v>
      </c>
      <c r="R91" s="1126"/>
      <c r="S91" s="448" t="str">
        <f>+IF(L91='Formulación 3'!X19,"","Revisar: Costo a precio de mercado diferente al ítem 3.4.1")</f>
        <v/>
      </c>
      <c r="T91" s="517"/>
      <c r="U91" s="517"/>
      <c r="V91" s="73"/>
      <c r="W91" s="99"/>
      <c r="X91" s="99"/>
    </row>
    <row r="92" spans="1:24" ht="13.5" x14ac:dyDescent="0.25">
      <c r="A92" s="520"/>
      <c r="C92" s="1043"/>
      <c r="D92" s="1044"/>
      <c r="E92" s="172"/>
      <c r="F92" s="1108" t="s">
        <v>651</v>
      </c>
      <c r="G92" s="1109"/>
      <c r="H92" s="1109"/>
      <c r="I92" s="1109"/>
      <c r="J92" s="1110"/>
      <c r="K92" s="101"/>
      <c r="L92" s="948"/>
      <c r="M92" s="1118"/>
      <c r="N92" s="949"/>
      <c r="O92" s="521"/>
      <c r="P92" s="172"/>
      <c r="Q92" s="1095">
        <f t="shared" ref="Q92:Q97" si="10">+O92*L92</f>
        <v>0</v>
      </c>
      <c r="R92" s="1097"/>
      <c r="S92" s="517"/>
      <c r="T92" s="517"/>
      <c r="U92" s="517"/>
      <c r="V92" s="73"/>
      <c r="W92" s="99"/>
      <c r="X92" s="99"/>
    </row>
    <row r="93" spans="1:24" ht="13.5" x14ac:dyDescent="0.25">
      <c r="A93" s="520"/>
      <c r="C93" s="1043"/>
      <c r="D93" s="1044"/>
      <c r="E93" s="172"/>
      <c r="F93" s="1108" t="s">
        <v>652</v>
      </c>
      <c r="G93" s="1109"/>
      <c r="H93" s="1109"/>
      <c r="I93" s="1109"/>
      <c r="J93" s="1110"/>
      <c r="K93" s="101"/>
      <c r="L93" s="948"/>
      <c r="M93" s="1118"/>
      <c r="N93" s="949"/>
      <c r="O93" s="521"/>
      <c r="P93" s="172"/>
      <c r="Q93" s="1095">
        <f t="shared" si="10"/>
        <v>0</v>
      </c>
      <c r="R93" s="1097"/>
      <c r="S93" s="517"/>
      <c r="T93" s="517"/>
      <c r="U93" s="517"/>
      <c r="V93" s="73"/>
      <c r="W93" s="99"/>
      <c r="X93" s="99"/>
    </row>
    <row r="94" spans="1:24" ht="13.5" x14ac:dyDescent="0.25">
      <c r="A94" s="520"/>
      <c r="C94" s="1043"/>
      <c r="D94" s="1044"/>
      <c r="E94" s="172"/>
      <c r="F94" s="1108" t="s">
        <v>653</v>
      </c>
      <c r="G94" s="1109"/>
      <c r="H94" s="1109"/>
      <c r="I94" s="1109"/>
      <c r="J94" s="1110"/>
      <c r="K94" s="101"/>
      <c r="L94" s="948"/>
      <c r="M94" s="1118"/>
      <c r="N94" s="949"/>
      <c r="O94" s="522"/>
      <c r="P94" s="172"/>
      <c r="Q94" s="1095">
        <f t="shared" si="10"/>
        <v>0</v>
      </c>
      <c r="R94" s="1097"/>
      <c r="S94" s="517"/>
      <c r="T94" s="517"/>
      <c r="U94" s="517"/>
      <c r="V94" s="73"/>
      <c r="W94" s="99"/>
      <c r="X94" s="99"/>
    </row>
    <row r="95" spans="1:24" ht="13.5" x14ac:dyDescent="0.25">
      <c r="A95" s="520"/>
      <c r="C95" s="1043"/>
      <c r="D95" s="1044"/>
      <c r="E95" s="172"/>
      <c r="F95" s="1108" t="s">
        <v>654</v>
      </c>
      <c r="G95" s="1109"/>
      <c r="H95" s="1109"/>
      <c r="I95" s="1109"/>
      <c r="J95" s="1110"/>
      <c r="K95" s="101"/>
      <c r="L95" s="948"/>
      <c r="M95" s="1118"/>
      <c r="N95" s="949"/>
      <c r="O95" s="522"/>
      <c r="P95" s="172"/>
      <c r="Q95" s="1095">
        <f t="shared" si="10"/>
        <v>0</v>
      </c>
      <c r="R95" s="1097"/>
      <c r="S95" s="517"/>
      <c r="T95" s="517"/>
      <c r="U95" s="517"/>
      <c r="V95" s="73"/>
      <c r="W95" s="99"/>
      <c r="X95" s="99"/>
    </row>
    <row r="96" spans="1:24" ht="13.5" x14ac:dyDescent="0.25">
      <c r="A96" s="520"/>
      <c r="C96" s="1043"/>
      <c r="D96" s="1044"/>
      <c r="E96" s="172"/>
      <c r="F96" s="1108" t="s">
        <v>655</v>
      </c>
      <c r="G96" s="1109"/>
      <c r="H96" s="1109"/>
      <c r="I96" s="1109"/>
      <c r="J96" s="1110"/>
      <c r="K96" s="101"/>
      <c r="L96" s="948"/>
      <c r="M96" s="1118"/>
      <c r="N96" s="949"/>
      <c r="O96" s="522"/>
      <c r="P96" s="172"/>
      <c r="Q96" s="1095">
        <f t="shared" si="10"/>
        <v>0</v>
      </c>
      <c r="R96" s="1097"/>
      <c r="S96" s="517"/>
      <c r="T96" s="517"/>
      <c r="U96" s="517"/>
      <c r="V96" s="73"/>
      <c r="W96" s="99"/>
      <c r="X96" s="99"/>
    </row>
    <row r="97" spans="1:24" ht="13.5" x14ac:dyDescent="0.25">
      <c r="A97" s="520"/>
      <c r="C97" s="1043"/>
      <c r="D97" s="1044"/>
      <c r="E97" s="172"/>
      <c r="F97" s="1108" t="s">
        <v>656</v>
      </c>
      <c r="G97" s="1109"/>
      <c r="H97" s="1109"/>
      <c r="I97" s="1109"/>
      <c r="J97" s="1110"/>
      <c r="K97" s="101"/>
      <c r="L97" s="948"/>
      <c r="M97" s="1118"/>
      <c r="N97" s="949"/>
      <c r="O97" s="521"/>
      <c r="P97" s="172"/>
      <c r="Q97" s="1095">
        <f t="shared" si="10"/>
        <v>0</v>
      </c>
      <c r="R97" s="1097"/>
      <c r="S97" s="517"/>
      <c r="T97" s="517"/>
      <c r="U97" s="517"/>
      <c r="V97" s="73"/>
      <c r="W97" s="99"/>
      <c r="X97" s="99"/>
    </row>
    <row r="98" spans="1:24" ht="13.5" x14ac:dyDescent="0.25">
      <c r="A98" s="523"/>
      <c r="C98" s="1043"/>
      <c r="D98" s="1044"/>
      <c r="E98" s="172"/>
      <c r="F98" s="1119" t="str">
        <f>IF('Formulación 3'!G20="","",'Formulación 3'!G20)</f>
        <v>Sardineles</v>
      </c>
      <c r="G98" s="1120"/>
      <c r="H98" s="1120"/>
      <c r="I98" s="1120"/>
      <c r="J98" s="1121"/>
      <c r="K98" s="101"/>
      <c r="L98" s="1134">
        <f>SUM(L99:N104)</f>
        <v>0</v>
      </c>
      <c r="M98" s="1135"/>
      <c r="N98" s="1136"/>
      <c r="O98" s="518"/>
      <c r="P98" s="172"/>
      <c r="Q98" s="1125">
        <f>SUM(Q99:R104)</f>
        <v>0</v>
      </c>
      <c r="R98" s="1126"/>
      <c r="S98" s="448" t="str">
        <f>+IF(L98='Formulación 3'!X20,"","Revisar: Costo a precio de mercado diferente al ítem 3.4.1")</f>
        <v/>
      </c>
      <c r="T98" s="517"/>
      <c r="U98" s="517"/>
      <c r="V98" s="73"/>
      <c r="W98" s="99"/>
      <c r="X98" s="99"/>
    </row>
    <row r="99" spans="1:24" ht="13.5" x14ac:dyDescent="0.25">
      <c r="A99" s="520"/>
      <c r="C99" s="1043"/>
      <c r="D99" s="1044"/>
      <c r="E99" s="172"/>
      <c r="F99" s="1108" t="s">
        <v>651</v>
      </c>
      <c r="G99" s="1109"/>
      <c r="H99" s="1109"/>
      <c r="I99" s="1109"/>
      <c r="J99" s="1110"/>
      <c r="K99" s="101"/>
      <c r="L99" s="948"/>
      <c r="M99" s="1118"/>
      <c r="N99" s="949"/>
      <c r="O99" s="521"/>
      <c r="P99" s="172"/>
      <c r="Q99" s="1095">
        <f t="shared" ref="Q99:Q104" si="11">+O99*L99</f>
        <v>0</v>
      </c>
      <c r="R99" s="1097"/>
      <c r="S99" s="517"/>
      <c r="T99" s="517"/>
      <c r="U99" s="517"/>
      <c r="V99" s="73"/>
      <c r="W99" s="99"/>
      <c r="X99" s="99"/>
    </row>
    <row r="100" spans="1:24" ht="13.5" x14ac:dyDescent="0.25">
      <c r="A100" s="520"/>
      <c r="C100" s="1043"/>
      <c r="D100" s="1044"/>
      <c r="E100" s="172"/>
      <c r="F100" s="1108" t="s">
        <v>652</v>
      </c>
      <c r="G100" s="1109"/>
      <c r="H100" s="1109"/>
      <c r="I100" s="1109"/>
      <c r="J100" s="1110"/>
      <c r="K100" s="101"/>
      <c r="L100" s="948"/>
      <c r="M100" s="1118"/>
      <c r="N100" s="949"/>
      <c r="O100" s="521"/>
      <c r="P100" s="172"/>
      <c r="Q100" s="1095">
        <f t="shared" si="11"/>
        <v>0</v>
      </c>
      <c r="R100" s="1097"/>
      <c r="S100" s="517"/>
      <c r="T100" s="517"/>
      <c r="U100" s="517"/>
      <c r="V100" s="73"/>
      <c r="W100" s="99"/>
      <c r="X100" s="99"/>
    </row>
    <row r="101" spans="1:24" ht="13.5" x14ac:dyDescent="0.25">
      <c r="A101" s="520"/>
      <c r="C101" s="1043"/>
      <c r="D101" s="1044"/>
      <c r="E101" s="172"/>
      <c r="F101" s="1108" t="s">
        <v>653</v>
      </c>
      <c r="G101" s="1109"/>
      <c r="H101" s="1109"/>
      <c r="I101" s="1109"/>
      <c r="J101" s="1110"/>
      <c r="K101" s="101"/>
      <c r="L101" s="948"/>
      <c r="M101" s="1118"/>
      <c r="N101" s="949"/>
      <c r="O101" s="522"/>
      <c r="P101" s="172"/>
      <c r="Q101" s="1095">
        <f t="shared" si="11"/>
        <v>0</v>
      </c>
      <c r="R101" s="1097"/>
      <c r="S101" s="517"/>
      <c r="T101" s="517"/>
      <c r="U101" s="517"/>
      <c r="V101" s="73"/>
      <c r="W101" s="99"/>
      <c r="X101" s="99"/>
    </row>
    <row r="102" spans="1:24" ht="13.5" x14ac:dyDescent="0.25">
      <c r="A102" s="520"/>
      <c r="C102" s="1043"/>
      <c r="D102" s="1044"/>
      <c r="E102" s="172"/>
      <c r="F102" s="1108" t="s">
        <v>654</v>
      </c>
      <c r="G102" s="1109"/>
      <c r="H102" s="1109"/>
      <c r="I102" s="1109"/>
      <c r="J102" s="1110"/>
      <c r="K102" s="101"/>
      <c r="L102" s="948"/>
      <c r="M102" s="1118"/>
      <c r="N102" s="949"/>
      <c r="O102" s="522"/>
      <c r="P102" s="172"/>
      <c r="Q102" s="1095">
        <f t="shared" si="11"/>
        <v>0</v>
      </c>
      <c r="R102" s="1097"/>
      <c r="S102" s="517"/>
      <c r="T102" s="517"/>
      <c r="U102" s="517"/>
      <c r="V102" s="73"/>
      <c r="W102" s="99"/>
      <c r="X102" s="99"/>
    </row>
    <row r="103" spans="1:24" ht="13.5" x14ac:dyDescent="0.25">
      <c r="A103" s="520"/>
      <c r="C103" s="1043"/>
      <c r="D103" s="1044"/>
      <c r="E103" s="172"/>
      <c r="F103" s="1108" t="s">
        <v>655</v>
      </c>
      <c r="G103" s="1109"/>
      <c r="H103" s="1109"/>
      <c r="I103" s="1109"/>
      <c r="J103" s="1110"/>
      <c r="K103" s="101"/>
      <c r="L103" s="948"/>
      <c r="M103" s="1118"/>
      <c r="N103" s="949"/>
      <c r="O103" s="522"/>
      <c r="P103" s="172"/>
      <c r="Q103" s="1095">
        <f t="shared" si="11"/>
        <v>0</v>
      </c>
      <c r="R103" s="1097"/>
      <c r="S103" s="517"/>
      <c r="T103" s="517"/>
      <c r="U103" s="517"/>
      <c r="V103" s="73"/>
      <c r="W103" s="99"/>
      <c r="X103" s="99"/>
    </row>
    <row r="104" spans="1:24" ht="13.5" x14ac:dyDescent="0.25">
      <c r="A104" s="520"/>
      <c r="C104" s="1043"/>
      <c r="D104" s="1044"/>
      <c r="E104" s="172"/>
      <c r="F104" s="1108" t="s">
        <v>656</v>
      </c>
      <c r="G104" s="1109"/>
      <c r="H104" s="1109"/>
      <c r="I104" s="1109"/>
      <c r="J104" s="1110"/>
      <c r="K104" s="101"/>
      <c r="L104" s="948"/>
      <c r="M104" s="1118"/>
      <c r="N104" s="949"/>
      <c r="O104" s="521"/>
      <c r="P104" s="172"/>
      <c r="Q104" s="1095">
        <f t="shared" si="11"/>
        <v>0</v>
      </c>
      <c r="R104" s="1097"/>
      <c r="S104" s="517"/>
      <c r="T104" s="517"/>
      <c r="U104" s="517"/>
      <c r="V104" s="73"/>
      <c r="W104" s="99"/>
      <c r="X104" s="99"/>
    </row>
    <row r="105" spans="1:24" ht="13.5" x14ac:dyDescent="0.25">
      <c r="A105" s="523"/>
      <c r="C105" s="1043"/>
      <c r="D105" s="1044"/>
      <c r="E105" s="172"/>
      <c r="F105" s="1119" t="str">
        <f>IF('Formulación 3'!G21="","",'Formulación 3'!G21)</f>
        <v>Áreas verdes</v>
      </c>
      <c r="G105" s="1120"/>
      <c r="H105" s="1120"/>
      <c r="I105" s="1120"/>
      <c r="J105" s="1121"/>
      <c r="K105" s="101"/>
      <c r="L105" s="1134">
        <f>SUM(L106:N111)</f>
        <v>0</v>
      </c>
      <c r="M105" s="1135"/>
      <c r="N105" s="1136"/>
      <c r="O105" s="518"/>
      <c r="P105" s="172"/>
      <c r="Q105" s="1125">
        <f>SUM(Q106:R111)</f>
        <v>0</v>
      </c>
      <c r="R105" s="1126"/>
      <c r="S105" s="448" t="str">
        <f>+IF(L105='Formulación 3'!X21,"","Revisar: Costo a precio de mercado diferente al ítem 3.4.1")</f>
        <v/>
      </c>
      <c r="T105" s="517"/>
      <c r="U105" s="517"/>
      <c r="V105" s="73"/>
      <c r="W105" s="99"/>
      <c r="X105" s="99"/>
    </row>
    <row r="106" spans="1:24" ht="13.5" x14ac:dyDescent="0.25">
      <c r="A106" s="520"/>
      <c r="C106" s="1043"/>
      <c r="D106" s="1044"/>
      <c r="E106" s="172"/>
      <c r="F106" s="1108" t="s">
        <v>651</v>
      </c>
      <c r="G106" s="1109"/>
      <c r="H106" s="1109"/>
      <c r="I106" s="1109"/>
      <c r="J106" s="1110"/>
      <c r="K106" s="101"/>
      <c r="L106" s="948"/>
      <c r="M106" s="1118"/>
      <c r="N106" s="949"/>
      <c r="O106" s="521"/>
      <c r="P106" s="172"/>
      <c r="Q106" s="1095">
        <f t="shared" ref="Q106:Q111" si="12">+O106*L106</f>
        <v>0</v>
      </c>
      <c r="R106" s="1097"/>
      <c r="S106" s="517"/>
      <c r="T106" s="517"/>
      <c r="U106" s="517"/>
      <c r="V106" s="73"/>
      <c r="W106" s="99"/>
      <c r="X106" s="99"/>
    </row>
    <row r="107" spans="1:24" ht="13.5" x14ac:dyDescent="0.25">
      <c r="A107" s="520"/>
      <c r="C107" s="1043"/>
      <c r="D107" s="1044"/>
      <c r="E107" s="172"/>
      <c r="F107" s="1108" t="s">
        <v>652</v>
      </c>
      <c r="G107" s="1109"/>
      <c r="H107" s="1109"/>
      <c r="I107" s="1109"/>
      <c r="J107" s="1110"/>
      <c r="K107" s="101"/>
      <c r="L107" s="948"/>
      <c r="M107" s="1118"/>
      <c r="N107" s="949"/>
      <c r="O107" s="521"/>
      <c r="P107" s="172"/>
      <c r="Q107" s="1095">
        <f t="shared" si="12"/>
        <v>0</v>
      </c>
      <c r="R107" s="1097"/>
      <c r="S107" s="517"/>
      <c r="T107" s="517"/>
      <c r="U107" s="517"/>
      <c r="V107" s="73"/>
      <c r="W107" s="99"/>
      <c r="X107" s="99"/>
    </row>
    <row r="108" spans="1:24" ht="13.5" x14ac:dyDescent="0.25">
      <c r="A108" s="520"/>
      <c r="C108" s="1043"/>
      <c r="D108" s="1044"/>
      <c r="E108" s="172"/>
      <c r="F108" s="1108" t="s">
        <v>653</v>
      </c>
      <c r="G108" s="1109"/>
      <c r="H108" s="1109"/>
      <c r="I108" s="1109"/>
      <c r="J108" s="1110"/>
      <c r="K108" s="101"/>
      <c r="L108" s="948"/>
      <c r="M108" s="1118"/>
      <c r="N108" s="949"/>
      <c r="O108" s="522"/>
      <c r="P108" s="172"/>
      <c r="Q108" s="1095">
        <f t="shared" si="12"/>
        <v>0</v>
      </c>
      <c r="R108" s="1097"/>
      <c r="S108" s="517"/>
      <c r="T108" s="517"/>
      <c r="U108" s="517"/>
      <c r="V108" s="73"/>
      <c r="W108" s="99"/>
      <c r="X108" s="99"/>
    </row>
    <row r="109" spans="1:24" ht="13.5" x14ac:dyDescent="0.25">
      <c r="A109" s="520"/>
      <c r="C109" s="1043"/>
      <c r="D109" s="1044"/>
      <c r="E109" s="172"/>
      <c r="F109" s="1108" t="s">
        <v>654</v>
      </c>
      <c r="G109" s="1109"/>
      <c r="H109" s="1109"/>
      <c r="I109" s="1109"/>
      <c r="J109" s="1110"/>
      <c r="K109" s="101"/>
      <c r="L109" s="948"/>
      <c r="M109" s="1118"/>
      <c r="N109" s="949"/>
      <c r="O109" s="522"/>
      <c r="P109" s="172"/>
      <c r="Q109" s="1095">
        <f t="shared" si="12"/>
        <v>0</v>
      </c>
      <c r="R109" s="1097"/>
      <c r="S109" s="517"/>
      <c r="T109" s="517"/>
      <c r="U109" s="517"/>
      <c r="V109" s="73"/>
      <c r="W109" s="99"/>
      <c r="X109" s="99"/>
    </row>
    <row r="110" spans="1:24" ht="13.5" x14ac:dyDescent="0.25">
      <c r="A110" s="520"/>
      <c r="C110" s="1043"/>
      <c r="D110" s="1044"/>
      <c r="E110" s="172"/>
      <c r="F110" s="1108" t="s">
        <v>655</v>
      </c>
      <c r="G110" s="1109"/>
      <c r="H110" s="1109"/>
      <c r="I110" s="1109"/>
      <c r="J110" s="1110"/>
      <c r="K110" s="101"/>
      <c r="L110" s="948"/>
      <c r="M110" s="1118"/>
      <c r="N110" s="949"/>
      <c r="O110" s="522"/>
      <c r="P110" s="172"/>
      <c r="Q110" s="1095">
        <f t="shared" si="12"/>
        <v>0</v>
      </c>
      <c r="R110" s="1097"/>
      <c r="S110" s="517"/>
      <c r="T110" s="517"/>
      <c r="U110" s="517"/>
      <c r="V110" s="73"/>
      <c r="W110" s="99"/>
      <c r="X110" s="99"/>
    </row>
    <row r="111" spans="1:24" ht="13.5" x14ac:dyDescent="0.25">
      <c r="A111" s="520"/>
      <c r="C111" s="1043"/>
      <c r="D111" s="1044"/>
      <c r="E111" s="172"/>
      <c r="F111" s="1108" t="s">
        <v>656</v>
      </c>
      <c r="G111" s="1109"/>
      <c r="H111" s="1109"/>
      <c r="I111" s="1109"/>
      <c r="J111" s="1110"/>
      <c r="K111" s="101"/>
      <c r="L111" s="948"/>
      <c r="M111" s="1118"/>
      <c r="N111" s="949"/>
      <c r="O111" s="521"/>
      <c r="P111" s="172"/>
      <c r="Q111" s="1095">
        <f t="shared" si="12"/>
        <v>0</v>
      </c>
      <c r="R111" s="1097"/>
      <c r="S111" s="517"/>
      <c r="T111" s="517"/>
      <c r="U111" s="517"/>
      <c r="V111" s="73"/>
      <c r="W111" s="99"/>
      <c r="X111" s="99"/>
    </row>
    <row r="112" spans="1:24" ht="13.5" x14ac:dyDescent="0.25">
      <c r="A112" s="523"/>
      <c r="C112" s="1043"/>
      <c r="D112" s="1044"/>
      <c r="E112" s="172"/>
      <c r="F112" s="1119" t="str">
        <f>IF('Formulación 3'!G22="","",'Formulación 3'!G22)</f>
        <v>Muro de contención</v>
      </c>
      <c r="G112" s="1120"/>
      <c r="H112" s="1120"/>
      <c r="I112" s="1120"/>
      <c r="J112" s="1121"/>
      <c r="K112" s="101"/>
      <c r="L112" s="1134">
        <f>SUM(L113:N118)</f>
        <v>0</v>
      </c>
      <c r="M112" s="1135"/>
      <c r="N112" s="1136"/>
      <c r="O112" s="518"/>
      <c r="P112" s="172"/>
      <c r="Q112" s="1125">
        <f>SUM(Q113:R118)</f>
        <v>0</v>
      </c>
      <c r="R112" s="1126"/>
      <c r="S112" s="448" t="str">
        <f>+IF(L112='Formulación 3'!X22,"","Revisar: Costo a precio de mercado diferente al ítem 3.4.1")</f>
        <v/>
      </c>
      <c r="T112" s="517"/>
      <c r="U112" s="517"/>
      <c r="V112" s="73"/>
      <c r="W112" s="99"/>
      <c r="X112" s="99"/>
    </row>
    <row r="113" spans="1:24" ht="13.5" x14ac:dyDescent="0.25">
      <c r="A113" s="520"/>
      <c r="C113" s="1043"/>
      <c r="D113" s="1044"/>
      <c r="E113" s="172"/>
      <c r="F113" s="1108" t="s">
        <v>651</v>
      </c>
      <c r="G113" s="1109"/>
      <c r="H113" s="1109"/>
      <c r="I113" s="1109"/>
      <c r="J113" s="1110"/>
      <c r="K113" s="101"/>
      <c r="L113" s="1140"/>
      <c r="M113" s="1141"/>
      <c r="N113" s="1142"/>
      <c r="O113" s="522"/>
      <c r="P113" s="172"/>
      <c r="Q113" s="1095">
        <f t="shared" ref="Q113:Q118" si="13">+O113*L113</f>
        <v>0</v>
      </c>
      <c r="R113" s="1097"/>
      <c r="S113" s="517"/>
      <c r="T113" s="517"/>
      <c r="U113" s="517"/>
      <c r="V113" s="73"/>
      <c r="W113" s="99"/>
      <c r="X113" s="99"/>
    </row>
    <row r="114" spans="1:24" ht="13.5" x14ac:dyDescent="0.25">
      <c r="A114" s="520"/>
      <c r="C114" s="1043"/>
      <c r="D114" s="1044"/>
      <c r="E114" s="172"/>
      <c r="F114" s="1108" t="s">
        <v>652</v>
      </c>
      <c r="G114" s="1109"/>
      <c r="H114" s="1109"/>
      <c r="I114" s="1109"/>
      <c r="J114" s="1110"/>
      <c r="K114" s="101"/>
      <c r="L114" s="1140"/>
      <c r="M114" s="1141"/>
      <c r="N114" s="1142"/>
      <c r="O114" s="521"/>
      <c r="P114" s="172"/>
      <c r="Q114" s="1095">
        <f t="shared" si="13"/>
        <v>0</v>
      </c>
      <c r="R114" s="1097"/>
      <c r="S114" s="517"/>
      <c r="T114" s="517"/>
      <c r="U114" s="517"/>
      <c r="V114" s="73"/>
      <c r="W114" s="99"/>
      <c r="X114" s="99"/>
    </row>
    <row r="115" spans="1:24" ht="13.5" x14ac:dyDescent="0.25">
      <c r="A115" s="520"/>
      <c r="C115" s="1043"/>
      <c r="D115" s="1044"/>
      <c r="E115" s="172"/>
      <c r="F115" s="1108" t="s">
        <v>653</v>
      </c>
      <c r="G115" s="1109"/>
      <c r="H115" s="1109"/>
      <c r="I115" s="1109"/>
      <c r="J115" s="1110"/>
      <c r="K115" s="101"/>
      <c r="L115" s="1140"/>
      <c r="M115" s="1141"/>
      <c r="N115" s="1142"/>
      <c r="O115" s="524"/>
      <c r="P115" s="172"/>
      <c r="Q115" s="1095">
        <f t="shared" si="13"/>
        <v>0</v>
      </c>
      <c r="R115" s="1097"/>
      <c r="S115" s="517"/>
      <c r="T115" s="517"/>
      <c r="U115" s="517"/>
      <c r="V115" s="73"/>
      <c r="W115" s="99"/>
      <c r="X115" s="99"/>
    </row>
    <row r="116" spans="1:24" ht="13.5" x14ac:dyDescent="0.25">
      <c r="A116" s="520"/>
      <c r="C116" s="1043"/>
      <c r="D116" s="1044"/>
      <c r="E116" s="172"/>
      <c r="F116" s="1108" t="s">
        <v>654</v>
      </c>
      <c r="G116" s="1109"/>
      <c r="H116" s="1109"/>
      <c r="I116" s="1109"/>
      <c r="J116" s="1110"/>
      <c r="K116" s="101"/>
      <c r="L116" s="1140"/>
      <c r="M116" s="1141"/>
      <c r="N116" s="1142"/>
      <c r="O116" s="522"/>
      <c r="P116" s="172"/>
      <c r="Q116" s="1095">
        <f t="shared" si="13"/>
        <v>0</v>
      </c>
      <c r="R116" s="1097"/>
      <c r="S116" s="517"/>
      <c r="T116" s="517"/>
      <c r="U116" s="517"/>
      <c r="V116" s="73"/>
      <c r="W116" s="99"/>
      <c r="X116" s="99"/>
    </row>
    <row r="117" spans="1:24" ht="13.5" x14ac:dyDescent="0.25">
      <c r="A117" s="520"/>
      <c r="C117" s="1043"/>
      <c r="D117" s="1044"/>
      <c r="E117" s="172"/>
      <c r="F117" s="1108" t="s">
        <v>655</v>
      </c>
      <c r="G117" s="1109"/>
      <c r="H117" s="1109"/>
      <c r="I117" s="1109"/>
      <c r="J117" s="1110"/>
      <c r="K117" s="101"/>
      <c r="L117" s="1140"/>
      <c r="M117" s="1141"/>
      <c r="N117" s="1142"/>
      <c r="O117" s="522"/>
      <c r="P117" s="172"/>
      <c r="Q117" s="1095">
        <f t="shared" si="13"/>
        <v>0</v>
      </c>
      <c r="R117" s="1097"/>
      <c r="S117" s="517"/>
      <c r="T117" s="517"/>
      <c r="U117" s="517"/>
      <c r="V117" s="73"/>
      <c r="W117" s="99"/>
      <c r="X117" s="99"/>
    </row>
    <row r="118" spans="1:24" ht="13.5" x14ac:dyDescent="0.25">
      <c r="A118" s="520"/>
      <c r="C118" s="1043"/>
      <c r="D118" s="1044"/>
      <c r="E118" s="172"/>
      <c r="F118" s="1108" t="s">
        <v>656</v>
      </c>
      <c r="G118" s="1109"/>
      <c r="H118" s="1109"/>
      <c r="I118" s="1109"/>
      <c r="J118" s="1110"/>
      <c r="K118" s="101"/>
      <c r="L118" s="1140"/>
      <c r="M118" s="1141"/>
      <c r="N118" s="1142"/>
      <c r="O118" s="521"/>
      <c r="P118" s="172"/>
      <c r="Q118" s="1095">
        <f t="shared" si="13"/>
        <v>0</v>
      </c>
      <c r="R118" s="1097"/>
      <c r="S118" s="517"/>
      <c r="T118" s="517"/>
      <c r="U118" s="517"/>
      <c r="V118" s="73"/>
      <c r="W118" s="99"/>
      <c r="X118" s="99"/>
    </row>
    <row r="119" spans="1:24" ht="13.5" x14ac:dyDescent="0.25">
      <c r="A119" s="523"/>
      <c r="C119" s="1043"/>
      <c r="D119" s="1044"/>
      <c r="E119" s="172"/>
      <c r="F119" s="1119" t="str">
        <f>IF('Formulación 3'!G23="","",'Formulación 3'!G23)</f>
        <v>Tachos de basura</v>
      </c>
      <c r="G119" s="1120"/>
      <c r="H119" s="1120"/>
      <c r="I119" s="1120"/>
      <c r="J119" s="1121"/>
      <c r="K119" s="101"/>
      <c r="L119" s="1134">
        <f>SUM(L120:N125)</f>
        <v>0</v>
      </c>
      <c r="M119" s="1135"/>
      <c r="N119" s="1136"/>
      <c r="O119" s="518"/>
      <c r="P119" s="172"/>
      <c r="Q119" s="1125">
        <f>SUM(Q120:R125)</f>
        <v>0</v>
      </c>
      <c r="R119" s="1126"/>
      <c r="S119" s="448" t="str">
        <f>+IF(L119='Formulación 3'!X23,"","Revisar: Costo a precio de mercado diferente al ítem 3.4.1")</f>
        <v/>
      </c>
      <c r="T119" s="517"/>
      <c r="U119" s="517"/>
      <c r="V119" s="73"/>
      <c r="W119" s="99"/>
      <c r="X119" s="99"/>
    </row>
    <row r="120" spans="1:24" ht="13.5" x14ac:dyDescent="0.25">
      <c r="A120" s="520"/>
      <c r="C120" s="1043"/>
      <c r="D120" s="1044"/>
      <c r="E120" s="172"/>
      <c r="F120" s="1108" t="s">
        <v>651</v>
      </c>
      <c r="G120" s="1109"/>
      <c r="H120" s="1109"/>
      <c r="I120" s="1109"/>
      <c r="J120" s="1110"/>
      <c r="K120" s="101"/>
      <c r="L120" s="948"/>
      <c r="M120" s="1118"/>
      <c r="N120" s="949"/>
      <c r="O120" s="521"/>
      <c r="P120" s="172"/>
      <c r="Q120" s="1095">
        <f t="shared" ref="Q120:Q125" si="14">+O120*L120</f>
        <v>0</v>
      </c>
      <c r="R120" s="1097"/>
      <c r="S120" s="517"/>
      <c r="T120" s="517"/>
      <c r="U120" s="517"/>
      <c r="V120" s="73"/>
      <c r="W120" s="99"/>
      <c r="X120" s="99"/>
    </row>
    <row r="121" spans="1:24" ht="13.5" x14ac:dyDescent="0.25">
      <c r="A121" s="520"/>
      <c r="C121" s="1043"/>
      <c r="D121" s="1044"/>
      <c r="E121" s="172"/>
      <c r="F121" s="1108" t="s">
        <v>652</v>
      </c>
      <c r="G121" s="1109"/>
      <c r="H121" s="1109"/>
      <c r="I121" s="1109"/>
      <c r="J121" s="1110"/>
      <c r="K121" s="101"/>
      <c r="L121" s="948"/>
      <c r="M121" s="1118"/>
      <c r="N121" s="949"/>
      <c r="O121" s="521"/>
      <c r="P121" s="172"/>
      <c r="Q121" s="1095">
        <f t="shared" si="14"/>
        <v>0</v>
      </c>
      <c r="R121" s="1097"/>
      <c r="S121" s="517"/>
      <c r="T121" s="517"/>
      <c r="U121" s="517"/>
      <c r="V121" s="73"/>
      <c r="W121" s="99"/>
      <c r="X121" s="99"/>
    </row>
    <row r="122" spans="1:24" ht="13.5" x14ac:dyDescent="0.25">
      <c r="A122" s="520"/>
      <c r="C122" s="1043"/>
      <c r="D122" s="1044"/>
      <c r="E122" s="172"/>
      <c r="F122" s="1108" t="s">
        <v>653</v>
      </c>
      <c r="G122" s="1109"/>
      <c r="H122" s="1109"/>
      <c r="I122" s="1109"/>
      <c r="J122" s="1110"/>
      <c r="K122" s="101"/>
      <c r="L122" s="948"/>
      <c r="M122" s="1118"/>
      <c r="N122" s="949"/>
      <c r="O122" s="522"/>
      <c r="P122" s="172"/>
      <c r="Q122" s="1095">
        <f t="shared" si="14"/>
        <v>0</v>
      </c>
      <c r="R122" s="1097"/>
      <c r="S122" s="517"/>
      <c r="T122" s="517"/>
      <c r="U122" s="517"/>
      <c r="V122" s="73"/>
      <c r="W122" s="99"/>
      <c r="X122" s="99"/>
    </row>
    <row r="123" spans="1:24" ht="13.5" x14ac:dyDescent="0.25">
      <c r="A123" s="520"/>
      <c r="C123" s="1043"/>
      <c r="D123" s="1044"/>
      <c r="E123" s="172"/>
      <c r="F123" s="1108" t="s">
        <v>654</v>
      </c>
      <c r="G123" s="1109"/>
      <c r="H123" s="1109"/>
      <c r="I123" s="1109"/>
      <c r="J123" s="1110"/>
      <c r="K123" s="101"/>
      <c r="L123" s="948"/>
      <c r="M123" s="1118"/>
      <c r="N123" s="949"/>
      <c r="O123" s="522"/>
      <c r="P123" s="172"/>
      <c r="Q123" s="1095">
        <f t="shared" si="14"/>
        <v>0</v>
      </c>
      <c r="R123" s="1097"/>
      <c r="S123" s="517"/>
      <c r="T123" s="517"/>
      <c r="U123" s="517"/>
      <c r="V123" s="73"/>
      <c r="W123" s="99"/>
      <c r="X123" s="99"/>
    </row>
    <row r="124" spans="1:24" ht="13.5" x14ac:dyDescent="0.25">
      <c r="A124" s="520"/>
      <c r="C124" s="1043"/>
      <c r="D124" s="1044"/>
      <c r="E124" s="172"/>
      <c r="F124" s="1108" t="s">
        <v>655</v>
      </c>
      <c r="G124" s="1109"/>
      <c r="H124" s="1109"/>
      <c r="I124" s="1109"/>
      <c r="J124" s="1110"/>
      <c r="K124" s="101"/>
      <c r="L124" s="948"/>
      <c r="M124" s="1118"/>
      <c r="N124" s="949"/>
      <c r="O124" s="522"/>
      <c r="P124" s="172"/>
      <c r="Q124" s="1095">
        <f t="shared" si="14"/>
        <v>0</v>
      </c>
      <c r="R124" s="1097"/>
      <c r="S124" s="517"/>
      <c r="T124" s="517"/>
      <c r="U124" s="517"/>
      <c r="V124" s="73"/>
      <c r="W124" s="99"/>
      <c r="X124" s="99"/>
    </row>
    <row r="125" spans="1:24" ht="13.5" x14ac:dyDescent="0.25">
      <c r="A125" s="520"/>
      <c r="C125" s="1043"/>
      <c r="D125" s="1044"/>
      <c r="E125" s="172"/>
      <c r="F125" s="1108" t="s">
        <v>656</v>
      </c>
      <c r="G125" s="1109"/>
      <c r="H125" s="1109"/>
      <c r="I125" s="1109"/>
      <c r="J125" s="1110"/>
      <c r="K125" s="101"/>
      <c r="L125" s="948"/>
      <c r="M125" s="1118"/>
      <c r="N125" s="949"/>
      <c r="O125" s="521"/>
      <c r="P125" s="172"/>
      <c r="Q125" s="1095">
        <f t="shared" si="14"/>
        <v>0</v>
      </c>
      <c r="R125" s="1097"/>
      <c r="S125" s="517"/>
      <c r="T125" s="517"/>
      <c r="U125" s="517"/>
      <c r="V125" s="73"/>
      <c r="W125" s="99"/>
      <c r="X125" s="99"/>
    </row>
    <row r="126" spans="1:24" ht="13.5" x14ac:dyDescent="0.25">
      <c r="A126" s="523"/>
      <c r="C126" s="1043"/>
      <c r="D126" s="1044"/>
      <c r="E126" s="172"/>
      <c r="F126" s="1119" t="str">
        <f>IF('Formulación 3'!G24="","",'Formulación 3'!G24)</f>
        <v/>
      </c>
      <c r="G126" s="1120"/>
      <c r="H126" s="1120"/>
      <c r="I126" s="1120"/>
      <c r="J126" s="1121"/>
      <c r="K126" s="101"/>
      <c r="L126" s="1134">
        <f>SUM(L127:N132)</f>
        <v>0</v>
      </c>
      <c r="M126" s="1135"/>
      <c r="N126" s="1136"/>
      <c r="O126" s="518"/>
      <c r="P126" s="172"/>
      <c r="Q126" s="1125">
        <f>SUM(Q127:R132)</f>
        <v>0</v>
      </c>
      <c r="R126" s="1126"/>
      <c r="S126" s="448" t="str">
        <f>+IF(L126='Formulación 3'!X24,"","Revisar: Costo a precio de mercado diferente al ítem 3.4.1")</f>
        <v/>
      </c>
      <c r="T126" s="517"/>
      <c r="U126" s="517"/>
      <c r="V126" s="73"/>
      <c r="W126" s="99"/>
      <c r="X126" s="99"/>
    </row>
    <row r="127" spans="1:24" ht="13.5" x14ac:dyDescent="0.25">
      <c r="A127" s="520"/>
      <c r="C127" s="1043"/>
      <c r="D127" s="1044"/>
      <c r="E127" s="172"/>
      <c r="F127" s="1108" t="s">
        <v>651</v>
      </c>
      <c r="G127" s="1109"/>
      <c r="H127" s="1109"/>
      <c r="I127" s="1109"/>
      <c r="J127" s="1110"/>
      <c r="K127" s="101"/>
      <c r="L127" s="1140"/>
      <c r="M127" s="1141"/>
      <c r="N127" s="1142"/>
      <c r="O127" s="522"/>
      <c r="P127" s="172"/>
      <c r="Q127" s="1095">
        <f t="shared" ref="Q127:Q132" si="15">+O127*L127</f>
        <v>0</v>
      </c>
      <c r="R127" s="1097"/>
      <c r="S127" s="517"/>
      <c r="T127" s="517"/>
      <c r="U127" s="517"/>
      <c r="V127" s="73"/>
      <c r="W127" s="99"/>
      <c r="X127" s="99"/>
    </row>
    <row r="128" spans="1:24" ht="13.5" x14ac:dyDescent="0.25">
      <c r="A128" s="520"/>
      <c r="C128" s="1043"/>
      <c r="D128" s="1044"/>
      <c r="E128" s="172"/>
      <c r="F128" s="1108" t="s">
        <v>652</v>
      </c>
      <c r="G128" s="1109"/>
      <c r="H128" s="1109"/>
      <c r="I128" s="1109"/>
      <c r="J128" s="1110"/>
      <c r="K128" s="101"/>
      <c r="L128" s="1140"/>
      <c r="M128" s="1141"/>
      <c r="N128" s="1142"/>
      <c r="O128" s="521"/>
      <c r="P128" s="172"/>
      <c r="Q128" s="1095">
        <f t="shared" si="15"/>
        <v>0</v>
      </c>
      <c r="R128" s="1097"/>
      <c r="S128" s="517"/>
      <c r="T128" s="517"/>
      <c r="U128" s="517"/>
      <c r="V128" s="73"/>
      <c r="W128" s="99"/>
      <c r="X128" s="99"/>
    </row>
    <row r="129" spans="1:24" ht="13.5" x14ac:dyDescent="0.25">
      <c r="A129" s="520"/>
      <c r="C129" s="1043"/>
      <c r="D129" s="1044"/>
      <c r="E129" s="172"/>
      <c r="F129" s="1108" t="s">
        <v>653</v>
      </c>
      <c r="G129" s="1109"/>
      <c r="H129" s="1109"/>
      <c r="I129" s="1109"/>
      <c r="J129" s="1110"/>
      <c r="K129" s="101"/>
      <c r="L129" s="1140"/>
      <c r="M129" s="1141"/>
      <c r="N129" s="1142"/>
      <c r="O129" s="524"/>
      <c r="P129" s="172"/>
      <c r="Q129" s="1095">
        <f t="shared" si="15"/>
        <v>0</v>
      </c>
      <c r="R129" s="1097"/>
      <c r="S129" s="517"/>
      <c r="T129" s="517"/>
      <c r="U129" s="517"/>
      <c r="V129" s="73"/>
      <c r="W129" s="99"/>
      <c r="X129" s="99"/>
    </row>
    <row r="130" spans="1:24" ht="13.5" x14ac:dyDescent="0.25">
      <c r="A130" s="520"/>
      <c r="C130" s="1043"/>
      <c r="D130" s="1044"/>
      <c r="E130" s="172"/>
      <c r="F130" s="1108" t="s">
        <v>654</v>
      </c>
      <c r="G130" s="1109"/>
      <c r="H130" s="1109"/>
      <c r="I130" s="1109"/>
      <c r="J130" s="1110"/>
      <c r="K130" s="101"/>
      <c r="L130" s="1140"/>
      <c r="M130" s="1141"/>
      <c r="N130" s="1142"/>
      <c r="O130" s="522"/>
      <c r="P130" s="172"/>
      <c r="Q130" s="1095">
        <f t="shared" si="15"/>
        <v>0</v>
      </c>
      <c r="R130" s="1097"/>
      <c r="S130" s="517"/>
      <c r="T130" s="517"/>
      <c r="U130" s="517"/>
      <c r="V130" s="73"/>
      <c r="W130" s="99"/>
      <c r="X130" s="99"/>
    </row>
    <row r="131" spans="1:24" ht="13.5" x14ac:dyDescent="0.25">
      <c r="A131" s="520"/>
      <c r="C131" s="1043"/>
      <c r="D131" s="1044"/>
      <c r="E131" s="172"/>
      <c r="F131" s="1108" t="s">
        <v>655</v>
      </c>
      <c r="G131" s="1109"/>
      <c r="H131" s="1109"/>
      <c r="I131" s="1109"/>
      <c r="J131" s="1110"/>
      <c r="K131" s="101"/>
      <c r="L131" s="1140"/>
      <c r="M131" s="1141"/>
      <c r="N131" s="1142"/>
      <c r="O131" s="522"/>
      <c r="P131" s="172"/>
      <c r="Q131" s="1095">
        <f t="shared" si="15"/>
        <v>0</v>
      </c>
      <c r="R131" s="1097"/>
      <c r="S131" s="517"/>
      <c r="T131" s="517"/>
      <c r="U131" s="517"/>
      <c r="V131" s="73"/>
      <c r="W131" s="99"/>
      <c r="X131" s="99"/>
    </row>
    <row r="132" spans="1:24" ht="13.5" x14ac:dyDescent="0.25">
      <c r="A132" s="520"/>
      <c r="C132" s="1043"/>
      <c r="D132" s="1044"/>
      <c r="E132" s="172"/>
      <c r="F132" s="1108" t="s">
        <v>656</v>
      </c>
      <c r="G132" s="1109"/>
      <c r="H132" s="1109"/>
      <c r="I132" s="1109"/>
      <c r="J132" s="1110"/>
      <c r="K132" s="101"/>
      <c r="L132" s="1140"/>
      <c r="M132" s="1141"/>
      <c r="N132" s="1142"/>
      <c r="O132" s="521"/>
      <c r="P132" s="172"/>
      <c r="Q132" s="1095">
        <f t="shared" si="15"/>
        <v>0</v>
      </c>
      <c r="R132" s="1097"/>
      <c r="S132" s="517"/>
      <c r="T132" s="517"/>
      <c r="U132" s="517"/>
      <c r="V132" s="73"/>
      <c r="W132" s="99"/>
      <c r="X132" s="99"/>
    </row>
    <row r="133" spans="1:24" ht="13.5" x14ac:dyDescent="0.25">
      <c r="A133" s="523"/>
      <c r="C133" s="1043"/>
      <c r="D133" s="1044"/>
      <c r="E133" s="172"/>
      <c r="F133" s="1119" t="str">
        <f>IF('Formulación 3'!G25="","",'Formulación 3'!G25)</f>
        <v/>
      </c>
      <c r="G133" s="1120"/>
      <c r="H133" s="1120"/>
      <c r="I133" s="1120"/>
      <c r="J133" s="1121"/>
      <c r="K133" s="101"/>
      <c r="L133" s="1134">
        <f>SUM(L134:N139)</f>
        <v>0</v>
      </c>
      <c r="M133" s="1135"/>
      <c r="N133" s="1136"/>
      <c r="O133" s="518"/>
      <c r="P133" s="172"/>
      <c r="Q133" s="1125">
        <f>SUM(Q134:R139)</f>
        <v>0</v>
      </c>
      <c r="R133" s="1126"/>
      <c r="S133" s="448" t="str">
        <f>+IF(L133='Formulación 3'!X25,"","Revisar: Costo a precio de mercado diferente al ítem 3.4.1")</f>
        <v/>
      </c>
      <c r="T133" s="517"/>
      <c r="U133" s="517"/>
      <c r="V133" s="73"/>
      <c r="W133" s="99"/>
      <c r="X133" s="99"/>
    </row>
    <row r="134" spans="1:24" ht="13.5" x14ac:dyDescent="0.25">
      <c r="A134" s="520"/>
      <c r="C134" s="1043"/>
      <c r="D134" s="1044"/>
      <c r="E134" s="172"/>
      <c r="F134" s="1108" t="s">
        <v>651</v>
      </c>
      <c r="G134" s="1109"/>
      <c r="H134" s="1109"/>
      <c r="I134" s="1109"/>
      <c r="J134" s="1110"/>
      <c r="K134" s="101"/>
      <c r="L134" s="1140"/>
      <c r="M134" s="1141"/>
      <c r="N134" s="1142"/>
      <c r="O134" s="522"/>
      <c r="P134" s="172"/>
      <c r="Q134" s="1095">
        <f t="shared" ref="Q134:Q139" si="16">+O134*L134</f>
        <v>0</v>
      </c>
      <c r="R134" s="1097"/>
      <c r="S134" s="517"/>
      <c r="T134" s="517"/>
      <c r="U134" s="517"/>
      <c r="V134" s="73"/>
      <c r="W134" s="99"/>
      <c r="X134" s="99"/>
    </row>
    <row r="135" spans="1:24" ht="13.5" x14ac:dyDescent="0.25">
      <c r="A135" s="520"/>
      <c r="C135" s="1043"/>
      <c r="D135" s="1044"/>
      <c r="E135" s="172"/>
      <c r="F135" s="1108" t="s">
        <v>652</v>
      </c>
      <c r="G135" s="1109"/>
      <c r="H135" s="1109"/>
      <c r="I135" s="1109"/>
      <c r="J135" s="1110"/>
      <c r="K135" s="101"/>
      <c r="L135" s="1140"/>
      <c r="M135" s="1141"/>
      <c r="N135" s="1142"/>
      <c r="O135" s="521"/>
      <c r="P135" s="172"/>
      <c r="Q135" s="1095">
        <f t="shared" si="16"/>
        <v>0</v>
      </c>
      <c r="R135" s="1097"/>
      <c r="S135" s="517"/>
      <c r="T135" s="517"/>
      <c r="U135" s="517"/>
      <c r="V135" s="73"/>
      <c r="W135" s="99"/>
      <c r="X135" s="99"/>
    </row>
    <row r="136" spans="1:24" ht="13.5" x14ac:dyDescent="0.25">
      <c r="A136" s="520"/>
      <c r="C136" s="1043"/>
      <c r="D136" s="1044"/>
      <c r="E136" s="172"/>
      <c r="F136" s="1108" t="s">
        <v>653</v>
      </c>
      <c r="G136" s="1109"/>
      <c r="H136" s="1109"/>
      <c r="I136" s="1109"/>
      <c r="J136" s="1110"/>
      <c r="K136" s="101"/>
      <c r="L136" s="1140"/>
      <c r="M136" s="1141"/>
      <c r="N136" s="1142"/>
      <c r="O136" s="524"/>
      <c r="P136" s="172"/>
      <c r="Q136" s="1095">
        <f t="shared" si="16"/>
        <v>0</v>
      </c>
      <c r="R136" s="1097"/>
      <c r="S136" s="517"/>
      <c r="T136" s="517"/>
      <c r="U136" s="517"/>
      <c r="V136" s="73"/>
      <c r="W136" s="99"/>
      <c r="X136" s="99"/>
    </row>
    <row r="137" spans="1:24" ht="13.5" x14ac:dyDescent="0.25">
      <c r="A137" s="520"/>
      <c r="C137" s="1043"/>
      <c r="D137" s="1044"/>
      <c r="E137" s="172"/>
      <c r="F137" s="1108" t="s">
        <v>654</v>
      </c>
      <c r="G137" s="1109"/>
      <c r="H137" s="1109"/>
      <c r="I137" s="1109"/>
      <c r="J137" s="1110"/>
      <c r="K137" s="101"/>
      <c r="L137" s="1140"/>
      <c r="M137" s="1141"/>
      <c r="N137" s="1142"/>
      <c r="O137" s="522"/>
      <c r="P137" s="172"/>
      <c r="Q137" s="1095">
        <f t="shared" si="16"/>
        <v>0</v>
      </c>
      <c r="R137" s="1097"/>
      <c r="S137" s="517"/>
      <c r="T137" s="517"/>
      <c r="U137" s="517"/>
      <c r="V137" s="73"/>
      <c r="W137" s="99"/>
      <c r="X137" s="99"/>
    </row>
    <row r="138" spans="1:24" ht="13.5" x14ac:dyDescent="0.25">
      <c r="A138" s="520"/>
      <c r="C138" s="1043"/>
      <c r="D138" s="1044"/>
      <c r="E138" s="172"/>
      <c r="F138" s="1108" t="s">
        <v>655</v>
      </c>
      <c r="G138" s="1109"/>
      <c r="H138" s="1109"/>
      <c r="I138" s="1109"/>
      <c r="J138" s="1110"/>
      <c r="K138" s="101"/>
      <c r="L138" s="1140"/>
      <c r="M138" s="1141"/>
      <c r="N138" s="1142"/>
      <c r="O138" s="522"/>
      <c r="P138" s="172"/>
      <c r="Q138" s="1095">
        <f t="shared" si="16"/>
        <v>0</v>
      </c>
      <c r="R138" s="1097"/>
      <c r="S138" s="517"/>
      <c r="T138" s="517"/>
      <c r="U138" s="517"/>
      <c r="V138" s="73"/>
      <c r="W138" s="99"/>
      <c r="X138" s="99"/>
    </row>
    <row r="139" spans="1:24" ht="13.5" x14ac:dyDescent="0.25">
      <c r="A139" s="520"/>
      <c r="C139" s="586"/>
      <c r="D139" s="588"/>
      <c r="E139" s="172"/>
      <c r="F139" s="1108" t="s">
        <v>656</v>
      </c>
      <c r="G139" s="1109"/>
      <c r="H139" s="1109"/>
      <c r="I139" s="1109"/>
      <c r="J139" s="1110"/>
      <c r="K139" s="101"/>
      <c r="L139" s="1140"/>
      <c r="M139" s="1141"/>
      <c r="N139" s="1142"/>
      <c r="O139" s="521"/>
      <c r="P139" s="172"/>
      <c r="Q139" s="1095">
        <f t="shared" si="16"/>
        <v>0</v>
      </c>
      <c r="R139" s="1097"/>
      <c r="S139" s="517"/>
      <c r="T139" s="517"/>
      <c r="U139" s="517"/>
      <c r="V139" s="73"/>
      <c r="W139" s="99"/>
      <c r="X139" s="99"/>
    </row>
    <row r="140" spans="1:24" ht="13.5" customHeight="1" x14ac:dyDescent="0.25">
      <c r="C140" s="1158" t="s">
        <v>667</v>
      </c>
      <c r="D140" s="1159"/>
      <c r="E140" s="172"/>
      <c r="F140" s="568" t="s">
        <v>456</v>
      </c>
      <c r="G140" s="1117"/>
      <c r="H140" s="1117"/>
      <c r="I140" s="1117"/>
      <c r="J140" s="569"/>
      <c r="K140" s="101"/>
      <c r="L140" s="1137">
        <f>+L141+L148+L155+L162+L169+L176+L183+L190</f>
        <v>0</v>
      </c>
      <c r="M140" s="1138"/>
      <c r="N140" s="1139"/>
      <c r="O140" s="510"/>
      <c r="P140" s="172"/>
      <c r="Q140" s="1123">
        <f>+Q141+Q148+Q155+Q162+Q169+Q176+Q183+Q190</f>
        <v>0</v>
      </c>
      <c r="R140" s="1124"/>
      <c r="S140" s="519" t="str">
        <f>+IF(L140='Formulación 3'!X120,"","Revisar: Costo a precio de mercado diferente al ítem 3.4.1")</f>
        <v/>
      </c>
      <c r="T140" s="517"/>
      <c r="U140" s="517"/>
      <c r="V140" s="73"/>
      <c r="W140" s="99"/>
      <c r="X140" s="99"/>
    </row>
    <row r="141" spans="1:24" ht="13.5" x14ac:dyDescent="0.25">
      <c r="A141" s="523"/>
      <c r="C141" s="1049"/>
      <c r="D141" s="1051"/>
      <c r="E141" s="172"/>
      <c r="F141" s="1119" t="str">
        <f>IF('Formulación 3'!G27="","",'Formulación 3'!G27)</f>
        <v>Pavimento</v>
      </c>
      <c r="G141" s="1120"/>
      <c r="H141" s="1120"/>
      <c r="I141" s="1120"/>
      <c r="J141" s="1121"/>
      <c r="K141" s="101"/>
      <c r="L141" s="1131">
        <f>SUM(L142:N147)</f>
        <v>0</v>
      </c>
      <c r="M141" s="1132"/>
      <c r="N141" s="1133"/>
      <c r="O141" s="518"/>
      <c r="P141" s="172"/>
      <c r="Q141" s="1125">
        <f>SUM(Q142:R147)</f>
        <v>0</v>
      </c>
      <c r="R141" s="1126"/>
      <c r="S141" s="448" t="str">
        <f>+IF(L141='Formulación 3'!X27,"","Revisar: Costo a precio de mercado diferente al ítem 3.4.1")</f>
        <v/>
      </c>
      <c r="T141" s="517"/>
      <c r="U141" s="517"/>
      <c r="V141" s="73"/>
      <c r="W141" s="99"/>
      <c r="X141" s="99"/>
    </row>
    <row r="142" spans="1:24" ht="13.5" x14ac:dyDescent="0.25">
      <c r="A142" s="520"/>
      <c r="C142" s="1049"/>
      <c r="D142" s="1051"/>
      <c r="E142" s="172"/>
      <c r="F142" s="1108" t="s">
        <v>651</v>
      </c>
      <c r="G142" s="1109"/>
      <c r="H142" s="1109"/>
      <c r="I142" s="1109"/>
      <c r="J142" s="1110"/>
      <c r="K142" s="101"/>
      <c r="L142" s="1140"/>
      <c r="M142" s="1141"/>
      <c r="N142" s="1142"/>
      <c r="O142" s="522"/>
      <c r="P142" s="172"/>
      <c r="Q142" s="1095">
        <f t="shared" ref="Q142:Q147" si="17">+O142*L142</f>
        <v>0</v>
      </c>
      <c r="R142" s="1097"/>
      <c r="S142" s="517"/>
      <c r="T142" s="517"/>
      <c r="U142" s="517"/>
      <c r="V142" s="73"/>
      <c r="W142" s="99"/>
      <c r="X142" s="99"/>
    </row>
    <row r="143" spans="1:24" ht="13.5" x14ac:dyDescent="0.25">
      <c r="A143" s="520"/>
      <c r="C143" s="1049"/>
      <c r="D143" s="1051"/>
      <c r="E143" s="172"/>
      <c r="F143" s="1108" t="s">
        <v>652</v>
      </c>
      <c r="G143" s="1109"/>
      <c r="H143" s="1109"/>
      <c r="I143" s="1109"/>
      <c r="J143" s="1110"/>
      <c r="K143" s="101"/>
      <c r="L143" s="1140"/>
      <c r="M143" s="1141"/>
      <c r="N143" s="1142"/>
      <c r="O143" s="521"/>
      <c r="P143" s="172"/>
      <c r="Q143" s="1095">
        <f t="shared" si="17"/>
        <v>0</v>
      </c>
      <c r="R143" s="1097"/>
      <c r="S143" s="517"/>
      <c r="T143" s="517"/>
      <c r="U143" s="517"/>
      <c r="V143" s="73"/>
      <c r="W143" s="99"/>
      <c r="X143" s="99"/>
    </row>
    <row r="144" spans="1:24" ht="13.5" x14ac:dyDescent="0.25">
      <c r="A144" s="520"/>
      <c r="C144" s="1049"/>
      <c r="D144" s="1051"/>
      <c r="E144" s="172"/>
      <c r="F144" s="1108" t="s">
        <v>653</v>
      </c>
      <c r="G144" s="1109"/>
      <c r="H144" s="1109"/>
      <c r="I144" s="1109"/>
      <c r="J144" s="1110"/>
      <c r="K144" s="101"/>
      <c r="L144" s="1140"/>
      <c r="M144" s="1141"/>
      <c r="N144" s="1142"/>
      <c r="O144" s="524"/>
      <c r="P144" s="172"/>
      <c r="Q144" s="1095">
        <f t="shared" si="17"/>
        <v>0</v>
      </c>
      <c r="R144" s="1097"/>
      <c r="S144" s="517"/>
      <c r="T144" s="517"/>
      <c r="U144" s="517"/>
      <c r="V144" s="73"/>
      <c r="W144" s="99"/>
      <c r="X144" s="99"/>
    </row>
    <row r="145" spans="1:24" ht="13.5" x14ac:dyDescent="0.25">
      <c r="A145" s="520"/>
      <c r="C145" s="1049"/>
      <c r="D145" s="1051"/>
      <c r="E145" s="172"/>
      <c r="F145" s="1108" t="s">
        <v>654</v>
      </c>
      <c r="G145" s="1109"/>
      <c r="H145" s="1109"/>
      <c r="I145" s="1109"/>
      <c r="J145" s="1110"/>
      <c r="K145" s="101"/>
      <c r="L145" s="1140"/>
      <c r="M145" s="1141"/>
      <c r="N145" s="1142"/>
      <c r="O145" s="522"/>
      <c r="P145" s="172"/>
      <c r="Q145" s="1095">
        <f t="shared" si="17"/>
        <v>0</v>
      </c>
      <c r="R145" s="1097"/>
      <c r="S145" s="517"/>
      <c r="T145" s="517"/>
      <c r="U145" s="517"/>
      <c r="V145" s="73"/>
      <c r="W145" s="99"/>
      <c r="X145" s="99"/>
    </row>
    <row r="146" spans="1:24" ht="13.5" x14ac:dyDescent="0.25">
      <c r="A146" s="520"/>
      <c r="C146" s="1049"/>
      <c r="D146" s="1051"/>
      <c r="E146" s="172"/>
      <c r="F146" s="1108" t="s">
        <v>655</v>
      </c>
      <c r="G146" s="1109"/>
      <c r="H146" s="1109"/>
      <c r="I146" s="1109"/>
      <c r="J146" s="1110"/>
      <c r="K146" s="101"/>
      <c r="L146" s="1140"/>
      <c r="M146" s="1141"/>
      <c r="N146" s="1142"/>
      <c r="O146" s="522"/>
      <c r="P146" s="172"/>
      <c r="Q146" s="1095">
        <f t="shared" si="17"/>
        <v>0</v>
      </c>
      <c r="R146" s="1097"/>
      <c r="S146" s="517"/>
      <c r="T146" s="517"/>
      <c r="U146" s="517"/>
      <c r="V146" s="73"/>
      <c r="W146" s="99"/>
      <c r="X146" s="99"/>
    </row>
    <row r="147" spans="1:24" ht="13.5" x14ac:dyDescent="0.25">
      <c r="A147" s="520"/>
      <c r="C147" s="1049"/>
      <c r="D147" s="1051"/>
      <c r="E147" s="172"/>
      <c r="F147" s="1108" t="s">
        <v>656</v>
      </c>
      <c r="G147" s="1109"/>
      <c r="H147" s="1109"/>
      <c r="I147" s="1109"/>
      <c r="J147" s="1110"/>
      <c r="K147" s="101"/>
      <c r="L147" s="1140"/>
      <c r="M147" s="1141"/>
      <c r="N147" s="1142"/>
      <c r="O147" s="521"/>
      <c r="P147" s="172"/>
      <c r="Q147" s="1095">
        <f t="shared" si="17"/>
        <v>0</v>
      </c>
      <c r="R147" s="1097"/>
      <c r="S147" s="517"/>
      <c r="T147" s="517"/>
      <c r="U147" s="517"/>
      <c r="V147" s="73"/>
      <c r="W147" s="99"/>
      <c r="X147" s="99"/>
    </row>
    <row r="148" spans="1:24" ht="13.5" x14ac:dyDescent="0.25">
      <c r="A148" s="523"/>
      <c r="C148" s="1049"/>
      <c r="D148" s="1051"/>
      <c r="E148" s="172"/>
      <c r="F148" s="1119" t="str">
        <f>IF('Formulación 3'!G28="","",'Formulación 3'!G28)</f>
        <v>Señalización vertical</v>
      </c>
      <c r="G148" s="1120"/>
      <c r="H148" s="1120"/>
      <c r="I148" s="1120"/>
      <c r="J148" s="1121"/>
      <c r="K148" s="101"/>
      <c r="L148" s="1134">
        <f>SUM(L149:N154)</f>
        <v>0</v>
      </c>
      <c r="M148" s="1135"/>
      <c r="N148" s="1136"/>
      <c r="O148" s="518"/>
      <c r="P148" s="172"/>
      <c r="Q148" s="1125">
        <f>SUM(Q149:R154)</f>
        <v>0</v>
      </c>
      <c r="R148" s="1126"/>
      <c r="S148" s="448" t="str">
        <f>+IF(L148='Formulación 3'!X28,"","Revisar: Costo a precio de mercado diferente al ítem 3.4.1")</f>
        <v/>
      </c>
      <c r="T148" s="517"/>
      <c r="U148" s="517"/>
      <c r="V148" s="73"/>
      <c r="W148" s="99"/>
      <c r="X148" s="99"/>
    </row>
    <row r="149" spans="1:24" ht="13.5" x14ac:dyDescent="0.25">
      <c r="A149" s="520"/>
      <c r="C149" s="1049"/>
      <c r="D149" s="1051"/>
      <c r="E149" s="172"/>
      <c r="F149" s="1108" t="s">
        <v>651</v>
      </c>
      <c r="G149" s="1109"/>
      <c r="H149" s="1109"/>
      <c r="I149" s="1109"/>
      <c r="J149" s="1110"/>
      <c r="K149" s="101"/>
      <c r="L149" s="1140"/>
      <c r="M149" s="1141"/>
      <c r="N149" s="1142"/>
      <c r="O149" s="522"/>
      <c r="P149" s="172"/>
      <c r="Q149" s="1095">
        <f t="shared" ref="Q149:Q154" si="18">+O149*L149</f>
        <v>0</v>
      </c>
      <c r="R149" s="1097"/>
      <c r="S149" s="517"/>
      <c r="T149" s="517"/>
      <c r="U149" s="517"/>
      <c r="V149" s="73"/>
      <c r="W149" s="99"/>
      <c r="X149" s="99"/>
    </row>
    <row r="150" spans="1:24" ht="13.5" x14ac:dyDescent="0.25">
      <c r="A150" s="520"/>
      <c r="C150" s="1049"/>
      <c r="D150" s="1051"/>
      <c r="E150" s="172"/>
      <c r="F150" s="1108" t="s">
        <v>652</v>
      </c>
      <c r="G150" s="1109"/>
      <c r="H150" s="1109"/>
      <c r="I150" s="1109"/>
      <c r="J150" s="1110"/>
      <c r="K150" s="101"/>
      <c r="L150" s="1140"/>
      <c r="M150" s="1141"/>
      <c r="N150" s="1142"/>
      <c r="O150" s="521"/>
      <c r="P150" s="172"/>
      <c r="Q150" s="1095">
        <f t="shared" si="18"/>
        <v>0</v>
      </c>
      <c r="R150" s="1097"/>
      <c r="S150" s="517"/>
      <c r="T150" s="517"/>
      <c r="U150" s="517"/>
      <c r="V150" s="73"/>
      <c r="W150" s="99"/>
      <c r="X150" s="99"/>
    </row>
    <row r="151" spans="1:24" ht="13.5" x14ac:dyDescent="0.25">
      <c r="A151" s="520"/>
      <c r="C151" s="1049"/>
      <c r="D151" s="1051"/>
      <c r="E151" s="172"/>
      <c r="F151" s="1108" t="s">
        <v>653</v>
      </c>
      <c r="G151" s="1109"/>
      <c r="H151" s="1109"/>
      <c r="I151" s="1109"/>
      <c r="J151" s="1110"/>
      <c r="K151" s="101"/>
      <c r="L151" s="1140"/>
      <c r="M151" s="1141"/>
      <c r="N151" s="1142"/>
      <c r="O151" s="524"/>
      <c r="P151" s="172"/>
      <c r="Q151" s="1095">
        <f t="shared" si="18"/>
        <v>0</v>
      </c>
      <c r="R151" s="1097"/>
      <c r="S151" s="517"/>
      <c r="T151" s="517"/>
      <c r="U151" s="517"/>
      <c r="V151" s="73"/>
      <c r="W151" s="99"/>
      <c r="X151" s="99"/>
    </row>
    <row r="152" spans="1:24" ht="13.5" x14ac:dyDescent="0.25">
      <c r="A152" s="520"/>
      <c r="C152" s="1049"/>
      <c r="D152" s="1051"/>
      <c r="E152" s="172"/>
      <c r="F152" s="1108" t="s">
        <v>654</v>
      </c>
      <c r="G152" s="1109"/>
      <c r="H152" s="1109"/>
      <c r="I152" s="1109"/>
      <c r="J152" s="1110"/>
      <c r="K152" s="101"/>
      <c r="L152" s="1140"/>
      <c r="M152" s="1141"/>
      <c r="N152" s="1142"/>
      <c r="O152" s="522"/>
      <c r="P152" s="172"/>
      <c r="Q152" s="1095">
        <f t="shared" si="18"/>
        <v>0</v>
      </c>
      <c r="R152" s="1097"/>
      <c r="S152" s="517"/>
      <c r="T152" s="517"/>
      <c r="U152" s="517"/>
      <c r="V152" s="73"/>
      <c r="W152" s="99"/>
      <c r="X152" s="99"/>
    </row>
    <row r="153" spans="1:24" ht="13.5" x14ac:dyDescent="0.25">
      <c r="A153" s="520"/>
      <c r="C153" s="1049"/>
      <c r="D153" s="1051"/>
      <c r="E153" s="172"/>
      <c r="F153" s="1108" t="s">
        <v>655</v>
      </c>
      <c r="G153" s="1109"/>
      <c r="H153" s="1109"/>
      <c r="I153" s="1109"/>
      <c r="J153" s="1110"/>
      <c r="K153" s="101"/>
      <c r="L153" s="1140"/>
      <c r="M153" s="1141"/>
      <c r="N153" s="1142"/>
      <c r="O153" s="522"/>
      <c r="P153" s="172"/>
      <c r="Q153" s="1095">
        <f t="shared" si="18"/>
        <v>0</v>
      </c>
      <c r="R153" s="1097"/>
      <c r="S153" s="517"/>
      <c r="T153" s="517"/>
      <c r="U153" s="517"/>
      <c r="V153" s="73"/>
      <c r="W153" s="99"/>
      <c r="X153" s="99"/>
    </row>
    <row r="154" spans="1:24" ht="13.5" x14ac:dyDescent="0.25">
      <c r="A154" s="520"/>
      <c r="C154" s="1049"/>
      <c r="D154" s="1051"/>
      <c r="E154" s="172"/>
      <c r="F154" s="1108" t="s">
        <v>656</v>
      </c>
      <c r="G154" s="1109"/>
      <c r="H154" s="1109"/>
      <c r="I154" s="1109"/>
      <c r="J154" s="1110"/>
      <c r="K154" s="101"/>
      <c r="L154" s="1140"/>
      <c r="M154" s="1141"/>
      <c r="N154" s="1142"/>
      <c r="O154" s="521"/>
      <c r="P154" s="172"/>
      <c r="Q154" s="1095">
        <f t="shared" si="18"/>
        <v>0</v>
      </c>
      <c r="R154" s="1097"/>
      <c r="S154" s="517"/>
      <c r="T154" s="517"/>
      <c r="U154" s="517"/>
      <c r="V154" s="73"/>
      <c r="W154" s="99"/>
      <c r="X154" s="99"/>
    </row>
    <row r="155" spans="1:24" ht="13.5" x14ac:dyDescent="0.25">
      <c r="A155" s="523"/>
      <c r="C155" s="1049"/>
      <c r="D155" s="1051"/>
      <c r="E155" s="172"/>
      <c r="F155" s="1119" t="str">
        <f>IF('Formulación 3'!G29="","",'Formulación 3'!G29)</f>
        <v>Tachos de basura</v>
      </c>
      <c r="G155" s="1120"/>
      <c r="H155" s="1120"/>
      <c r="I155" s="1120"/>
      <c r="J155" s="1121"/>
      <c r="K155" s="101"/>
      <c r="L155" s="1134">
        <f>SUM(L156:N161)</f>
        <v>0</v>
      </c>
      <c r="M155" s="1135"/>
      <c r="N155" s="1136"/>
      <c r="O155" s="518"/>
      <c r="P155" s="172"/>
      <c r="Q155" s="1125">
        <f>SUM(Q156:R161)</f>
        <v>0</v>
      </c>
      <c r="R155" s="1126"/>
      <c r="S155" s="448" t="str">
        <f>+IF(L155='Formulación 3'!X29,"","Revisar: Costo a precio de mercado diferente al ítem 3.4.1")</f>
        <v/>
      </c>
      <c r="T155" s="517"/>
      <c r="U155" s="517"/>
      <c r="V155" s="73"/>
      <c r="W155" s="99"/>
      <c r="X155" s="99"/>
    </row>
    <row r="156" spans="1:24" ht="13.5" x14ac:dyDescent="0.25">
      <c r="A156" s="520"/>
      <c r="C156" s="1049"/>
      <c r="D156" s="1051"/>
      <c r="E156" s="172"/>
      <c r="F156" s="1108" t="s">
        <v>651</v>
      </c>
      <c r="G156" s="1109"/>
      <c r="H156" s="1109"/>
      <c r="I156" s="1109"/>
      <c r="J156" s="1110"/>
      <c r="K156" s="101"/>
      <c r="L156" s="1140"/>
      <c r="M156" s="1141"/>
      <c r="N156" s="1142"/>
      <c r="O156" s="522"/>
      <c r="P156" s="172"/>
      <c r="Q156" s="1095">
        <f t="shared" ref="Q156:Q161" si="19">+O156*L156</f>
        <v>0</v>
      </c>
      <c r="R156" s="1097"/>
      <c r="S156" s="517"/>
      <c r="T156" s="517"/>
      <c r="U156" s="517"/>
      <c r="V156" s="73"/>
      <c r="W156" s="99"/>
      <c r="X156" s="99"/>
    </row>
    <row r="157" spans="1:24" ht="13.5" x14ac:dyDescent="0.25">
      <c r="A157" s="520"/>
      <c r="C157" s="1049"/>
      <c r="D157" s="1051"/>
      <c r="E157" s="172"/>
      <c r="F157" s="1108" t="s">
        <v>652</v>
      </c>
      <c r="G157" s="1109"/>
      <c r="H157" s="1109"/>
      <c r="I157" s="1109"/>
      <c r="J157" s="1110"/>
      <c r="K157" s="101"/>
      <c r="L157" s="1140"/>
      <c r="M157" s="1141"/>
      <c r="N157" s="1142"/>
      <c r="O157" s="521"/>
      <c r="P157" s="172"/>
      <c r="Q157" s="1095">
        <f t="shared" si="19"/>
        <v>0</v>
      </c>
      <c r="R157" s="1097"/>
      <c r="S157" s="517"/>
      <c r="T157" s="517"/>
      <c r="U157" s="517"/>
      <c r="V157" s="73"/>
      <c r="W157" s="99"/>
      <c r="X157" s="99"/>
    </row>
    <row r="158" spans="1:24" ht="13.5" x14ac:dyDescent="0.25">
      <c r="A158" s="520"/>
      <c r="C158" s="1049"/>
      <c r="D158" s="1051"/>
      <c r="E158" s="172"/>
      <c r="F158" s="1108" t="s">
        <v>653</v>
      </c>
      <c r="G158" s="1109"/>
      <c r="H158" s="1109"/>
      <c r="I158" s="1109"/>
      <c r="J158" s="1110"/>
      <c r="K158" s="101"/>
      <c r="L158" s="1140"/>
      <c r="M158" s="1141"/>
      <c r="N158" s="1142"/>
      <c r="O158" s="524"/>
      <c r="P158" s="172"/>
      <c r="Q158" s="1095">
        <f t="shared" si="19"/>
        <v>0</v>
      </c>
      <c r="R158" s="1097"/>
      <c r="S158" s="517"/>
      <c r="T158" s="517"/>
      <c r="U158" s="517"/>
      <c r="V158" s="73"/>
      <c r="W158" s="99"/>
      <c r="X158" s="99"/>
    </row>
    <row r="159" spans="1:24" ht="13.5" x14ac:dyDescent="0.25">
      <c r="A159" s="520"/>
      <c r="C159" s="1049"/>
      <c r="D159" s="1051"/>
      <c r="E159" s="172"/>
      <c r="F159" s="1108" t="s">
        <v>654</v>
      </c>
      <c r="G159" s="1109"/>
      <c r="H159" s="1109"/>
      <c r="I159" s="1109"/>
      <c r="J159" s="1110"/>
      <c r="K159" s="101"/>
      <c r="L159" s="1140"/>
      <c r="M159" s="1141"/>
      <c r="N159" s="1142"/>
      <c r="O159" s="522"/>
      <c r="P159" s="172"/>
      <c r="Q159" s="1095">
        <f t="shared" si="19"/>
        <v>0</v>
      </c>
      <c r="R159" s="1097"/>
      <c r="S159" s="517"/>
      <c r="T159" s="517"/>
      <c r="U159" s="517"/>
      <c r="V159" s="73"/>
      <c r="W159" s="99"/>
      <c r="X159" s="99"/>
    </row>
    <row r="160" spans="1:24" ht="13.5" x14ac:dyDescent="0.25">
      <c r="A160" s="520"/>
      <c r="C160" s="1049"/>
      <c r="D160" s="1051"/>
      <c r="E160" s="172"/>
      <c r="F160" s="1108" t="s">
        <v>655</v>
      </c>
      <c r="G160" s="1109"/>
      <c r="H160" s="1109"/>
      <c r="I160" s="1109"/>
      <c r="J160" s="1110"/>
      <c r="K160" s="101"/>
      <c r="L160" s="1140"/>
      <c r="M160" s="1141"/>
      <c r="N160" s="1142"/>
      <c r="O160" s="522"/>
      <c r="P160" s="172"/>
      <c r="Q160" s="1095">
        <f t="shared" si="19"/>
        <v>0</v>
      </c>
      <c r="R160" s="1097"/>
      <c r="S160" s="517"/>
      <c r="T160" s="517"/>
      <c r="U160" s="517"/>
      <c r="V160" s="73"/>
      <c r="W160" s="99"/>
      <c r="X160" s="99"/>
    </row>
    <row r="161" spans="1:24" ht="13.5" x14ac:dyDescent="0.25">
      <c r="A161" s="520"/>
      <c r="C161" s="1049"/>
      <c r="D161" s="1051"/>
      <c r="E161" s="172"/>
      <c r="F161" s="1108" t="s">
        <v>656</v>
      </c>
      <c r="G161" s="1109"/>
      <c r="H161" s="1109"/>
      <c r="I161" s="1109"/>
      <c r="J161" s="1110"/>
      <c r="K161" s="101"/>
      <c r="L161" s="1140"/>
      <c r="M161" s="1141"/>
      <c r="N161" s="1142"/>
      <c r="O161" s="521"/>
      <c r="P161" s="172"/>
      <c r="Q161" s="1095">
        <f t="shared" si="19"/>
        <v>0</v>
      </c>
      <c r="R161" s="1097"/>
      <c r="S161" s="517"/>
      <c r="T161" s="517"/>
      <c r="U161" s="517"/>
      <c r="V161" s="73"/>
      <c r="W161" s="99"/>
      <c r="X161" s="99"/>
    </row>
    <row r="162" spans="1:24" ht="13.5" x14ac:dyDescent="0.25">
      <c r="A162" s="523"/>
      <c r="C162" s="1049"/>
      <c r="D162" s="1051"/>
      <c r="E162" s="172"/>
      <c r="F162" s="1119" t="str">
        <f>IF('Formulación 3'!G30="","",'Formulación 3'!G30)</f>
        <v>Luminarias / faroles</v>
      </c>
      <c r="G162" s="1120"/>
      <c r="H162" s="1120"/>
      <c r="I162" s="1120"/>
      <c r="J162" s="1121"/>
      <c r="K162" s="101"/>
      <c r="L162" s="1134">
        <f>SUM(L163:N168)</f>
        <v>0</v>
      </c>
      <c r="M162" s="1135"/>
      <c r="N162" s="1136"/>
      <c r="O162" s="518"/>
      <c r="P162" s="172"/>
      <c r="Q162" s="1125">
        <f>SUM(Q163:R168)</f>
        <v>0</v>
      </c>
      <c r="R162" s="1126"/>
      <c r="S162" s="448" t="str">
        <f>+IF(L162='Formulación 3'!X30,"","Revisar: Costo a precio de mercado diferente al ítem 3.4.1")</f>
        <v/>
      </c>
      <c r="T162" s="517"/>
      <c r="U162" s="517"/>
      <c r="V162" s="73"/>
      <c r="W162" s="99"/>
      <c r="X162" s="99"/>
    </row>
    <row r="163" spans="1:24" ht="13.5" x14ac:dyDescent="0.25">
      <c r="A163" s="520"/>
      <c r="C163" s="1049"/>
      <c r="D163" s="1051"/>
      <c r="E163" s="172"/>
      <c r="F163" s="1108" t="s">
        <v>651</v>
      </c>
      <c r="G163" s="1109"/>
      <c r="H163" s="1109"/>
      <c r="I163" s="1109"/>
      <c r="J163" s="1110"/>
      <c r="K163" s="101"/>
      <c r="L163" s="1140"/>
      <c r="M163" s="1141"/>
      <c r="N163" s="1142"/>
      <c r="O163" s="522"/>
      <c r="P163" s="172"/>
      <c r="Q163" s="1095">
        <f t="shared" ref="Q163:Q168" si="20">+O163*L163</f>
        <v>0</v>
      </c>
      <c r="R163" s="1097"/>
      <c r="S163" s="517"/>
      <c r="T163" s="517"/>
      <c r="U163" s="517"/>
      <c r="V163" s="73"/>
      <c r="W163" s="99"/>
      <c r="X163" s="99"/>
    </row>
    <row r="164" spans="1:24" ht="13.5" x14ac:dyDescent="0.25">
      <c r="A164" s="520"/>
      <c r="C164" s="1049"/>
      <c r="D164" s="1051"/>
      <c r="E164" s="172"/>
      <c r="F164" s="1108" t="s">
        <v>652</v>
      </c>
      <c r="G164" s="1109"/>
      <c r="H164" s="1109"/>
      <c r="I164" s="1109"/>
      <c r="J164" s="1110"/>
      <c r="K164" s="101"/>
      <c r="L164" s="1140"/>
      <c r="M164" s="1141"/>
      <c r="N164" s="1142"/>
      <c r="O164" s="521"/>
      <c r="P164" s="172"/>
      <c r="Q164" s="1095">
        <f t="shared" si="20"/>
        <v>0</v>
      </c>
      <c r="R164" s="1097"/>
      <c r="S164" s="517"/>
      <c r="T164" s="517"/>
      <c r="U164" s="517"/>
      <c r="V164" s="73"/>
      <c r="W164" s="99"/>
      <c r="X164" s="99"/>
    </row>
    <row r="165" spans="1:24" ht="13.5" x14ac:dyDescent="0.25">
      <c r="A165" s="520"/>
      <c r="C165" s="1049"/>
      <c r="D165" s="1051"/>
      <c r="E165" s="172"/>
      <c r="F165" s="1108" t="s">
        <v>653</v>
      </c>
      <c r="G165" s="1109"/>
      <c r="H165" s="1109"/>
      <c r="I165" s="1109"/>
      <c r="J165" s="1110"/>
      <c r="K165" s="101"/>
      <c r="L165" s="1140"/>
      <c r="M165" s="1141"/>
      <c r="N165" s="1142"/>
      <c r="O165" s="524"/>
      <c r="P165" s="172"/>
      <c r="Q165" s="1095">
        <f t="shared" si="20"/>
        <v>0</v>
      </c>
      <c r="R165" s="1097"/>
      <c r="S165" s="517"/>
      <c r="T165" s="517"/>
      <c r="U165" s="517"/>
      <c r="V165" s="73"/>
      <c r="W165" s="99"/>
      <c r="X165" s="99"/>
    </row>
    <row r="166" spans="1:24" ht="13.5" x14ac:dyDescent="0.25">
      <c r="A166" s="520"/>
      <c r="C166" s="1049"/>
      <c r="D166" s="1051"/>
      <c r="E166" s="172"/>
      <c r="F166" s="1108" t="s">
        <v>654</v>
      </c>
      <c r="G166" s="1109"/>
      <c r="H166" s="1109"/>
      <c r="I166" s="1109"/>
      <c r="J166" s="1110"/>
      <c r="K166" s="101"/>
      <c r="L166" s="1140"/>
      <c r="M166" s="1141"/>
      <c r="N166" s="1142"/>
      <c r="O166" s="522"/>
      <c r="P166" s="172"/>
      <c r="Q166" s="1095">
        <f t="shared" si="20"/>
        <v>0</v>
      </c>
      <c r="R166" s="1097"/>
      <c r="S166" s="517"/>
      <c r="T166" s="517"/>
      <c r="U166" s="517"/>
      <c r="V166" s="73"/>
      <c r="W166" s="99"/>
      <c r="X166" s="99"/>
    </row>
    <row r="167" spans="1:24" ht="13.5" x14ac:dyDescent="0.25">
      <c r="A167" s="520"/>
      <c r="C167" s="1049"/>
      <c r="D167" s="1051"/>
      <c r="E167" s="172"/>
      <c r="F167" s="1108" t="s">
        <v>655</v>
      </c>
      <c r="G167" s="1109"/>
      <c r="H167" s="1109"/>
      <c r="I167" s="1109"/>
      <c r="J167" s="1110"/>
      <c r="K167" s="101"/>
      <c r="L167" s="1140"/>
      <c r="M167" s="1141"/>
      <c r="N167" s="1142"/>
      <c r="O167" s="522"/>
      <c r="P167" s="172"/>
      <c r="Q167" s="1095">
        <f t="shared" si="20"/>
        <v>0</v>
      </c>
      <c r="R167" s="1097"/>
      <c r="S167" s="517"/>
      <c r="T167" s="517"/>
      <c r="U167" s="517"/>
      <c r="V167" s="73"/>
      <c r="W167" s="99"/>
      <c r="X167" s="99"/>
    </row>
    <row r="168" spans="1:24" ht="13.5" x14ac:dyDescent="0.25">
      <c r="A168" s="520"/>
      <c r="C168" s="1049"/>
      <c r="D168" s="1051"/>
      <c r="E168" s="172"/>
      <c r="F168" s="1108" t="s">
        <v>656</v>
      </c>
      <c r="G168" s="1109"/>
      <c r="H168" s="1109"/>
      <c r="I168" s="1109"/>
      <c r="J168" s="1110"/>
      <c r="K168" s="101"/>
      <c r="L168" s="1140"/>
      <c r="M168" s="1141"/>
      <c r="N168" s="1142"/>
      <c r="O168" s="521"/>
      <c r="P168" s="172"/>
      <c r="Q168" s="1095">
        <f t="shared" si="20"/>
        <v>0</v>
      </c>
      <c r="R168" s="1097"/>
      <c r="S168" s="517"/>
      <c r="T168" s="517"/>
      <c r="U168" s="517"/>
      <c r="V168" s="73"/>
      <c r="W168" s="99"/>
      <c r="X168" s="99"/>
    </row>
    <row r="169" spans="1:24" ht="13.5" x14ac:dyDescent="0.25">
      <c r="A169" s="523"/>
      <c r="C169" s="1049"/>
      <c r="D169" s="1051"/>
      <c r="E169" s="172"/>
      <c r="F169" s="1119" t="str">
        <f>IF('Formulación 3'!G31="","",'Formulación 3'!G31)</f>
        <v>Bancas</v>
      </c>
      <c r="G169" s="1120"/>
      <c r="H169" s="1120"/>
      <c r="I169" s="1120"/>
      <c r="J169" s="1121"/>
      <c r="K169" s="101"/>
      <c r="L169" s="1134">
        <f>SUM(L170:N175)</f>
        <v>0</v>
      </c>
      <c r="M169" s="1135"/>
      <c r="N169" s="1136"/>
      <c r="O169" s="518"/>
      <c r="P169" s="172"/>
      <c r="Q169" s="1125">
        <f>SUM(Q170:R175)</f>
        <v>0</v>
      </c>
      <c r="R169" s="1126"/>
      <c r="S169" s="448" t="str">
        <f>+IF(L169='Formulación 3'!X31,"","Revisar: Costo a precio de mercado diferente al ítem 3.4.1")</f>
        <v/>
      </c>
      <c r="T169" s="517"/>
      <c r="U169" s="517"/>
      <c r="V169" s="73"/>
      <c r="W169" s="99"/>
      <c r="X169" s="99"/>
    </row>
    <row r="170" spans="1:24" ht="13.5" x14ac:dyDescent="0.25">
      <c r="A170" s="520"/>
      <c r="C170" s="1049"/>
      <c r="D170" s="1051"/>
      <c r="E170" s="172"/>
      <c r="F170" s="1108" t="s">
        <v>651</v>
      </c>
      <c r="G170" s="1109"/>
      <c r="H170" s="1109"/>
      <c r="I170" s="1109"/>
      <c r="J170" s="1110"/>
      <c r="K170" s="101"/>
      <c r="L170" s="1140"/>
      <c r="M170" s="1141"/>
      <c r="N170" s="1142"/>
      <c r="O170" s="522"/>
      <c r="P170" s="172"/>
      <c r="Q170" s="1095">
        <f t="shared" ref="Q170:Q175" si="21">+O170*L170</f>
        <v>0</v>
      </c>
      <c r="R170" s="1097"/>
      <c r="S170" s="517"/>
      <c r="T170" s="517"/>
      <c r="U170" s="517"/>
      <c r="V170" s="73"/>
      <c r="W170" s="99"/>
      <c r="X170" s="99"/>
    </row>
    <row r="171" spans="1:24" ht="13.5" x14ac:dyDescent="0.25">
      <c r="A171" s="520"/>
      <c r="C171" s="1049"/>
      <c r="D171" s="1051"/>
      <c r="E171" s="172"/>
      <c r="F171" s="1108" t="s">
        <v>652</v>
      </c>
      <c r="G171" s="1109"/>
      <c r="H171" s="1109"/>
      <c r="I171" s="1109"/>
      <c r="J171" s="1110"/>
      <c r="K171" s="101"/>
      <c r="L171" s="1140"/>
      <c r="M171" s="1141"/>
      <c r="N171" s="1142"/>
      <c r="O171" s="521"/>
      <c r="P171" s="172"/>
      <c r="Q171" s="1095">
        <f t="shared" si="21"/>
        <v>0</v>
      </c>
      <c r="R171" s="1097"/>
      <c r="S171" s="517"/>
      <c r="T171" s="517"/>
      <c r="U171" s="517"/>
      <c r="V171" s="73"/>
      <c r="W171" s="99"/>
      <c r="X171" s="99"/>
    </row>
    <row r="172" spans="1:24" ht="13.5" x14ac:dyDescent="0.25">
      <c r="A172" s="520"/>
      <c r="C172" s="1049"/>
      <c r="D172" s="1051"/>
      <c r="E172" s="172"/>
      <c r="F172" s="1108" t="s">
        <v>653</v>
      </c>
      <c r="G172" s="1109"/>
      <c r="H172" s="1109"/>
      <c r="I172" s="1109"/>
      <c r="J172" s="1110"/>
      <c r="K172" s="101"/>
      <c r="L172" s="1140"/>
      <c r="M172" s="1141"/>
      <c r="N172" s="1142"/>
      <c r="O172" s="524"/>
      <c r="P172" s="172"/>
      <c r="Q172" s="1095">
        <f t="shared" si="21"/>
        <v>0</v>
      </c>
      <c r="R172" s="1097"/>
      <c r="S172" s="517"/>
      <c r="T172" s="517"/>
      <c r="U172" s="517"/>
      <c r="V172" s="73"/>
      <c r="W172" s="99"/>
      <c r="X172" s="99"/>
    </row>
    <row r="173" spans="1:24" ht="13.5" x14ac:dyDescent="0.25">
      <c r="A173" s="520"/>
      <c r="C173" s="1049"/>
      <c r="D173" s="1051"/>
      <c r="E173" s="172"/>
      <c r="F173" s="1108" t="s">
        <v>654</v>
      </c>
      <c r="G173" s="1109"/>
      <c r="H173" s="1109"/>
      <c r="I173" s="1109"/>
      <c r="J173" s="1110"/>
      <c r="K173" s="101"/>
      <c r="L173" s="1140"/>
      <c r="M173" s="1141"/>
      <c r="N173" s="1142"/>
      <c r="O173" s="522"/>
      <c r="P173" s="172"/>
      <c r="Q173" s="1095">
        <f t="shared" si="21"/>
        <v>0</v>
      </c>
      <c r="R173" s="1097"/>
      <c r="S173" s="517"/>
      <c r="T173" s="517"/>
      <c r="U173" s="517"/>
      <c r="V173" s="73"/>
      <c r="W173" s="99"/>
      <c r="X173" s="99"/>
    </row>
    <row r="174" spans="1:24" ht="13.5" x14ac:dyDescent="0.25">
      <c r="A174" s="520"/>
      <c r="C174" s="1049"/>
      <c r="D174" s="1051"/>
      <c r="E174" s="172"/>
      <c r="F174" s="1108" t="s">
        <v>655</v>
      </c>
      <c r="G174" s="1109"/>
      <c r="H174" s="1109"/>
      <c r="I174" s="1109"/>
      <c r="J174" s="1110"/>
      <c r="K174" s="101"/>
      <c r="L174" s="1140"/>
      <c r="M174" s="1141"/>
      <c r="N174" s="1142"/>
      <c r="O174" s="522"/>
      <c r="P174" s="172"/>
      <c r="Q174" s="1095">
        <f t="shared" si="21"/>
        <v>0</v>
      </c>
      <c r="R174" s="1097"/>
      <c r="S174" s="517"/>
      <c r="T174" s="517"/>
      <c r="U174" s="517"/>
      <c r="V174" s="73"/>
      <c r="W174" s="99"/>
      <c r="X174" s="99"/>
    </row>
    <row r="175" spans="1:24" ht="13.5" x14ac:dyDescent="0.25">
      <c r="A175" s="520"/>
      <c r="C175" s="1049"/>
      <c r="D175" s="1051"/>
      <c r="E175" s="172"/>
      <c r="F175" s="1108" t="s">
        <v>656</v>
      </c>
      <c r="G175" s="1109"/>
      <c r="H175" s="1109"/>
      <c r="I175" s="1109"/>
      <c r="J175" s="1110"/>
      <c r="K175" s="101"/>
      <c r="L175" s="1140"/>
      <c r="M175" s="1141"/>
      <c r="N175" s="1142"/>
      <c r="O175" s="521"/>
      <c r="P175" s="172"/>
      <c r="Q175" s="1095">
        <f t="shared" si="21"/>
        <v>0</v>
      </c>
      <c r="R175" s="1097"/>
      <c r="S175" s="517"/>
      <c r="T175" s="517"/>
      <c r="U175" s="517"/>
      <c r="V175" s="73"/>
      <c r="W175" s="99"/>
      <c r="X175" s="99"/>
    </row>
    <row r="176" spans="1:24" ht="13.5" x14ac:dyDescent="0.25">
      <c r="A176" s="523"/>
      <c r="C176" s="1049"/>
      <c r="D176" s="1051"/>
      <c r="E176" s="172"/>
      <c r="F176" s="1119" t="str">
        <f>IF('Formulación 3'!G32="","",'Formulación 3'!G32)</f>
        <v>Área verde</v>
      </c>
      <c r="G176" s="1120"/>
      <c r="H176" s="1120"/>
      <c r="I176" s="1120"/>
      <c r="J176" s="1121"/>
      <c r="K176" s="101"/>
      <c r="L176" s="1134">
        <f>SUM(L177:N182)</f>
        <v>0</v>
      </c>
      <c r="M176" s="1135"/>
      <c r="N176" s="1136"/>
      <c r="O176" s="518"/>
      <c r="P176" s="172"/>
      <c r="Q176" s="1125">
        <f>SUM(Q177:R182)</f>
        <v>0</v>
      </c>
      <c r="R176" s="1126"/>
      <c r="S176" s="448" t="str">
        <f>+IF(L176='Formulación 3'!X32,"","Revisar: Costo a precio de mercado diferente al ítem 3.4.1")</f>
        <v/>
      </c>
      <c r="T176" s="517"/>
      <c r="U176" s="517"/>
      <c r="V176" s="73"/>
      <c r="W176" s="99"/>
      <c r="X176" s="99"/>
    </row>
    <row r="177" spans="1:24" ht="13.5" x14ac:dyDescent="0.25">
      <c r="A177" s="520"/>
      <c r="C177" s="1049"/>
      <c r="D177" s="1051"/>
      <c r="E177" s="172"/>
      <c r="F177" s="1108" t="s">
        <v>651</v>
      </c>
      <c r="G177" s="1109"/>
      <c r="H177" s="1109"/>
      <c r="I177" s="1109"/>
      <c r="J177" s="1110"/>
      <c r="K177" s="101"/>
      <c r="L177" s="1140"/>
      <c r="M177" s="1141"/>
      <c r="N177" s="1142"/>
      <c r="O177" s="522"/>
      <c r="P177" s="172"/>
      <c r="Q177" s="1095">
        <f t="shared" ref="Q177:Q182" si="22">+O177*L177</f>
        <v>0</v>
      </c>
      <c r="R177" s="1097"/>
      <c r="S177" s="517"/>
      <c r="T177" s="517"/>
      <c r="U177" s="517"/>
      <c r="V177" s="73"/>
      <c r="W177" s="99"/>
      <c r="X177" s="99"/>
    </row>
    <row r="178" spans="1:24" ht="13.5" x14ac:dyDescent="0.25">
      <c r="A178" s="520"/>
      <c r="C178" s="1049"/>
      <c r="D178" s="1051"/>
      <c r="E178" s="172"/>
      <c r="F178" s="1108" t="s">
        <v>652</v>
      </c>
      <c r="G178" s="1109"/>
      <c r="H178" s="1109"/>
      <c r="I178" s="1109"/>
      <c r="J178" s="1110"/>
      <c r="K178" s="101"/>
      <c r="L178" s="1140"/>
      <c r="M178" s="1141"/>
      <c r="N178" s="1142"/>
      <c r="O178" s="521"/>
      <c r="P178" s="172"/>
      <c r="Q178" s="1095">
        <f t="shared" si="22"/>
        <v>0</v>
      </c>
      <c r="R178" s="1097"/>
      <c r="S178" s="517"/>
      <c r="T178" s="517"/>
      <c r="U178" s="517"/>
      <c r="V178" s="73"/>
      <c r="W178" s="99"/>
      <c r="X178" s="99"/>
    </row>
    <row r="179" spans="1:24" ht="13.5" x14ac:dyDescent="0.25">
      <c r="A179" s="520"/>
      <c r="C179" s="1049"/>
      <c r="D179" s="1051"/>
      <c r="E179" s="172"/>
      <c r="F179" s="1108" t="s">
        <v>653</v>
      </c>
      <c r="G179" s="1109"/>
      <c r="H179" s="1109"/>
      <c r="I179" s="1109"/>
      <c r="J179" s="1110"/>
      <c r="K179" s="101"/>
      <c r="L179" s="1140"/>
      <c r="M179" s="1141"/>
      <c r="N179" s="1142"/>
      <c r="O179" s="524"/>
      <c r="P179" s="172"/>
      <c r="Q179" s="1095">
        <f t="shared" si="22"/>
        <v>0</v>
      </c>
      <c r="R179" s="1097"/>
      <c r="S179" s="517"/>
      <c r="T179" s="517"/>
      <c r="U179" s="517"/>
      <c r="V179" s="73"/>
      <c r="W179" s="99"/>
      <c r="X179" s="99"/>
    </row>
    <row r="180" spans="1:24" ht="13.5" x14ac:dyDescent="0.25">
      <c r="A180" s="520"/>
      <c r="C180" s="1049"/>
      <c r="D180" s="1051"/>
      <c r="E180" s="172"/>
      <c r="F180" s="1108" t="s">
        <v>654</v>
      </c>
      <c r="G180" s="1109"/>
      <c r="H180" s="1109"/>
      <c r="I180" s="1109"/>
      <c r="J180" s="1110"/>
      <c r="K180" s="101"/>
      <c r="L180" s="1140"/>
      <c r="M180" s="1141"/>
      <c r="N180" s="1142"/>
      <c r="O180" s="522"/>
      <c r="P180" s="172"/>
      <c r="Q180" s="1095">
        <f t="shared" si="22"/>
        <v>0</v>
      </c>
      <c r="R180" s="1097"/>
      <c r="S180" s="517"/>
      <c r="T180" s="517"/>
      <c r="U180" s="517"/>
      <c r="V180" s="73"/>
      <c r="W180" s="99"/>
      <c r="X180" s="99"/>
    </row>
    <row r="181" spans="1:24" ht="13.5" x14ac:dyDescent="0.25">
      <c r="A181" s="520"/>
      <c r="C181" s="1049"/>
      <c r="D181" s="1051"/>
      <c r="E181" s="172"/>
      <c r="F181" s="1108" t="s">
        <v>655</v>
      </c>
      <c r="G181" s="1109"/>
      <c r="H181" s="1109"/>
      <c r="I181" s="1109"/>
      <c r="J181" s="1110"/>
      <c r="K181" s="101"/>
      <c r="L181" s="1140"/>
      <c r="M181" s="1141"/>
      <c r="N181" s="1142"/>
      <c r="O181" s="522"/>
      <c r="P181" s="172"/>
      <c r="Q181" s="1095">
        <f t="shared" si="22"/>
        <v>0</v>
      </c>
      <c r="R181" s="1097"/>
      <c r="S181" s="517"/>
      <c r="T181" s="517"/>
      <c r="U181" s="517"/>
      <c r="V181" s="73"/>
      <c r="W181" s="99"/>
      <c r="X181" s="99"/>
    </row>
    <row r="182" spans="1:24" ht="13.5" x14ac:dyDescent="0.25">
      <c r="A182" s="520"/>
      <c r="C182" s="1049"/>
      <c r="D182" s="1051"/>
      <c r="E182" s="172"/>
      <c r="F182" s="1108" t="s">
        <v>656</v>
      </c>
      <c r="G182" s="1109"/>
      <c r="H182" s="1109"/>
      <c r="I182" s="1109"/>
      <c r="J182" s="1110"/>
      <c r="K182" s="101"/>
      <c r="L182" s="1140"/>
      <c r="M182" s="1141"/>
      <c r="N182" s="1142"/>
      <c r="O182" s="521"/>
      <c r="P182" s="172"/>
      <c r="Q182" s="1095">
        <f t="shared" si="22"/>
        <v>0</v>
      </c>
      <c r="R182" s="1097"/>
      <c r="S182" s="517"/>
      <c r="T182" s="517"/>
      <c r="U182" s="517"/>
      <c r="V182" s="73"/>
      <c r="W182" s="99"/>
      <c r="X182" s="99"/>
    </row>
    <row r="183" spans="1:24" ht="13.5" x14ac:dyDescent="0.25">
      <c r="C183" s="1049"/>
      <c r="D183" s="1051"/>
      <c r="E183" s="172"/>
      <c r="F183" s="1119" t="str">
        <f>IF('Formulación 3'!G33="","",'Formulación 3'!G33)</f>
        <v/>
      </c>
      <c r="G183" s="1120"/>
      <c r="H183" s="1120"/>
      <c r="I183" s="1120"/>
      <c r="J183" s="1121"/>
      <c r="K183" s="101"/>
      <c r="L183" s="1134">
        <f>SUM(L184:N189)</f>
        <v>0</v>
      </c>
      <c r="M183" s="1135"/>
      <c r="N183" s="1136"/>
      <c r="O183" s="518"/>
      <c r="P183" s="172"/>
      <c r="Q183" s="1125">
        <f>SUM(Q184:R189)</f>
        <v>0</v>
      </c>
      <c r="R183" s="1126"/>
      <c r="S183" s="448" t="str">
        <f>+IF(L183='Formulación 3'!X33,"","Revisar: Costo a precio de mercado diferente al ítem 3.4.1")</f>
        <v/>
      </c>
      <c r="T183" s="517"/>
      <c r="U183" s="517"/>
      <c r="V183" s="73"/>
      <c r="W183" s="99"/>
      <c r="X183" s="99"/>
    </row>
    <row r="184" spans="1:24" ht="13.5" x14ac:dyDescent="0.25">
      <c r="C184" s="1049"/>
      <c r="D184" s="1051"/>
      <c r="E184" s="172"/>
      <c r="F184" s="1108" t="s">
        <v>651</v>
      </c>
      <c r="G184" s="1109"/>
      <c r="H184" s="1109"/>
      <c r="I184" s="1109"/>
      <c r="J184" s="1110"/>
      <c r="K184" s="101"/>
      <c r="L184" s="1140"/>
      <c r="M184" s="1141"/>
      <c r="N184" s="1142"/>
      <c r="O184" s="522"/>
      <c r="P184" s="172"/>
      <c r="Q184" s="1095">
        <f t="shared" ref="Q184:Q189" si="23">+O184*L184</f>
        <v>0</v>
      </c>
      <c r="R184" s="1097"/>
      <c r="S184" s="517"/>
      <c r="T184" s="517"/>
      <c r="U184" s="517"/>
      <c r="V184" s="73"/>
      <c r="W184" s="99"/>
      <c r="X184" s="99"/>
    </row>
    <row r="185" spans="1:24" ht="13.5" x14ac:dyDescent="0.25">
      <c r="C185" s="1049"/>
      <c r="D185" s="1051"/>
      <c r="E185" s="172"/>
      <c r="F185" s="1108" t="s">
        <v>652</v>
      </c>
      <c r="G185" s="1109"/>
      <c r="H185" s="1109"/>
      <c r="I185" s="1109"/>
      <c r="J185" s="1110"/>
      <c r="K185" s="101"/>
      <c r="L185" s="1140"/>
      <c r="M185" s="1141"/>
      <c r="N185" s="1142"/>
      <c r="O185" s="521"/>
      <c r="P185" s="172"/>
      <c r="Q185" s="1095">
        <f t="shared" si="23"/>
        <v>0</v>
      </c>
      <c r="R185" s="1097"/>
      <c r="S185" s="517"/>
      <c r="T185" s="517"/>
      <c r="U185" s="517"/>
      <c r="V185" s="73"/>
      <c r="W185" s="99"/>
      <c r="X185" s="99"/>
    </row>
    <row r="186" spans="1:24" ht="13.5" x14ac:dyDescent="0.25">
      <c r="C186" s="1049"/>
      <c r="D186" s="1051"/>
      <c r="E186" s="172"/>
      <c r="F186" s="1108" t="s">
        <v>653</v>
      </c>
      <c r="G186" s="1109"/>
      <c r="H186" s="1109"/>
      <c r="I186" s="1109"/>
      <c r="J186" s="1110"/>
      <c r="K186" s="101"/>
      <c r="L186" s="1140"/>
      <c r="M186" s="1141"/>
      <c r="N186" s="1142"/>
      <c r="O186" s="524"/>
      <c r="P186" s="172"/>
      <c r="Q186" s="1095">
        <f t="shared" si="23"/>
        <v>0</v>
      </c>
      <c r="R186" s="1097"/>
      <c r="S186" s="517"/>
      <c r="T186" s="517"/>
      <c r="U186" s="517"/>
      <c r="V186" s="73"/>
      <c r="W186" s="99"/>
      <c r="X186" s="99"/>
    </row>
    <row r="187" spans="1:24" ht="13.5" x14ac:dyDescent="0.25">
      <c r="C187" s="1049"/>
      <c r="D187" s="1051"/>
      <c r="E187" s="172"/>
      <c r="F187" s="1108" t="s">
        <v>654</v>
      </c>
      <c r="G187" s="1109"/>
      <c r="H187" s="1109"/>
      <c r="I187" s="1109"/>
      <c r="J187" s="1110"/>
      <c r="K187" s="101"/>
      <c r="L187" s="1140"/>
      <c r="M187" s="1141"/>
      <c r="N187" s="1142"/>
      <c r="O187" s="522"/>
      <c r="P187" s="172"/>
      <c r="Q187" s="1095">
        <f t="shared" si="23"/>
        <v>0</v>
      </c>
      <c r="R187" s="1097"/>
      <c r="S187" s="517"/>
      <c r="T187" s="517"/>
      <c r="U187" s="517"/>
      <c r="V187" s="73"/>
      <c r="W187" s="99"/>
      <c r="X187" s="99"/>
    </row>
    <row r="188" spans="1:24" ht="13.5" x14ac:dyDescent="0.25">
      <c r="C188" s="1049"/>
      <c r="D188" s="1051"/>
      <c r="E188" s="172"/>
      <c r="F188" s="1108" t="s">
        <v>655</v>
      </c>
      <c r="G188" s="1109"/>
      <c r="H188" s="1109"/>
      <c r="I188" s="1109"/>
      <c r="J188" s="1110"/>
      <c r="K188" s="101"/>
      <c r="L188" s="1140"/>
      <c r="M188" s="1141"/>
      <c r="N188" s="1142"/>
      <c r="O188" s="522"/>
      <c r="P188" s="172"/>
      <c r="Q188" s="1095">
        <f t="shared" si="23"/>
        <v>0</v>
      </c>
      <c r="R188" s="1097"/>
      <c r="S188" s="517"/>
      <c r="T188" s="517"/>
      <c r="U188" s="517"/>
      <c r="V188" s="73"/>
      <c r="W188" s="99"/>
      <c r="X188" s="99"/>
    </row>
    <row r="189" spans="1:24" ht="13.5" x14ac:dyDescent="0.25">
      <c r="C189" s="1049"/>
      <c r="D189" s="1051"/>
      <c r="E189" s="172"/>
      <c r="F189" s="1108" t="s">
        <v>656</v>
      </c>
      <c r="G189" s="1109"/>
      <c r="H189" s="1109"/>
      <c r="I189" s="1109"/>
      <c r="J189" s="1110"/>
      <c r="K189" s="101"/>
      <c r="L189" s="1140"/>
      <c r="M189" s="1141"/>
      <c r="N189" s="1142"/>
      <c r="O189" s="521"/>
      <c r="P189" s="172"/>
      <c r="Q189" s="1095">
        <f t="shared" si="23"/>
        <v>0</v>
      </c>
      <c r="R189" s="1097"/>
      <c r="S189" s="517"/>
      <c r="T189" s="517"/>
      <c r="U189" s="517"/>
      <c r="V189" s="73"/>
      <c r="W189" s="99"/>
      <c r="X189" s="99"/>
    </row>
    <row r="190" spans="1:24" ht="13.5" x14ac:dyDescent="0.25">
      <c r="C190" s="1049"/>
      <c r="D190" s="1051"/>
      <c r="E190" s="172"/>
      <c r="F190" s="1119" t="str">
        <f>IF('Formulación 3'!G34="","",'Formulación 3'!G34)</f>
        <v/>
      </c>
      <c r="G190" s="1120"/>
      <c r="H190" s="1120"/>
      <c r="I190" s="1120"/>
      <c r="J190" s="1121"/>
      <c r="K190" s="101"/>
      <c r="L190" s="1134">
        <f>SUM(L191:N196)</f>
        <v>0</v>
      </c>
      <c r="M190" s="1135"/>
      <c r="N190" s="1136"/>
      <c r="O190" s="518"/>
      <c r="P190" s="172"/>
      <c r="Q190" s="1125">
        <f>SUM(Q191:R196)</f>
        <v>0</v>
      </c>
      <c r="R190" s="1126"/>
      <c r="S190" s="448" t="str">
        <f>+IF(L190='Formulación 3'!X34,"","Revisar: Costo a precio de mercado diferente al ítem 3.4.1")</f>
        <v/>
      </c>
      <c r="T190" s="517"/>
      <c r="U190" s="517"/>
      <c r="V190" s="73"/>
      <c r="W190" s="99"/>
      <c r="X190" s="99"/>
    </row>
    <row r="191" spans="1:24" ht="13.5" x14ac:dyDescent="0.25">
      <c r="C191" s="1049"/>
      <c r="D191" s="1051"/>
      <c r="E191" s="172"/>
      <c r="F191" s="1108" t="s">
        <v>651</v>
      </c>
      <c r="G191" s="1109"/>
      <c r="H191" s="1109"/>
      <c r="I191" s="1109"/>
      <c r="J191" s="1110"/>
      <c r="K191" s="101"/>
      <c r="L191" s="1140"/>
      <c r="M191" s="1141"/>
      <c r="N191" s="1142"/>
      <c r="O191" s="522"/>
      <c r="P191" s="172"/>
      <c r="Q191" s="1095">
        <f t="shared" ref="Q191:Q196" si="24">+O191*L191</f>
        <v>0</v>
      </c>
      <c r="R191" s="1097"/>
      <c r="S191" s="517"/>
      <c r="T191" s="517"/>
      <c r="U191" s="517"/>
      <c r="V191" s="73"/>
      <c r="W191" s="99"/>
      <c r="X191" s="99"/>
    </row>
    <row r="192" spans="1:24" ht="13.5" x14ac:dyDescent="0.25">
      <c r="C192" s="1049"/>
      <c r="D192" s="1051"/>
      <c r="E192" s="172"/>
      <c r="F192" s="1108" t="s">
        <v>652</v>
      </c>
      <c r="G192" s="1109"/>
      <c r="H192" s="1109"/>
      <c r="I192" s="1109"/>
      <c r="J192" s="1110"/>
      <c r="K192" s="101"/>
      <c r="L192" s="1140"/>
      <c r="M192" s="1141"/>
      <c r="N192" s="1142"/>
      <c r="O192" s="521"/>
      <c r="P192" s="172"/>
      <c r="Q192" s="1095">
        <f t="shared" si="24"/>
        <v>0</v>
      </c>
      <c r="R192" s="1097"/>
      <c r="S192" s="517"/>
      <c r="T192" s="517"/>
      <c r="U192" s="517"/>
      <c r="V192" s="73"/>
      <c r="W192" s="99"/>
      <c r="X192" s="99"/>
    </row>
    <row r="193" spans="1:24" ht="13.5" x14ac:dyDescent="0.25">
      <c r="C193" s="1049"/>
      <c r="D193" s="1051"/>
      <c r="E193" s="172"/>
      <c r="F193" s="1108" t="s">
        <v>653</v>
      </c>
      <c r="G193" s="1109"/>
      <c r="H193" s="1109"/>
      <c r="I193" s="1109"/>
      <c r="J193" s="1110"/>
      <c r="K193" s="101"/>
      <c r="L193" s="1140"/>
      <c r="M193" s="1141"/>
      <c r="N193" s="1142"/>
      <c r="O193" s="524"/>
      <c r="P193" s="172"/>
      <c r="Q193" s="1095">
        <f t="shared" si="24"/>
        <v>0</v>
      </c>
      <c r="R193" s="1097"/>
      <c r="S193" s="517"/>
      <c r="T193" s="517"/>
      <c r="U193" s="517"/>
      <c r="V193" s="73"/>
      <c r="W193" s="99"/>
      <c r="X193" s="99"/>
    </row>
    <row r="194" spans="1:24" ht="13.5" x14ac:dyDescent="0.25">
      <c r="C194" s="1049"/>
      <c r="D194" s="1051"/>
      <c r="E194" s="172"/>
      <c r="F194" s="1108" t="s">
        <v>654</v>
      </c>
      <c r="G194" s="1109"/>
      <c r="H194" s="1109"/>
      <c r="I194" s="1109"/>
      <c r="J194" s="1110"/>
      <c r="K194" s="101"/>
      <c r="L194" s="1140"/>
      <c r="M194" s="1141"/>
      <c r="N194" s="1142"/>
      <c r="O194" s="522"/>
      <c r="P194" s="172"/>
      <c r="Q194" s="1095">
        <f t="shared" si="24"/>
        <v>0</v>
      </c>
      <c r="R194" s="1097"/>
      <c r="S194" s="517"/>
      <c r="T194" s="517"/>
      <c r="U194" s="517"/>
      <c r="V194" s="73"/>
      <c r="W194" s="99"/>
      <c r="X194" s="99"/>
    </row>
    <row r="195" spans="1:24" ht="13.5" x14ac:dyDescent="0.25">
      <c r="C195" s="1049"/>
      <c r="D195" s="1051"/>
      <c r="E195" s="172"/>
      <c r="F195" s="1108" t="s">
        <v>655</v>
      </c>
      <c r="G195" s="1109"/>
      <c r="H195" s="1109"/>
      <c r="I195" s="1109"/>
      <c r="J195" s="1110"/>
      <c r="K195" s="101"/>
      <c r="L195" s="1140"/>
      <c r="M195" s="1141"/>
      <c r="N195" s="1142"/>
      <c r="O195" s="522"/>
      <c r="P195" s="172"/>
      <c r="Q195" s="1095">
        <f t="shared" si="24"/>
        <v>0</v>
      </c>
      <c r="R195" s="1097"/>
      <c r="S195" s="517"/>
      <c r="T195" s="517"/>
      <c r="U195" s="517"/>
      <c r="V195" s="73"/>
      <c r="W195" s="99"/>
      <c r="X195" s="99"/>
    </row>
    <row r="196" spans="1:24" ht="13.5" x14ac:dyDescent="0.25">
      <c r="C196" s="1049"/>
      <c r="D196" s="1051"/>
      <c r="E196" s="172"/>
      <c r="F196" s="1108" t="s">
        <v>656</v>
      </c>
      <c r="G196" s="1109"/>
      <c r="H196" s="1109"/>
      <c r="I196" s="1109"/>
      <c r="J196" s="1110"/>
      <c r="K196" s="101"/>
      <c r="L196" s="1140"/>
      <c r="M196" s="1141"/>
      <c r="N196" s="1142"/>
      <c r="O196" s="521"/>
      <c r="P196" s="172"/>
      <c r="Q196" s="1095">
        <f t="shared" si="24"/>
        <v>0</v>
      </c>
      <c r="R196" s="1097"/>
      <c r="S196" s="517"/>
      <c r="T196" s="517"/>
      <c r="U196" s="517"/>
      <c r="V196" s="73"/>
      <c r="W196" s="99"/>
      <c r="X196" s="99"/>
    </row>
    <row r="197" spans="1:24" ht="13.5" customHeight="1" x14ac:dyDescent="0.25">
      <c r="C197" s="583" t="s">
        <v>450</v>
      </c>
      <c r="D197" s="585"/>
      <c r="E197" s="172"/>
      <c r="F197" s="568" t="s">
        <v>461</v>
      </c>
      <c r="G197" s="1117"/>
      <c r="H197" s="1117"/>
      <c r="I197" s="1117"/>
      <c r="J197" s="569"/>
      <c r="K197" s="114"/>
      <c r="L197" s="1137">
        <f>+L198+L205+L212+L219+L226</f>
        <v>0</v>
      </c>
      <c r="M197" s="1138"/>
      <c r="N197" s="1139"/>
      <c r="O197" s="510"/>
      <c r="P197" s="172"/>
      <c r="Q197" s="1123">
        <f>+Q198+Q205+Q212+Q219+Q226</f>
        <v>0</v>
      </c>
      <c r="R197" s="1124"/>
      <c r="S197" s="517"/>
      <c r="T197" s="517"/>
      <c r="U197" s="517"/>
      <c r="V197" s="73"/>
      <c r="W197" s="99"/>
      <c r="X197" s="99"/>
    </row>
    <row r="198" spans="1:24" ht="13.5" x14ac:dyDescent="0.25">
      <c r="A198" s="523"/>
      <c r="C198" s="1043"/>
      <c r="D198" s="1044"/>
      <c r="E198" s="172"/>
      <c r="F198" s="1119" t="str">
        <f>IF('Formulación 3'!G36="","",'Formulación 3'!G36)</f>
        <v>Calzada</v>
      </c>
      <c r="G198" s="1120"/>
      <c r="H198" s="1120"/>
      <c r="I198" s="1120"/>
      <c r="J198" s="1121"/>
      <c r="K198" s="114"/>
      <c r="L198" s="1134">
        <f>SUM(L199:N204)</f>
        <v>0</v>
      </c>
      <c r="M198" s="1135"/>
      <c r="N198" s="1136"/>
      <c r="O198" s="518"/>
      <c r="P198" s="172"/>
      <c r="Q198" s="1125">
        <f>SUM(Q199:R204)</f>
        <v>0</v>
      </c>
      <c r="R198" s="1126"/>
      <c r="S198" s="448" t="str">
        <f>+IF(L198='Formulación 3'!X36,"","Revisar: Costo a precio de mercado diferente al ítem 3.4.1")</f>
        <v/>
      </c>
      <c r="T198" s="517"/>
      <c r="U198" s="517"/>
      <c r="V198" s="73"/>
      <c r="W198" s="99"/>
      <c r="X198" s="99"/>
    </row>
    <row r="199" spans="1:24" ht="13.5" x14ac:dyDescent="0.25">
      <c r="A199" s="520"/>
      <c r="C199" s="1043"/>
      <c r="D199" s="1044"/>
      <c r="E199" s="172"/>
      <c r="F199" s="1108" t="s">
        <v>651</v>
      </c>
      <c r="G199" s="1109"/>
      <c r="H199" s="1109"/>
      <c r="I199" s="1109"/>
      <c r="J199" s="1110"/>
      <c r="K199" s="101"/>
      <c r="L199" s="948"/>
      <c r="M199" s="1118"/>
      <c r="N199" s="949"/>
      <c r="O199" s="521"/>
      <c r="P199" s="172"/>
      <c r="Q199" s="1095">
        <f t="shared" ref="Q199:Q204" si="25">+O199*L199</f>
        <v>0</v>
      </c>
      <c r="R199" s="1097"/>
      <c r="S199" s="517"/>
      <c r="T199" s="517"/>
      <c r="U199" s="517"/>
      <c r="V199" s="73"/>
      <c r="W199" s="99"/>
      <c r="X199" s="99"/>
    </row>
    <row r="200" spans="1:24" ht="13.5" x14ac:dyDescent="0.25">
      <c r="A200" s="520"/>
      <c r="C200" s="1043"/>
      <c r="D200" s="1044"/>
      <c r="E200" s="172"/>
      <c r="F200" s="1108" t="s">
        <v>652</v>
      </c>
      <c r="G200" s="1109"/>
      <c r="H200" s="1109"/>
      <c r="I200" s="1109"/>
      <c r="J200" s="1110"/>
      <c r="K200" s="101"/>
      <c r="L200" s="948"/>
      <c r="M200" s="1118"/>
      <c r="N200" s="949"/>
      <c r="O200" s="521"/>
      <c r="P200" s="172"/>
      <c r="Q200" s="1095">
        <f t="shared" si="25"/>
        <v>0</v>
      </c>
      <c r="R200" s="1097"/>
      <c r="S200" s="517"/>
      <c r="T200" s="517"/>
      <c r="U200" s="517"/>
      <c r="V200" s="73"/>
      <c r="W200" s="99"/>
      <c r="X200" s="99"/>
    </row>
    <row r="201" spans="1:24" ht="13.5" x14ac:dyDescent="0.25">
      <c r="A201" s="520"/>
      <c r="C201" s="1043"/>
      <c r="D201" s="1044"/>
      <c r="E201" s="172"/>
      <c r="F201" s="1108" t="s">
        <v>653</v>
      </c>
      <c r="G201" s="1109"/>
      <c r="H201" s="1109"/>
      <c r="I201" s="1109"/>
      <c r="J201" s="1110"/>
      <c r="K201" s="101"/>
      <c r="L201" s="948"/>
      <c r="M201" s="1118"/>
      <c r="N201" s="949"/>
      <c r="O201" s="522"/>
      <c r="P201" s="172"/>
      <c r="Q201" s="1095">
        <f t="shared" si="25"/>
        <v>0</v>
      </c>
      <c r="R201" s="1097"/>
      <c r="S201" s="517"/>
      <c r="T201" s="517"/>
      <c r="U201" s="517"/>
      <c r="V201" s="73"/>
      <c r="W201" s="99"/>
      <c r="X201" s="99"/>
    </row>
    <row r="202" spans="1:24" ht="13.5" x14ac:dyDescent="0.25">
      <c r="A202" s="520"/>
      <c r="C202" s="1043"/>
      <c r="D202" s="1044"/>
      <c r="E202" s="172"/>
      <c r="F202" s="1108" t="s">
        <v>654</v>
      </c>
      <c r="G202" s="1109"/>
      <c r="H202" s="1109"/>
      <c r="I202" s="1109"/>
      <c r="J202" s="1110"/>
      <c r="K202" s="101"/>
      <c r="L202" s="948"/>
      <c r="M202" s="1118"/>
      <c r="N202" s="949"/>
      <c r="O202" s="522"/>
      <c r="P202" s="172"/>
      <c r="Q202" s="1095">
        <f t="shared" si="25"/>
        <v>0</v>
      </c>
      <c r="R202" s="1097"/>
      <c r="S202" s="517"/>
      <c r="T202" s="517"/>
      <c r="U202" s="517"/>
      <c r="V202" s="73"/>
      <c r="W202" s="99"/>
      <c r="X202" s="99"/>
    </row>
    <row r="203" spans="1:24" ht="13.5" x14ac:dyDescent="0.25">
      <c r="A203" s="520"/>
      <c r="C203" s="1043"/>
      <c r="D203" s="1044"/>
      <c r="E203" s="172"/>
      <c r="F203" s="1108" t="s">
        <v>655</v>
      </c>
      <c r="G203" s="1109"/>
      <c r="H203" s="1109"/>
      <c r="I203" s="1109"/>
      <c r="J203" s="1110"/>
      <c r="K203" s="101"/>
      <c r="L203" s="948"/>
      <c r="M203" s="1118"/>
      <c r="N203" s="949"/>
      <c r="O203" s="522"/>
      <c r="P203" s="172"/>
      <c r="Q203" s="1095">
        <f t="shared" si="25"/>
        <v>0</v>
      </c>
      <c r="R203" s="1097"/>
      <c r="S203" s="517"/>
      <c r="T203" s="517"/>
      <c r="U203" s="517"/>
      <c r="V203" s="73"/>
      <c r="W203" s="99"/>
      <c r="X203" s="99"/>
    </row>
    <row r="204" spans="1:24" ht="13.5" x14ac:dyDescent="0.25">
      <c r="A204" s="520"/>
      <c r="C204" s="1043"/>
      <c r="D204" s="1044"/>
      <c r="E204" s="172"/>
      <c r="F204" s="1108" t="s">
        <v>656</v>
      </c>
      <c r="G204" s="1109"/>
      <c r="H204" s="1109"/>
      <c r="I204" s="1109"/>
      <c r="J204" s="1110"/>
      <c r="K204" s="101"/>
      <c r="L204" s="948"/>
      <c r="M204" s="1118"/>
      <c r="N204" s="949"/>
      <c r="O204" s="521"/>
      <c r="P204" s="172"/>
      <c r="Q204" s="1095">
        <f t="shared" si="25"/>
        <v>0</v>
      </c>
      <c r="R204" s="1097"/>
      <c r="S204" s="517"/>
      <c r="T204" s="517"/>
      <c r="U204" s="517"/>
      <c r="V204" s="73"/>
      <c r="W204" s="99"/>
      <c r="X204" s="99"/>
    </row>
    <row r="205" spans="1:24" ht="13.5" x14ac:dyDescent="0.25">
      <c r="A205" s="523"/>
      <c r="C205" s="1043"/>
      <c r="D205" s="1044"/>
      <c r="E205" s="172"/>
      <c r="F205" s="1119" t="str">
        <f>IF('Formulación 3'!G37="","",'Formulación 3'!G37)</f>
        <v xml:space="preserve">Sardineles </v>
      </c>
      <c r="G205" s="1120"/>
      <c r="H205" s="1120"/>
      <c r="I205" s="1120"/>
      <c r="J205" s="1121"/>
      <c r="K205" s="101"/>
      <c r="L205" s="1134">
        <f>SUM(L206:N211)</f>
        <v>0</v>
      </c>
      <c r="M205" s="1135"/>
      <c r="N205" s="1136"/>
      <c r="O205" s="518"/>
      <c r="P205" s="172"/>
      <c r="Q205" s="1125">
        <f>SUM(Q206:R211)</f>
        <v>0</v>
      </c>
      <c r="R205" s="1126"/>
      <c r="S205" s="448" t="str">
        <f>+IF(L205='Formulación 3'!X37,"","Revisar: Costo a precio de mercado diferente al ítem 3.4.1")</f>
        <v/>
      </c>
      <c r="T205" s="517"/>
      <c r="U205" s="517"/>
      <c r="V205" s="73"/>
      <c r="W205" s="99"/>
      <c r="X205" s="99"/>
    </row>
    <row r="206" spans="1:24" ht="13.5" x14ac:dyDescent="0.25">
      <c r="A206" s="520"/>
      <c r="C206" s="1043"/>
      <c r="D206" s="1044"/>
      <c r="E206" s="172"/>
      <c r="F206" s="1108" t="s">
        <v>651</v>
      </c>
      <c r="G206" s="1109"/>
      <c r="H206" s="1109"/>
      <c r="I206" s="1109"/>
      <c r="J206" s="1110"/>
      <c r="K206" s="101"/>
      <c r="L206" s="948"/>
      <c r="M206" s="1118"/>
      <c r="N206" s="949"/>
      <c r="O206" s="521"/>
      <c r="P206" s="172"/>
      <c r="Q206" s="1095">
        <f t="shared" ref="Q206:Q211" si="26">+O206*L206</f>
        <v>0</v>
      </c>
      <c r="R206" s="1097"/>
      <c r="S206" s="517"/>
      <c r="T206" s="517"/>
      <c r="U206" s="517"/>
      <c r="V206" s="73"/>
      <c r="W206" s="99"/>
      <c r="X206" s="99"/>
    </row>
    <row r="207" spans="1:24" ht="13.5" x14ac:dyDescent="0.25">
      <c r="A207" s="520"/>
      <c r="C207" s="1043"/>
      <c r="D207" s="1044"/>
      <c r="E207" s="172"/>
      <c r="F207" s="1108" t="s">
        <v>652</v>
      </c>
      <c r="G207" s="1109"/>
      <c r="H207" s="1109"/>
      <c r="I207" s="1109"/>
      <c r="J207" s="1110"/>
      <c r="K207" s="101"/>
      <c r="L207" s="948"/>
      <c r="M207" s="1118"/>
      <c r="N207" s="949"/>
      <c r="O207" s="521"/>
      <c r="P207" s="172"/>
      <c r="Q207" s="1095">
        <f t="shared" si="26"/>
        <v>0</v>
      </c>
      <c r="R207" s="1097"/>
      <c r="S207" s="517"/>
      <c r="T207" s="517"/>
      <c r="U207" s="517"/>
      <c r="V207" s="73"/>
      <c r="W207" s="99"/>
      <c r="X207" s="99"/>
    </row>
    <row r="208" spans="1:24" ht="13.5" x14ac:dyDescent="0.25">
      <c r="A208" s="520"/>
      <c r="C208" s="1043"/>
      <c r="D208" s="1044"/>
      <c r="E208" s="172"/>
      <c r="F208" s="1108" t="s">
        <v>653</v>
      </c>
      <c r="G208" s="1109"/>
      <c r="H208" s="1109"/>
      <c r="I208" s="1109"/>
      <c r="J208" s="1110"/>
      <c r="K208" s="101"/>
      <c r="L208" s="948"/>
      <c r="M208" s="1118"/>
      <c r="N208" s="949"/>
      <c r="O208" s="522"/>
      <c r="P208" s="172"/>
      <c r="Q208" s="1095">
        <f t="shared" si="26"/>
        <v>0</v>
      </c>
      <c r="R208" s="1097"/>
      <c r="S208" s="517"/>
      <c r="T208" s="517"/>
      <c r="U208" s="517"/>
      <c r="V208" s="73"/>
      <c r="W208" s="99"/>
      <c r="X208" s="99"/>
    </row>
    <row r="209" spans="1:24" ht="13.5" x14ac:dyDescent="0.25">
      <c r="A209" s="520"/>
      <c r="C209" s="1043"/>
      <c r="D209" s="1044"/>
      <c r="E209" s="172"/>
      <c r="F209" s="1108" t="s">
        <v>654</v>
      </c>
      <c r="G209" s="1109"/>
      <c r="H209" s="1109"/>
      <c r="I209" s="1109"/>
      <c r="J209" s="1110"/>
      <c r="K209" s="101"/>
      <c r="L209" s="948"/>
      <c r="M209" s="1118"/>
      <c r="N209" s="949"/>
      <c r="O209" s="522"/>
      <c r="P209" s="172"/>
      <c r="Q209" s="1095">
        <f t="shared" si="26"/>
        <v>0</v>
      </c>
      <c r="R209" s="1097"/>
      <c r="S209" s="517"/>
      <c r="T209" s="517"/>
      <c r="U209" s="517"/>
      <c r="V209" s="73"/>
      <c r="W209" s="99"/>
      <c r="X209" s="99"/>
    </row>
    <row r="210" spans="1:24" ht="13.5" x14ac:dyDescent="0.25">
      <c r="A210" s="520"/>
      <c r="C210" s="1043"/>
      <c r="D210" s="1044"/>
      <c r="E210" s="172"/>
      <c r="F210" s="1108" t="s">
        <v>655</v>
      </c>
      <c r="G210" s="1109"/>
      <c r="H210" s="1109"/>
      <c r="I210" s="1109"/>
      <c r="J210" s="1110"/>
      <c r="K210" s="101"/>
      <c r="L210" s="948"/>
      <c r="M210" s="1118"/>
      <c r="N210" s="949"/>
      <c r="O210" s="522"/>
      <c r="P210" s="172"/>
      <c r="Q210" s="1095">
        <f t="shared" si="26"/>
        <v>0</v>
      </c>
      <c r="R210" s="1097"/>
      <c r="S210" s="517"/>
      <c r="T210" s="517"/>
      <c r="U210" s="517"/>
      <c r="V210" s="73"/>
      <c r="W210" s="99"/>
      <c r="X210" s="99"/>
    </row>
    <row r="211" spans="1:24" ht="13.5" x14ac:dyDescent="0.25">
      <c r="A211" s="520"/>
      <c r="C211" s="1043"/>
      <c r="D211" s="1044"/>
      <c r="E211" s="172"/>
      <c r="F211" s="1108" t="s">
        <v>656</v>
      </c>
      <c r="G211" s="1109"/>
      <c r="H211" s="1109"/>
      <c r="I211" s="1109"/>
      <c r="J211" s="1110"/>
      <c r="K211" s="101"/>
      <c r="L211" s="948"/>
      <c r="M211" s="1118"/>
      <c r="N211" s="949"/>
      <c r="O211" s="521"/>
      <c r="P211" s="172"/>
      <c r="Q211" s="1095">
        <f t="shared" si="26"/>
        <v>0</v>
      </c>
      <c r="R211" s="1097"/>
      <c r="S211" s="517"/>
      <c r="T211" s="517"/>
      <c r="U211" s="517"/>
      <c r="V211" s="73"/>
      <c r="W211" s="99"/>
      <c r="X211" s="99"/>
    </row>
    <row r="212" spans="1:24" ht="13.5" x14ac:dyDescent="0.25">
      <c r="A212" s="523"/>
      <c r="C212" s="1043"/>
      <c r="D212" s="1044"/>
      <c r="E212" s="172"/>
      <c r="F212" s="1119" t="str">
        <f>IF('Formulación 3'!G38="","",'Formulación 3'!G38)</f>
        <v>Tachones reflectivos</v>
      </c>
      <c r="G212" s="1120"/>
      <c r="H212" s="1120"/>
      <c r="I212" s="1120"/>
      <c r="J212" s="1121"/>
      <c r="K212" s="101"/>
      <c r="L212" s="1134">
        <f>SUM(L213:N218)</f>
        <v>0</v>
      </c>
      <c r="M212" s="1135"/>
      <c r="N212" s="1136"/>
      <c r="O212" s="518"/>
      <c r="P212" s="172"/>
      <c r="Q212" s="1125">
        <f>SUM(Q213:R218)</f>
        <v>0</v>
      </c>
      <c r="R212" s="1126"/>
      <c r="S212" s="448" t="str">
        <f>+IF(L212='Formulación 3'!X38,"","Revisar: Costo a precio de mercado diferente al ítem 3.4.1")</f>
        <v/>
      </c>
      <c r="T212" s="517"/>
      <c r="U212" s="517"/>
      <c r="V212" s="73"/>
      <c r="W212" s="99"/>
      <c r="X212" s="99"/>
    </row>
    <row r="213" spans="1:24" ht="13.5" x14ac:dyDescent="0.25">
      <c r="A213" s="520"/>
      <c r="C213" s="1043"/>
      <c r="D213" s="1044"/>
      <c r="E213" s="172"/>
      <c r="F213" s="1108" t="s">
        <v>651</v>
      </c>
      <c r="G213" s="1109"/>
      <c r="H213" s="1109"/>
      <c r="I213" s="1109"/>
      <c r="J213" s="1110"/>
      <c r="K213" s="101"/>
      <c r="L213" s="948"/>
      <c r="M213" s="1118"/>
      <c r="N213" s="949"/>
      <c r="O213" s="521"/>
      <c r="P213" s="172"/>
      <c r="Q213" s="1095">
        <f t="shared" ref="Q213:Q218" si="27">+O213*L213</f>
        <v>0</v>
      </c>
      <c r="R213" s="1097"/>
      <c r="S213" s="517"/>
      <c r="T213" s="517"/>
      <c r="U213" s="517"/>
      <c r="V213" s="73"/>
      <c r="W213" s="99"/>
      <c r="X213" s="99"/>
    </row>
    <row r="214" spans="1:24" ht="13.5" x14ac:dyDescent="0.25">
      <c r="A214" s="520"/>
      <c r="C214" s="1043"/>
      <c r="D214" s="1044"/>
      <c r="E214" s="172"/>
      <c r="F214" s="1108" t="s">
        <v>652</v>
      </c>
      <c r="G214" s="1109"/>
      <c r="H214" s="1109"/>
      <c r="I214" s="1109"/>
      <c r="J214" s="1110"/>
      <c r="K214" s="101"/>
      <c r="L214" s="948"/>
      <c r="M214" s="1118"/>
      <c r="N214" s="949"/>
      <c r="O214" s="521"/>
      <c r="P214" s="172"/>
      <c r="Q214" s="1095">
        <f t="shared" si="27"/>
        <v>0</v>
      </c>
      <c r="R214" s="1097"/>
      <c r="S214" s="517"/>
      <c r="T214" s="517"/>
      <c r="U214" s="517"/>
      <c r="V214" s="73"/>
      <c r="W214" s="99"/>
      <c r="X214" s="99"/>
    </row>
    <row r="215" spans="1:24" ht="13.5" x14ac:dyDescent="0.25">
      <c r="A215" s="520"/>
      <c r="C215" s="1043"/>
      <c r="D215" s="1044"/>
      <c r="E215" s="172"/>
      <c r="F215" s="1108" t="s">
        <v>653</v>
      </c>
      <c r="G215" s="1109"/>
      <c r="H215" s="1109"/>
      <c r="I215" s="1109"/>
      <c r="J215" s="1110"/>
      <c r="K215" s="101"/>
      <c r="L215" s="948"/>
      <c r="M215" s="1118"/>
      <c r="N215" s="949"/>
      <c r="O215" s="522"/>
      <c r="P215" s="172"/>
      <c r="Q215" s="1095">
        <f t="shared" si="27"/>
        <v>0</v>
      </c>
      <c r="R215" s="1097"/>
      <c r="S215" s="517"/>
      <c r="T215" s="517"/>
      <c r="U215" s="517"/>
      <c r="V215" s="73"/>
      <c r="W215" s="99"/>
      <c r="X215" s="99"/>
    </row>
    <row r="216" spans="1:24" ht="13.5" x14ac:dyDescent="0.25">
      <c r="A216" s="520"/>
      <c r="C216" s="1043"/>
      <c r="D216" s="1044"/>
      <c r="E216" s="172"/>
      <c r="F216" s="1108" t="s">
        <v>654</v>
      </c>
      <c r="G216" s="1109"/>
      <c r="H216" s="1109"/>
      <c r="I216" s="1109"/>
      <c r="J216" s="1110"/>
      <c r="K216" s="101"/>
      <c r="L216" s="948"/>
      <c r="M216" s="1118"/>
      <c r="N216" s="949"/>
      <c r="O216" s="522"/>
      <c r="P216" s="172"/>
      <c r="Q216" s="1095">
        <f t="shared" si="27"/>
        <v>0</v>
      </c>
      <c r="R216" s="1097"/>
      <c r="S216" s="517"/>
      <c r="T216" s="517"/>
      <c r="U216" s="517"/>
      <c r="V216" s="73"/>
      <c r="W216" s="99"/>
      <c r="X216" s="99"/>
    </row>
    <row r="217" spans="1:24" ht="13.5" x14ac:dyDescent="0.25">
      <c r="A217" s="520"/>
      <c r="C217" s="1043"/>
      <c r="D217" s="1044"/>
      <c r="E217" s="172"/>
      <c r="F217" s="1108" t="s">
        <v>655</v>
      </c>
      <c r="G217" s="1109"/>
      <c r="H217" s="1109"/>
      <c r="I217" s="1109"/>
      <c r="J217" s="1110"/>
      <c r="K217" s="101"/>
      <c r="L217" s="948"/>
      <c r="M217" s="1118"/>
      <c r="N217" s="949"/>
      <c r="O217" s="522"/>
      <c r="P217" s="172"/>
      <c r="Q217" s="1095">
        <f t="shared" si="27"/>
        <v>0</v>
      </c>
      <c r="R217" s="1097"/>
      <c r="S217" s="517"/>
      <c r="T217" s="517"/>
      <c r="U217" s="517"/>
      <c r="V217" s="73"/>
      <c r="W217" s="99"/>
      <c r="X217" s="99"/>
    </row>
    <row r="218" spans="1:24" ht="13.5" x14ac:dyDescent="0.25">
      <c r="A218" s="520"/>
      <c r="C218" s="1043"/>
      <c r="D218" s="1044"/>
      <c r="E218" s="172"/>
      <c r="F218" s="1108" t="s">
        <v>656</v>
      </c>
      <c r="G218" s="1109"/>
      <c r="H218" s="1109"/>
      <c r="I218" s="1109"/>
      <c r="J218" s="1110"/>
      <c r="K218" s="101"/>
      <c r="L218" s="948"/>
      <c r="M218" s="1118"/>
      <c r="N218" s="949"/>
      <c r="O218" s="521"/>
      <c r="P218" s="172"/>
      <c r="Q218" s="1095">
        <f t="shared" si="27"/>
        <v>0</v>
      </c>
      <c r="R218" s="1097"/>
      <c r="S218" s="517"/>
      <c r="T218" s="517"/>
      <c r="U218" s="517"/>
      <c r="V218" s="73"/>
      <c r="W218" s="99"/>
      <c r="X218" s="99"/>
    </row>
    <row r="219" spans="1:24" ht="13.5" x14ac:dyDescent="0.25">
      <c r="A219" s="523"/>
      <c r="C219" s="1043"/>
      <c r="D219" s="1044"/>
      <c r="E219" s="172"/>
      <c r="F219" s="1119" t="str">
        <f>IF('Formulación 3'!G39="","",'Formulación 3'!G39)</f>
        <v>Señalización</v>
      </c>
      <c r="G219" s="1120"/>
      <c r="H219" s="1120"/>
      <c r="I219" s="1120"/>
      <c r="J219" s="1121"/>
      <c r="K219" s="101"/>
      <c r="L219" s="1134">
        <f>SUM(L220:N225)</f>
        <v>0</v>
      </c>
      <c r="M219" s="1135"/>
      <c r="N219" s="1136"/>
      <c r="O219" s="518"/>
      <c r="P219" s="172"/>
      <c r="Q219" s="1125">
        <f>SUM(Q220:R225)</f>
        <v>0</v>
      </c>
      <c r="R219" s="1126"/>
      <c r="S219" s="448" t="str">
        <f>+IF(L219='Formulación 3'!X39,"","Revisar: Costo a precio de mercado diferente al ítem 3.4.1")</f>
        <v/>
      </c>
      <c r="T219" s="517"/>
      <c r="U219" s="517"/>
      <c r="V219" s="73"/>
      <c r="W219" s="99"/>
      <c r="X219" s="99"/>
    </row>
    <row r="220" spans="1:24" ht="13.5" x14ac:dyDescent="0.25">
      <c r="A220" s="520"/>
      <c r="C220" s="1043"/>
      <c r="D220" s="1044"/>
      <c r="E220" s="172"/>
      <c r="F220" s="1108" t="s">
        <v>651</v>
      </c>
      <c r="G220" s="1109"/>
      <c r="H220" s="1109"/>
      <c r="I220" s="1109"/>
      <c r="J220" s="1110"/>
      <c r="K220" s="101"/>
      <c r="L220" s="948"/>
      <c r="M220" s="1118"/>
      <c r="N220" s="949"/>
      <c r="O220" s="521"/>
      <c r="P220" s="172"/>
      <c r="Q220" s="1095">
        <f t="shared" ref="Q220:Q225" si="28">+O220*L220</f>
        <v>0</v>
      </c>
      <c r="R220" s="1097"/>
      <c r="S220" s="517"/>
      <c r="T220" s="517"/>
      <c r="U220" s="517"/>
      <c r="V220" s="73"/>
      <c r="W220" s="99"/>
      <c r="X220" s="99"/>
    </row>
    <row r="221" spans="1:24" ht="13.5" x14ac:dyDescent="0.25">
      <c r="A221" s="520"/>
      <c r="C221" s="1043"/>
      <c r="D221" s="1044"/>
      <c r="E221" s="172"/>
      <c r="F221" s="1108" t="s">
        <v>652</v>
      </c>
      <c r="G221" s="1109"/>
      <c r="H221" s="1109"/>
      <c r="I221" s="1109"/>
      <c r="J221" s="1110"/>
      <c r="K221" s="101"/>
      <c r="L221" s="948"/>
      <c r="M221" s="1118"/>
      <c r="N221" s="949"/>
      <c r="O221" s="521"/>
      <c r="P221" s="172"/>
      <c r="Q221" s="1095">
        <f t="shared" si="28"/>
        <v>0</v>
      </c>
      <c r="R221" s="1097"/>
      <c r="S221" s="517"/>
      <c r="T221" s="517"/>
      <c r="U221" s="517"/>
      <c r="V221" s="73"/>
      <c r="W221" s="99"/>
      <c r="X221" s="99"/>
    </row>
    <row r="222" spans="1:24" ht="13.5" x14ac:dyDescent="0.25">
      <c r="A222" s="520"/>
      <c r="C222" s="1043"/>
      <c r="D222" s="1044"/>
      <c r="E222" s="172"/>
      <c r="F222" s="1108" t="s">
        <v>653</v>
      </c>
      <c r="G222" s="1109"/>
      <c r="H222" s="1109"/>
      <c r="I222" s="1109"/>
      <c r="J222" s="1110"/>
      <c r="K222" s="101"/>
      <c r="L222" s="948"/>
      <c r="M222" s="1118"/>
      <c r="N222" s="949"/>
      <c r="O222" s="522"/>
      <c r="P222" s="172"/>
      <c r="Q222" s="1095">
        <f t="shared" si="28"/>
        <v>0</v>
      </c>
      <c r="R222" s="1097"/>
      <c r="S222" s="517"/>
      <c r="T222" s="517"/>
      <c r="U222" s="517"/>
      <c r="V222" s="73"/>
      <c r="W222" s="99"/>
      <c r="X222" s="99"/>
    </row>
    <row r="223" spans="1:24" ht="13.5" x14ac:dyDescent="0.25">
      <c r="A223" s="520"/>
      <c r="C223" s="1043"/>
      <c r="D223" s="1044"/>
      <c r="E223" s="172"/>
      <c r="F223" s="1108" t="s">
        <v>654</v>
      </c>
      <c r="G223" s="1109"/>
      <c r="H223" s="1109"/>
      <c r="I223" s="1109"/>
      <c r="J223" s="1110"/>
      <c r="K223" s="101"/>
      <c r="L223" s="948"/>
      <c r="M223" s="1118"/>
      <c r="N223" s="949"/>
      <c r="O223" s="522"/>
      <c r="P223" s="172"/>
      <c r="Q223" s="1095">
        <f t="shared" si="28"/>
        <v>0</v>
      </c>
      <c r="R223" s="1097"/>
      <c r="S223" s="517"/>
      <c r="T223" s="517"/>
      <c r="U223" s="517"/>
      <c r="V223" s="73"/>
      <c r="W223" s="99"/>
      <c r="X223" s="99"/>
    </row>
    <row r="224" spans="1:24" ht="13.5" x14ac:dyDescent="0.25">
      <c r="A224" s="520"/>
      <c r="C224" s="1043"/>
      <c r="D224" s="1044"/>
      <c r="E224" s="172"/>
      <c r="F224" s="1108" t="s">
        <v>655</v>
      </c>
      <c r="G224" s="1109"/>
      <c r="H224" s="1109"/>
      <c r="I224" s="1109"/>
      <c r="J224" s="1110"/>
      <c r="K224" s="101"/>
      <c r="L224" s="948"/>
      <c r="M224" s="1118"/>
      <c r="N224" s="949"/>
      <c r="O224" s="522"/>
      <c r="P224" s="172"/>
      <c r="Q224" s="1095">
        <f t="shared" si="28"/>
        <v>0</v>
      </c>
      <c r="R224" s="1097"/>
      <c r="S224" s="517"/>
      <c r="T224" s="517"/>
      <c r="U224" s="517"/>
      <c r="V224" s="73"/>
      <c r="W224" s="99"/>
      <c r="X224" s="99"/>
    </row>
    <row r="225" spans="1:24" ht="13.5" x14ac:dyDescent="0.25">
      <c r="A225" s="520"/>
      <c r="C225" s="1043"/>
      <c r="D225" s="1044"/>
      <c r="E225" s="172"/>
      <c r="F225" s="1108" t="s">
        <v>656</v>
      </c>
      <c r="G225" s="1109"/>
      <c r="H225" s="1109"/>
      <c r="I225" s="1109"/>
      <c r="J225" s="1110"/>
      <c r="K225" s="101"/>
      <c r="L225" s="948"/>
      <c r="M225" s="1118"/>
      <c r="N225" s="949"/>
      <c r="O225" s="521"/>
      <c r="P225" s="172"/>
      <c r="Q225" s="1095">
        <f t="shared" si="28"/>
        <v>0</v>
      </c>
      <c r="R225" s="1097"/>
      <c r="S225" s="517"/>
      <c r="T225" s="517"/>
      <c r="U225" s="517"/>
      <c r="V225" s="73"/>
      <c r="W225" s="99"/>
      <c r="X225" s="99"/>
    </row>
    <row r="226" spans="1:24" ht="13.5" x14ac:dyDescent="0.25">
      <c r="A226" s="523"/>
      <c r="C226" s="1043"/>
      <c r="D226" s="1044"/>
      <c r="E226" s="172"/>
      <c r="F226" s="1119" t="str">
        <f>IF('Formulación 3'!G40="","",'Formulación 3'!G40)</f>
        <v/>
      </c>
      <c r="G226" s="1120"/>
      <c r="H226" s="1120"/>
      <c r="I226" s="1120"/>
      <c r="J226" s="1121"/>
      <c r="K226" s="101"/>
      <c r="L226" s="1134">
        <f>SUM(L227:N232)</f>
        <v>0</v>
      </c>
      <c r="M226" s="1135"/>
      <c r="N226" s="1136"/>
      <c r="O226" s="518"/>
      <c r="P226" s="172"/>
      <c r="Q226" s="1125">
        <f>SUM(Q227:R232)</f>
        <v>0</v>
      </c>
      <c r="R226" s="1126"/>
      <c r="S226" s="448" t="str">
        <f>+IF(L226='Formulación 3'!X40,"","Revisar: Costo a precio de mercado diferente al ítem 3.4.1")</f>
        <v/>
      </c>
      <c r="T226" s="517"/>
      <c r="U226" s="517"/>
      <c r="V226" s="73"/>
      <c r="W226" s="99"/>
      <c r="X226" s="99"/>
    </row>
    <row r="227" spans="1:24" ht="13.5" x14ac:dyDescent="0.25">
      <c r="A227" s="520"/>
      <c r="C227" s="1043"/>
      <c r="D227" s="1044"/>
      <c r="E227" s="172"/>
      <c r="F227" s="1108" t="s">
        <v>651</v>
      </c>
      <c r="G227" s="1109"/>
      <c r="H227" s="1109"/>
      <c r="I227" s="1109"/>
      <c r="J227" s="1110"/>
      <c r="K227" s="101"/>
      <c r="L227" s="948"/>
      <c r="M227" s="1118"/>
      <c r="N227" s="949"/>
      <c r="O227" s="521"/>
      <c r="P227" s="172"/>
      <c r="Q227" s="1095">
        <f t="shared" ref="Q227:Q232" si="29">+O227*L227</f>
        <v>0</v>
      </c>
      <c r="R227" s="1097"/>
      <c r="S227" s="517"/>
      <c r="T227" s="517"/>
      <c r="U227" s="517"/>
      <c r="V227" s="73"/>
      <c r="W227" s="99"/>
      <c r="X227" s="99"/>
    </row>
    <row r="228" spans="1:24" ht="13.5" x14ac:dyDescent="0.25">
      <c r="A228" s="520"/>
      <c r="C228" s="1043"/>
      <c r="D228" s="1044"/>
      <c r="E228" s="172"/>
      <c r="F228" s="1108" t="s">
        <v>652</v>
      </c>
      <c r="G228" s="1109"/>
      <c r="H228" s="1109"/>
      <c r="I228" s="1109"/>
      <c r="J228" s="1110"/>
      <c r="K228" s="101"/>
      <c r="L228" s="948"/>
      <c r="M228" s="1118"/>
      <c r="N228" s="949"/>
      <c r="O228" s="521"/>
      <c r="P228" s="172"/>
      <c r="Q228" s="1095">
        <f t="shared" si="29"/>
        <v>0</v>
      </c>
      <c r="R228" s="1097"/>
      <c r="S228" s="517"/>
      <c r="T228" s="517"/>
      <c r="U228" s="517"/>
      <c r="V228" s="73"/>
      <c r="W228" s="99"/>
      <c r="X228" s="99"/>
    </row>
    <row r="229" spans="1:24" ht="13.5" x14ac:dyDescent="0.25">
      <c r="A229" s="520"/>
      <c r="C229" s="1043"/>
      <c r="D229" s="1044"/>
      <c r="E229" s="172"/>
      <c r="F229" s="1108" t="s">
        <v>653</v>
      </c>
      <c r="G229" s="1109"/>
      <c r="H229" s="1109"/>
      <c r="I229" s="1109"/>
      <c r="J229" s="1110"/>
      <c r="K229" s="101"/>
      <c r="L229" s="948"/>
      <c r="M229" s="1118"/>
      <c r="N229" s="949"/>
      <c r="O229" s="522"/>
      <c r="P229" s="172"/>
      <c r="Q229" s="1095">
        <f t="shared" si="29"/>
        <v>0</v>
      </c>
      <c r="R229" s="1097"/>
      <c r="S229" s="517"/>
      <c r="T229" s="517"/>
      <c r="U229" s="517"/>
      <c r="V229" s="73"/>
      <c r="W229" s="99"/>
      <c r="X229" s="99"/>
    </row>
    <row r="230" spans="1:24" ht="13.5" x14ac:dyDescent="0.25">
      <c r="A230" s="520"/>
      <c r="C230" s="1043"/>
      <c r="D230" s="1044"/>
      <c r="E230" s="172"/>
      <c r="F230" s="1108" t="s">
        <v>654</v>
      </c>
      <c r="G230" s="1109"/>
      <c r="H230" s="1109"/>
      <c r="I230" s="1109"/>
      <c r="J230" s="1110"/>
      <c r="K230" s="101"/>
      <c r="L230" s="948"/>
      <c r="M230" s="1118"/>
      <c r="N230" s="949"/>
      <c r="O230" s="522"/>
      <c r="P230" s="172"/>
      <c r="Q230" s="1095">
        <f t="shared" si="29"/>
        <v>0</v>
      </c>
      <c r="R230" s="1097"/>
      <c r="S230" s="517"/>
      <c r="T230" s="517"/>
      <c r="U230" s="517"/>
      <c r="V230" s="73"/>
      <c r="W230" s="99"/>
      <c r="X230" s="99"/>
    </row>
    <row r="231" spans="1:24" ht="13.5" x14ac:dyDescent="0.25">
      <c r="A231" s="520"/>
      <c r="C231" s="1043"/>
      <c r="D231" s="1044"/>
      <c r="E231" s="172"/>
      <c r="F231" s="1108" t="s">
        <v>655</v>
      </c>
      <c r="G231" s="1109"/>
      <c r="H231" s="1109"/>
      <c r="I231" s="1109"/>
      <c r="J231" s="1110"/>
      <c r="K231" s="101"/>
      <c r="L231" s="948"/>
      <c r="M231" s="1118"/>
      <c r="N231" s="949"/>
      <c r="O231" s="522"/>
      <c r="P231" s="172"/>
      <c r="Q231" s="1095">
        <f t="shared" si="29"/>
        <v>0</v>
      </c>
      <c r="R231" s="1097"/>
      <c r="S231" s="517"/>
      <c r="T231" s="517"/>
      <c r="U231" s="517"/>
      <c r="V231" s="73"/>
      <c r="W231" s="99"/>
      <c r="X231" s="99"/>
    </row>
    <row r="232" spans="1:24" ht="13.5" x14ac:dyDescent="0.25">
      <c r="A232" s="520"/>
      <c r="C232" s="586"/>
      <c r="D232" s="588"/>
      <c r="E232" s="172"/>
      <c r="F232" s="1108" t="s">
        <v>656</v>
      </c>
      <c r="G232" s="1109"/>
      <c r="H232" s="1109"/>
      <c r="I232" s="1109"/>
      <c r="J232" s="1110"/>
      <c r="K232" s="101"/>
      <c r="L232" s="948"/>
      <c r="M232" s="1118"/>
      <c r="N232" s="949"/>
      <c r="O232" s="521"/>
      <c r="P232" s="172"/>
      <c r="Q232" s="1095">
        <f t="shared" si="29"/>
        <v>0</v>
      </c>
      <c r="R232" s="1097"/>
      <c r="S232" s="517"/>
      <c r="T232" s="517"/>
      <c r="U232" s="517"/>
      <c r="V232" s="73"/>
      <c r="W232" s="99"/>
      <c r="X232" s="99"/>
    </row>
    <row r="233" spans="1:24" ht="13.5" customHeight="1" x14ac:dyDescent="0.25">
      <c r="A233" s="523"/>
      <c r="C233" s="1149" t="s">
        <v>581</v>
      </c>
      <c r="D233" s="1150"/>
      <c r="E233" s="1150"/>
      <c r="F233" s="1150"/>
      <c r="G233" s="1150"/>
      <c r="H233" s="1150"/>
      <c r="I233" s="1150"/>
      <c r="J233" s="1151"/>
      <c r="K233" s="101"/>
      <c r="L233" s="1134">
        <f>SUM(L234:N239)</f>
        <v>0</v>
      </c>
      <c r="M233" s="1135"/>
      <c r="N233" s="1136"/>
      <c r="O233" s="518"/>
      <c r="P233" s="172"/>
      <c r="Q233" s="1125">
        <f>SUM(Q234:R239)</f>
        <v>0</v>
      </c>
      <c r="R233" s="1126"/>
      <c r="S233" s="448" t="str">
        <f>+IF(L233='Formulación 3'!X41,"","Revisar: Costo a precio de mercado diferente al ítem 3.4.1")</f>
        <v/>
      </c>
      <c r="T233" s="517"/>
      <c r="U233" s="517"/>
      <c r="V233" s="73"/>
      <c r="W233" s="99"/>
      <c r="X233" s="99"/>
    </row>
    <row r="234" spans="1:24" ht="13.5" x14ac:dyDescent="0.25">
      <c r="A234" s="520"/>
      <c r="C234" s="1160" t="s">
        <v>651</v>
      </c>
      <c r="D234" s="1161"/>
      <c r="E234" s="1161"/>
      <c r="F234" s="1161"/>
      <c r="G234" s="1161"/>
      <c r="H234" s="1161"/>
      <c r="I234" s="1161"/>
      <c r="J234" s="1162"/>
      <c r="K234" s="101"/>
      <c r="L234" s="948"/>
      <c r="M234" s="1118"/>
      <c r="N234" s="949"/>
      <c r="O234" s="521"/>
      <c r="P234" s="172"/>
      <c r="Q234" s="1095">
        <f t="shared" ref="Q234:Q239" si="30">+O234*L234</f>
        <v>0</v>
      </c>
      <c r="R234" s="1097"/>
      <c r="S234" s="517"/>
      <c r="T234" s="517"/>
      <c r="U234" s="517"/>
      <c r="V234" s="73"/>
      <c r="W234" s="99"/>
      <c r="X234" s="99"/>
    </row>
    <row r="235" spans="1:24" ht="13.5" x14ac:dyDescent="0.25">
      <c r="A235" s="520"/>
      <c r="C235" s="1163" t="s">
        <v>652</v>
      </c>
      <c r="D235" s="1164"/>
      <c r="E235" s="1164"/>
      <c r="F235" s="1164"/>
      <c r="G235" s="1164"/>
      <c r="H235" s="1164"/>
      <c r="I235" s="1164"/>
      <c r="J235" s="1165"/>
      <c r="K235" s="101"/>
      <c r="L235" s="948"/>
      <c r="M235" s="1118"/>
      <c r="N235" s="949"/>
      <c r="O235" s="521"/>
      <c r="P235" s="172"/>
      <c r="Q235" s="1095">
        <f t="shared" si="30"/>
        <v>0</v>
      </c>
      <c r="R235" s="1097"/>
      <c r="S235" s="517"/>
      <c r="T235" s="517"/>
      <c r="U235" s="517"/>
      <c r="V235" s="73"/>
      <c r="W235" s="99"/>
      <c r="X235" s="99"/>
    </row>
    <row r="236" spans="1:24" ht="13.5" x14ac:dyDescent="0.25">
      <c r="A236" s="520"/>
      <c r="C236" s="1163" t="s">
        <v>653</v>
      </c>
      <c r="D236" s="1164"/>
      <c r="E236" s="1164"/>
      <c r="F236" s="1164"/>
      <c r="G236" s="1164"/>
      <c r="H236" s="1164"/>
      <c r="I236" s="1164"/>
      <c r="J236" s="1165"/>
      <c r="K236" s="101"/>
      <c r="L236" s="948"/>
      <c r="M236" s="1118"/>
      <c r="N236" s="949"/>
      <c r="O236" s="522"/>
      <c r="P236" s="172"/>
      <c r="Q236" s="1095">
        <f t="shared" si="30"/>
        <v>0</v>
      </c>
      <c r="R236" s="1097"/>
      <c r="S236" s="517"/>
      <c r="T236" s="517"/>
      <c r="U236" s="517"/>
      <c r="V236" s="73"/>
      <c r="W236" s="99"/>
      <c r="X236" s="99"/>
    </row>
    <row r="237" spans="1:24" ht="13.5" x14ac:dyDescent="0.25">
      <c r="A237" s="520"/>
      <c r="C237" s="1163" t="s">
        <v>654</v>
      </c>
      <c r="D237" s="1164"/>
      <c r="E237" s="1164"/>
      <c r="F237" s="1164"/>
      <c r="G237" s="1164"/>
      <c r="H237" s="1164"/>
      <c r="I237" s="1164"/>
      <c r="J237" s="1165"/>
      <c r="K237" s="101"/>
      <c r="L237" s="948"/>
      <c r="M237" s="1118"/>
      <c r="N237" s="949"/>
      <c r="O237" s="522"/>
      <c r="P237" s="172"/>
      <c r="Q237" s="1095">
        <f t="shared" si="30"/>
        <v>0</v>
      </c>
      <c r="R237" s="1097"/>
      <c r="S237" s="517"/>
      <c r="T237" s="517"/>
      <c r="U237" s="517"/>
      <c r="V237" s="73"/>
      <c r="W237" s="99"/>
      <c r="X237" s="99"/>
    </row>
    <row r="238" spans="1:24" ht="13.5" x14ac:dyDescent="0.25">
      <c r="A238" s="520"/>
      <c r="C238" s="1163" t="s">
        <v>655</v>
      </c>
      <c r="D238" s="1164"/>
      <c r="E238" s="1164"/>
      <c r="F238" s="1164"/>
      <c r="G238" s="1164"/>
      <c r="H238" s="1164"/>
      <c r="I238" s="1164"/>
      <c r="J238" s="1165"/>
      <c r="K238" s="101"/>
      <c r="L238" s="948"/>
      <c r="M238" s="1118"/>
      <c r="N238" s="949"/>
      <c r="O238" s="522"/>
      <c r="P238" s="172"/>
      <c r="Q238" s="1095">
        <f t="shared" si="30"/>
        <v>0</v>
      </c>
      <c r="R238" s="1097"/>
      <c r="S238" s="517"/>
      <c r="T238" s="517"/>
      <c r="U238" s="517"/>
      <c r="V238" s="73"/>
      <c r="W238" s="99"/>
      <c r="X238" s="99"/>
    </row>
    <row r="239" spans="1:24" ht="13.5" x14ac:dyDescent="0.25">
      <c r="A239" s="520"/>
      <c r="C239" s="1166" t="s">
        <v>656</v>
      </c>
      <c r="D239" s="1167"/>
      <c r="E239" s="1167"/>
      <c r="F239" s="1167"/>
      <c r="G239" s="1167"/>
      <c r="H239" s="1167"/>
      <c r="I239" s="1167"/>
      <c r="J239" s="1168"/>
      <c r="K239" s="101"/>
      <c r="L239" s="948"/>
      <c r="M239" s="1118"/>
      <c r="N239" s="949"/>
      <c r="O239" s="521"/>
      <c r="P239" s="172"/>
      <c r="Q239" s="1095">
        <f t="shared" si="30"/>
        <v>0</v>
      </c>
      <c r="R239" s="1097"/>
      <c r="S239" s="517"/>
      <c r="T239" s="517"/>
      <c r="U239" s="517"/>
      <c r="V239" s="73"/>
      <c r="W239" s="99"/>
      <c r="X239" s="99"/>
    </row>
    <row r="240" spans="1:24" ht="13.5" customHeight="1" x14ac:dyDescent="0.25">
      <c r="A240" s="523"/>
      <c r="C240" s="1152" t="s">
        <v>582</v>
      </c>
      <c r="D240" s="1153"/>
      <c r="E240" s="1153"/>
      <c r="F240" s="1153"/>
      <c r="G240" s="1153"/>
      <c r="H240" s="1153"/>
      <c r="I240" s="1153"/>
      <c r="J240" s="1154"/>
      <c r="K240" s="101"/>
      <c r="L240" s="1134">
        <f>SUM(L241:N246)</f>
        <v>0</v>
      </c>
      <c r="M240" s="1135"/>
      <c r="N240" s="1136"/>
      <c r="O240" s="518"/>
      <c r="P240" s="172"/>
      <c r="Q240" s="1125">
        <f>SUM(Q241:R246)</f>
        <v>0</v>
      </c>
      <c r="R240" s="1126"/>
      <c r="S240" s="448" t="str">
        <f>+IF(L240='Formulación 3'!X42,"","Revisar: Costo a precio de mercado diferente al ítem 3.4.1")</f>
        <v/>
      </c>
      <c r="T240" s="517"/>
      <c r="U240" s="517"/>
      <c r="V240" s="73"/>
      <c r="W240" s="99"/>
      <c r="X240" s="99"/>
    </row>
    <row r="241" spans="1:24" ht="13.5" x14ac:dyDescent="0.25">
      <c r="A241" s="520"/>
      <c r="C241" s="1160" t="s">
        <v>651</v>
      </c>
      <c r="D241" s="1161"/>
      <c r="E241" s="1161"/>
      <c r="F241" s="1161"/>
      <c r="G241" s="1161"/>
      <c r="H241" s="1161"/>
      <c r="I241" s="1161"/>
      <c r="J241" s="1162"/>
      <c r="K241" s="101"/>
      <c r="L241" s="948"/>
      <c r="M241" s="1118"/>
      <c r="N241" s="949"/>
      <c r="O241" s="521"/>
      <c r="P241" s="172"/>
      <c r="Q241" s="1095">
        <f t="shared" ref="Q241:Q245" si="31">+O241*L241</f>
        <v>0</v>
      </c>
      <c r="R241" s="1097"/>
      <c r="S241" s="517"/>
      <c r="T241" s="517"/>
      <c r="U241" s="517"/>
      <c r="V241" s="73"/>
      <c r="W241" s="99"/>
      <c r="X241" s="99"/>
    </row>
    <row r="242" spans="1:24" ht="13.5" x14ac:dyDescent="0.25">
      <c r="A242" s="520"/>
      <c r="C242" s="1163" t="s">
        <v>652</v>
      </c>
      <c r="D242" s="1164"/>
      <c r="E242" s="1164"/>
      <c r="F242" s="1164"/>
      <c r="G242" s="1164"/>
      <c r="H242" s="1164"/>
      <c r="I242" s="1164"/>
      <c r="J242" s="1165"/>
      <c r="K242" s="101"/>
      <c r="L242" s="948"/>
      <c r="M242" s="1118"/>
      <c r="N242" s="949"/>
      <c r="O242" s="521"/>
      <c r="P242" s="172"/>
      <c r="Q242" s="1095">
        <f t="shared" si="31"/>
        <v>0</v>
      </c>
      <c r="R242" s="1097"/>
      <c r="S242" s="517"/>
      <c r="T242" s="517"/>
      <c r="U242" s="517"/>
      <c r="V242" s="73"/>
      <c r="W242" s="99"/>
      <c r="X242" s="99"/>
    </row>
    <row r="243" spans="1:24" ht="13.5" x14ac:dyDescent="0.25">
      <c r="A243" s="520"/>
      <c r="C243" s="1163" t="s">
        <v>653</v>
      </c>
      <c r="D243" s="1164"/>
      <c r="E243" s="1164"/>
      <c r="F243" s="1164"/>
      <c r="G243" s="1164"/>
      <c r="H243" s="1164"/>
      <c r="I243" s="1164"/>
      <c r="J243" s="1165"/>
      <c r="K243" s="101"/>
      <c r="L243" s="948"/>
      <c r="M243" s="1118"/>
      <c r="N243" s="949"/>
      <c r="O243" s="522"/>
      <c r="P243" s="172"/>
      <c r="Q243" s="1095">
        <f t="shared" si="31"/>
        <v>0</v>
      </c>
      <c r="R243" s="1097"/>
      <c r="S243" s="517"/>
      <c r="T243" s="517"/>
      <c r="U243" s="517"/>
      <c r="V243" s="73"/>
      <c r="W243" s="99"/>
      <c r="X243" s="99"/>
    </row>
    <row r="244" spans="1:24" ht="13.5" x14ac:dyDescent="0.25">
      <c r="A244" s="520"/>
      <c r="C244" s="1163" t="s">
        <v>654</v>
      </c>
      <c r="D244" s="1164"/>
      <c r="E244" s="1164"/>
      <c r="F244" s="1164"/>
      <c r="G244" s="1164"/>
      <c r="H244" s="1164"/>
      <c r="I244" s="1164"/>
      <c r="J244" s="1165"/>
      <c r="K244" s="101"/>
      <c r="L244" s="948"/>
      <c r="M244" s="1118"/>
      <c r="N244" s="949"/>
      <c r="O244" s="522"/>
      <c r="P244" s="172"/>
      <c r="Q244" s="1095">
        <f t="shared" si="31"/>
        <v>0</v>
      </c>
      <c r="R244" s="1097"/>
      <c r="S244" s="517"/>
      <c r="T244" s="517"/>
      <c r="U244" s="517"/>
      <c r="V244" s="73"/>
      <c r="W244" s="99"/>
      <c r="X244" s="99"/>
    </row>
    <row r="245" spans="1:24" ht="13.5" x14ac:dyDescent="0.25">
      <c r="A245" s="520"/>
      <c r="C245" s="1163" t="s">
        <v>655</v>
      </c>
      <c r="D245" s="1164"/>
      <c r="E245" s="1164"/>
      <c r="F245" s="1164"/>
      <c r="G245" s="1164"/>
      <c r="H245" s="1164"/>
      <c r="I245" s="1164"/>
      <c r="J245" s="1165"/>
      <c r="K245" s="101"/>
      <c r="L245" s="948"/>
      <c r="M245" s="1118"/>
      <c r="N245" s="949"/>
      <c r="O245" s="522"/>
      <c r="P245" s="172"/>
      <c r="Q245" s="1095">
        <f t="shared" si="31"/>
        <v>0</v>
      </c>
      <c r="R245" s="1097"/>
      <c r="S245" s="517"/>
      <c r="T245" s="517"/>
      <c r="U245" s="517"/>
      <c r="V245" s="73"/>
      <c r="W245" s="99"/>
      <c r="X245" s="99"/>
    </row>
    <row r="246" spans="1:24" ht="13.5" x14ac:dyDescent="0.25">
      <c r="A246" s="520"/>
      <c r="C246" s="1166" t="s">
        <v>656</v>
      </c>
      <c r="D246" s="1167"/>
      <c r="E246" s="1167"/>
      <c r="F246" s="1167"/>
      <c r="G246" s="1167"/>
      <c r="H246" s="1167"/>
      <c r="I246" s="1167"/>
      <c r="J246" s="1168"/>
      <c r="K246" s="101"/>
      <c r="L246" s="948"/>
      <c r="M246" s="1118"/>
      <c r="N246" s="949"/>
      <c r="O246" s="521"/>
      <c r="P246" s="172"/>
      <c r="Q246" s="1095">
        <f>+O246*L246</f>
        <v>0</v>
      </c>
      <c r="R246" s="1097"/>
      <c r="S246" s="517"/>
      <c r="T246" s="517"/>
      <c r="U246" s="517"/>
      <c r="V246" s="73"/>
      <c r="W246" s="99"/>
      <c r="X246" s="99"/>
    </row>
    <row r="247" spans="1:24" ht="13.5" x14ac:dyDescent="0.25">
      <c r="C247" s="1155" t="s">
        <v>580</v>
      </c>
      <c r="D247" s="1156"/>
      <c r="E247" s="1156"/>
      <c r="F247" s="1156"/>
      <c r="G247" s="1156"/>
      <c r="H247" s="1156"/>
      <c r="I247" s="1156"/>
      <c r="J247" s="1157"/>
      <c r="K247" s="101"/>
      <c r="L247" s="1123">
        <f>+L240+L233+L197+L140+L90+L19</f>
        <v>0</v>
      </c>
      <c r="M247" s="1144"/>
      <c r="N247" s="1145"/>
      <c r="O247" s="510"/>
      <c r="P247" s="172"/>
      <c r="Q247" s="1123">
        <f>+Q240+Q233+Q197+Q140+Q90+Q19</f>
        <v>0</v>
      </c>
      <c r="R247" s="1124"/>
      <c r="S247" s="517"/>
      <c r="T247" s="517"/>
      <c r="U247" s="517"/>
      <c r="V247" s="73"/>
      <c r="W247" s="99"/>
      <c r="X247" s="99"/>
    </row>
    <row r="248" spans="1:24" ht="13.5" x14ac:dyDescent="0.25">
      <c r="A248" s="523"/>
      <c r="C248" s="1146" t="s">
        <v>140</v>
      </c>
      <c r="D248" s="1147"/>
      <c r="E248" s="1147"/>
      <c r="F248" s="1147"/>
      <c r="G248" s="1147"/>
      <c r="H248" s="1147"/>
      <c r="I248" s="1147"/>
      <c r="J248" s="1148"/>
      <c r="K248" s="101"/>
      <c r="L248" s="992">
        <f>+'Formulación 3'!X44</f>
        <v>0</v>
      </c>
      <c r="M248" s="1143"/>
      <c r="N248" s="993"/>
      <c r="O248" s="528">
        <v>0.82</v>
      </c>
      <c r="P248" s="172"/>
      <c r="Q248" s="1095">
        <f>+O248*L248</f>
        <v>0</v>
      </c>
      <c r="R248" s="1097"/>
      <c r="S248" s="448" t="str">
        <f>+IF(L248='Formulación 3'!X44,"","Revisar: Costo a precio de mercado diferente al ítem 3.4.1")</f>
        <v/>
      </c>
      <c r="T248" s="517"/>
      <c r="U248" s="517"/>
      <c r="V248" s="73"/>
      <c r="W248" s="99"/>
      <c r="X248" s="99"/>
    </row>
    <row r="249" spans="1:24" ht="13.5" x14ac:dyDescent="0.25">
      <c r="A249" s="523"/>
      <c r="C249" s="1146" t="s">
        <v>39</v>
      </c>
      <c r="D249" s="1147"/>
      <c r="E249" s="1147"/>
      <c r="F249" s="1147"/>
      <c r="G249" s="1147"/>
      <c r="H249" s="1147"/>
      <c r="I249" s="1147"/>
      <c r="J249" s="1148"/>
      <c r="K249" s="101"/>
      <c r="L249" s="992">
        <f>+'Formulación 3'!X45</f>
        <v>0</v>
      </c>
      <c r="M249" s="1143"/>
      <c r="N249" s="993"/>
      <c r="O249" s="528">
        <v>0.82</v>
      </c>
      <c r="P249" s="172"/>
      <c r="Q249" s="1095">
        <f>+O249*L249</f>
        <v>0</v>
      </c>
      <c r="R249" s="1097"/>
      <c r="S249" s="448" t="str">
        <f>+IF(L249='Formulación 3'!X45,"","Revisar: Costo a precio de mercado diferente al ítem 3.4.1")</f>
        <v/>
      </c>
      <c r="T249" s="517"/>
      <c r="U249" s="517"/>
      <c r="V249" s="73"/>
      <c r="W249" s="99"/>
      <c r="X249" s="99"/>
    </row>
    <row r="250" spans="1:24" ht="13.5" x14ac:dyDescent="0.25">
      <c r="A250" s="523"/>
      <c r="C250" s="1146" t="s">
        <v>142</v>
      </c>
      <c r="D250" s="1147"/>
      <c r="E250" s="1147"/>
      <c r="F250" s="1147"/>
      <c r="G250" s="1147"/>
      <c r="H250" s="1147"/>
      <c r="I250" s="1147"/>
      <c r="J250" s="1148"/>
      <c r="K250" s="101"/>
      <c r="L250" s="992">
        <f>+'Formulación 3'!X46</f>
        <v>0</v>
      </c>
      <c r="M250" s="1143"/>
      <c r="N250" s="993"/>
      <c r="O250" s="522"/>
      <c r="P250" s="216"/>
      <c r="Q250" s="1095">
        <f>+O250*L250</f>
        <v>0</v>
      </c>
      <c r="R250" s="1097"/>
      <c r="S250" s="448" t="str">
        <f>+IF(L250='Formulación 3'!X46,"","Revisar: Costo a precio de mercado diferente al ítem 3.4.1")</f>
        <v/>
      </c>
      <c r="T250" s="517"/>
      <c r="U250" s="517"/>
      <c r="V250" s="73"/>
      <c r="W250" s="99"/>
      <c r="X250" s="99"/>
    </row>
    <row r="251" spans="1:24" ht="13.5" x14ac:dyDescent="0.25">
      <c r="A251" s="523"/>
      <c r="C251" s="1146" t="s">
        <v>217</v>
      </c>
      <c r="D251" s="1147"/>
      <c r="E251" s="1147"/>
      <c r="F251" s="1147"/>
      <c r="G251" s="1147"/>
      <c r="H251" s="1147"/>
      <c r="I251" s="1147"/>
      <c r="J251" s="1148"/>
      <c r="K251" s="101"/>
      <c r="L251" s="992">
        <f>+'Formulación 3'!X47</f>
        <v>0</v>
      </c>
      <c r="M251" s="1143"/>
      <c r="N251" s="993"/>
      <c r="O251" s="528">
        <v>0.82</v>
      </c>
      <c r="P251" s="216"/>
      <c r="Q251" s="1095">
        <f>+O251*L251</f>
        <v>0</v>
      </c>
      <c r="R251" s="1097"/>
      <c r="S251" s="448" t="str">
        <f>+IF(L251='Formulación 3'!X47,"","Revisar: Costo a precio de mercado diferente al ítem 3.4.1")</f>
        <v/>
      </c>
      <c r="T251" s="517"/>
      <c r="U251" s="517"/>
      <c r="V251" s="73"/>
      <c r="W251" s="99"/>
      <c r="X251" s="99"/>
    </row>
    <row r="252" spans="1:24" ht="13.5" x14ac:dyDescent="0.25">
      <c r="A252" s="523"/>
      <c r="C252" s="563" t="s">
        <v>34</v>
      </c>
      <c r="D252" s="1127"/>
      <c r="E252" s="1127"/>
      <c r="F252" s="1127"/>
      <c r="G252" s="1127"/>
      <c r="H252" s="1127"/>
      <c r="I252" s="1127"/>
      <c r="J252" s="564"/>
      <c r="K252" s="525"/>
      <c r="L252" s="1128">
        <f>SUM(L247:N251)</f>
        <v>0</v>
      </c>
      <c r="M252" s="1129"/>
      <c r="N252" s="1130"/>
      <c r="O252" s="447"/>
      <c r="P252" s="216"/>
      <c r="Q252" s="1123">
        <f>SUM(Q247:R251)</f>
        <v>0</v>
      </c>
      <c r="R252" s="1124"/>
      <c r="S252" s="526"/>
      <c r="T252" s="517"/>
      <c r="U252" s="517"/>
      <c r="V252" s="73"/>
      <c r="W252" s="99"/>
      <c r="X252" s="99"/>
    </row>
    <row r="255" spans="1:24" ht="13.5" x14ac:dyDescent="0.2">
      <c r="C255" s="581" t="s">
        <v>676</v>
      </c>
      <c r="D255" s="581"/>
      <c r="E255" s="581"/>
      <c r="F255" s="581"/>
      <c r="G255" s="581"/>
      <c r="H255" s="581"/>
      <c r="I255" s="581"/>
      <c r="J255" s="581"/>
      <c r="K255" s="581"/>
      <c r="L255" s="581"/>
      <c r="M255" s="581"/>
      <c r="N255" s="581"/>
      <c r="O255" s="581"/>
      <c r="P255" s="581"/>
      <c r="Q255" s="581"/>
      <c r="R255" s="581"/>
      <c r="S255" s="581"/>
      <c r="T255" s="581"/>
      <c r="U255" s="74"/>
      <c r="V255" s="74"/>
      <c r="W255" s="74"/>
      <c r="X255" s="74"/>
    </row>
    <row r="256" spans="1:24" ht="13.5" customHeight="1" x14ac:dyDescent="0.2">
      <c r="C256" s="1089" t="s">
        <v>84</v>
      </c>
      <c r="D256" s="1090"/>
      <c r="E256" s="1090"/>
      <c r="F256" s="1090"/>
      <c r="G256" s="1090"/>
      <c r="H256" s="1090"/>
      <c r="I256" s="1090"/>
      <c r="J256" s="1091"/>
      <c r="K256" s="504"/>
      <c r="L256" s="1111" t="s">
        <v>650</v>
      </c>
      <c r="M256" s="1112"/>
      <c r="N256" s="1113"/>
      <c r="O256" s="1070" t="s">
        <v>648</v>
      </c>
      <c r="P256" s="216"/>
      <c r="Q256" s="597" t="s">
        <v>649</v>
      </c>
      <c r="R256" s="597"/>
    </row>
    <row r="257" spans="1:24" ht="13.5" customHeight="1" x14ac:dyDescent="0.2">
      <c r="C257" s="1092"/>
      <c r="D257" s="1093"/>
      <c r="E257" s="1093"/>
      <c r="F257" s="1093"/>
      <c r="G257" s="1093"/>
      <c r="H257" s="1093"/>
      <c r="I257" s="1093"/>
      <c r="J257" s="1094"/>
      <c r="K257" s="504"/>
      <c r="L257" s="1114"/>
      <c r="M257" s="1115"/>
      <c r="N257" s="1116"/>
      <c r="O257" s="1070"/>
      <c r="P257" s="216"/>
      <c r="Q257" s="1122"/>
      <c r="R257" s="1122"/>
    </row>
    <row r="258" spans="1:24" ht="13.5" customHeight="1" x14ac:dyDescent="0.25">
      <c r="C258" s="1043" t="s">
        <v>70</v>
      </c>
      <c r="D258" s="1044"/>
      <c r="E258" s="264"/>
      <c r="F258" s="1169" t="s">
        <v>585</v>
      </c>
      <c r="G258" s="1170"/>
      <c r="H258" s="1170"/>
      <c r="I258" s="1170"/>
      <c r="J258" s="1170"/>
      <c r="K258" s="527"/>
      <c r="L258" s="1134">
        <f>SUM(L259:N264)</f>
        <v>0</v>
      </c>
      <c r="M258" s="1135"/>
      <c r="N258" s="1136"/>
      <c r="O258" s="518"/>
      <c r="P258" s="172"/>
      <c r="Q258" s="1125">
        <f>SUM(Q259:R264)</f>
        <v>0</v>
      </c>
      <c r="R258" s="1126"/>
      <c r="S258" s="448" t="str">
        <f>+IF(L258='Formulación 3'!K139,"","Revisar: Costo a precio de mercado diferente al ítem 3.4.1")</f>
        <v/>
      </c>
    </row>
    <row r="259" spans="1:24" ht="13.5" x14ac:dyDescent="0.25">
      <c r="A259" s="520"/>
      <c r="C259" s="1043"/>
      <c r="D259" s="1044"/>
      <c r="E259" s="264"/>
      <c r="F259" s="1108" t="s">
        <v>651</v>
      </c>
      <c r="G259" s="1109"/>
      <c r="H259" s="1109"/>
      <c r="I259" s="1109"/>
      <c r="J259" s="1110"/>
      <c r="K259" s="101"/>
      <c r="L259" s="948"/>
      <c r="M259" s="1118"/>
      <c r="N259" s="949"/>
      <c r="O259" s="521"/>
      <c r="P259" s="172"/>
      <c r="Q259" s="1095">
        <f t="shared" ref="Q259:Q264" si="32">+O259*L259</f>
        <v>0</v>
      </c>
      <c r="R259" s="1097"/>
      <c r="S259" s="517"/>
      <c r="T259" s="517"/>
      <c r="U259" s="517"/>
      <c r="V259" s="73"/>
      <c r="W259" s="99"/>
      <c r="X259" s="99"/>
    </row>
    <row r="260" spans="1:24" ht="13.5" x14ac:dyDescent="0.25">
      <c r="A260" s="520"/>
      <c r="C260" s="1043"/>
      <c r="D260" s="1044"/>
      <c r="E260" s="264"/>
      <c r="F260" s="1108" t="s">
        <v>652</v>
      </c>
      <c r="G260" s="1109"/>
      <c r="H260" s="1109"/>
      <c r="I260" s="1109"/>
      <c r="J260" s="1110"/>
      <c r="K260" s="101"/>
      <c r="L260" s="948"/>
      <c r="M260" s="1118"/>
      <c r="N260" s="949"/>
      <c r="O260" s="521"/>
      <c r="P260" s="172"/>
      <c r="Q260" s="1095">
        <f t="shared" si="32"/>
        <v>0</v>
      </c>
      <c r="R260" s="1097"/>
      <c r="S260" s="517"/>
      <c r="T260" s="517"/>
      <c r="U260" s="517"/>
      <c r="V260" s="73"/>
      <c r="W260" s="99"/>
      <c r="X260" s="99"/>
    </row>
    <row r="261" spans="1:24" ht="13.5" x14ac:dyDescent="0.25">
      <c r="A261" s="520"/>
      <c r="C261" s="1043"/>
      <c r="D261" s="1044"/>
      <c r="E261" s="264"/>
      <c r="F261" s="1108" t="s">
        <v>653</v>
      </c>
      <c r="G261" s="1109"/>
      <c r="H261" s="1109"/>
      <c r="I261" s="1109"/>
      <c r="J261" s="1110"/>
      <c r="K261" s="101"/>
      <c r="L261" s="948"/>
      <c r="M261" s="1118"/>
      <c r="N261" s="949"/>
      <c r="O261" s="522"/>
      <c r="P261" s="172"/>
      <c r="Q261" s="1095">
        <f t="shared" si="32"/>
        <v>0</v>
      </c>
      <c r="R261" s="1097"/>
      <c r="S261" s="517"/>
      <c r="T261" s="517"/>
      <c r="U261" s="517"/>
      <c r="V261" s="73"/>
      <c r="W261" s="99"/>
      <c r="X261" s="99"/>
    </row>
    <row r="262" spans="1:24" ht="13.5" x14ac:dyDescent="0.25">
      <c r="A262" s="520"/>
      <c r="C262" s="1043"/>
      <c r="D262" s="1044"/>
      <c r="E262" s="264"/>
      <c r="F262" s="1108" t="s">
        <v>654</v>
      </c>
      <c r="G262" s="1109"/>
      <c r="H262" s="1109"/>
      <c r="I262" s="1109"/>
      <c r="J262" s="1110"/>
      <c r="K262" s="101"/>
      <c r="L262" s="948"/>
      <c r="M262" s="1118"/>
      <c r="N262" s="949"/>
      <c r="O262" s="522"/>
      <c r="P262" s="172"/>
      <c r="Q262" s="1095">
        <f t="shared" si="32"/>
        <v>0</v>
      </c>
      <c r="R262" s="1097"/>
      <c r="S262" s="517"/>
      <c r="T262" s="517"/>
      <c r="U262" s="517"/>
      <c r="V262" s="73"/>
      <c r="W262" s="99"/>
      <c r="X262" s="99"/>
    </row>
    <row r="263" spans="1:24" ht="13.5" x14ac:dyDescent="0.25">
      <c r="A263" s="520"/>
      <c r="C263" s="1043"/>
      <c r="D263" s="1044"/>
      <c r="E263" s="264"/>
      <c r="F263" s="1108" t="s">
        <v>655</v>
      </c>
      <c r="G263" s="1109"/>
      <c r="H263" s="1109"/>
      <c r="I263" s="1109"/>
      <c r="J263" s="1110"/>
      <c r="K263" s="101"/>
      <c r="L263" s="948"/>
      <c r="M263" s="1118"/>
      <c r="N263" s="949"/>
      <c r="O263" s="522"/>
      <c r="P263" s="172"/>
      <c r="Q263" s="1095">
        <f t="shared" si="32"/>
        <v>0</v>
      </c>
      <c r="R263" s="1097"/>
      <c r="S263" s="517"/>
      <c r="T263" s="517"/>
      <c r="U263" s="517"/>
      <c r="V263" s="73"/>
      <c r="W263" s="99"/>
      <c r="X263" s="99"/>
    </row>
    <row r="264" spans="1:24" ht="13.5" x14ac:dyDescent="0.25">
      <c r="A264" s="520"/>
      <c r="C264" s="1043"/>
      <c r="D264" s="1044"/>
      <c r="E264" s="264"/>
      <c r="F264" s="1108" t="s">
        <v>656</v>
      </c>
      <c r="G264" s="1109"/>
      <c r="H264" s="1109"/>
      <c r="I264" s="1109"/>
      <c r="J264" s="1110"/>
      <c r="K264" s="101"/>
      <c r="L264" s="948"/>
      <c r="M264" s="1118"/>
      <c r="N264" s="949"/>
      <c r="O264" s="521"/>
      <c r="P264" s="172"/>
      <c r="Q264" s="1095">
        <f t="shared" si="32"/>
        <v>0</v>
      </c>
      <c r="R264" s="1097"/>
      <c r="S264" s="517"/>
      <c r="T264" s="517"/>
      <c r="U264" s="517"/>
      <c r="V264" s="73"/>
      <c r="W264" s="99"/>
      <c r="X264" s="99"/>
    </row>
    <row r="265" spans="1:24" ht="13.5" x14ac:dyDescent="0.25">
      <c r="C265" s="1043"/>
      <c r="D265" s="1044"/>
      <c r="E265" s="264"/>
      <c r="F265" s="1169" t="s">
        <v>586</v>
      </c>
      <c r="G265" s="1170"/>
      <c r="H265" s="1170"/>
      <c r="I265" s="1170"/>
      <c r="J265" s="1170"/>
      <c r="K265" s="527"/>
      <c r="L265" s="1134">
        <f>SUM(L266:N271)</f>
        <v>0</v>
      </c>
      <c r="M265" s="1135"/>
      <c r="N265" s="1136"/>
      <c r="O265" s="518"/>
      <c r="P265" s="172"/>
      <c r="Q265" s="1125">
        <f>SUM(Q266:R271)</f>
        <v>0</v>
      </c>
      <c r="R265" s="1126"/>
      <c r="S265" s="448" t="str">
        <f>+IF(L265='Formulación 3'!K140,"","Revisar: Costo a precio de mercado diferente al ítem 3.4.1")</f>
        <v/>
      </c>
    </row>
    <row r="266" spans="1:24" ht="13.5" x14ac:dyDescent="0.25">
      <c r="A266" s="520"/>
      <c r="C266" s="1043"/>
      <c r="D266" s="1044"/>
      <c r="E266" s="264"/>
      <c r="F266" s="1108" t="s">
        <v>651</v>
      </c>
      <c r="G266" s="1109"/>
      <c r="H266" s="1109"/>
      <c r="I266" s="1109"/>
      <c r="J266" s="1110"/>
      <c r="K266" s="101"/>
      <c r="L266" s="948"/>
      <c r="M266" s="1118"/>
      <c r="N266" s="949"/>
      <c r="O266" s="521"/>
      <c r="P266" s="172"/>
      <c r="Q266" s="1095">
        <f t="shared" ref="Q266:Q271" si="33">+O266*L266</f>
        <v>0</v>
      </c>
      <c r="R266" s="1097"/>
      <c r="S266" s="517"/>
      <c r="T266" s="517"/>
      <c r="U266" s="517"/>
      <c r="V266" s="73"/>
      <c r="W266" s="99"/>
      <c r="X266" s="99"/>
    </row>
    <row r="267" spans="1:24" ht="13.5" x14ac:dyDescent="0.25">
      <c r="A267" s="520"/>
      <c r="C267" s="1043"/>
      <c r="D267" s="1044"/>
      <c r="E267" s="264"/>
      <c r="F267" s="1108" t="s">
        <v>652</v>
      </c>
      <c r="G267" s="1109"/>
      <c r="H267" s="1109"/>
      <c r="I267" s="1109"/>
      <c r="J267" s="1110"/>
      <c r="K267" s="101"/>
      <c r="L267" s="948"/>
      <c r="M267" s="1118"/>
      <c r="N267" s="949"/>
      <c r="O267" s="521"/>
      <c r="P267" s="172"/>
      <c r="Q267" s="1095">
        <f t="shared" si="33"/>
        <v>0</v>
      </c>
      <c r="R267" s="1097"/>
      <c r="S267" s="517"/>
      <c r="T267" s="517"/>
      <c r="U267" s="517"/>
      <c r="V267" s="73"/>
      <c r="W267" s="99"/>
      <c r="X267" s="99"/>
    </row>
    <row r="268" spans="1:24" ht="13.5" x14ac:dyDescent="0.25">
      <c r="A268" s="520"/>
      <c r="C268" s="1043"/>
      <c r="D268" s="1044"/>
      <c r="E268" s="264"/>
      <c r="F268" s="1108" t="s">
        <v>653</v>
      </c>
      <c r="G268" s="1109"/>
      <c r="H268" s="1109"/>
      <c r="I268" s="1109"/>
      <c r="J268" s="1110"/>
      <c r="K268" s="101"/>
      <c r="L268" s="948"/>
      <c r="M268" s="1118"/>
      <c r="N268" s="949"/>
      <c r="O268" s="522"/>
      <c r="P268" s="172"/>
      <c r="Q268" s="1095">
        <f t="shared" si="33"/>
        <v>0</v>
      </c>
      <c r="R268" s="1097"/>
      <c r="S268" s="517"/>
      <c r="T268" s="517"/>
      <c r="U268" s="517"/>
      <c r="V268" s="73"/>
      <c r="W268" s="99"/>
      <c r="X268" s="99"/>
    </row>
    <row r="269" spans="1:24" ht="13.5" x14ac:dyDescent="0.25">
      <c r="A269" s="520"/>
      <c r="C269" s="1043"/>
      <c r="D269" s="1044"/>
      <c r="E269" s="264"/>
      <c r="F269" s="1108" t="s">
        <v>654</v>
      </c>
      <c r="G269" s="1109"/>
      <c r="H269" s="1109"/>
      <c r="I269" s="1109"/>
      <c r="J269" s="1110"/>
      <c r="K269" s="101"/>
      <c r="L269" s="948"/>
      <c r="M269" s="1118"/>
      <c r="N269" s="949"/>
      <c r="O269" s="522"/>
      <c r="P269" s="172"/>
      <c r="Q269" s="1095">
        <f t="shared" si="33"/>
        <v>0</v>
      </c>
      <c r="R269" s="1097"/>
      <c r="S269" s="517"/>
      <c r="T269" s="517"/>
      <c r="U269" s="517"/>
      <c r="V269" s="73"/>
      <c r="W269" s="99"/>
      <c r="X269" s="99"/>
    </row>
    <row r="270" spans="1:24" ht="13.5" x14ac:dyDescent="0.25">
      <c r="A270" s="520"/>
      <c r="C270" s="1043"/>
      <c r="D270" s="1044"/>
      <c r="E270" s="264"/>
      <c r="F270" s="1108" t="s">
        <v>655</v>
      </c>
      <c r="G270" s="1109"/>
      <c r="H270" s="1109"/>
      <c r="I270" s="1109"/>
      <c r="J270" s="1110"/>
      <c r="K270" s="101"/>
      <c r="L270" s="948"/>
      <c r="M270" s="1118"/>
      <c r="N270" s="949"/>
      <c r="O270" s="522"/>
      <c r="P270" s="172"/>
      <c r="Q270" s="1095">
        <f t="shared" si="33"/>
        <v>0</v>
      </c>
      <c r="R270" s="1097"/>
      <c r="S270" s="517"/>
      <c r="T270" s="517"/>
      <c r="U270" s="517"/>
      <c r="V270" s="73"/>
      <c r="W270" s="99"/>
      <c r="X270" s="99"/>
    </row>
    <row r="271" spans="1:24" ht="13.5" x14ac:dyDescent="0.25">
      <c r="A271" s="520"/>
      <c r="C271" s="586"/>
      <c r="D271" s="588"/>
      <c r="E271" s="264"/>
      <c r="F271" s="1108" t="s">
        <v>656</v>
      </c>
      <c r="G271" s="1109"/>
      <c r="H271" s="1109"/>
      <c r="I271" s="1109"/>
      <c r="J271" s="1110"/>
      <c r="K271" s="101"/>
      <c r="L271" s="948"/>
      <c r="M271" s="1118"/>
      <c r="N271" s="949"/>
      <c r="O271" s="521"/>
      <c r="P271" s="172"/>
      <c r="Q271" s="1095">
        <f t="shared" si="33"/>
        <v>0</v>
      </c>
      <c r="R271" s="1097"/>
      <c r="S271" s="517"/>
      <c r="T271" s="517"/>
      <c r="U271" s="517"/>
      <c r="V271" s="73"/>
      <c r="W271" s="99"/>
      <c r="X271" s="99"/>
    </row>
    <row r="272" spans="1:24" ht="3" customHeight="1" x14ac:dyDescent="0.2">
      <c r="Q272" s="504"/>
      <c r="R272" s="504"/>
    </row>
    <row r="273" spans="1:24" ht="13.5" customHeight="1" x14ac:dyDescent="0.25">
      <c r="C273" s="583" t="s">
        <v>71</v>
      </c>
      <c r="D273" s="585"/>
      <c r="E273" s="264"/>
      <c r="F273" s="1171" t="s">
        <v>585</v>
      </c>
      <c r="G273" s="1172"/>
      <c r="H273" s="1172"/>
      <c r="I273" s="1172"/>
      <c r="J273" s="1173"/>
      <c r="K273" s="527"/>
      <c r="L273" s="1134">
        <f>SUM(L274:N279)</f>
        <v>0</v>
      </c>
      <c r="M273" s="1135"/>
      <c r="N273" s="1136"/>
      <c r="O273" s="518"/>
      <c r="P273" s="172"/>
      <c r="Q273" s="1125">
        <f>SUM(Q274:R279)</f>
        <v>0</v>
      </c>
      <c r="R273" s="1126"/>
      <c r="S273" s="448" t="str">
        <f>+IF(L273='Formulación 3'!K141,"","Revisar: Costo a precio de mercado diferente al ítem 3.4.1")</f>
        <v/>
      </c>
    </row>
    <row r="274" spans="1:24" ht="13.5" x14ac:dyDescent="0.25">
      <c r="A274" s="520"/>
      <c r="C274" s="1043"/>
      <c r="D274" s="1044"/>
      <c r="E274" s="264"/>
      <c r="F274" s="1108" t="s">
        <v>651</v>
      </c>
      <c r="G274" s="1109"/>
      <c r="H274" s="1109"/>
      <c r="I274" s="1109"/>
      <c r="J274" s="1110"/>
      <c r="K274" s="101"/>
      <c r="L274" s="948"/>
      <c r="M274" s="1118"/>
      <c r="N274" s="949"/>
      <c r="O274" s="521"/>
      <c r="P274" s="172"/>
      <c r="Q274" s="1095">
        <f t="shared" ref="Q274:Q279" si="34">+O274*L274</f>
        <v>0</v>
      </c>
      <c r="R274" s="1097"/>
      <c r="S274" s="517"/>
      <c r="T274" s="517"/>
      <c r="U274" s="517"/>
      <c r="V274" s="73"/>
      <c r="W274" s="99"/>
      <c r="X274" s="99"/>
    </row>
    <row r="275" spans="1:24" ht="13.5" x14ac:dyDescent="0.25">
      <c r="A275" s="520"/>
      <c r="C275" s="1043"/>
      <c r="D275" s="1044"/>
      <c r="E275" s="264"/>
      <c r="F275" s="1108" t="s">
        <v>652</v>
      </c>
      <c r="G275" s="1109"/>
      <c r="H275" s="1109"/>
      <c r="I275" s="1109"/>
      <c r="J275" s="1110"/>
      <c r="K275" s="101"/>
      <c r="L275" s="948"/>
      <c r="M275" s="1118"/>
      <c r="N275" s="949"/>
      <c r="O275" s="521"/>
      <c r="P275" s="172"/>
      <c r="Q275" s="1095">
        <f t="shared" si="34"/>
        <v>0</v>
      </c>
      <c r="R275" s="1097"/>
      <c r="S275" s="517"/>
      <c r="T275" s="517"/>
      <c r="U275" s="517"/>
      <c r="V275" s="73"/>
      <c r="W275" s="99"/>
      <c r="X275" s="99"/>
    </row>
    <row r="276" spans="1:24" ht="13.5" x14ac:dyDescent="0.25">
      <c r="A276" s="520"/>
      <c r="C276" s="1043"/>
      <c r="D276" s="1044"/>
      <c r="E276" s="264"/>
      <c r="F276" s="1108" t="s">
        <v>653</v>
      </c>
      <c r="G276" s="1109"/>
      <c r="H276" s="1109"/>
      <c r="I276" s="1109"/>
      <c r="J276" s="1110"/>
      <c r="K276" s="101"/>
      <c r="L276" s="948"/>
      <c r="M276" s="1118"/>
      <c r="N276" s="949"/>
      <c r="O276" s="522"/>
      <c r="P276" s="172"/>
      <c r="Q276" s="1095">
        <f t="shared" si="34"/>
        <v>0</v>
      </c>
      <c r="R276" s="1097"/>
      <c r="S276" s="517"/>
      <c r="T276" s="517"/>
      <c r="U276" s="517"/>
      <c r="V276" s="73"/>
      <c r="W276" s="99"/>
      <c r="X276" s="99"/>
    </row>
    <row r="277" spans="1:24" ht="13.5" x14ac:dyDescent="0.25">
      <c r="A277" s="520"/>
      <c r="C277" s="1043"/>
      <c r="D277" s="1044"/>
      <c r="E277" s="264"/>
      <c r="F277" s="1108" t="s">
        <v>654</v>
      </c>
      <c r="G277" s="1109"/>
      <c r="H277" s="1109"/>
      <c r="I277" s="1109"/>
      <c r="J277" s="1110"/>
      <c r="K277" s="101"/>
      <c r="L277" s="948"/>
      <c r="M277" s="1118"/>
      <c r="N277" s="949"/>
      <c r="O277" s="522"/>
      <c r="P277" s="172"/>
      <c r="Q277" s="1095">
        <f t="shared" si="34"/>
        <v>0</v>
      </c>
      <c r="R277" s="1097"/>
      <c r="S277" s="517"/>
      <c r="T277" s="517"/>
      <c r="U277" s="517"/>
      <c r="V277" s="73"/>
      <c r="W277" s="99"/>
      <c r="X277" s="99"/>
    </row>
    <row r="278" spans="1:24" ht="13.5" x14ac:dyDescent="0.25">
      <c r="A278" s="520"/>
      <c r="C278" s="1043"/>
      <c r="D278" s="1044"/>
      <c r="E278" s="264"/>
      <c r="F278" s="1108" t="s">
        <v>655</v>
      </c>
      <c r="G278" s="1109"/>
      <c r="H278" s="1109"/>
      <c r="I278" s="1109"/>
      <c r="J278" s="1110"/>
      <c r="K278" s="101"/>
      <c r="L278" s="948"/>
      <c r="M278" s="1118"/>
      <c r="N278" s="949"/>
      <c r="O278" s="522"/>
      <c r="P278" s="172"/>
      <c r="Q278" s="1095">
        <f t="shared" si="34"/>
        <v>0</v>
      </c>
      <c r="R278" s="1097"/>
      <c r="S278" s="517"/>
      <c r="T278" s="517"/>
      <c r="U278" s="517"/>
      <c r="V278" s="73"/>
      <c r="W278" s="99"/>
      <c r="X278" s="99"/>
    </row>
    <row r="279" spans="1:24" ht="13.5" x14ac:dyDescent="0.25">
      <c r="A279" s="520"/>
      <c r="C279" s="1043"/>
      <c r="D279" s="1044"/>
      <c r="E279" s="264"/>
      <c r="F279" s="1108" t="s">
        <v>656</v>
      </c>
      <c r="G279" s="1109"/>
      <c r="H279" s="1109"/>
      <c r="I279" s="1109"/>
      <c r="J279" s="1110"/>
      <c r="K279" s="101"/>
      <c r="L279" s="948"/>
      <c r="M279" s="1118"/>
      <c r="N279" s="949"/>
      <c r="O279" s="521"/>
      <c r="P279" s="172"/>
      <c r="Q279" s="1095">
        <f t="shared" si="34"/>
        <v>0</v>
      </c>
      <c r="R279" s="1097"/>
      <c r="S279" s="517"/>
      <c r="T279" s="517"/>
      <c r="U279" s="517"/>
      <c r="V279" s="73"/>
      <c r="W279" s="99"/>
      <c r="X279" s="99"/>
    </row>
    <row r="280" spans="1:24" ht="13.5" x14ac:dyDescent="0.25">
      <c r="C280" s="1043"/>
      <c r="D280" s="1044"/>
      <c r="E280" s="264"/>
      <c r="F280" s="1169" t="s">
        <v>586</v>
      </c>
      <c r="G280" s="1170"/>
      <c r="H280" s="1170"/>
      <c r="I280" s="1170"/>
      <c r="J280" s="1170"/>
      <c r="K280" s="527"/>
      <c r="L280" s="1134">
        <f>SUM(L281:N286)</f>
        <v>0</v>
      </c>
      <c r="M280" s="1135"/>
      <c r="N280" s="1136"/>
      <c r="O280" s="518"/>
      <c r="P280" s="172"/>
      <c r="Q280" s="1125">
        <f>SUM(Q281:R286)</f>
        <v>0</v>
      </c>
      <c r="R280" s="1126"/>
      <c r="S280" s="448" t="str">
        <f>+IF(L280='Formulación 3'!K142,"","Revisar: Costo a precio de mercado diferente al ítem 3.4.1")</f>
        <v/>
      </c>
    </row>
    <row r="281" spans="1:24" ht="13.5" x14ac:dyDescent="0.25">
      <c r="A281" s="520"/>
      <c r="C281" s="1043"/>
      <c r="D281" s="1044"/>
      <c r="E281" s="264"/>
      <c r="F281" s="1108" t="s">
        <v>651</v>
      </c>
      <c r="G281" s="1109"/>
      <c r="H281" s="1109"/>
      <c r="I281" s="1109"/>
      <c r="J281" s="1110"/>
      <c r="K281" s="101"/>
      <c r="L281" s="948"/>
      <c r="M281" s="1118"/>
      <c r="N281" s="949"/>
      <c r="O281" s="521"/>
      <c r="P281" s="172"/>
      <c r="Q281" s="1095">
        <f t="shared" ref="Q281:Q286" si="35">+O281*L281</f>
        <v>0</v>
      </c>
      <c r="R281" s="1097"/>
      <c r="S281" s="517"/>
      <c r="T281" s="517"/>
      <c r="U281" s="517"/>
      <c r="V281" s="73"/>
      <c r="W281" s="99"/>
      <c r="X281" s="99"/>
    </row>
    <row r="282" spans="1:24" ht="13.5" x14ac:dyDescent="0.25">
      <c r="A282" s="520"/>
      <c r="C282" s="1043"/>
      <c r="D282" s="1044"/>
      <c r="E282" s="264"/>
      <c r="F282" s="1108" t="s">
        <v>652</v>
      </c>
      <c r="G282" s="1109"/>
      <c r="H282" s="1109"/>
      <c r="I282" s="1109"/>
      <c r="J282" s="1110"/>
      <c r="K282" s="101"/>
      <c r="L282" s="948"/>
      <c r="M282" s="1118"/>
      <c r="N282" s="949"/>
      <c r="O282" s="521"/>
      <c r="P282" s="172"/>
      <c r="Q282" s="1095">
        <f t="shared" si="35"/>
        <v>0</v>
      </c>
      <c r="R282" s="1097"/>
      <c r="S282" s="517"/>
      <c r="T282" s="517"/>
      <c r="U282" s="517"/>
      <c r="V282" s="73"/>
      <c r="W282" s="99"/>
      <c r="X282" s="99"/>
    </row>
    <row r="283" spans="1:24" ht="13.5" x14ac:dyDescent="0.25">
      <c r="A283" s="520"/>
      <c r="C283" s="1043"/>
      <c r="D283" s="1044"/>
      <c r="E283" s="264"/>
      <c r="F283" s="1108" t="s">
        <v>653</v>
      </c>
      <c r="G283" s="1109"/>
      <c r="H283" s="1109"/>
      <c r="I283" s="1109"/>
      <c r="J283" s="1110"/>
      <c r="K283" s="101"/>
      <c r="L283" s="948"/>
      <c r="M283" s="1118"/>
      <c r="N283" s="949"/>
      <c r="O283" s="522"/>
      <c r="P283" s="172"/>
      <c r="Q283" s="1095">
        <f t="shared" si="35"/>
        <v>0</v>
      </c>
      <c r="R283" s="1097"/>
      <c r="S283" s="517"/>
      <c r="T283" s="517"/>
      <c r="U283" s="517"/>
      <c r="V283" s="73"/>
      <c r="W283" s="99"/>
      <c r="X283" s="99"/>
    </row>
    <row r="284" spans="1:24" ht="13.5" x14ac:dyDescent="0.25">
      <c r="A284" s="520"/>
      <c r="C284" s="1043"/>
      <c r="D284" s="1044"/>
      <c r="E284" s="264"/>
      <c r="F284" s="1108" t="s">
        <v>654</v>
      </c>
      <c r="G284" s="1109"/>
      <c r="H284" s="1109"/>
      <c r="I284" s="1109"/>
      <c r="J284" s="1110"/>
      <c r="K284" s="101"/>
      <c r="L284" s="948"/>
      <c r="M284" s="1118"/>
      <c r="N284" s="949"/>
      <c r="O284" s="522"/>
      <c r="P284" s="172"/>
      <c r="Q284" s="1095">
        <f t="shared" si="35"/>
        <v>0</v>
      </c>
      <c r="R284" s="1097"/>
      <c r="S284" s="517"/>
      <c r="T284" s="517"/>
      <c r="U284" s="517"/>
      <c r="V284" s="73"/>
      <c r="W284" s="99"/>
      <c r="X284" s="99"/>
    </row>
    <row r="285" spans="1:24" ht="13.5" x14ac:dyDescent="0.25">
      <c r="A285" s="520"/>
      <c r="C285" s="1043"/>
      <c r="D285" s="1044"/>
      <c r="E285" s="264"/>
      <c r="F285" s="1108" t="s">
        <v>655</v>
      </c>
      <c r="G285" s="1109"/>
      <c r="H285" s="1109"/>
      <c r="I285" s="1109"/>
      <c r="J285" s="1110"/>
      <c r="K285" s="101"/>
      <c r="L285" s="948"/>
      <c r="M285" s="1118"/>
      <c r="N285" s="949"/>
      <c r="O285" s="522"/>
      <c r="P285" s="172"/>
      <c r="Q285" s="1095">
        <f t="shared" si="35"/>
        <v>0</v>
      </c>
      <c r="R285" s="1097"/>
      <c r="S285" s="517"/>
      <c r="T285" s="517"/>
      <c r="U285" s="517"/>
      <c r="V285" s="73"/>
      <c r="W285" s="99"/>
      <c r="X285" s="99"/>
    </row>
    <row r="286" spans="1:24" ht="13.5" x14ac:dyDescent="0.25">
      <c r="A286" s="520"/>
      <c r="C286" s="586"/>
      <c r="D286" s="588"/>
      <c r="E286" s="264"/>
      <c r="F286" s="1108" t="s">
        <v>656</v>
      </c>
      <c r="G286" s="1109"/>
      <c r="H286" s="1109"/>
      <c r="I286" s="1109"/>
      <c r="J286" s="1110"/>
      <c r="K286" s="101"/>
      <c r="L286" s="948"/>
      <c r="M286" s="1118"/>
      <c r="N286" s="949"/>
      <c r="O286" s="521"/>
      <c r="P286" s="172"/>
      <c r="Q286" s="1095">
        <f t="shared" si="35"/>
        <v>0</v>
      </c>
      <c r="R286" s="1097"/>
      <c r="S286" s="517"/>
      <c r="T286" s="517"/>
      <c r="U286" s="517"/>
      <c r="V286" s="73"/>
      <c r="W286" s="99"/>
      <c r="X286" s="99"/>
    </row>
  </sheetData>
  <sheetProtection algorithmName="SHA-512" hashValue="yEY/g0rZYoSxFixCNpZp9vj1k9PBW9ySldhUwYO5VARIgJtWH6D5noTzXQr20W00XdwCm1Qq4eETXp0UFc1HbA==" saltValue="7a+SEWroQHqtITbIrcH5WQ==" spinCount="100000" sheet="1" objects="1" scenarios="1"/>
  <protectedRanges>
    <protectedRange algorithmName="SHA-512" hashValue="KEuDkfB5BFi0K/hAfsUbjGwV6l8sVtbdyR1AzpgwMeJyfyfjU15nqGZtc2KEjlic8kkscdoTviD8ptUye0yF/g==" saltValue="v7GvYNQt1FdWpvu90tAEXA==" spinCount="100000" sqref="F10:G11" name="Formulación"/>
    <protectedRange algorithmName="SHA-512" hashValue="KEuDkfB5BFi0K/hAfsUbjGwV6l8sVtbdyR1AzpgwMeJyfyfjU15nqGZtc2KEjlic8kkscdoTviD8ptUye0yF/g==" saltValue="v7GvYNQt1FdWpvu90tAEXA==" spinCount="100000" sqref="L141:L196 L20:L89 L91:L139 L198:L246 L248:L251 L258:L286" name="Formulación_1"/>
  </protectedRanges>
  <mergeCells count="815">
    <mergeCell ref="C255:T255"/>
    <mergeCell ref="C8:T8"/>
    <mergeCell ref="C9:T9"/>
    <mergeCell ref="G10:T10"/>
    <mergeCell ref="C11:T11"/>
    <mergeCell ref="C12:T12"/>
    <mergeCell ref="B2:U2"/>
    <mergeCell ref="F283:J283"/>
    <mergeCell ref="F284:J284"/>
    <mergeCell ref="L277:N277"/>
    <mergeCell ref="Q277:R277"/>
    <mergeCell ref="L278:N278"/>
    <mergeCell ref="Q278:R278"/>
    <mergeCell ref="L271:N271"/>
    <mergeCell ref="Q271:R271"/>
    <mergeCell ref="L274:N274"/>
    <mergeCell ref="Q274:R274"/>
    <mergeCell ref="L275:N275"/>
    <mergeCell ref="Q275:R275"/>
    <mergeCell ref="L268:N268"/>
    <mergeCell ref="Q268:R268"/>
    <mergeCell ref="L269:N269"/>
    <mergeCell ref="Q269:R269"/>
    <mergeCell ref="L270:N270"/>
    <mergeCell ref="F285:J285"/>
    <mergeCell ref="F286:J286"/>
    <mergeCell ref="C258:D271"/>
    <mergeCell ref="C273:D286"/>
    <mergeCell ref="F276:J276"/>
    <mergeCell ref="F277:J277"/>
    <mergeCell ref="F278:J278"/>
    <mergeCell ref="F279:J279"/>
    <mergeCell ref="F281:J281"/>
    <mergeCell ref="F282:J282"/>
    <mergeCell ref="F268:J268"/>
    <mergeCell ref="F269:J269"/>
    <mergeCell ref="F270:J270"/>
    <mergeCell ref="F271:J271"/>
    <mergeCell ref="F274:J274"/>
    <mergeCell ref="F275:J275"/>
    <mergeCell ref="L286:N286"/>
    <mergeCell ref="Q286:R286"/>
    <mergeCell ref="F259:J259"/>
    <mergeCell ref="F260:J260"/>
    <mergeCell ref="F261:J261"/>
    <mergeCell ref="F262:J262"/>
    <mergeCell ref="F263:J263"/>
    <mergeCell ref="F264:J264"/>
    <mergeCell ref="F266:J266"/>
    <mergeCell ref="F267:J267"/>
    <mergeCell ref="L283:N283"/>
    <mergeCell ref="Q283:R283"/>
    <mergeCell ref="L284:N284"/>
    <mergeCell ref="Q284:R284"/>
    <mergeCell ref="L285:N285"/>
    <mergeCell ref="Q285:R285"/>
    <mergeCell ref="L279:N279"/>
    <mergeCell ref="Q279:R279"/>
    <mergeCell ref="L281:N281"/>
    <mergeCell ref="Q281:R281"/>
    <mergeCell ref="L282:N282"/>
    <mergeCell ref="Q282:R282"/>
    <mergeCell ref="L276:N276"/>
    <mergeCell ref="Q276:R276"/>
    <mergeCell ref="Q270:R270"/>
    <mergeCell ref="Q262:R262"/>
    <mergeCell ref="L263:N263"/>
    <mergeCell ref="Q263:R263"/>
    <mergeCell ref="L264:N264"/>
    <mergeCell ref="Q264:R264"/>
    <mergeCell ref="L266:N266"/>
    <mergeCell ref="Q266:R266"/>
    <mergeCell ref="O256:O257"/>
    <mergeCell ref="Q256:R257"/>
    <mergeCell ref="L258:N258"/>
    <mergeCell ref="Q258:R258"/>
    <mergeCell ref="L265:N265"/>
    <mergeCell ref="Q265:R265"/>
    <mergeCell ref="L259:N259"/>
    <mergeCell ref="Q259:R259"/>
    <mergeCell ref="L260:N260"/>
    <mergeCell ref="Q260:R260"/>
    <mergeCell ref="Q267:R267"/>
    <mergeCell ref="C256:J257"/>
    <mergeCell ref="F258:J258"/>
    <mergeCell ref="F265:J265"/>
    <mergeCell ref="F273:J273"/>
    <mergeCell ref="F280:J280"/>
    <mergeCell ref="L256:N257"/>
    <mergeCell ref="L273:N273"/>
    <mergeCell ref="L280:N280"/>
    <mergeCell ref="L261:N261"/>
    <mergeCell ref="L262:N262"/>
    <mergeCell ref="L267:N267"/>
    <mergeCell ref="C246:J246"/>
    <mergeCell ref="C239:J239"/>
    <mergeCell ref="C241:J241"/>
    <mergeCell ref="C242:J242"/>
    <mergeCell ref="C243:J243"/>
    <mergeCell ref="C244:J244"/>
    <mergeCell ref="C245:J245"/>
    <mergeCell ref="L246:N246"/>
    <mergeCell ref="Q246:R246"/>
    <mergeCell ref="L245:N245"/>
    <mergeCell ref="Q245:R245"/>
    <mergeCell ref="C140:D196"/>
    <mergeCell ref="C197:D232"/>
    <mergeCell ref="C234:J234"/>
    <mergeCell ref="C235:J235"/>
    <mergeCell ref="C236:J236"/>
    <mergeCell ref="C237:J237"/>
    <mergeCell ref="C238:J238"/>
    <mergeCell ref="L244:N244"/>
    <mergeCell ref="Q244:R244"/>
    <mergeCell ref="L241:N241"/>
    <mergeCell ref="Q241:R241"/>
    <mergeCell ref="L242:N242"/>
    <mergeCell ref="Q242:R242"/>
    <mergeCell ref="L243:N243"/>
    <mergeCell ref="Q243:R243"/>
    <mergeCell ref="L237:N237"/>
    <mergeCell ref="Q237:R237"/>
    <mergeCell ref="L238:N238"/>
    <mergeCell ref="Q238:R238"/>
    <mergeCell ref="L239:N239"/>
    <mergeCell ref="Q239:R239"/>
    <mergeCell ref="F232:J232"/>
    <mergeCell ref="L232:N232"/>
    <mergeCell ref="Q232:R232"/>
    <mergeCell ref="L234:N234"/>
    <mergeCell ref="Q234:R234"/>
    <mergeCell ref="F230:J230"/>
    <mergeCell ref="L230:N230"/>
    <mergeCell ref="Q230:R230"/>
    <mergeCell ref="F231:J231"/>
    <mergeCell ref="L231:N231"/>
    <mergeCell ref="Q231:R231"/>
    <mergeCell ref="F228:J228"/>
    <mergeCell ref="L228:N228"/>
    <mergeCell ref="Q228:R228"/>
    <mergeCell ref="F229:J229"/>
    <mergeCell ref="L229:N229"/>
    <mergeCell ref="Q229:R229"/>
    <mergeCell ref="F225:J225"/>
    <mergeCell ref="L225:N225"/>
    <mergeCell ref="Q225:R225"/>
    <mergeCell ref="F227:J227"/>
    <mergeCell ref="L227:N227"/>
    <mergeCell ref="Q227:R227"/>
    <mergeCell ref="F223:J223"/>
    <mergeCell ref="L223:N223"/>
    <mergeCell ref="Q223:R223"/>
    <mergeCell ref="F224:J224"/>
    <mergeCell ref="L224:N224"/>
    <mergeCell ref="Q224:R224"/>
    <mergeCell ref="F221:J221"/>
    <mergeCell ref="L221:N221"/>
    <mergeCell ref="Q221:R221"/>
    <mergeCell ref="F222:J222"/>
    <mergeCell ref="L222:N222"/>
    <mergeCell ref="Q222:R222"/>
    <mergeCell ref="F218:J218"/>
    <mergeCell ref="L218:N218"/>
    <mergeCell ref="Q218:R218"/>
    <mergeCell ref="F220:J220"/>
    <mergeCell ref="L220:N220"/>
    <mergeCell ref="Q220:R220"/>
    <mergeCell ref="F216:J216"/>
    <mergeCell ref="L216:N216"/>
    <mergeCell ref="Q216:R216"/>
    <mergeCell ref="F217:J217"/>
    <mergeCell ref="L217:N217"/>
    <mergeCell ref="Q217:R217"/>
    <mergeCell ref="F214:J214"/>
    <mergeCell ref="L214:N214"/>
    <mergeCell ref="Q214:R214"/>
    <mergeCell ref="F215:J215"/>
    <mergeCell ref="L215:N215"/>
    <mergeCell ref="Q215:R215"/>
    <mergeCell ref="F211:J211"/>
    <mergeCell ref="L211:N211"/>
    <mergeCell ref="Q211:R211"/>
    <mergeCell ref="F213:J213"/>
    <mergeCell ref="L213:N213"/>
    <mergeCell ref="Q213:R213"/>
    <mergeCell ref="F209:J209"/>
    <mergeCell ref="L209:N209"/>
    <mergeCell ref="Q209:R209"/>
    <mergeCell ref="F210:J210"/>
    <mergeCell ref="L210:N210"/>
    <mergeCell ref="Q210:R210"/>
    <mergeCell ref="F207:J207"/>
    <mergeCell ref="L207:N207"/>
    <mergeCell ref="Q207:R207"/>
    <mergeCell ref="F208:J208"/>
    <mergeCell ref="L208:N208"/>
    <mergeCell ref="Q208:R208"/>
    <mergeCell ref="F204:J204"/>
    <mergeCell ref="L204:N204"/>
    <mergeCell ref="Q204:R204"/>
    <mergeCell ref="F206:J206"/>
    <mergeCell ref="L206:N206"/>
    <mergeCell ref="Q206:R206"/>
    <mergeCell ref="F202:J202"/>
    <mergeCell ref="L202:N202"/>
    <mergeCell ref="Q202:R202"/>
    <mergeCell ref="F203:J203"/>
    <mergeCell ref="L203:N203"/>
    <mergeCell ref="Q203:R203"/>
    <mergeCell ref="F200:J200"/>
    <mergeCell ref="L200:N200"/>
    <mergeCell ref="Q200:R200"/>
    <mergeCell ref="F201:J201"/>
    <mergeCell ref="L201:N201"/>
    <mergeCell ref="Q201:R201"/>
    <mergeCell ref="F196:J196"/>
    <mergeCell ref="L196:N196"/>
    <mergeCell ref="Q196:R196"/>
    <mergeCell ref="F199:J199"/>
    <mergeCell ref="L199:N199"/>
    <mergeCell ref="Q199:R199"/>
    <mergeCell ref="L193:N193"/>
    <mergeCell ref="Q193:R193"/>
    <mergeCell ref="F194:J194"/>
    <mergeCell ref="L194:N194"/>
    <mergeCell ref="Q194:R194"/>
    <mergeCell ref="F195:J195"/>
    <mergeCell ref="L195:N195"/>
    <mergeCell ref="Q195:R195"/>
    <mergeCell ref="L198:N198"/>
    <mergeCell ref="Q198:R198"/>
    <mergeCell ref="L188:N188"/>
    <mergeCell ref="Q188:R188"/>
    <mergeCell ref="F189:J189"/>
    <mergeCell ref="L189:N189"/>
    <mergeCell ref="Q189:R189"/>
    <mergeCell ref="F186:J186"/>
    <mergeCell ref="L186:N186"/>
    <mergeCell ref="Q186:R186"/>
    <mergeCell ref="F187:J187"/>
    <mergeCell ref="L187:N187"/>
    <mergeCell ref="Q187:R187"/>
    <mergeCell ref="L184:N184"/>
    <mergeCell ref="Q184:R184"/>
    <mergeCell ref="F185:J185"/>
    <mergeCell ref="L185:N185"/>
    <mergeCell ref="Q185:R185"/>
    <mergeCell ref="F181:J181"/>
    <mergeCell ref="L181:N181"/>
    <mergeCell ref="Q181:R181"/>
    <mergeCell ref="F182:J182"/>
    <mergeCell ref="L182:N182"/>
    <mergeCell ref="Q182:R182"/>
    <mergeCell ref="L179:N179"/>
    <mergeCell ref="Q179:R179"/>
    <mergeCell ref="F180:J180"/>
    <mergeCell ref="L180:N180"/>
    <mergeCell ref="Q180:R180"/>
    <mergeCell ref="F177:J177"/>
    <mergeCell ref="L177:N177"/>
    <mergeCell ref="Q177:R177"/>
    <mergeCell ref="F178:J178"/>
    <mergeCell ref="L178:N178"/>
    <mergeCell ref="Q178:R178"/>
    <mergeCell ref="L174:N174"/>
    <mergeCell ref="Q174:R174"/>
    <mergeCell ref="F175:J175"/>
    <mergeCell ref="L175:N175"/>
    <mergeCell ref="Q175:R175"/>
    <mergeCell ref="F172:J172"/>
    <mergeCell ref="L172:N172"/>
    <mergeCell ref="Q172:R172"/>
    <mergeCell ref="F173:J173"/>
    <mergeCell ref="L173:N173"/>
    <mergeCell ref="Q173:R173"/>
    <mergeCell ref="L170:N170"/>
    <mergeCell ref="Q170:R170"/>
    <mergeCell ref="F171:J171"/>
    <mergeCell ref="L171:N171"/>
    <mergeCell ref="Q171:R171"/>
    <mergeCell ref="F167:J167"/>
    <mergeCell ref="L167:N167"/>
    <mergeCell ref="Q167:R167"/>
    <mergeCell ref="F168:J168"/>
    <mergeCell ref="L168:N168"/>
    <mergeCell ref="Q168:R168"/>
    <mergeCell ref="L165:N165"/>
    <mergeCell ref="Q165:R165"/>
    <mergeCell ref="F166:J166"/>
    <mergeCell ref="L166:N166"/>
    <mergeCell ref="Q166:R166"/>
    <mergeCell ref="F163:J163"/>
    <mergeCell ref="L163:N163"/>
    <mergeCell ref="Q163:R163"/>
    <mergeCell ref="F164:J164"/>
    <mergeCell ref="L164:N164"/>
    <mergeCell ref="Q164:R164"/>
    <mergeCell ref="L160:N160"/>
    <mergeCell ref="Q160:R160"/>
    <mergeCell ref="F161:J161"/>
    <mergeCell ref="L161:N161"/>
    <mergeCell ref="Q161:R161"/>
    <mergeCell ref="L156:N156"/>
    <mergeCell ref="Q156:R156"/>
    <mergeCell ref="F157:J157"/>
    <mergeCell ref="L157:N157"/>
    <mergeCell ref="Q157:R157"/>
    <mergeCell ref="F158:J158"/>
    <mergeCell ref="L158:N158"/>
    <mergeCell ref="Q158:R158"/>
    <mergeCell ref="F146:J146"/>
    <mergeCell ref="L146:N146"/>
    <mergeCell ref="Q146:R146"/>
    <mergeCell ref="F147:J147"/>
    <mergeCell ref="L147:N147"/>
    <mergeCell ref="Q147:R147"/>
    <mergeCell ref="F144:J144"/>
    <mergeCell ref="L144:N144"/>
    <mergeCell ref="Q144:R144"/>
    <mergeCell ref="F145:J145"/>
    <mergeCell ref="L145:N145"/>
    <mergeCell ref="Q145:R145"/>
    <mergeCell ref="F142:J142"/>
    <mergeCell ref="L142:N142"/>
    <mergeCell ref="Q142:R142"/>
    <mergeCell ref="F143:J143"/>
    <mergeCell ref="L143:N143"/>
    <mergeCell ref="Q143:R143"/>
    <mergeCell ref="F138:J138"/>
    <mergeCell ref="L138:N138"/>
    <mergeCell ref="Q138:R138"/>
    <mergeCell ref="F139:J139"/>
    <mergeCell ref="L139:N139"/>
    <mergeCell ref="Q139:R139"/>
    <mergeCell ref="F140:J140"/>
    <mergeCell ref="F136:J136"/>
    <mergeCell ref="L136:N136"/>
    <mergeCell ref="Q136:R136"/>
    <mergeCell ref="F137:J137"/>
    <mergeCell ref="L137:N137"/>
    <mergeCell ref="Q137:R137"/>
    <mergeCell ref="F134:J134"/>
    <mergeCell ref="L134:N134"/>
    <mergeCell ref="Q134:R134"/>
    <mergeCell ref="F135:J135"/>
    <mergeCell ref="L135:N135"/>
    <mergeCell ref="Q135:R135"/>
    <mergeCell ref="F131:J131"/>
    <mergeCell ref="L131:N131"/>
    <mergeCell ref="Q131:R131"/>
    <mergeCell ref="F132:J132"/>
    <mergeCell ref="L132:N132"/>
    <mergeCell ref="Q132:R132"/>
    <mergeCell ref="F129:J129"/>
    <mergeCell ref="L129:N129"/>
    <mergeCell ref="Q129:R129"/>
    <mergeCell ref="F130:J130"/>
    <mergeCell ref="L130:N130"/>
    <mergeCell ref="Q130:R130"/>
    <mergeCell ref="F127:J127"/>
    <mergeCell ref="L127:N127"/>
    <mergeCell ref="Q127:R127"/>
    <mergeCell ref="F128:J128"/>
    <mergeCell ref="L128:N128"/>
    <mergeCell ref="Q128:R128"/>
    <mergeCell ref="F124:J124"/>
    <mergeCell ref="L124:N124"/>
    <mergeCell ref="Q124:R124"/>
    <mergeCell ref="F125:J125"/>
    <mergeCell ref="L125:N125"/>
    <mergeCell ref="Q125:R125"/>
    <mergeCell ref="F122:J122"/>
    <mergeCell ref="L122:N122"/>
    <mergeCell ref="Q122:R122"/>
    <mergeCell ref="F123:J123"/>
    <mergeCell ref="L123:N123"/>
    <mergeCell ref="Q123:R123"/>
    <mergeCell ref="F120:J120"/>
    <mergeCell ref="L120:N120"/>
    <mergeCell ref="Q120:R120"/>
    <mergeCell ref="F121:J121"/>
    <mergeCell ref="L121:N121"/>
    <mergeCell ref="Q121:R121"/>
    <mergeCell ref="F117:J117"/>
    <mergeCell ref="L117:N117"/>
    <mergeCell ref="Q117:R117"/>
    <mergeCell ref="F118:J118"/>
    <mergeCell ref="L118:N118"/>
    <mergeCell ref="Q118:R118"/>
    <mergeCell ref="F115:J115"/>
    <mergeCell ref="L115:N115"/>
    <mergeCell ref="Q115:R115"/>
    <mergeCell ref="F116:J116"/>
    <mergeCell ref="L116:N116"/>
    <mergeCell ref="Q116:R116"/>
    <mergeCell ref="F113:J113"/>
    <mergeCell ref="L113:N113"/>
    <mergeCell ref="Q113:R113"/>
    <mergeCell ref="F114:J114"/>
    <mergeCell ref="L114:N114"/>
    <mergeCell ref="Q114:R114"/>
    <mergeCell ref="F110:J110"/>
    <mergeCell ref="L110:N110"/>
    <mergeCell ref="Q110:R110"/>
    <mergeCell ref="F111:J111"/>
    <mergeCell ref="L111:N111"/>
    <mergeCell ref="Q111:R111"/>
    <mergeCell ref="F108:J108"/>
    <mergeCell ref="L108:N108"/>
    <mergeCell ref="Q108:R108"/>
    <mergeCell ref="F109:J109"/>
    <mergeCell ref="L109:N109"/>
    <mergeCell ref="Q109:R109"/>
    <mergeCell ref="F106:J106"/>
    <mergeCell ref="L106:N106"/>
    <mergeCell ref="Q106:R106"/>
    <mergeCell ref="F107:J107"/>
    <mergeCell ref="L107:N107"/>
    <mergeCell ref="Q107:R107"/>
    <mergeCell ref="F103:J103"/>
    <mergeCell ref="L103:N103"/>
    <mergeCell ref="Q103:R103"/>
    <mergeCell ref="F104:J104"/>
    <mergeCell ref="L104:N104"/>
    <mergeCell ref="Q104:R104"/>
    <mergeCell ref="F101:J101"/>
    <mergeCell ref="L101:N101"/>
    <mergeCell ref="Q101:R101"/>
    <mergeCell ref="F102:J102"/>
    <mergeCell ref="L102:N102"/>
    <mergeCell ref="Q102:R102"/>
    <mergeCell ref="F99:J99"/>
    <mergeCell ref="L99:N99"/>
    <mergeCell ref="Q99:R99"/>
    <mergeCell ref="F100:J100"/>
    <mergeCell ref="L100:N100"/>
    <mergeCell ref="Q100:R100"/>
    <mergeCell ref="F96:J96"/>
    <mergeCell ref="L96:N96"/>
    <mergeCell ref="Q96:R96"/>
    <mergeCell ref="F97:J97"/>
    <mergeCell ref="L97:N97"/>
    <mergeCell ref="Q97:R97"/>
    <mergeCell ref="F98:J98"/>
    <mergeCell ref="F94:J94"/>
    <mergeCell ref="L94:N94"/>
    <mergeCell ref="Q94:R94"/>
    <mergeCell ref="F95:J95"/>
    <mergeCell ref="L95:N95"/>
    <mergeCell ref="Q95:R95"/>
    <mergeCell ref="F89:J89"/>
    <mergeCell ref="L89:N89"/>
    <mergeCell ref="Q89:R89"/>
    <mergeCell ref="F90:J90"/>
    <mergeCell ref="F91:J91"/>
    <mergeCell ref="C19:D89"/>
    <mergeCell ref="F92:J92"/>
    <mergeCell ref="L92:N92"/>
    <mergeCell ref="Q92:R92"/>
    <mergeCell ref="C90:D139"/>
    <mergeCell ref="F87:J87"/>
    <mergeCell ref="L87:N87"/>
    <mergeCell ref="Q87:R87"/>
    <mergeCell ref="F88:J88"/>
    <mergeCell ref="L88:N88"/>
    <mergeCell ref="Q88:R88"/>
    <mergeCell ref="F85:J85"/>
    <mergeCell ref="L85:N85"/>
    <mergeCell ref="Q85:R85"/>
    <mergeCell ref="F86:J86"/>
    <mergeCell ref="L86:N86"/>
    <mergeCell ref="Q86:R86"/>
    <mergeCell ref="F82:J82"/>
    <mergeCell ref="L82:N82"/>
    <mergeCell ref="Q82:R82"/>
    <mergeCell ref="F84:J84"/>
    <mergeCell ref="L84:N84"/>
    <mergeCell ref="Q84:R84"/>
    <mergeCell ref="F80:J80"/>
    <mergeCell ref="F81:J81"/>
    <mergeCell ref="L81:N81"/>
    <mergeCell ref="Q81:R81"/>
    <mergeCell ref="F78:J78"/>
    <mergeCell ref="L78:N78"/>
    <mergeCell ref="Q78:R78"/>
    <mergeCell ref="F79:J79"/>
    <mergeCell ref="L79:N79"/>
    <mergeCell ref="Q79:R79"/>
    <mergeCell ref="L80:N80"/>
    <mergeCell ref="Q80:R80"/>
    <mergeCell ref="F75:J75"/>
    <mergeCell ref="L75:N75"/>
    <mergeCell ref="Q75:R75"/>
    <mergeCell ref="F77:J77"/>
    <mergeCell ref="L77:N77"/>
    <mergeCell ref="Q77:R77"/>
    <mergeCell ref="F73:J73"/>
    <mergeCell ref="L73:N73"/>
    <mergeCell ref="Q73:R73"/>
    <mergeCell ref="F74:J74"/>
    <mergeCell ref="L74:N74"/>
    <mergeCell ref="Q74:R74"/>
    <mergeCell ref="L76:N76"/>
    <mergeCell ref="F71:J71"/>
    <mergeCell ref="L71:N71"/>
    <mergeCell ref="Q71:R71"/>
    <mergeCell ref="F72:J72"/>
    <mergeCell ref="L72:N72"/>
    <mergeCell ref="Q72:R72"/>
    <mergeCell ref="F68:J68"/>
    <mergeCell ref="L68:N68"/>
    <mergeCell ref="Q68:R68"/>
    <mergeCell ref="F70:J70"/>
    <mergeCell ref="L70:N70"/>
    <mergeCell ref="Q70:R70"/>
    <mergeCell ref="L69:N69"/>
    <mergeCell ref="F66:J66"/>
    <mergeCell ref="L66:N66"/>
    <mergeCell ref="Q66:R66"/>
    <mergeCell ref="F67:J67"/>
    <mergeCell ref="L67:N67"/>
    <mergeCell ref="Q67:R67"/>
    <mergeCell ref="F64:J64"/>
    <mergeCell ref="L64:N64"/>
    <mergeCell ref="Q64:R64"/>
    <mergeCell ref="F65:J65"/>
    <mergeCell ref="L65:N65"/>
    <mergeCell ref="Q65:R65"/>
    <mergeCell ref="F61:J61"/>
    <mergeCell ref="L61:N61"/>
    <mergeCell ref="Q61:R61"/>
    <mergeCell ref="F63:J63"/>
    <mergeCell ref="L63:N63"/>
    <mergeCell ref="Q63:R63"/>
    <mergeCell ref="F59:J59"/>
    <mergeCell ref="L59:N59"/>
    <mergeCell ref="Q59:R59"/>
    <mergeCell ref="F60:J60"/>
    <mergeCell ref="L60:N60"/>
    <mergeCell ref="Q60:R60"/>
    <mergeCell ref="F57:J57"/>
    <mergeCell ref="L57:N57"/>
    <mergeCell ref="Q57:R57"/>
    <mergeCell ref="F58:J58"/>
    <mergeCell ref="L58:N58"/>
    <mergeCell ref="Q58:R58"/>
    <mergeCell ref="F54:J54"/>
    <mergeCell ref="L54:N54"/>
    <mergeCell ref="Q54:R54"/>
    <mergeCell ref="F56:J56"/>
    <mergeCell ref="L56:N56"/>
    <mergeCell ref="Q56:R56"/>
    <mergeCell ref="Q52:R52"/>
    <mergeCell ref="F53:J53"/>
    <mergeCell ref="L53:N53"/>
    <mergeCell ref="Q53:R53"/>
    <mergeCell ref="L49:N49"/>
    <mergeCell ref="Q49:R49"/>
    <mergeCell ref="F50:J50"/>
    <mergeCell ref="L50:N50"/>
    <mergeCell ref="Q50:R50"/>
    <mergeCell ref="F51:J51"/>
    <mergeCell ref="L51:N51"/>
    <mergeCell ref="Q51:R51"/>
    <mergeCell ref="Q44:R44"/>
    <mergeCell ref="F45:J45"/>
    <mergeCell ref="L45:N45"/>
    <mergeCell ref="Q45:R45"/>
    <mergeCell ref="F46:J46"/>
    <mergeCell ref="L46:N46"/>
    <mergeCell ref="Q46:R46"/>
    <mergeCell ref="Q40:R40"/>
    <mergeCell ref="F42:J42"/>
    <mergeCell ref="L42:N42"/>
    <mergeCell ref="Q42:R42"/>
    <mergeCell ref="F43:J43"/>
    <mergeCell ref="L43:N43"/>
    <mergeCell ref="Q43:R43"/>
    <mergeCell ref="Q37:R37"/>
    <mergeCell ref="F38:J38"/>
    <mergeCell ref="L38:N38"/>
    <mergeCell ref="Q38:R38"/>
    <mergeCell ref="F39:J39"/>
    <mergeCell ref="L39:N39"/>
    <mergeCell ref="Q39:R39"/>
    <mergeCell ref="L33:N33"/>
    <mergeCell ref="Q33:R33"/>
    <mergeCell ref="F35:J35"/>
    <mergeCell ref="L35:N35"/>
    <mergeCell ref="Q35:R35"/>
    <mergeCell ref="F36:J36"/>
    <mergeCell ref="L36:N36"/>
    <mergeCell ref="Q36:R36"/>
    <mergeCell ref="Q30:R30"/>
    <mergeCell ref="F31:J31"/>
    <mergeCell ref="L31:N31"/>
    <mergeCell ref="Q31:R31"/>
    <mergeCell ref="F32:J32"/>
    <mergeCell ref="L32:N32"/>
    <mergeCell ref="Q32:R32"/>
    <mergeCell ref="L26:N26"/>
    <mergeCell ref="F28:J28"/>
    <mergeCell ref="L28:N28"/>
    <mergeCell ref="Q28:R28"/>
    <mergeCell ref="F29:J29"/>
    <mergeCell ref="L29:N29"/>
    <mergeCell ref="Q29:R29"/>
    <mergeCell ref="Q23:R23"/>
    <mergeCell ref="Q24:R24"/>
    <mergeCell ref="Q25:R25"/>
    <mergeCell ref="Q26:R26"/>
    <mergeCell ref="L21:N21"/>
    <mergeCell ref="L22:N22"/>
    <mergeCell ref="L23:N23"/>
    <mergeCell ref="L24:N24"/>
    <mergeCell ref="L25:N25"/>
    <mergeCell ref="C251:J251"/>
    <mergeCell ref="F21:J21"/>
    <mergeCell ref="F22:J22"/>
    <mergeCell ref="F23:J23"/>
    <mergeCell ref="F24:J24"/>
    <mergeCell ref="F25:J25"/>
    <mergeCell ref="F26:J26"/>
    <mergeCell ref="F30:J30"/>
    <mergeCell ref="F33:J33"/>
    <mergeCell ref="F37:J37"/>
    <mergeCell ref="C233:J233"/>
    <mergeCell ref="C240:J240"/>
    <mergeCell ref="C247:J247"/>
    <mergeCell ref="C248:J248"/>
    <mergeCell ref="C249:J249"/>
    <mergeCell ref="C250:J250"/>
    <mergeCell ref="F190:J190"/>
    <mergeCell ref="F198:J198"/>
    <mergeCell ref="F205:J205"/>
    <mergeCell ref="F212:J212"/>
    <mergeCell ref="F219:J219"/>
    <mergeCell ref="F226:J226"/>
    <mergeCell ref="F197:J197"/>
    <mergeCell ref="F191:J191"/>
    <mergeCell ref="F192:J192"/>
    <mergeCell ref="F193:J193"/>
    <mergeCell ref="F148:J148"/>
    <mergeCell ref="F155:J155"/>
    <mergeCell ref="F162:J162"/>
    <mergeCell ref="F169:J169"/>
    <mergeCell ref="F176:J176"/>
    <mergeCell ref="F183:J183"/>
    <mergeCell ref="F149:J149"/>
    <mergeCell ref="F152:J152"/>
    <mergeCell ref="F156:J156"/>
    <mergeCell ref="F159:J159"/>
    <mergeCell ref="F153:J153"/>
    <mergeCell ref="F154:J154"/>
    <mergeCell ref="F150:J150"/>
    <mergeCell ref="F151:J151"/>
    <mergeCell ref="F160:J160"/>
    <mergeCell ref="F165:J165"/>
    <mergeCell ref="F170:J170"/>
    <mergeCell ref="F174:J174"/>
    <mergeCell ref="F179:J179"/>
    <mergeCell ref="F184:J184"/>
    <mergeCell ref="F188:J188"/>
    <mergeCell ref="F105:J105"/>
    <mergeCell ref="F112:J112"/>
    <mergeCell ref="F119:J119"/>
    <mergeCell ref="F126:J126"/>
    <mergeCell ref="F133:J133"/>
    <mergeCell ref="F93:J93"/>
    <mergeCell ref="L190:N190"/>
    <mergeCell ref="Q190:R190"/>
    <mergeCell ref="L250:N250"/>
    <mergeCell ref="Q250:R250"/>
    <mergeCell ref="L235:N235"/>
    <mergeCell ref="Q235:R235"/>
    <mergeCell ref="L236:N236"/>
    <mergeCell ref="Q236:R236"/>
    <mergeCell ref="L205:N205"/>
    <mergeCell ref="Q205:R205"/>
    <mergeCell ref="L212:N212"/>
    <mergeCell ref="Q212:R212"/>
    <mergeCell ref="L219:N219"/>
    <mergeCell ref="Q219:R219"/>
    <mergeCell ref="L148:N148"/>
    <mergeCell ref="Q148:R148"/>
    <mergeCell ref="L197:N197"/>
    <mergeCell ref="Q197:R197"/>
    <mergeCell ref="L251:N251"/>
    <mergeCell ref="Q251:R251"/>
    <mergeCell ref="L191:N191"/>
    <mergeCell ref="Q191:R191"/>
    <mergeCell ref="L192:N192"/>
    <mergeCell ref="Q192:R192"/>
    <mergeCell ref="L169:N169"/>
    <mergeCell ref="Q169:R169"/>
    <mergeCell ref="L176:N176"/>
    <mergeCell ref="Q176:R176"/>
    <mergeCell ref="L183:N183"/>
    <mergeCell ref="Q183:R183"/>
    <mergeCell ref="L247:N247"/>
    <mergeCell ref="Q247:R247"/>
    <mergeCell ref="L248:N248"/>
    <mergeCell ref="Q248:R248"/>
    <mergeCell ref="L249:N249"/>
    <mergeCell ref="Q249:R249"/>
    <mergeCell ref="L226:N226"/>
    <mergeCell ref="Q226:R226"/>
    <mergeCell ref="L233:N233"/>
    <mergeCell ref="Q233:R233"/>
    <mergeCell ref="L240:N240"/>
    <mergeCell ref="Q240:R240"/>
    <mergeCell ref="L155:N155"/>
    <mergeCell ref="Q155:R155"/>
    <mergeCell ref="L162:N162"/>
    <mergeCell ref="Q162:R162"/>
    <mergeCell ref="L126:N126"/>
    <mergeCell ref="Q126:R126"/>
    <mergeCell ref="L133:N133"/>
    <mergeCell ref="Q133:R133"/>
    <mergeCell ref="L140:N140"/>
    <mergeCell ref="Q140:R140"/>
    <mergeCell ref="L152:N152"/>
    <mergeCell ref="Q152:R152"/>
    <mergeCell ref="L153:N153"/>
    <mergeCell ref="Q153:R153"/>
    <mergeCell ref="L154:N154"/>
    <mergeCell ref="Q154:R154"/>
    <mergeCell ref="L149:N149"/>
    <mergeCell ref="Q149:R149"/>
    <mergeCell ref="L150:N150"/>
    <mergeCell ref="Q150:R150"/>
    <mergeCell ref="L151:N151"/>
    <mergeCell ref="Q151:R151"/>
    <mergeCell ref="L159:N159"/>
    <mergeCell ref="Q159:R159"/>
    <mergeCell ref="Q105:R105"/>
    <mergeCell ref="L112:N112"/>
    <mergeCell ref="Q112:R112"/>
    <mergeCell ref="L119:N119"/>
    <mergeCell ref="Q119:R119"/>
    <mergeCell ref="L90:N90"/>
    <mergeCell ref="Q90:R90"/>
    <mergeCell ref="L91:N91"/>
    <mergeCell ref="Q91:R91"/>
    <mergeCell ref="L98:N98"/>
    <mergeCell ref="Q98:R98"/>
    <mergeCell ref="L93:N93"/>
    <mergeCell ref="Q93:R93"/>
    <mergeCell ref="L17:N18"/>
    <mergeCell ref="L19:N19"/>
    <mergeCell ref="L20:N20"/>
    <mergeCell ref="L27:N27"/>
    <mergeCell ref="L34:N34"/>
    <mergeCell ref="L41:N41"/>
    <mergeCell ref="L48:N48"/>
    <mergeCell ref="L55:N55"/>
    <mergeCell ref="F34:J34"/>
    <mergeCell ref="F41:J41"/>
    <mergeCell ref="F48:J48"/>
    <mergeCell ref="F55:J55"/>
    <mergeCell ref="F40:J40"/>
    <mergeCell ref="F44:J44"/>
    <mergeCell ref="L30:N30"/>
    <mergeCell ref="L37:N37"/>
    <mergeCell ref="L44:N44"/>
    <mergeCell ref="F52:J52"/>
    <mergeCell ref="L52:N52"/>
    <mergeCell ref="Q273:R273"/>
    <mergeCell ref="Q280:R280"/>
    <mergeCell ref="Q261:R261"/>
    <mergeCell ref="C252:J252"/>
    <mergeCell ref="L252:N252"/>
    <mergeCell ref="Q252:R252"/>
    <mergeCell ref="L47:N47"/>
    <mergeCell ref="Q47:R47"/>
    <mergeCell ref="L141:N141"/>
    <mergeCell ref="Q141:R141"/>
    <mergeCell ref="F141:J141"/>
    <mergeCell ref="F76:J76"/>
    <mergeCell ref="F83:J83"/>
    <mergeCell ref="F62:J62"/>
    <mergeCell ref="F69:J69"/>
    <mergeCell ref="Q48:R48"/>
    <mergeCell ref="Q55:R55"/>
    <mergeCell ref="Q62:R62"/>
    <mergeCell ref="Q69:R69"/>
    <mergeCell ref="Q76:R76"/>
    <mergeCell ref="Q83:R83"/>
    <mergeCell ref="L62:N62"/>
    <mergeCell ref="L83:N83"/>
    <mergeCell ref="L105:N105"/>
    <mergeCell ref="O17:O18"/>
    <mergeCell ref="C10:F10"/>
    <mergeCell ref="C14:U14"/>
    <mergeCell ref="C3:T3"/>
    <mergeCell ref="C5:T5"/>
    <mergeCell ref="C6:T6"/>
    <mergeCell ref="C7:T7"/>
    <mergeCell ref="F47:J47"/>
    <mergeCell ref="F49:J49"/>
    <mergeCell ref="C16:U16"/>
    <mergeCell ref="F17:J18"/>
    <mergeCell ref="F19:J19"/>
    <mergeCell ref="L40:N40"/>
    <mergeCell ref="F20:J20"/>
    <mergeCell ref="F27:J27"/>
    <mergeCell ref="Q21:R21"/>
    <mergeCell ref="Q22:R22"/>
    <mergeCell ref="C17:D18"/>
    <mergeCell ref="Q17:R18"/>
    <mergeCell ref="Q19:R19"/>
    <mergeCell ref="Q20:R20"/>
    <mergeCell ref="Q27:R27"/>
    <mergeCell ref="Q34:R34"/>
    <mergeCell ref="Q41:R41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rowBreaks count="3" manualBreakCount="3">
    <brk id="54" min="1" max="20" man="1"/>
    <brk id="111" min="1" max="20" man="1"/>
    <brk id="225" min="1" max="20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Datos!$B$162:$B$166</xm:f>
          </x14:formula1>
          <xm:sqref>C6:C9 D7:T9</xm:sqref>
        </x14:dataValidation>
        <x14:dataValidation type="list" allowBlank="1" showInputMessage="1" showErrorMessage="1" xr:uid="{00000000-0002-0000-0800-000001000000}">
          <x14:formula1>
            <xm:f>Datos!$C$214:$C$215</xm:f>
          </x14:formula1>
          <xm:sqref>F240:H240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Instrucciones</vt:lpstr>
      <vt:lpstr>Datos Generales</vt:lpstr>
      <vt:lpstr>Identificación 1</vt:lpstr>
      <vt:lpstr>Identificación 2</vt:lpstr>
      <vt:lpstr>Identificación 3</vt:lpstr>
      <vt:lpstr>Formulación 1</vt:lpstr>
      <vt:lpstr>Formulación 2</vt:lpstr>
      <vt:lpstr>Formulación 3</vt:lpstr>
      <vt:lpstr>Evaluación 1</vt:lpstr>
      <vt:lpstr> Evaluación 2</vt:lpstr>
      <vt:lpstr>Datos</vt:lpstr>
      <vt:lpstr>Anexo 10</vt:lpstr>
      <vt:lpstr>Anexo 11</vt:lpstr>
      <vt:lpstr>' Evaluación 2'!Área_de_impresión</vt:lpstr>
      <vt:lpstr>'Anexo 10'!Área_de_impresión</vt:lpstr>
      <vt:lpstr>'Anexo 11'!Área_de_impresión</vt:lpstr>
      <vt:lpstr>'Datos Generales'!Área_de_impresión</vt:lpstr>
      <vt:lpstr>'Evaluación 1'!Área_de_impresión</vt:lpstr>
      <vt:lpstr>'Formulación 1'!Área_de_impresión</vt:lpstr>
      <vt:lpstr>'Formulación 2'!Área_de_impresión</vt:lpstr>
      <vt:lpstr>'Formulación 3'!Área_de_impresión</vt:lpstr>
      <vt:lpstr>'Identificación 1'!Área_de_impresión</vt:lpstr>
      <vt:lpstr>'Identificación 2'!Área_de_impresión</vt:lpstr>
      <vt:lpstr>'Identificación 3'!Área_de_impresión</vt:lpstr>
      <vt:lpstr>Instrucciones!Área_de_impresión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Astrith Cano</dc:creator>
  <cp:lastModifiedBy>hp</cp:lastModifiedBy>
  <cp:lastPrinted>2021-01-08T06:41:35Z</cp:lastPrinted>
  <dcterms:created xsi:type="dcterms:W3CDTF">2018-04-17T22:36:04Z</dcterms:created>
  <dcterms:modified xsi:type="dcterms:W3CDTF">2021-02-26T21:28:46Z</dcterms:modified>
</cp:coreProperties>
</file>